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GRC\2019 GRC P2\Supplemental Street Lighing Testimony\"/>
    </mc:Choice>
  </mc:AlternateContent>
  <xr:revisionPtr revIDLastSave="0" documentId="13_ncr:1_{478B973C-5BE7-4875-B1A0-123BCE25D4A1}" xr6:coauthVersionLast="36" xr6:coauthVersionMax="36" xr10:uidLastSave="{00000000-0000-0000-0000-000000000000}"/>
  <bookViews>
    <workbookView xWindow="5145" yWindow="4500" windowWidth="5160" windowHeight="1350" tabRatio="812" xr2:uid="{00000000-000D-0000-FFFF-FFFF00000000}"/>
  </bookViews>
  <sheets>
    <sheet name="DESCRIPTION" sheetId="49" r:id="rId1"/>
    <sheet name="LS-1 RATE COMPARISON" sheetId="48" r:id="rId2"/>
    <sheet name="PRESENT LS-1 NON-LED RATES" sheetId="50" r:id="rId3"/>
    <sheet name="PROPOSED LS-1 NON-LED RATES" sheetId="45" r:id="rId4"/>
    <sheet name="PROPOSED LS-1 LED RATES" sheetId="12" r:id="rId5"/>
    <sheet name="DISTRIBUTION" sheetId="20" r:id="rId6"/>
    <sheet name="LIGHTING MC" sheetId="5" r:id="rId7"/>
    <sheet name="HP SODIUM VAPOR" sheetId="3" r:id="rId8"/>
    <sheet name="LP SODIUM VAPOR" sheetId="7" r:id="rId9"/>
    <sheet name="MERCURY VAPOR" sheetId="16" r:id="rId10"/>
    <sheet name="METAL HALIDE" sheetId="17" r:id="rId11"/>
    <sheet name="LS-1 LED FACILITIES COSTS ADDER" sheetId="47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______ddd5" localSheetId="0" hidden="1">{#N/A,#N/A,FALSE,"trates"}</definedName>
    <definedName name="_______ddd5" hidden="1">{#N/A,#N/A,FALSE,"trates"}</definedName>
    <definedName name="______ddd5" localSheetId="0" hidden="1">{#N/A,#N/A,FALSE,"trates"}</definedName>
    <definedName name="______ddd5" hidden="1">{#N/A,#N/A,FALSE,"trates"}</definedName>
    <definedName name="_____ddd5" localSheetId="0" hidden="1">{#N/A,#N/A,FALSE,"trates"}</definedName>
    <definedName name="_____ddd5" hidden="1">{#N/A,#N/A,FALSE,"trates"}</definedName>
    <definedName name="____ddd5" localSheetId="0" hidden="1">{#N/A,#N/A,FALSE,"trates"}</definedName>
    <definedName name="____ddd5" hidden="1">{#N/A,#N/A,FALSE,"trates"}</definedName>
    <definedName name="___ddd5" localSheetId="0" hidden="1">{#N/A,#N/A,FALSE,"trates"}</definedName>
    <definedName name="___ddd5" hidden="1">{#N/A,#N/A,FALSE,"trates"}</definedName>
    <definedName name="__ddd5" localSheetId="0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0" hidden="1">{#N/A,#N/A,FALSE,"trates"}</definedName>
    <definedName name="_ddd5" hidden="1">{#N/A,#N/A,FALSE,"trates"}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MatInverse_In" localSheetId="1" hidden="1">#REF!</definedName>
    <definedName name="_MatInverse_In" localSheetId="2" hidden="1">#REF!</definedName>
    <definedName name="_MatInverse_In" localSheetId="3" hidden="1">#REF!</definedName>
    <definedName name="_MatInverse_In" hidden="1">#REF!</definedName>
    <definedName name="_MatMult_A" localSheetId="1" hidden="1">#REF!</definedName>
    <definedName name="_MatMult_A" localSheetId="2" hidden="1">#REF!</definedName>
    <definedName name="_MatMult_A" localSheetId="3" hidden="1">#REF!</definedName>
    <definedName name="_MatMult_A" hidden="1">#REF!</definedName>
    <definedName name="_MatMult_AxB" localSheetId="1" hidden="1">#REF!</definedName>
    <definedName name="_MatMult_AxB" localSheetId="2" hidden="1">#REF!</definedName>
    <definedName name="_MatMult_AxB" localSheetId="3" hidden="1">#REF!</definedName>
    <definedName name="_MatMult_AxB" hidden="1">#REF!</definedName>
    <definedName name="_MatMult_B" localSheetId="1" hidden="1">#REF!</definedName>
    <definedName name="_MatMult_B" localSheetId="2" hidden="1">#REF!</definedName>
    <definedName name="_MatMult_B" localSheetId="3" hidden="1">#REF!</definedName>
    <definedName name="_MatMult_B" hidden="1">#REF!</definedName>
    <definedName name="_Order1" hidden="1">255</definedName>
    <definedName name="_Order2" hidden="1">0</definedName>
    <definedName name="_Parse_In" localSheetId="1" hidden="1">#REF!</definedName>
    <definedName name="_Parse_In" localSheetId="2" hidden="1">#REF!</definedName>
    <definedName name="_Parse_In" localSheetId="3" hidden="1">#REF!</definedName>
    <definedName name="_Parse_In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nscount" hidden="1">1</definedName>
    <definedName name="dddd">[1]Level2!$K$2</definedName>
    <definedName name="dummy1" localSheetId="0" hidden="1">{#N/A,#N/A,FALSE,"trates"}</definedName>
    <definedName name="dummy1" hidden="1">{#N/A,#N/A,FALSE,"trates"}</definedName>
    <definedName name="dummy2" localSheetId="0" hidden="1">{#N/A,#N/A,FALSE,"trates"}</definedName>
    <definedName name="dummy2" hidden="1">{#N/A,#N/A,FALSE,"trates"}</definedName>
    <definedName name="dummy3" localSheetId="0" hidden="1">{#N/A,#N/A,FALSE,"trates"}</definedName>
    <definedName name="dummy3" hidden="1">{#N/A,#N/A,FALSE,"trates"}</definedName>
    <definedName name="dummy4" localSheetId="0" hidden="1">{#N/A,#N/A,FALSE,"trates"}</definedName>
    <definedName name="dummy4" hidden="1">{#N/A,#N/A,FALSE,"trates"}</definedName>
    <definedName name="dummy5" localSheetId="0" hidden="1">{#N/A,#N/A,FALSE,"trates"}</definedName>
    <definedName name="dummy5" hidden="1">{#N/A,#N/A,FALSE,"trates"}</definedName>
    <definedName name="InvoiceType">[2]Level2!$K$2</definedName>
    <definedName name="jkl" localSheetId="0" hidden="1">{#N/A,#N/A,FALSE,"trates"}</definedName>
    <definedName name="jkl" hidden="1">{#N/A,#N/A,FALSE,"trates"}</definedName>
    <definedName name="limcount" hidden="1">1</definedName>
    <definedName name="_xlnm.Print_Area" localSheetId="0">#REF!</definedName>
    <definedName name="_xlnm.Print_Area" localSheetId="5">DISTRIBUTION!$A$1:$P$98</definedName>
    <definedName name="_xlnm.Print_Area" localSheetId="7">'HP SODIUM VAPOR'!$A$1:$K$104</definedName>
    <definedName name="_xlnm.Print_Area" localSheetId="6">'LIGHTING MC'!$A$1:$S$98</definedName>
    <definedName name="_xlnm.Print_Area" localSheetId="8">'LP SODIUM VAPOR'!$A$1:$I$88</definedName>
    <definedName name="_xlnm.Print_Area" localSheetId="11">'LS-1 LED FACILITIES COSTS ADDER'!$A$1:$J$96</definedName>
    <definedName name="_xlnm.Print_Area" localSheetId="1">'LS-1 RATE COMPARISON'!$A$1:$R$96</definedName>
    <definedName name="_xlnm.Print_Area" localSheetId="9">'MERCURY VAPOR'!$A$1:$G$42</definedName>
    <definedName name="_xlnm.Print_Area" localSheetId="10">'METAL HALIDE'!$A$1:$I$61</definedName>
    <definedName name="_xlnm.Print_Area" localSheetId="2">'PRESENT LS-1 NON-LED RATES'!$A$1:$Y$97</definedName>
    <definedName name="_xlnm.Print_Area" localSheetId="4">'PROPOSED LS-1 LED RATES'!$A$1:$Y$97</definedName>
    <definedName name="_xlnm.Print_Area" localSheetId="3">'PROPOSED LS-1 NON-LED RATES'!$A$1:$Y$97</definedName>
    <definedName name="_xlnm.Print_Area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Print_Area2" localSheetId="1">#REF!</definedName>
    <definedName name="Print_Area2" localSheetId="2">#REF!</definedName>
    <definedName name="Print_Area2" localSheetId="3">#REF!</definedName>
    <definedName name="Print_Area2">#REF!</definedName>
    <definedName name="_xlnm.Print_Titles" localSheetId="5">DISTRIBUTION!$1:$13</definedName>
    <definedName name="_xlnm.Print_Titles" localSheetId="7">'HP SODIUM VAPOR'!$1:$10</definedName>
    <definedName name="_xlnm.Print_Titles" localSheetId="6">'LIGHTING MC'!$1:$13</definedName>
    <definedName name="_xlnm.Print_Titles" localSheetId="8">'LP SODIUM VAPOR'!$1:$9</definedName>
    <definedName name="_xlnm.Print_Titles" localSheetId="1">'LS-1 RATE COMPARISON'!$1:$11</definedName>
    <definedName name="_xlnm.Print_Titles" localSheetId="9">'MERCURY VAPOR'!$1:$9</definedName>
    <definedName name="_xlnm.Print_Titles" localSheetId="10">'METAL HALIDE'!$1:$9</definedName>
    <definedName name="_xlnm.Print_Titles" localSheetId="2">'PRESENT LS-1 NON-LED RATES'!$1:$12</definedName>
    <definedName name="_xlnm.Print_Titles" localSheetId="4">'PROPOSED LS-1 LED RATES'!$1:$12</definedName>
    <definedName name="_xlnm.Print_Titles" localSheetId="3">'PROPOSED LS-1 NON-LED RATES'!$1:$12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47" l="1"/>
  <c r="A3" i="47"/>
  <c r="A1" i="47"/>
  <c r="E100" i="20" l="1"/>
  <c r="F15" i="48" l="1"/>
  <c r="F16" i="48"/>
  <c r="F18" i="48"/>
  <c r="F19" i="48"/>
  <c r="F20" i="48"/>
  <c r="F22" i="48"/>
  <c r="F23" i="48"/>
  <c r="F24" i="48"/>
  <c r="F26" i="48"/>
  <c r="F27" i="48"/>
  <c r="F28" i="48"/>
  <c r="F30" i="48"/>
  <c r="F31" i="48"/>
  <c r="F32" i="48"/>
  <c r="F34" i="48"/>
  <c r="F35" i="48"/>
  <c r="F36" i="48"/>
  <c r="F38" i="48"/>
  <c r="F39" i="48"/>
  <c r="F40" i="48"/>
  <c r="F42" i="48"/>
  <c r="F43" i="48"/>
  <c r="F44" i="48"/>
  <c r="F46" i="48"/>
  <c r="F47" i="48"/>
  <c r="F48" i="48"/>
  <c r="F50" i="48"/>
  <c r="F51" i="48"/>
  <c r="F52" i="48"/>
  <c r="F54" i="48"/>
  <c r="F55" i="48"/>
  <c r="F56" i="48"/>
  <c r="F58" i="48"/>
  <c r="F59" i="48"/>
  <c r="F60" i="48"/>
  <c r="F61" i="48"/>
  <c r="F63" i="48"/>
  <c r="F64" i="48"/>
  <c r="F65" i="48"/>
  <c r="F66" i="48"/>
  <c r="F68" i="48"/>
  <c r="F69" i="48"/>
  <c r="F70" i="48"/>
  <c r="F71" i="48"/>
  <c r="F73" i="48"/>
  <c r="F74" i="48"/>
  <c r="F75" i="48"/>
  <c r="F76" i="48"/>
  <c r="F78" i="48"/>
  <c r="F79" i="48"/>
  <c r="F80" i="48"/>
  <c r="F81" i="48"/>
  <c r="F83" i="48"/>
  <c r="F84" i="48"/>
  <c r="F85" i="48"/>
  <c r="F86" i="48"/>
  <c r="F88" i="48"/>
  <c r="F89" i="48"/>
  <c r="F90" i="48"/>
  <c r="F91" i="48"/>
  <c r="F93" i="48"/>
  <c r="F94" i="48"/>
  <c r="F95" i="48"/>
  <c r="F96" i="48"/>
  <c r="F13" i="48"/>
  <c r="A2" i="48" l="1"/>
  <c r="F2" i="50" s="1"/>
  <c r="A3" i="48"/>
  <c r="F3" i="50" s="1"/>
  <c r="A1" i="48"/>
  <c r="F1" i="50" s="1"/>
  <c r="G50" i="48" l="1"/>
  <c r="G51" i="48"/>
  <c r="G52" i="48"/>
  <c r="G54" i="48"/>
  <c r="G55" i="48"/>
  <c r="G56" i="48"/>
  <c r="G58" i="48"/>
  <c r="G59" i="48"/>
  <c r="G60" i="48"/>
  <c r="G61" i="48"/>
  <c r="G63" i="48"/>
  <c r="G64" i="48"/>
  <c r="G65" i="48"/>
  <c r="G66" i="48"/>
  <c r="G68" i="48"/>
  <c r="G69" i="48"/>
  <c r="G70" i="48"/>
  <c r="G71" i="48"/>
  <c r="G73" i="48"/>
  <c r="G74" i="48"/>
  <c r="G75" i="48"/>
  <c r="G76" i="48"/>
  <c r="G78" i="48"/>
  <c r="G79" i="48"/>
  <c r="G80" i="48"/>
  <c r="G81" i="48"/>
  <c r="G83" i="48"/>
  <c r="G84" i="48"/>
  <c r="G85" i="48"/>
  <c r="G86" i="48"/>
  <c r="G88" i="48"/>
  <c r="G89" i="48"/>
  <c r="G90" i="48"/>
  <c r="G91" i="48"/>
  <c r="G93" i="48"/>
  <c r="G94" i="48"/>
  <c r="G95" i="48"/>
  <c r="G96" i="48"/>
  <c r="G42" i="48"/>
  <c r="G43" i="48"/>
  <c r="G44" i="48"/>
  <c r="G46" i="48"/>
  <c r="G47" i="48"/>
  <c r="G48" i="48"/>
  <c r="G38" i="48"/>
  <c r="G39" i="48"/>
  <c r="G40" i="48"/>
  <c r="G34" i="48"/>
  <c r="G35" i="48"/>
  <c r="G36" i="48"/>
  <c r="G30" i="48"/>
  <c r="G31" i="48"/>
  <c r="G32" i="48"/>
  <c r="G26" i="48"/>
  <c r="G27" i="48"/>
  <c r="G28" i="48"/>
  <c r="G22" i="48"/>
  <c r="G23" i="48"/>
  <c r="G24" i="48"/>
  <c r="G18" i="48"/>
  <c r="G19" i="48"/>
  <c r="G20" i="48"/>
  <c r="G15" i="48"/>
  <c r="G16" i="48"/>
  <c r="W20" i="45"/>
  <c r="W21" i="45"/>
  <c r="W23" i="45"/>
  <c r="W24" i="45"/>
  <c r="W25" i="45"/>
  <c r="W27" i="45"/>
  <c r="W28" i="45"/>
  <c r="W29" i="45"/>
  <c r="W31" i="45"/>
  <c r="W32" i="45"/>
  <c r="W33" i="45"/>
  <c r="W35" i="45"/>
  <c r="W36" i="45"/>
  <c r="W37" i="45"/>
  <c r="W39" i="45"/>
  <c r="W40" i="45"/>
  <c r="W41" i="45"/>
  <c r="W43" i="45"/>
  <c r="W44" i="45"/>
  <c r="W45" i="45"/>
  <c r="W47" i="45"/>
  <c r="W48" i="45"/>
  <c r="W49" i="45"/>
  <c r="W51" i="45"/>
  <c r="W52" i="45"/>
  <c r="W53" i="45"/>
  <c r="W55" i="45"/>
  <c r="W56" i="45"/>
  <c r="W57" i="45"/>
  <c r="W59" i="45"/>
  <c r="W60" i="45"/>
  <c r="W61" i="45"/>
  <c r="W62" i="45"/>
  <c r="W64" i="45"/>
  <c r="W65" i="45"/>
  <c r="W66" i="45"/>
  <c r="W67" i="45"/>
  <c r="W69" i="45"/>
  <c r="W70" i="45"/>
  <c r="W71" i="45"/>
  <c r="W72" i="45"/>
  <c r="W74" i="45"/>
  <c r="W75" i="45"/>
  <c r="W76" i="45"/>
  <c r="W77" i="45"/>
  <c r="W79" i="45"/>
  <c r="W80" i="45"/>
  <c r="W81" i="45"/>
  <c r="W82" i="45"/>
  <c r="W84" i="45"/>
  <c r="W85" i="45"/>
  <c r="W86" i="45"/>
  <c r="W87" i="45"/>
  <c r="W89" i="45"/>
  <c r="W90" i="45"/>
  <c r="W91" i="45"/>
  <c r="W92" i="45"/>
  <c r="W94" i="45"/>
  <c r="W95" i="45"/>
  <c r="W96" i="45"/>
  <c r="W97" i="45"/>
  <c r="R20" i="45"/>
  <c r="S20" i="45"/>
  <c r="T20" i="45"/>
  <c r="R21" i="45"/>
  <c r="S21" i="45"/>
  <c r="T21" i="45"/>
  <c r="R23" i="45"/>
  <c r="S23" i="45"/>
  <c r="T23" i="45"/>
  <c r="R24" i="45"/>
  <c r="S24" i="45"/>
  <c r="T24" i="45"/>
  <c r="R25" i="45"/>
  <c r="S25" i="45"/>
  <c r="T25" i="45"/>
  <c r="R27" i="45"/>
  <c r="S27" i="45"/>
  <c r="T27" i="45"/>
  <c r="R28" i="45"/>
  <c r="S28" i="45"/>
  <c r="T28" i="45"/>
  <c r="R29" i="45"/>
  <c r="S29" i="45"/>
  <c r="T29" i="45"/>
  <c r="R31" i="45"/>
  <c r="S31" i="45"/>
  <c r="T31" i="45"/>
  <c r="U31" i="45" s="1"/>
  <c r="R32" i="45"/>
  <c r="S32" i="45"/>
  <c r="T32" i="45"/>
  <c r="R33" i="45"/>
  <c r="S33" i="45"/>
  <c r="T33" i="45"/>
  <c r="R35" i="45"/>
  <c r="S35" i="45"/>
  <c r="T35" i="45"/>
  <c r="R36" i="45"/>
  <c r="S36" i="45"/>
  <c r="T36" i="45"/>
  <c r="R37" i="45"/>
  <c r="S37" i="45"/>
  <c r="T37" i="45"/>
  <c r="R39" i="45"/>
  <c r="S39" i="45"/>
  <c r="T39" i="45"/>
  <c r="U39" i="45" s="1"/>
  <c r="R40" i="45"/>
  <c r="S40" i="45"/>
  <c r="T40" i="45"/>
  <c r="R41" i="45"/>
  <c r="S41" i="45"/>
  <c r="T41" i="45"/>
  <c r="R43" i="45"/>
  <c r="S43" i="45"/>
  <c r="T43" i="45"/>
  <c r="U43" i="45" s="1"/>
  <c r="R44" i="45"/>
  <c r="S44" i="45"/>
  <c r="T44" i="45"/>
  <c r="R45" i="45"/>
  <c r="S45" i="45"/>
  <c r="T45" i="45"/>
  <c r="R47" i="45"/>
  <c r="S47" i="45"/>
  <c r="T47" i="45"/>
  <c r="U47" i="45" s="1"/>
  <c r="R48" i="45"/>
  <c r="S48" i="45"/>
  <c r="T48" i="45"/>
  <c r="R49" i="45"/>
  <c r="S49" i="45"/>
  <c r="T49" i="45"/>
  <c r="R51" i="45"/>
  <c r="S51" i="45"/>
  <c r="T51" i="45"/>
  <c r="R52" i="45"/>
  <c r="S52" i="45"/>
  <c r="T52" i="45"/>
  <c r="R53" i="45"/>
  <c r="S53" i="45"/>
  <c r="T53" i="45"/>
  <c r="R55" i="45"/>
  <c r="S55" i="45"/>
  <c r="T55" i="45"/>
  <c r="U55" i="45" s="1"/>
  <c r="R56" i="45"/>
  <c r="S56" i="45"/>
  <c r="T56" i="45"/>
  <c r="R57" i="45"/>
  <c r="S57" i="45"/>
  <c r="T57" i="45"/>
  <c r="R59" i="45"/>
  <c r="S59" i="45"/>
  <c r="T59" i="45"/>
  <c r="U59" i="45" s="1"/>
  <c r="R60" i="45"/>
  <c r="S60" i="45"/>
  <c r="T60" i="45"/>
  <c r="R61" i="45"/>
  <c r="S61" i="45"/>
  <c r="T61" i="45"/>
  <c r="R62" i="45"/>
  <c r="S62" i="45"/>
  <c r="T62" i="45"/>
  <c r="R64" i="45"/>
  <c r="S64" i="45"/>
  <c r="T64" i="45"/>
  <c r="R65" i="45"/>
  <c r="S65" i="45"/>
  <c r="T65" i="45"/>
  <c r="R66" i="45"/>
  <c r="S66" i="45"/>
  <c r="T66" i="45"/>
  <c r="R67" i="45"/>
  <c r="S67" i="45"/>
  <c r="T67" i="45"/>
  <c r="U67" i="45" s="1"/>
  <c r="R69" i="45"/>
  <c r="S69" i="45"/>
  <c r="T69" i="45"/>
  <c r="R70" i="45"/>
  <c r="S70" i="45"/>
  <c r="T70" i="45"/>
  <c r="R71" i="45"/>
  <c r="S71" i="45"/>
  <c r="T71" i="45"/>
  <c r="R72" i="45"/>
  <c r="S72" i="45"/>
  <c r="T72" i="45"/>
  <c r="R74" i="45"/>
  <c r="S74" i="45"/>
  <c r="T74" i="45"/>
  <c r="R75" i="45"/>
  <c r="S75" i="45"/>
  <c r="T75" i="45"/>
  <c r="U75" i="45" s="1"/>
  <c r="R76" i="45"/>
  <c r="S76" i="45"/>
  <c r="T76" i="45"/>
  <c r="R77" i="45"/>
  <c r="S77" i="45"/>
  <c r="T77" i="45"/>
  <c r="R79" i="45"/>
  <c r="S79" i="45"/>
  <c r="T79" i="45"/>
  <c r="U79" i="45" s="1"/>
  <c r="R80" i="45"/>
  <c r="S80" i="45"/>
  <c r="T80" i="45"/>
  <c r="R81" i="45"/>
  <c r="S81" i="45"/>
  <c r="T81" i="45"/>
  <c r="R82" i="45"/>
  <c r="S82" i="45"/>
  <c r="T82" i="45"/>
  <c r="R84" i="45"/>
  <c r="S84" i="45"/>
  <c r="T84" i="45"/>
  <c r="R85" i="45"/>
  <c r="S85" i="45"/>
  <c r="T85" i="45"/>
  <c r="R86" i="45"/>
  <c r="S86" i="45"/>
  <c r="T86" i="45"/>
  <c r="R87" i="45"/>
  <c r="S87" i="45"/>
  <c r="T87" i="45"/>
  <c r="U87" i="45" s="1"/>
  <c r="R89" i="45"/>
  <c r="S89" i="45"/>
  <c r="T89" i="45"/>
  <c r="R90" i="45"/>
  <c r="S90" i="45"/>
  <c r="T90" i="45"/>
  <c r="R91" i="45"/>
  <c r="S91" i="45"/>
  <c r="T91" i="45"/>
  <c r="R92" i="45"/>
  <c r="S92" i="45"/>
  <c r="T92" i="45"/>
  <c r="R94" i="45"/>
  <c r="S94" i="45"/>
  <c r="T94" i="45"/>
  <c r="R95" i="45"/>
  <c r="S95" i="45"/>
  <c r="T95" i="45"/>
  <c r="U95" i="45" s="1"/>
  <c r="R96" i="45"/>
  <c r="S96" i="45"/>
  <c r="T96" i="45"/>
  <c r="R97" i="45"/>
  <c r="S97" i="45"/>
  <c r="T97" i="45"/>
  <c r="W19" i="45"/>
  <c r="W16" i="45"/>
  <c r="W17" i="45"/>
  <c r="T19" i="45"/>
  <c r="T16" i="45"/>
  <c r="T17" i="45"/>
  <c r="S19" i="45"/>
  <c r="R19" i="45"/>
  <c r="R16" i="45"/>
  <c r="S16" i="45"/>
  <c r="R17" i="45"/>
  <c r="S17" i="45"/>
  <c r="G13" i="48"/>
  <c r="I20" i="45"/>
  <c r="J20" i="45"/>
  <c r="K20" i="45"/>
  <c r="L20" i="45"/>
  <c r="M20" i="45"/>
  <c r="N20" i="45"/>
  <c r="O20" i="45"/>
  <c r="P20" i="45"/>
  <c r="I21" i="45"/>
  <c r="J21" i="45"/>
  <c r="K21" i="45"/>
  <c r="L21" i="45"/>
  <c r="M21" i="45"/>
  <c r="N21" i="45"/>
  <c r="O21" i="45"/>
  <c r="P21" i="45"/>
  <c r="I23" i="45"/>
  <c r="J23" i="45"/>
  <c r="K23" i="45"/>
  <c r="L23" i="45"/>
  <c r="M23" i="45"/>
  <c r="N23" i="45"/>
  <c r="O23" i="45"/>
  <c r="P23" i="45"/>
  <c r="I24" i="45"/>
  <c r="J24" i="45"/>
  <c r="K24" i="45"/>
  <c r="L24" i="45"/>
  <c r="M24" i="45"/>
  <c r="N24" i="45"/>
  <c r="O24" i="45"/>
  <c r="P24" i="45"/>
  <c r="I25" i="45"/>
  <c r="J25" i="45"/>
  <c r="K25" i="45"/>
  <c r="L25" i="45"/>
  <c r="M25" i="45"/>
  <c r="N25" i="45"/>
  <c r="O25" i="45"/>
  <c r="P25" i="45"/>
  <c r="I27" i="45"/>
  <c r="J27" i="45"/>
  <c r="K27" i="45"/>
  <c r="L27" i="45"/>
  <c r="M27" i="45"/>
  <c r="N27" i="45"/>
  <c r="O27" i="45"/>
  <c r="P27" i="45"/>
  <c r="I28" i="45"/>
  <c r="J28" i="45"/>
  <c r="K28" i="45"/>
  <c r="L28" i="45"/>
  <c r="M28" i="45"/>
  <c r="N28" i="45"/>
  <c r="O28" i="45"/>
  <c r="P28" i="45"/>
  <c r="I29" i="45"/>
  <c r="J29" i="45"/>
  <c r="Q29" i="45" s="1"/>
  <c r="K29" i="45"/>
  <c r="L29" i="45"/>
  <c r="M29" i="45"/>
  <c r="N29" i="45"/>
  <c r="O29" i="45"/>
  <c r="P29" i="45"/>
  <c r="I31" i="45"/>
  <c r="J31" i="45"/>
  <c r="K31" i="45"/>
  <c r="L31" i="45"/>
  <c r="M31" i="45"/>
  <c r="N31" i="45"/>
  <c r="O31" i="45"/>
  <c r="P31" i="45"/>
  <c r="Q31" i="45"/>
  <c r="I32" i="45"/>
  <c r="J32" i="45"/>
  <c r="K32" i="45"/>
  <c r="L32" i="45"/>
  <c r="M32" i="45"/>
  <c r="N32" i="45"/>
  <c r="O32" i="45"/>
  <c r="P32" i="45"/>
  <c r="I33" i="45"/>
  <c r="J33" i="45"/>
  <c r="Q33" i="45" s="1"/>
  <c r="K33" i="45"/>
  <c r="L33" i="45"/>
  <c r="M33" i="45"/>
  <c r="N33" i="45"/>
  <c r="O33" i="45"/>
  <c r="P33" i="45"/>
  <c r="I35" i="45"/>
  <c r="J35" i="45"/>
  <c r="K35" i="45"/>
  <c r="L35" i="45"/>
  <c r="M35" i="45"/>
  <c r="N35" i="45"/>
  <c r="O35" i="45"/>
  <c r="P35" i="45"/>
  <c r="Q35" i="45"/>
  <c r="U35" i="45"/>
  <c r="I36" i="45"/>
  <c r="J36" i="45"/>
  <c r="K36" i="45"/>
  <c r="L36" i="45"/>
  <c r="M36" i="45"/>
  <c r="N36" i="45"/>
  <c r="O36" i="45"/>
  <c r="P36" i="45"/>
  <c r="I37" i="45"/>
  <c r="J37" i="45"/>
  <c r="Q37" i="45" s="1"/>
  <c r="U37" i="45" s="1"/>
  <c r="K37" i="45"/>
  <c r="L37" i="45"/>
  <c r="M37" i="45"/>
  <c r="N37" i="45"/>
  <c r="O37" i="45"/>
  <c r="P37" i="45"/>
  <c r="I39" i="45"/>
  <c r="J39" i="45"/>
  <c r="K39" i="45"/>
  <c r="L39" i="45"/>
  <c r="M39" i="45"/>
  <c r="N39" i="45"/>
  <c r="O39" i="45"/>
  <c r="P39" i="45"/>
  <c r="Q39" i="45"/>
  <c r="I40" i="45"/>
  <c r="J40" i="45"/>
  <c r="K40" i="45"/>
  <c r="L40" i="45"/>
  <c r="M40" i="45"/>
  <c r="N40" i="45"/>
  <c r="O40" i="45"/>
  <c r="P40" i="45"/>
  <c r="I41" i="45"/>
  <c r="J41" i="45"/>
  <c r="Q41" i="45" s="1"/>
  <c r="K41" i="45"/>
  <c r="L41" i="45"/>
  <c r="M41" i="45"/>
  <c r="N41" i="45"/>
  <c r="O41" i="45"/>
  <c r="P41" i="45"/>
  <c r="I43" i="45"/>
  <c r="J43" i="45"/>
  <c r="K43" i="45"/>
  <c r="L43" i="45"/>
  <c r="M43" i="45"/>
  <c r="N43" i="45"/>
  <c r="O43" i="45"/>
  <c r="P43" i="45"/>
  <c r="Q43" i="45"/>
  <c r="I44" i="45"/>
  <c r="J44" i="45"/>
  <c r="K44" i="45"/>
  <c r="L44" i="45"/>
  <c r="M44" i="45"/>
  <c r="N44" i="45"/>
  <c r="O44" i="45"/>
  <c r="P44" i="45"/>
  <c r="I45" i="45"/>
  <c r="J45" i="45"/>
  <c r="Q45" i="45" s="1"/>
  <c r="K45" i="45"/>
  <c r="L45" i="45"/>
  <c r="M45" i="45"/>
  <c r="N45" i="45"/>
  <c r="O45" i="45"/>
  <c r="P45" i="45"/>
  <c r="I47" i="45"/>
  <c r="J47" i="45"/>
  <c r="K47" i="45"/>
  <c r="L47" i="45"/>
  <c r="M47" i="45"/>
  <c r="N47" i="45"/>
  <c r="O47" i="45"/>
  <c r="P47" i="45"/>
  <c r="Q47" i="45"/>
  <c r="I48" i="45"/>
  <c r="J48" i="45"/>
  <c r="K48" i="45"/>
  <c r="L48" i="45"/>
  <c r="M48" i="45"/>
  <c r="N48" i="45"/>
  <c r="O48" i="45"/>
  <c r="P48" i="45"/>
  <c r="I49" i="45"/>
  <c r="J49" i="45"/>
  <c r="Q49" i="45" s="1"/>
  <c r="K49" i="45"/>
  <c r="L49" i="45"/>
  <c r="M49" i="45"/>
  <c r="N49" i="45"/>
  <c r="O49" i="45"/>
  <c r="P49" i="45"/>
  <c r="I51" i="45"/>
  <c r="J51" i="45"/>
  <c r="K51" i="45"/>
  <c r="L51" i="45"/>
  <c r="M51" i="45"/>
  <c r="N51" i="45"/>
  <c r="O51" i="45"/>
  <c r="P51" i="45"/>
  <c r="Q51" i="45"/>
  <c r="U51" i="45"/>
  <c r="I52" i="45"/>
  <c r="J52" i="45"/>
  <c r="K52" i="45"/>
  <c r="L52" i="45"/>
  <c r="M52" i="45"/>
  <c r="N52" i="45"/>
  <c r="O52" i="45"/>
  <c r="P52" i="45"/>
  <c r="I53" i="45"/>
  <c r="J53" i="45"/>
  <c r="Q53" i="45" s="1"/>
  <c r="U53" i="45" s="1"/>
  <c r="K53" i="45"/>
  <c r="L53" i="45"/>
  <c r="M53" i="45"/>
  <c r="N53" i="45"/>
  <c r="O53" i="45"/>
  <c r="P53" i="45"/>
  <c r="I55" i="45"/>
  <c r="J55" i="45"/>
  <c r="K55" i="45"/>
  <c r="L55" i="45"/>
  <c r="M55" i="45"/>
  <c r="N55" i="45"/>
  <c r="O55" i="45"/>
  <c r="P55" i="45"/>
  <c r="Q55" i="45"/>
  <c r="I56" i="45"/>
  <c r="J56" i="45"/>
  <c r="K56" i="45"/>
  <c r="L56" i="45"/>
  <c r="M56" i="45"/>
  <c r="N56" i="45"/>
  <c r="O56" i="45"/>
  <c r="P56" i="45"/>
  <c r="I57" i="45"/>
  <c r="J57" i="45"/>
  <c r="Q57" i="45" s="1"/>
  <c r="K57" i="45"/>
  <c r="L57" i="45"/>
  <c r="M57" i="45"/>
  <c r="N57" i="45"/>
  <c r="O57" i="45"/>
  <c r="P57" i="45"/>
  <c r="I59" i="45"/>
  <c r="J59" i="45"/>
  <c r="K59" i="45"/>
  <c r="L59" i="45"/>
  <c r="M59" i="45"/>
  <c r="N59" i="45"/>
  <c r="O59" i="45"/>
  <c r="P59" i="45"/>
  <c r="Q59" i="45"/>
  <c r="I60" i="45"/>
  <c r="J60" i="45"/>
  <c r="K60" i="45"/>
  <c r="L60" i="45"/>
  <c r="M60" i="45"/>
  <c r="N60" i="45"/>
  <c r="O60" i="45"/>
  <c r="P60" i="45"/>
  <c r="I61" i="45"/>
  <c r="J61" i="45"/>
  <c r="Q61" i="45" s="1"/>
  <c r="K61" i="45"/>
  <c r="L61" i="45"/>
  <c r="M61" i="45"/>
  <c r="N61" i="45"/>
  <c r="O61" i="45"/>
  <c r="P61" i="45"/>
  <c r="I62" i="45"/>
  <c r="J62" i="45"/>
  <c r="K62" i="45"/>
  <c r="L62" i="45"/>
  <c r="M62" i="45"/>
  <c r="N62" i="45"/>
  <c r="O62" i="45"/>
  <c r="P62" i="45"/>
  <c r="I64" i="45"/>
  <c r="J64" i="45"/>
  <c r="K64" i="45"/>
  <c r="L64" i="45"/>
  <c r="M64" i="45"/>
  <c r="N64" i="45"/>
  <c r="O64" i="45"/>
  <c r="P64" i="45"/>
  <c r="I65" i="45"/>
  <c r="J65" i="45"/>
  <c r="Q65" i="45" s="1"/>
  <c r="K65" i="45"/>
  <c r="L65" i="45"/>
  <c r="M65" i="45"/>
  <c r="N65" i="45"/>
  <c r="O65" i="45"/>
  <c r="P65" i="45"/>
  <c r="I66" i="45"/>
  <c r="J66" i="45"/>
  <c r="K66" i="45"/>
  <c r="L66" i="45"/>
  <c r="M66" i="45"/>
  <c r="N66" i="45"/>
  <c r="O66" i="45"/>
  <c r="P66" i="45"/>
  <c r="I67" i="45"/>
  <c r="J67" i="45"/>
  <c r="K67" i="45"/>
  <c r="L67" i="45"/>
  <c r="M67" i="45"/>
  <c r="N67" i="45"/>
  <c r="O67" i="45"/>
  <c r="P67" i="45"/>
  <c r="Q67" i="45"/>
  <c r="I69" i="45"/>
  <c r="J69" i="45"/>
  <c r="Q69" i="45" s="1"/>
  <c r="K69" i="45"/>
  <c r="L69" i="45"/>
  <c r="M69" i="45"/>
  <c r="N69" i="45"/>
  <c r="O69" i="45"/>
  <c r="P69" i="45"/>
  <c r="I70" i="45"/>
  <c r="J70" i="45"/>
  <c r="K70" i="45"/>
  <c r="L70" i="45"/>
  <c r="M70" i="45"/>
  <c r="N70" i="45"/>
  <c r="O70" i="45"/>
  <c r="P70" i="45"/>
  <c r="I71" i="45"/>
  <c r="J71" i="45"/>
  <c r="K71" i="45"/>
  <c r="L71" i="45"/>
  <c r="M71" i="45"/>
  <c r="N71" i="45"/>
  <c r="O71" i="45"/>
  <c r="P71" i="45"/>
  <c r="Q71" i="45"/>
  <c r="U71" i="45"/>
  <c r="I72" i="45"/>
  <c r="J72" i="45"/>
  <c r="K72" i="45"/>
  <c r="L72" i="45"/>
  <c r="M72" i="45"/>
  <c r="N72" i="45"/>
  <c r="O72" i="45"/>
  <c r="P72" i="45"/>
  <c r="I74" i="45"/>
  <c r="J74" i="45"/>
  <c r="K74" i="45"/>
  <c r="L74" i="45"/>
  <c r="M74" i="45"/>
  <c r="N74" i="45"/>
  <c r="O74" i="45"/>
  <c r="P74" i="45"/>
  <c r="I75" i="45"/>
  <c r="J75" i="45"/>
  <c r="K75" i="45"/>
  <c r="L75" i="45"/>
  <c r="M75" i="45"/>
  <c r="N75" i="45"/>
  <c r="O75" i="45"/>
  <c r="P75" i="45"/>
  <c r="Q75" i="45"/>
  <c r="I76" i="45"/>
  <c r="J76" i="45"/>
  <c r="K76" i="45"/>
  <c r="L76" i="45"/>
  <c r="M76" i="45"/>
  <c r="N76" i="45"/>
  <c r="O76" i="45"/>
  <c r="P76" i="45"/>
  <c r="I77" i="45"/>
  <c r="J77" i="45"/>
  <c r="Q77" i="45" s="1"/>
  <c r="K77" i="45"/>
  <c r="L77" i="45"/>
  <c r="M77" i="45"/>
  <c r="N77" i="45"/>
  <c r="O77" i="45"/>
  <c r="P77" i="45"/>
  <c r="I79" i="45"/>
  <c r="J79" i="45"/>
  <c r="K79" i="45"/>
  <c r="L79" i="45"/>
  <c r="M79" i="45"/>
  <c r="N79" i="45"/>
  <c r="O79" i="45"/>
  <c r="P79" i="45"/>
  <c r="Q79" i="45"/>
  <c r="I80" i="45"/>
  <c r="J80" i="45"/>
  <c r="K80" i="45"/>
  <c r="L80" i="45"/>
  <c r="M80" i="45"/>
  <c r="N80" i="45"/>
  <c r="O80" i="45"/>
  <c r="P80" i="45"/>
  <c r="I81" i="45"/>
  <c r="J81" i="45"/>
  <c r="Q81" i="45" s="1"/>
  <c r="K81" i="45"/>
  <c r="L81" i="45"/>
  <c r="M81" i="45"/>
  <c r="N81" i="45"/>
  <c r="O81" i="45"/>
  <c r="P81" i="45"/>
  <c r="I82" i="45"/>
  <c r="J82" i="45"/>
  <c r="K82" i="45"/>
  <c r="L82" i="45"/>
  <c r="M82" i="45"/>
  <c r="N82" i="45"/>
  <c r="O82" i="45"/>
  <c r="P82" i="45"/>
  <c r="I84" i="45"/>
  <c r="J84" i="45"/>
  <c r="K84" i="45"/>
  <c r="L84" i="45"/>
  <c r="M84" i="45"/>
  <c r="N84" i="45"/>
  <c r="O84" i="45"/>
  <c r="P84" i="45"/>
  <c r="I85" i="45"/>
  <c r="J85" i="45"/>
  <c r="Q85" i="45" s="1"/>
  <c r="K85" i="45"/>
  <c r="L85" i="45"/>
  <c r="M85" i="45"/>
  <c r="N85" i="45"/>
  <c r="O85" i="45"/>
  <c r="P85" i="45"/>
  <c r="I86" i="45"/>
  <c r="J86" i="45"/>
  <c r="K86" i="45"/>
  <c r="L86" i="45"/>
  <c r="M86" i="45"/>
  <c r="N86" i="45"/>
  <c r="O86" i="45"/>
  <c r="P86" i="45"/>
  <c r="I87" i="45"/>
  <c r="J87" i="45"/>
  <c r="K87" i="45"/>
  <c r="L87" i="45"/>
  <c r="M87" i="45"/>
  <c r="N87" i="45"/>
  <c r="O87" i="45"/>
  <c r="P87" i="45"/>
  <c r="Q87" i="45"/>
  <c r="I89" i="45"/>
  <c r="J89" i="45"/>
  <c r="Q89" i="45" s="1"/>
  <c r="K89" i="45"/>
  <c r="L89" i="45"/>
  <c r="M89" i="45"/>
  <c r="N89" i="45"/>
  <c r="O89" i="45"/>
  <c r="P89" i="45"/>
  <c r="I90" i="45"/>
  <c r="J90" i="45"/>
  <c r="K90" i="45"/>
  <c r="L90" i="45"/>
  <c r="M90" i="45"/>
  <c r="N90" i="45"/>
  <c r="O90" i="45"/>
  <c r="P90" i="45"/>
  <c r="I91" i="45"/>
  <c r="J91" i="45"/>
  <c r="K91" i="45"/>
  <c r="L91" i="45"/>
  <c r="M91" i="45"/>
  <c r="N91" i="45"/>
  <c r="O91" i="45"/>
  <c r="P91" i="45"/>
  <c r="Q91" i="45"/>
  <c r="U91" i="45"/>
  <c r="I92" i="45"/>
  <c r="J92" i="45"/>
  <c r="K92" i="45"/>
  <c r="L92" i="45"/>
  <c r="M92" i="45"/>
  <c r="N92" i="45"/>
  <c r="O92" i="45"/>
  <c r="P92" i="45"/>
  <c r="I94" i="45"/>
  <c r="J94" i="45"/>
  <c r="K94" i="45"/>
  <c r="L94" i="45"/>
  <c r="M94" i="45"/>
  <c r="N94" i="45"/>
  <c r="O94" i="45"/>
  <c r="P94" i="45"/>
  <c r="I95" i="45"/>
  <c r="J95" i="45"/>
  <c r="K95" i="45"/>
  <c r="L95" i="45"/>
  <c r="M95" i="45"/>
  <c r="N95" i="45"/>
  <c r="O95" i="45"/>
  <c r="P95" i="45"/>
  <c r="Q95" i="45"/>
  <c r="I96" i="45"/>
  <c r="J96" i="45"/>
  <c r="K96" i="45"/>
  <c r="L96" i="45"/>
  <c r="M96" i="45"/>
  <c r="N96" i="45"/>
  <c r="O96" i="45"/>
  <c r="P96" i="45"/>
  <c r="I97" i="45"/>
  <c r="J97" i="45"/>
  <c r="Q97" i="45" s="1"/>
  <c r="K97" i="45"/>
  <c r="L97" i="45"/>
  <c r="M97" i="45"/>
  <c r="N97" i="45"/>
  <c r="O97" i="45"/>
  <c r="P97" i="45"/>
  <c r="P19" i="45"/>
  <c r="O19" i="45"/>
  <c r="N19" i="45"/>
  <c r="M19" i="45"/>
  <c r="L19" i="45"/>
  <c r="K19" i="45"/>
  <c r="J19" i="45"/>
  <c r="I19" i="45"/>
  <c r="I16" i="45"/>
  <c r="J16" i="45"/>
  <c r="K16" i="45"/>
  <c r="L16" i="45"/>
  <c r="M16" i="45"/>
  <c r="N16" i="45"/>
  <c r="O16" i="45"/>
  <c r="P16" i="45"/>
  <c r="I17" i="45"/>
  <c r="J17" i="45"/>
  <c r="K17" i="45"/>
  <c r="L17" i="45"/>
  <c r="M17" i="45"/>
  <c r="N17" i="45"/>
  <c r="O17" i="45"/>
  <c r="P17" i="45"/>
  <c r="W14" i="45"/>
  <c r="T14" i="45"/>
  <c r="S14" i="45"/>
  <c r="R14" i="45"/>
  <c r="J14" i="45"/>
  <c r="K14" i="45"/>
  <c r="L14" i="45"/>
  <c r="M14" i="45"/>
  <c r="N14" i="45"/>
  <c r="O14" i="45"/>
  <c r="P14" i="45"/>
  <c r="I14" i="45"/>
  <c r="U49" i="45" l="1"/>
  <c r="U33" i="45"/>
  <c r="U89" i="45"/>
  <c r="U81" i="45"/>
  <c r="U69" i="45"/>
  <c r="U61" i="45"/>
  <c r="U45" i="45"/>
  <c r="U29" i="45"/>
  <c r="U97" i="45"/>
  <c r="U85" i="45"/>
  <c r="U77" i="45"/>
  <c r="U65" i="45"/>
  <c r="U57" i="45"/>
  <c r="U41" i="45"/>
  <c r="Q96" i="45"/>
  <c r="U96" i="45" s="1"/>
  <c r="Q92" i="45"/>
  <c r="U92" i="45" s="1"/>
  <c r="Q84" i="45"/>
  <c r="U84" i="45" s="1"/>
  <c r="Q80" i="45"/>
  <c r="U80" i="45" s="1"/>
  <c r="Q76" i="45"/>
  <c r="U76" i="45" s="1"/>
  <c r="Q72" i="45"/>
  <c r="U72" i="45" s="1"/>
  <c r="Q64" i="45"/>
  <c r="U64" i="45" s="1"/>
  <c r="Q60" i="45"/>
  <c r="U60" i="45" s="1"/>
  <c r="Q56" i="45"/>
  <c r="U56" i="45" s="1"/>
  <c r="Q52" i="45"/>
  <c r="U52" i="45" s="1"/>
  <c r="Q48" i="45"/>
  <c r="U48" i="45" s="1"/>
  <c r="Q44" i="45"/>
  <c r="U44" i="45" s="1"/>
  <c r="Q40" i="45"/>
  <c r="U40" i="45" s="1"/>
  <c r="Q36" i="45"/>
  <c r="U36" i="45" s="1"/>
  <c r="Q32" i="45"/>
  <c r="U32" i="45" s="1"/>
  <c r="Q28" i="45"/>
  <c r="U28" i="45" s="1"/>
  <c r="Q27" i="45"/>
  <c r="U27" i="45" s="1"/>
  <c r="Q25" i="45"/>
  <c r="U25" i="45" s="1"/>
  <c r="Q24" i="45"/>
  <c r="U24" i="45" s="1"/>
  <c r="Q23" i="45"/>
  <c r="U23" i="45" s="1"/>
  <c r="Q21" i="45"/>
  <c r="U21" i="45" s="1"/>
  <c r="Q20" i="45"/>
  <c r="U20" i="45" s="1"/>
  <c r="Q94" i="45"/>
  <c r="U94" i="45" s="1"/>
  <c r="Q90" i="45"/>
  <c r="U90" i="45" s="1"/>
  <c r="Q86" i="45"/>
  <c r="U86" i="45" s="1"/>
  <c r="Q82" i="45"/>
  <c r="U82" i="45" s="1"/>
  <c r="Q74" i="45"/>
  <c r="U74" i="45" s="1"/>
  <c r="Q70" i="45"/>
  <c r="U70" i="45" s="1"/>
  <c r="Q66" i="45"/>
  <c r="U66" i="45" s="1"/>
  <c r="Q62" i="45"/>
  <c r="U62" i="45" s="1"/>
  <c r="F96" i="47" l="1"/>
  <c r="D96" i="47"/>
  <c r="F25" i="20" l="1"/>
  <c r="F26" i="20"/>
  <c r="F28" i="20"/>
  <c r="F29" i="20"/>
  <c r="F30" i="20"/>
  <c r="F32" i="20"/>
  <c r="F33" i="20"/>
  <c r="F34" i="20"/>
  <c r="F36" i="20"/>
  <c r="F37" i="20"/>
  <c r="F38" i="20"/>
  <c r="F40" i="20"/>
  <c r="F41" i="20"/>
  <c r="F42" i="20"/>
  <c r="F44" i="20"/>
  <c r="F45" i="20"/>
  <c r="F46" i="20"/>
  <c r="F48" i="20"/>
  <c r="F49" i="20"/>
  <c r="F50" i="20"/>
  <c r="F52" i="20"/>
  <c r="F53" i="20"/>
  <c r="F54" i="20"/>
  <c r="F56" i="20"/>
  <c r="F57" i="20"/>
  <c r="F58" i="20"/>
  <c r="F60" i="20"/>
  <c r="F61" i="20"/>
  <c r="F62" i="20"/>
  <c r="F63" i="20"/>
  <c r="F65" i="20"/>
  <c r="F66" i="20"/>
  <c r="F67" i="20"/>
  <c r="F68" i="20"/>
  <c r="F70" i="20"/>
  <c r="F71" i="20"/>
  <c r="F72" i="20"/>
  <c r="F73" i="20"/>
  <c r="F75" i="20"/>
  <c r="F76" i="20"/>
  <c r="F77" i="20"/>
  <c r="F78" i="20"/>
  <c r="F80" i="20"/>
  <c r="F81" i="20"/>
  <c r="F82" i="20"/>
  <c r="F83" i="20"/>
  <c r="F85" i="20"/>
  <c r="F86" i="20"/>
  <c r="F87" i="20"/>
  <c r="F88" i="20"/>
  <c r="F90" i="20"/>
  <c r="F91" i="20"/>
  <c r="F92" i="20"/>
  <c r="F93" i="20"/>
  <c r="F95" i="20"/>
  <c r="F96" i="20"/>
  <c r="F97" i="20"/>
  <c r="F98" i="20"/>
  <c r="F21" i="20"/>
  <c r="F22" i="20"/>
  <c r="F24" i="20"/>
  <c r="F17" i="20"/>
  <c r="F18" i="20"/>
  <c r="F20" i="20"/>
  <c r="F15" i="20"/>
  <c r="G97" i="45" l="1"/>
  <c r="F97" i="45"/>
  <c r="G96" i="45"/>
  <c r="F96" i="45"/>
  <c r="G95" i="45"/>
  <c r="F95" i="45"/>
  <c r="G94" i="45"/>
  <c r="F94" i="45"/>
  <c r="G92" i="45"/>
  <c r="F92" i="45"/>
  <c r="G91" i="45"/>
  <c r="F91" i="45"/>
  <c r="G90" i="45"/>
  <c r="F90" i="45"/>
  <c r="G89" i="45"/>
  <c r="F89" i="45"/>
  <c r="G87" i="45"/>
  <c r="F87" i="45"/>
  <c r="G86" i="45"/>
  <c r="F86" i="45"/>
  <c r="G85" i="45"/>
  <c r="F85" i="45"/>
  <c r="G84" i="45"/>
  <c r="F84" i="45"/>
  <c r="G82" i="45"/>
  <c r="F82" i="45"/>
  <c r="G81" i="45"/>
  <c r="F81" i="45"/>
  <c r="G80" i="45"/>
  <c r="F80" i="45"/>
  <c r="G79" i="45"/>
  <c r="F79" i="45"/>
  <c r="G77" i="45"/>
  <c r="F77" i="45"/>
  <c r="G76" i="45"/>
  <c r="F76" i="45"/>
  <c r="G75" i="45"/>
  <c r="F75" i="45"/>
  <c r="G74" i="45"/>
  <c r="F74" i="45"/>
  <c r="G72" i="45"/>
  <c r="F72" i="45"/>
  <c r="G71" i="45"/>
  <c r="F71" i="45"/>
  <c r="G70" i="45"/>
  <c r="F70" i="45"/>
  <c r="G69" i="45"/>
  <c r="F69" i="45"/>
  <c r="G67" i="45"/>
  <c r="F67" i="45"/>
  <c r="G66" i="45"/>
  <c r="F66" i="45"/>
  <c r="G65" i="45"/>
  <c r="F65" i="45"/>
  <c r="G64" i="45"/>
  <c r="F64" i="45"/>
  <c r="F62" i="45"/>
  <c r="G62" i="45"/>
  <c r="G61" i="45"/>
  <c r="F61" i="45"/>
  <c r="G60" i="45"/>
  <c r="F60" i="45"/>
  <c r="G59" i="45"/>
  <c r="F59" i="45"/>
  <c r="G57" i="45"/>
  <c r="F57" i="45"/>
  <c r="G56" i="45"/>
  <c r="F56" i="45"/>
  <c r="G55" i="45"/>
  <c r="F55" i="45"/>
  <c r="G53" i="45"/>
  <c r="F53" i="45"/>
  <c r="G52" i="45"/>
  <c r="F52" i="45"/>
  <c r="G51" i="45"/>
  <c r="F51" i="45"/>
  <c r="G49" i="45"/>
  <c r="F49" i="45"/>
  <c r="G48" i="45"/>
  <c r="F48" i="45"/>
  <c r="G47" i="45"/>
  <c r="F47" i="45"/>
  <c r="G45" i="45"/>
  <c r="F45" i="45"/>
  <c r="G44" i="45"/>
  <c r="F44" i="45"/>
  <c r="G43" i="45"/>
  <c r="F43" i="45"/>
  <c r="G41" i="45"/>
  <c r="F41" i="45"/>
  <c r="G40" i="45"/>
  <c r="F40" i="45"/>
  <c r="G39" i="45"/>
  <c r="F39" i="45"/>
  <c r="G37" i="45"/>
  <c r="F37" i="45"/>
  <c r="G36" i="45"/>
  <c r="F36" i="45"/>
  <c r="G35" i="45"/>
  <c r="F35" i="45"/>
  <c r="G33" i="45"/>
  <c r="F33" i="45"/>
  <c r="G32" i="45"/>
  <c r="F32" i="45"/>
  <c r="G31" i="45"/>
  <c r="F31" i="45"/>
  <c r="G29" i="45"/>
  <c r="F29" i="45"/>
  <c r="G28" i="45"/>
  <c r="F28" i="45"/>
  <c r="G27" i="45"/>
  <c r="F27" i="45"/>
  <c r="G25" i="45"/>
  <c r="F25" i="45"/>
  <c r="G24" i="45"/>
  <c r="F24" i="45"/>
  <c r="G23" i="45"/>
  <c r="F23" i="45"/>
  <c r="F20" i="45"/>
  <c r="G20" i="45"/>
  <c r="F21" i="45"/>
  <c r="G21" i="45"/>
  <c r="G19" i="45"/>
  <c r="F19" i="45"/>
  <c r="F17" i="45"/>
  <c r="G17" i="45"/>
  <c r="G16" i="45"/>
  <c r="F16" i="45"/>
  <c r="G14" i="45"/>
  <c r="F14" i="45"/>
  <c r="C20" i="45"/>
  <c r="E20" i="45"/>
  <c r="C21" i="45"/>
  <c r="E21" i="45"/>
  <c r="C23" i="45"/>
  <c r="E23" i="45"/>
  <c r="C24" i="45"/>
  <c r="E24" i="45"/>
  <c r="C25" i="45"/>
  <c r="E25" i="45"/>
  <c r="C27" i="45"/>
  <c r="E27" i="45"/>
  <c r="C28" i="45"/>
  <c r="E28" i="45"/>
  <c r="C29" i="45"/>
  <c r="E29" i="45"/>
  <c r="C31" i="45"/>
  <c r="E31" i="45"/>
  <c r="C32" i="45"/>
  <c r="E32" i="45"/>
  <c r="C33" i="45"/>
  <c r="E33" i="45"/>
  <c r="C35" i="45"/>
  <c r="E35" i="45"/>
  <c r="C36" i="45"/>
  <c r="E36" i="45"/>
  <c r="C37" i="45"/>
  <c r="E37" i="45"/>
  <c r="C39" i="45"/>
  <c r="E39" i="45"/>
  <c r="C40" i="45"/>
  <c r="E40" i="45"/>
  <c r="C41" i="45"/>
  <c r="E41" i="45"/>
  <c r="C43" i="45"/>
  <c r="E43" i="45"/>
  <c r="C44" i="45"/>
  <c r="E44" i="45"/>
  <c r="C45" i="45"/>
  <c r="E45" i="45"/>
  <c r="C47" i="45"/>
  <c r="E47" i="45"/>
  <c r="C48" i="45"/>
  <c r="E48" i="45"/>
  <c r="C49" i="45"/>
  <c r="E49" i="45"/>
  <c r="C51" i="45"/>
  <c r="E51" i="45"/>
  <c r="C52" i="45"/>
  <c r="E52" i="45"/>
  <c r="C53" i="45"/>
  <c r="E53" i="45"/>
  <c r="C55" i="45"/>
  <c r="E55" i="45"/>
  <c r="C56" i="45"/>
  <c r="E56" i="45"/>
  <c r="C57" i="45"/>
  <c r="E57" i="45"/>
  <c r="C59" i="45"/>
  <c r="E59" i="45"/>
  <c r="C60" i="45"/>
  <c r="E60" i="45"/>
  <c r="C61" i="45"/>
  <c r="E61" i="45"/>
  <c r="C62" i="45"/>
  <c r="E62" i="45"/>
  <c r="C64" i="45"/>
  <c r="E64" i="45"/>
  <c r="C65" i="45"/>
  <c r="E65" i="45"/>
  <c r="C66" i="45"/>
  <c r="E66" i="45"/>
  <c r="C67" i="45"/>
  <c r="E67" i="45"/>
  <c r="C69" i="45"/>
  <c r="E69" i="45"/>
  <c r="C70" i="45"/>
  <c r="E70" i="45"/>
  <c r="C71" i="45"/>
  <c r="E71" i="45"/>
  <c r="C72" i="45"/>
  <c r="E72" i="45"/>
  <c r="C74" i="45"/>
  <c r="E74" i="45"/>
  <c r="C75" i="45"/>
  <c r="E75" i="45"/>
  <c r="C76" i="45"/>
  <c r="E76" i="45"/>
  <c r="C77" i="45"/>
  <c r="E77" i="45"/>
  <c r="C79" i="45"/>
  <c r="E79" i="45"/>
  <c r="C80" i="45"/>
  <c r="E80" i="45"/>
  <c r="C81" i="45"/>
  <c r="E81" i="45"/>
  <c r="C82" i="45"/>
  <c r="E82" i="45"/>
  <c r="C84" i="45"/>
  <c r="E84" i="45"/>
  <c r="C85" i="45"/>
  <c r="E85" i="45"/>
  <c r="C86" i="45"/>
  <c r="E86" i="45"/>
  <c r="C87" i="45"/>
  <c r="E87" i="45"/>
  <c r="C89" i="45"/>
  <c r="E89" i="45"/>
  <c r="C90" i="45"/>
  <c r="E90" i="45"/>
  <c r="C91" i="45"/>
  <c r="E91" i="45"/>
  <c r="C92" i="45"/>
  <c r="E92" i="45"/>
  <c r="C94" i="45"/>
  <c r="E94" i="45"/>
  <c r="C95" i="45"/>
  <c r="E95" i="45"/>
  <c r="C96" i="45"/>
  <c r="E96" i="45"/>
  <c r="C97" i="45"/>
  <c r="E97" i="45"/>
  <c r="E19" i="45"/>
  <c r="E16" i="45"/>
  <c r="E17" i="45"/>
  <c r="E14" i="45"/>
  <c r="C19" i="45"/>
  <c r="C16" i="45"/>
  <c r="C17" i="45"/>
  <c r="C14" i="45"/>
  <c r="G97" i="50"/>
  <c r="F97" i="50"/>
  <c r="G96" i="50"/>
  <c r="F96" i="50"/>
  <c r="G95" i="50"/>
  <c r="F95" i="50"/>
  <c r="G94" i="50"/>
  <c r="F94" i="50"/>
  <c r="G92" i="50"/>
  <c r="F92" i="50"/>
  <c r="G91" i="50"/>
  <c r="F91" i="50"/>
  <c r="G90" i="50"/>
  <c r="F90" i="50"/>
  <c r="G89" i="50"/>
  <c r="F89" i="50"/>
  <c r="G87" i="50"/>
  <c r="F87" i="50"/>
  <c r="G86" i="50"/>
  <c r="F86" i="50"/>
  <c r="G85" i="50"/>
  <c r="F85" i="50"/>
  <c r="G84" i="50"/>
  <c r="F84" i="50"/>
  <c r="G82" i="50"/>
  <c r="F82" i="50"/>
  <c r="G81" i="50"/>
  <c r="F81" i="50"/>
  <c r="G80" i="50"/>
  <c r="F80" i="50"/>
  <c r="G79" i="50"/>
  <c r="F79" i="50"/>
  <c r="G77" i="50"/>
  <c r="F77" i="50"/>
  <c r="G76" i="50"/>
  <c r="F76" i="50"/>
  <c r="G75" i="50"/>
  <c r="F75" i="50"/>
  <c r="G74" i="50"/>
  <c r="F74" i="50"/>
  <c r="G72" i="50"/>
  <c r="F72" i="50"/>
  <c r="G71" i="50"/>
  <c r="F71" i="50"/>
  <c r="G70" i="50"/>
  <c r="F70" i="50"/>
  <c r="G69" i="50"/>
  <c r="F69" i="50"/>
  <c r="G67" i="50"/>
  <c r="F67" i="50"/>
  <c r="G66" i="50"/>
  <c r="F66" i="50"/>
  <c r="G65" i="50"/>
  <c r="F65" i="50"/>
  <c r="G64" i="50"/>
  <c r="F64" i="50"/>
  <c r="F62" i="50"/>
  <c r="G62" i="50"/>
  <c r="G61" i="50"/>
  <c r="F61" i="50"/>
  <c r="G60" i="50"/>
  <c r="F60" i="50"/>
  <c r="G59" i="50"/>
  <c r="F59" i="50"/>
  <c r="G57" i="50"/>
  <c r="F57" i="50"/>
  <c r="G56" i="50"/>
  <c r="F56" i="50"/>
  <c r="G55" i="50"/>
  <c r="F55" i="50"/>
  <c r="G53" i="50"/>
  <c r="F53" i="50"/>
  <c r="G52" i="50"/>
  <c r="F52" i="50"/>
  <c r="G51" i="50"/>
  <c r="F51" i="50"/>
  <c r="G49" i="50"/>
  <c r="F49" i="50"/>
  <c r="G48" i="50"/>
  <c r="F48" i="50"/>
  <c r="G47" i="50"/>
  <c r="F47" i="50"/>
  <c r="G45" i="50"/>
  <c r="F45" i="50"/>
  <c r="G44" i="50"/>
  <c r="F44" i="50"/>
  <c r="G43" i="50"/>
  <c r="F43" i="50"/>
  <c r="G41" i="50"/>
  <c r="F41" i="50"/>
  <c r="G40" i="50"/>
  <c r="F40" i="50"/>
  <c r="G39" i="50"/>
  <c r="F39" i="50"/>
  <c r="G37" i="50"/>
  <c r="F37" i="50"/>
  <c r="G36" i="50"/>
  <c r="F36" i="50"/>
  <c r="G35" i="50"/>
  <c r="F35" i="50"/>
  <c r="G33" i="50"/>
  <c r="F33" i="50"/>
  <c r="G32" i="50"/>
  <c r="F32" i="50"/>
  <c r="G31" i="50"/>
  <c r="F31" i="50"/>
  <c r="G29" i="50"/>
  <c r="F29" i="50"/>
  <c r="G28" i="50"/>
  <c r="F28" i="50"/>
  <c r="G27" i="50"/>
  <c r="F27" i="50"/>
  <c r="G25" i="50"/>
  <c r="F25" i="50"/>
  <c r="G24" i="50"/>
  <c r="F24" i="50"/>
  <c r="G23" i="50"/>
  <c r="F23" i="50"/>
  <c r="F20" i="50"/>
  <c r="G20" i="50"/>
  <c r="F21" i="50"/>
  <c r="G21" i="50"/>
  <c r="C20" i="50"/>
  <c r="E20" i="50"/>
  <c r="C21" i="50"/>
  <c r="E21" i="50"/>
  <c r="C23" i="50"/>
  <c r="E23" i="50"/>
  <c r="C24" i="50"/>
  <c r="E24" i="50"/>
  <c r="C25" i="50"/>
  <c r="E25" i="50"/>
  <c r="C27" i="50"/>
  <c r="E27" i="50"/>
  <c r="C28" i="50"/>
  <c r="E28" i="50"/>
  <c r="C29" i="50"/>
  <c r="E29" i="50"/>
  <c r="C31" i="50"/>
  <c r="E31" i="50"/>
  <c r="C32" i="50"/>
  <c r="E32" i="50"/>
  <c r="C33" i="50"/>
  <c r="E33" i="50"/>
  <c r="C35" i="50"/>
  <c r="E35" i="50"/>
  <c r="C36" i="50"/>
  <c r="E36" i="50"/>
  <c r="C37" i="50"/>
  <c r="E37" i="50"/>
  <c r="C39" i="50"/>
  <c r="E39" i="50"/>
  <c r="C40" i="50"/>
  <c r="E40" i="50"/>
  <c r="C41" i="50"/>
  <c r="E41" i="50"/>
  <c r="C43" i="50"/>
  <c r="E43" i="50"/>
  <c r="C44" i="50"/>
  <c r="E44" i="50"/>
  <c r="C45" i="50"/>
  <c r="E45" i="50"/>
  <c r="C47" i="50"/>
  <c r="E47" i="50"/>
  <c r="C48" i="50"/>
  <c r="E48" i="50"/>
  <c r="C49" i="50"/>
  <c r="E49" i="50"/>
  <c r="C51" i="50"/>
  <c r="E51" i="50"/>
  <c r="C52" i="50"/>
  <c r="E52" i="50"/>
  <c r="C53" i="50"/>
  <c r="E53" i="50"/>
  <c r="C55" i="50"/>
  <c r="E55" i="50"/>
  <c r="C56" i="50"/>
  <c r="E56" i="50"/>
  <c r="C57" i="50"/>
  <c r="E57" i="50"/>
  <c r="C59" i="50"/>
  <c r="E59" i="50"/>
  <c r="C60" i="50"/>
  <c r="E60" i="50"/>
  <c r="C61" i="50"/>
  <c r="E61" i="50"/>
  <c r="C62" i="50"/>
  <c r="E62" i="50"/>
  <c r="C64" i="50"/>
  <c r="E64" i="50"/>
  <c r="C65" i="50"/>
  <c r="E65" i="50"/>
  <c r="C66" i="50"/>
  <c r="E66" i="50"/>
  <c r="C67" i="50"/>
  <c r="E67" i="50"/>
  <c r="C69" i="50"/>
  <c r="E69" i="50"/>
  <c r="C70" i="50"/>
  <c r="E70" i="50"/>
  <c r="C71" i="50"/>
  <c r="E71" i="50"/>
  <c r="C72" i="50"/>
  <c r="E72" i="50"/>
  <c r="C74" i="50"/>
  <c r="E74" i="50"/>
  <c r="C75" i="50"/>
  <c r="E75" i="50"/>
  <c r="C76" i="50"/>
  <c r="E76" i="50"/>
  <c r="C77" i="50"/>
  <c r="E77" i="50"/>
  <c r="C79" i="50"/>
  <c r="E79" i="50"/>
  <c r="C80" i="50"/>
  <c r="E80" i="50"/>
  <c r="C81" i="50"/>
  <c r="E81" i="50"/>
  <c r="C82" i="50"/>
  <c r="E82" i="50"/>
  <c r="C84" i="50"/>
  <c r="E84" i="50"/>
  <c r="C85" i="50"/>
  <c r="E85" i="50"/>
  <c r="C86" i="50"/>
  <c r="E86" i="50"/>
  <c r="C87" i="50"/>
  <c r="E87" i="50"/>
  <c r="C89" i="50"/>
  <c r="E89" i="50"/>
  <c r="C90" i="50"/>
  <c r="E90" i="50"/>
  <c r="C91" i="50"/>
  <c r="E91" i="50"/>
  <c r="C92" i="50"/>
  <c r="E92" i="50"/>
  <c r="C94" i="50"/>
  <c r="E94" i="50"/>
  <c r="C95" i="50"/>
  <c r="E95" i="50"/>
  <c r="C96" i="50"/>
  <c r="E96" i="50"/>
  <c r="C97" i="50"/>
  <c r="E97" i="50"/>
  <c r="I89" i="50"/>
  <c r="J89" i="50"/>
  <c r="K89" i="50"/>
  <c r="L89" i="50"/>
  <c r="M89" i="50"/>
  <c r="N89" i="50"/>
  <c r="O89" i="50"/>
  <c r="P89" i="50"/>
  <c r="R89" i="50"/>
  <c r="S89" i="50"/>
  <c r="T89" i="50"/>
  <c r="W89" i="50"/>
  <c r="I90" i="50"/>
  <c r="J90" i="50"/>
  <c r="K90" i="50"/>
  <c r="L90" i="50"/>
  <c r="M90" i="50"/>
  <c r="N90" i="50"/>
  <c r="O90" i="50"/>
  <c r="P90" i="50"/>
  <c r="R90" i="50"/>
  <c r="S90" i="50"/>
  <c r="T90" i="50"/>
  <c r="W90" i="50"/>
  <c r="I91" i="50"/>
  <c r="J91" i="50"/>
  <c r="K91" i="50"/>
  <c r="L91" i="50"/>
  <c r="M91" i="50"/>
  <c r="N91" i="50"/>
  <c r="O91" i="50"/>
  <c r="P91" i="50"/>
  <c r="R91" i="50"/>
  <c r="S91" i="50"/>
  <c r="T91" i="50"/>
  <c r="W91" i="50"/>
  <c r="I92" i="50"/>
  <c r="J92" i="50"/>
  <c r="K92" i="50"/>
  <c r="L92" i="50"/>
  <c r="M92" i="50"/>
  <c r="N92" i="50"/>
  <c r="O92" i="50"/>
  <c r="P92" i="50"/>
  <c r="R92" i="50"/>
  <c r="S92" i="50"/>
  <c r="T92" i="50"/>
  <c r="W92" i="50"/>
  <c r="I94" i="50"/>
  <c r="J94" i="50"/>
  <c r="K94" i="50"/>
  <c r="L94" i="50"/>
  <c r="M94" i="50"/>
  <c r="N94" i="50"/>
  <c r="O94" i="50"/>
  <c r="P94" i="50"/>
  <c r="R94" i="50"/>
  <c r="S94" i="50"/>
  <c r="T94" i="50"/>
  <c r="W94" i="50"/>
  <c r="I95" i="50"/>
  <c r="J95" i="50"/>
  <c r="K95" i="50"/>
  <c r="L95" i="50"/>
  <c r="M95" i="50"/>
  <c r="N95" i="50"/>
  <c r="O95" i="50"/>
  <c r="P95" i="50"/>
  <c r="R95" i="50"/>
  <c r="S95" i="50"/>
  <c r="T95" i="50"/>
  <c r="W95" i="50"/>
  <c r="I96" i="50"/>
  <c r="J96" i="50"/>
  <c r="K96" i="50"/>
  <c r="L96" i="50"/>
  <c r="M96" i="50"/>
  <c r="N96" i="50"/>
  <c r="O96" i="50"/>
  <c r="P96" i="50"/>
  <c r="R96" i="50"/>
  <c r="S96" i="50"/>
  <c r="T96" i="50"/>
  <c r="W96" i="50"/>
  <c r="I97" i="50"/>
  <c r="J97" i="50"/>
  <c r="K97" i="50"/>
  <c r="L97" i="50"/>
  <c r="M97" i="50"/>
  <c r="N97" i="50"/>
  <c r="O97" i="50"/>
  <c r="P97" i="50"/>
  <c r="R97" i="50"/>
  <c r="S97" i="50"/>
  <c r="T97" i="50"/>
  <c r="W97" i="50"/>
  <c r="I79" i="50"/>
  <c r="J79" i="50"/>
  <c r="K79" i="50"/>
  <c r="L79" i="50"/>
  <c r="M79" i="50"/>
  <c r="N79" i="50"/>
  <c r="O79" i="50"/>
  <c r="P79" i="50"/>
  <c r="R79" i="50"/>
  <c r="S79" i="50"/>
  <c r="T79" i="50"/>
  <c r="W79" i="50"/>
  <c r="I80" i="50"/>
  <c r="J80" i="50"/>
  <c r="K80" i="50"/>
  <c r="L80" i="50"/>
  <c r="M80" i="50"/>
  <c r="N80" i="50"/>
  <c r="O80" i="50"/>
  <c r="P80" i="50"/>
  <c r="R80" i="50"/>
  <c r="S80" i="50"/>
  <c r="T80" i="50"/>
  <c r="W80" i="50"/>
  <c r="I81" i="50"/>
  <c r="J81" i="50"/>
  <c r="K81" i="50"/>
  <c r="L81" i="50"/>
  <c r="M81" i="50"/>
  <c r="N81" i="50"/>
  <c r="O81" i="50"/>
  <c r="P81" i="50"/>
  <c r="R81" i="50"/>
  <c r="S81" i="50"/>
  <c r="T81" i="50"/>
  <c r="W81" i="50"/>
  <c r="I82" i="50"/>
  <c r="J82" i="50"/>
  <c r="K82" i="50"/>
  <c r="L82" i="50"/>
  <c r="M82" i="50"/>
  <c r="N82" i="50"/>
  <c r="O82" i="50"/>
  <c r="P82" i="50"/>
  <c r="R82" i="50"/>
  <c r="S82" i="50"/>
  <c r="T82" i="50"/>
  <c r="W82" i="50"/>
  <c r="I84" i="50"/>
  <c r="J84" i="50"/>
  <c r="K84" i="50"/>
  <c r="L84" i="50"/>
  <c r="M84" i="50"/>
  <c r="N84" i="50"/>
  <c r="O84" i="50"/>
  <c r="P84" i="50"/>
  <c r="R84" i="50"/>
  <c r="S84" i="50"/>
  <c r="T84" i="50"/>
  <c r="W84" i="50"/>
  <c r="I85" i="50"/>
  <c r="J85" i="50"/>
  <c r="K85" i="50"/>
  <c r="L85" i="50"/>
  <c r="M85" i="50"/>
  <c r="N85" i="50"/>
  <c r="O85" i="50"/>
  <c r="P85" i="50"/>
  <c r="R85" i="50"/>
  <c r="S85" i="50"/>
  <c r="T85" i="50"/>
  <c r="W85" i="50"/>
  <c r="I86" i="50"/>
  <c r="J86" i="50"/>
  <c r="K86" i="50"/>
  <c r="L86" i="50"/>
  <c r="Q86" i="50" s="1"/>
  <c r="U86" i="50" s="1"/>
  <c r="M86" i="50"/>
  <c r="N86" i="50"/>
  <c r="O86" i="50"/>
  <c r="P86" i="50"/>
  <c r="R86" i="50"/>
  <c r="S86" i="50"/>
  <c r="T86" i="50"/>
  <c r="W86" i="50"/>
  <c r="I87" i="50"/>
  <c r="J87" i="50"/>
  <c r="K87" i="50"/>
  <c r="L87" i="50"/>
  <c r="M87" i="50"/>
  <c r="N87" i="50"/>
  <c r="O87" i="50"/>
  <c r="P87" i="50"/>
  <c r="R87" i="50"/>
  <c r="S87" i="50"/>
  <c r="T87" i="50"/>
  <c r="W87" i="50"/>
  <c r="I69" i="50"/>
  <c r="J69" i="50"/>
  <c r="K69" i="50"/>
  <c r="L69" i="50"/>
  <c r="M69" i="50"/>
  <c r="N69" i="50"/>
  <c r="O69" i="50"/>
  <c r="P69" i="50"/>
  <c r="R69" i="50"/>
  <c r="S69" i="50"/>
  <c r="T69" i="50"/>
  <c r="W69" i="50"/>
  <c r="I70" i="50"/>
  <c r="J70" i="50"/>
  <c r="K70" i="50"/>
  <c r="L70" i="50"/>
  <c r="M70" i="50"/>
  <c r="N70" i="50"/>
  <c r="O70" i="50"/>
  <c r="P70" i="50"/>
  <c r="R70" i="50"/>
  <c r="S70" i="50"/>
  <c r="T70" i="50"/>
  <c r="W70" i="50"/>
  <c r="I71" i="50"/>
  <c r="J71" i="50"/>
  <c r="K71" i="50"/>
  <c r="L71" i="50"/>
  <c r="M71" i="50"/>
  <c r="N71" i="50"/>
  <c r="O71" i="50"/>
  <c r="P71" i="50"/>
  <c r="R71" i="50"/>
  <c r="S71" i="50"/>
  <c r="T71" i="50"/>
  <c r="W71" i="50"/>
  <c r="I72" i="50"/>
  <c r="J72" i="50"/>
  <c r="K72" i="50"/>
  <c r="L72" i="50"/>
  <c r="Q72" i="50" s="1"/>
  <c r="U72" i="50" s="1"/>
  <c r="M72" i="50"/>
  <c r="N72" i="50"/>
  <c r="O72" i="50"/>
  <c r="P72" i="50"/>
  <c r="R72" i="50"/>
  <c r="S72" i="50"/>
  <c r="T72" i="50"/>
  <c r="W72" i="50"/>
  <c r="I74" i="50"/>
  <c r="J74" i="50"/>
  <c r="K74" i="50"/>
  <c r="L74" i="50"/>
  <c r="Q74" i="50" s="1"/>
  <c r="U74" i="50" s="1"/>
  <c r="M74" i="50"/>
  <c r="N74" i="50"/>
  <c r="O74" i="50"/>
  <c r="P74" i="50"/>
  <c r="R74" i="50"/>
  <c r="S74" i="50"/>
  <c r="T74" i="50"/>
  <c r="W74" i="50"/>
  <c r="I75" i="50"/>
  <c r="J75" i="50"/>
  <c r="K75" i="50"/>
  <c r="L75" i="50"/>
  <c r="M75" i="50"/>
  <c r="N75" i="50"/>
  <c r="O75" i="50"/>
  <c r="P75" i="50"/>
  <c r="R75" i="50"/>
  <c r="S75" i="50"/>
  <c r="T75" i="50"/>
  <c r="W75" i="50"/>
  <c r="I76" i="50"/>
  <c r="J76" i="50"/>
  <c r="K76" i="50"/>
  <c r="L76" i="50"/>
  <c r="Q76" i="50" s="1"/>
  <c r="U76" i="50" s="1"/>
  <c r="M76" i="50"/>
  <c r="N76" i="50"/>
  <c r="O76" i="50"/>
  <c r="P76" i="50"/>
  <c r="R76" i="50"/>
  <c r="S76" i="50"/>
  <c r="T76" i="50"/>
  <c r="W76" i="50"/>
  <c r="I77" i="50"/>
  <c r="J77" i="50"/>
  <c r="K77" i="50"/>
  <c r="L77" i="50"/>
  <c r="M77" i="50"/>
  <c r="N77" i="50"/>
  <c r="O77" i="50"/>
  <c r="P77" i="50"/>
  <c r="R77" i="50"/>
  <c r="S77" i="50"/>
  <c r="T77" i="50"/>
  <c r="W77" i="50"/>
  <c r="I59" i="50"/>
  <c r="J59" i="50"/>
  <c r="K59" i="50"/>
  <c r="L59" i="50"/>
  <c r="M59" i="50"/>
  <c r="N59" i="50"/>
  <c r="O59" i="50"/>
  <c r="P59" i="50"/>
  <c r="R59" i="50"/>
  <c r="S59" i="50"/>
  <c r="T59" i="50"/>
  <c r="W59" i="50"/>
  <c r="I60" i="50"/>
  <c r="J60" i="50"/>
  <c r="K60" i="50"/>
  <c r="L60" i="50"/>
  <c r="M60" i="50"/>
  <c r="N60" i="50"/>
  <c r="O60" i="50"/>
  <c r="P60" i="50"/>
  <c r="R60" i="50"/>
  <c r="S60" i="50"/>
  <c r="T60" i="50"/>
  <c r="W60" i="50"/>
  <c r="I61" i="50"/>
  <c r="J61" i="50"/>
  <c r="K61" i="50"/>
  <c r="L61" i="50"/>
  <c r="M61" i="50"/>
  <c r="N61" i="50"/>
  <c r="O61" i="50"/>
  <c r="P61" i="50"/>
  <c r="R61" i="50"/>
  <c r="S61" i="50"/>
  <c r="T61" i="50"/>
  <c r="W61" i="50"/>
  <c r="I62" i="50"/>
  <c r="J62" i="50"/>
  <c r="K62" i="50"/>
  <c r="L62" i="50"/>
  <c r="M62" i="50"/>
  <c r="N62" i="50"/>
  <c r="O62" i="50"/>
  <c r="P62" i="50"/>
  <c r="R62" i="50"/>
  <c r="S62" i="50"/>
  <c r="T62" i="50"/>
  <c r="W62" i="50"/>
  <c r="I64" i="50"/>
  <c r="J64" i="50"/>
  <c r="K64" i="50"/>
  <c r="L64" i="50"/>
  <c r="M64" i="50"/>
  <c r="N64" i="50"/>
  <c r="O64" i="50"/>
  <c r="P64" i="50"/>
  <c r="R64" i="50"/>
  <c r="S64" i="50"/>
  <c r="T64" i="50"/>
  <c r="W64" i="50"/>
  <c r="I65" i="50"/>
  <c r="J65" i="50"/>
  <c r="K65" i="50"/>
  <c r="L65" i="50"/>
  <c r="M65" i="50"/>
  <c r="N65" i="50"/>
  <c r="O65" i="50"/>
  <c r="P65" i="50"/>
  <c r="R65" i="50"/>
  <c r="S65" i="50"/>
  <c r="T65" i="50"/>
  <c r="W65" i="50"/>
  <c r="I66" i="50"/>
  <c r="J66" i="50"/>
  <c r="K66" i="50"/>
  <c r="L66" i="50"/>
  <c r="M66" i="50"/>
  <c r="N66" i="50"/>
  <c r="O66" i="50"/>
  <c r="P66" i="50"/>
  <c r="R66" i="50"/>
  <c r="S66" i="50"/>
  <c r="T66" i="50"/>
  <c r="W66" i="50"/>
  <c r="I67" i="50"/>
  <c r="J67" i="50"/>
  <c r="K67" i="50"/>
  <c r="L67" i="50"/>
  <c r="M67" i="50"/>
  <c r="N67" i="50"/>
  <c r="O67" i="50"/>
  <c r="P67" i="50"/>
  <c r="R67" i="50"/>
  <c r="S67" i="50"/>
  <c r="T67" i="50"/>
  <c r="W67" i="50"/>
  <c r="I51" i="50"/>
  <c r="J51" i="50"/>
  <c r="K51" i="50"/>
  <c r="L51" i="50"/>
  <c r="M51" i="50"/>
  <c r="N51" i="50"/>
  <c r="O51" i="50"/>
  <c r="P51" i="50"/>
  <c r="R51" i="50"/>
  <c r="S51" i="50"/>
  <c r="T51" i="50"/>
  <c r="W51" i="50"/>
  <c r="I52" i="50"/>
  <c r="J52" i="50"/>
  <c r="K52" i="50"/>
  <c r="L52" i="50"/>
  <c r="Q52" i="50" s="1"/>
  <c r="U52" i="50" s="1"/>
  <c r="M52" i="50"/>
  <c r="N52" i="50"/>
  <c r="O52" i="50"/>
  <c r="P52" i="50"/>
  <c r="R52" i="50"/>
  <c r="S52" i="50"/>
  <c r="T52" i="50"/>
  <c r="W52" i="50"/>
  <c r="I53" i="50"/>
  <c r="J53" i="50"/>
  <c r="K53" i="50"/>
  <c r="L53" i="50"/>
  <c r="M53" i="50"/>
  <c r="N53" i="50"/>
  <c r="O53" i="50"/>
  <c r="P53" i="50"/>
  <c r="R53" i="50"/>
  <c r="S53" i="50"/>
  <c r="T53" i="50"/>
  <c r="W53" i="50"/>
  <c r="I55" i="50"/>
  <c r="J55" i="50"/>
  <c r="K55" i="50"/>
  <c r="L55" i="50"/>
  <c r="M55" i="50"/>
  <c r="N55" i="50"/>
  <c r="O55" i="50"/>
  <c r="P55" i="50"/>
  <c r="R55" i="50"/>
  <c r="S55" i="50"/>
  <c r="T55" i="50"/>
  <c r="W55" i="50"/>
  <c r="I56" i="50"/>
  <c r="J56" i="50"/>
  <c r="K56" i="50"/>
  <c r="L56" i="50"/>
  <c r="Q56" i="50" s="1"/>
  <c r="U56" i="50" s="1"/>
  <c r="M56" i="50"/>
  <c r="N56" i="50"/>
  <c r="O56" i="50"/>
  <c r="P56" i="50"/>
  <c r="R56" i="50"/>
  <c r="S56" i="50"/>
  <c r="T56" i="50"/>
  <c r="W56" i="50"/>
  <c r="I57" i="50"/>
  <c r="J57" i="50"/>
  <c r="K57" i="50"/>
  <c r="L57" i="50"/>
  <c r="M57" i="50"/>
  <c r="N57" i="50"/>
  <c r="O57" i="50"/>
  <c r="P57" i="50"/>
  <c r="R57" i="50"/>
  <c r="S57" i="50"/>
  <c r="T57" i="50"/>
  <c r="W57" i="50"/>
  <c r="I47" i="50"/>
  <c r="J47" i="50"/>
  <c r="K47" i="50"/>
  <c r="L47" i="50"/>
  <c r="M47" i="50"/>
  <c r="N47" i="50"/>
  <c r="O47" i="50"/>
  <c r="P47" i="50"/>
  <c r="R47" i="50"/>
  <c r="S47" i="50"/>
  <c r="T47" i="50"/>
  <c r="W47" i="50"/>
  <c r="I48" i="50"/>
  <c r="J48" i="50"/>
  <c r="K48" i="50"/>
  <c r="L48" i="50"/>
  <c r="M48" i="50"/>
  <c r="N48" i="50"/>
  <c r="O48" i="50"/>
  <c r="P48" i="50"/>
  <c r="R48" i="50"/>
  <c r="S48" i="50"/>
  <c r="T48" i="50"/>
  <c r="W48" i="50"/>
  <c r="I49" i="50"/>
  <c r="J49" i="50"/>
  <c r="K49" i="50"/>
  <c r="L49" i="50"/>
  <c r="M49" i="50"/>
  <c r="N49" i="50"/>
  <c r="O49" i="50"/>
  <c r="P49" i="50"/>
  <c r="R49" i="50"/>
  <c r="S49" i="50"/>
  <c r="T49" i="50"/>
  <c r="W49" i="50"/>
  <c r="I43" i="50"/>
  <c r="J43" i="50"/>
  <c r="K43" i="50"/>
  <c r="L43" i="50"/>
  <c r="M43" i="50"/>
  <c r="N43" i="50"/>
  <c r="O43" i="50"/>
  <c r="P43" i="50"/>
  <c r="R43" i="50"/>
  <c r="S43" i="50"/>
  <c r="T43" i="50"/>
  <c r="W43" i="50"/>
  <c r="I44" i="50"/>
  <c r="J44" i="50"/>
  <c r="K44" i="50"/>
  <c r="L44" i="50"/>
  <c r="M44" i="50"/>
  <c r="N44" i="50"/>
  <c r="O44" i="50"/>
  <c r="P44" i="50"/>
  <c r="R44" i="50"/>
  <c r="S44" i="50"/>
  <c r="T44" i="50"/>
  <c r="W44" i="50"/>
  <c r="I45" i="50"/>
  <c r="J45" i="50"/>
  <c r="K45" i="50"/>
  <c r="L45" i="50"/>
  <c r="M45" i="50"/>
  <c r="N45" i="50"/>
  <c r="O45" i="50"/>
  <c r="P45" i="50"/>
  <c r="R45" i="50"/>
  <c r="S45" i="50"/>
  <c r="T45" i="50"/>
  <c r="W45" i="50"/>
  <c r="I39" i="50"/>
  <c r="J39" i="50"/>
  <c r="K39" i="50"/>
  <c r="L39" i="50"/>
  <c r="M39" i="50"/>
  <c r="N39" i="50"/>
  <c r="O39" i="50"/>
  <c r="P39" i="50"/>
  <c r="R39" i="50"/>
  <c r="S39" i="50"/>
  <c r="T39" i="50"/>
  <c r="W39" i="50"/>
  <c r="I40" i="50"/>
  <c r="J40" i="50"/>
  <c r="K40" i="50"/>
  <c r="L40" i="50"/>
  <c r="M40" i="50"/>
  <c r="N40" i="50"/>
  <c r="O40" i="50"/>
  <c r="P40" i="50"/>
  <c r="R40" i="50"/>
  <c r="S40" i="50"/>
  <c r="T40" i="50"/>
  <c r="W40" i="50"/>
  <c r="I41" i="50"/>
  <c r="J41" i="50"/>
  <c r="K41" i="50"/>
  <c r="L41" i="50"/>
  <c r="M41" i="50"/>
  <c r="N41" i="50"/>
  <c r="O41" i="50"/>
  <c r="P41" i="50"/>
  <c r="R41" i="50"/>
  <c r="S41" i="50"/>
  <c r="T41" i="50"/>
  <c r="W41" i="50"/>
  <c r="I35" i="50"/>
  <c r="J35" i="50"/>
  <c r="K35" i="50"/>
  <c r="L35" i="50"/>
  <c r="M35" i="50"/>
  <c r="N35" i="50"/>
  <c r="O35" i="50"/>
  <c r="P35" i="50"/>
  <c r="R35" i="50"/>
  <c r="S35" i="50"/>
  <c r="T35" i="50"/>
  <c r="W35" i="50"/>
  <c r="I36" i="50"/>
  <c r="J36" i="50"/>
  <c r="K36" i="50"/>
  <c r="L36" i="50"/>
  <c r="M36" i="50"/>
  <c r="N36" i="50"/>
  <c r="O36" i="50"/>
  <c r="P36" i="50"/>
  <c r="R36" i="50"/>
  <c r="S36" i="50"/>
  <c r="T36" i="50"/>
  <c r="W36" i="50"/>
  <c r="I37" i="50"/>
  <c r="J37" i="50"/>
  <c r="K37" i="50"/>
  <c r="L37" i="50"/>
  <c r="M37" i="50"/>
  <c r="N37" i="50"/>
  <c r="O37" i="50"/>
  <c r="P37" i="50"/>
  <c r="R37" i="50"/>
  <c r="S37" i="50"/>
  <c r="T37" i="50"/>
  <c r="W37" i="50"/>
  <c r="I31" i="50"/>
  <c r="J31" i="50"/>
  <c r="K31" i="50"/>
  <c r="L31" i="50"/>
  <c r="M31" i="50"/>
  <c r="N31" i="50"/>
  <c r="O31" i="50"/>
  <c r="P31" i="50"/>
  <c r="R31" i="50"/>
  <c r="S31" i="50"/>
  <c r="T31" i="50"/>
  <c r="W31" i="50"/>
  <c r="I32" i="50"/>
  <c r="J32" i="50"/>
  <c r="K32" i="50"/>
  <c r="L32" i="50"/>
  <c r="M32" i="50"/>
  <c r="N32" i="50"/>
  <c r="O32" i="50"/>
  <c r="P32" i="50"/>
  <c r="R32" i="50"/>
  <c r="S32" i="50"/>
  <c r="T32" i="50"/>
  <c r="W32" i="50"/>
  <c r="I33" i="50"/>
  <c r="J33" i="50"/>
  <c r="K33" i="50"/>
  <c r="L33" i="50"/>
  <c r="M33" i="50"/>
  <c r="N33" i="50"/>
  <c r="O33" i="50"/>
  <c r="P33" i="50"/>
  <c r="R33" i="50"/>
  <c r="S33" i="50"/>
  <c r="T33" i="50"/>
  <c r="W33" i="50"/>
  <c r="I27" i="50"/>
  <c r="J27" i="50"/>
  <c r="K27" i="50"/>
  <c r="L27" i="50"/>
  <c r="M27" i="50"/>
  <c r="N27" i="50"/>
  <c r="O27" i="50"/>
  <c r="P27" i="50"/>
  <c r="R27" i="50"/>
  <c r="S27" i="50"/>
  <c r="T27" i="50"/>
  <c r="W27" i="50"/>
  <c r="I28" i="50"/>
  <c r="J28" i="50"/>
  <c r="K28" i="50"/>
  <c r="L28" i="50"/>
  <c r="M28" i="50"/>
  <c r="N28" i="50"/>
  <c r="O28" i="50"/>
  <c r="P28" i="50"/>
  <c r="R28" i="50"/>
  <c r="S28" i="50"/>
  <c r="T28" i="50"/>
  <c r="W28" i="50"/>
  <c r="I29" i="50"/>
  <c r="J29" i="50"/>
  <c r="K29" i="50"/>
  <c r="L29" i="50"/>
  <c r="M29" i="50"/>
  <c r="N29" i="50"/>
  <c r="O29" i="50"/>
  <c r="P29" i="50"/>
  <c r="R29" i="50"/>
  <c r="S29" i="50"/>
  <c r="T29" i="50"/>
  <c r="W29" i="50"/>
  <c r="I23" i="50"/>
  <c r="J23" i="50"/>
  <c r="K23" i="50"/>
  <c r="L23" i="50"/>
  <c r="M23" i="50"/>
  <c r="N23" i="50"/>
  <c r="O23" i="50"/>
  <c r="P23" i="50"/>
  <c r="R23" i="50"/>
  <c r="S23" i="50"/>
  <c r="T23" i="50"/>
  <c r="W23" i="50"/>
  <c r="I24" i="50"/>
  <c r="J24" i="50"/>
  <c r="K24" i="50"/>
  <c r="L24" i="50"/>
  <c r="M24" i="50"/>
  <c r="N24" i="50"/>
  <c r="O24" i="50"/>
  <c r="P24" i="50"/>
  <c r="R24" i="50"/>
  <c r="S24" i="50"/>
  <c r="T24" i="50"/>
  <c r="W24" i="50"/>
  <c r="I25" i="50"/>
  <c r="J25" i="50"/>
  <c r="K25" i="50"/>
  <c r="L25" i="50"/>
  <c r="M25" i="50"/>
  <c r="N25" i="50"/>
  <c r="O25" i="50"/>
  <c r="P25" i="50"/>
  <c r="R25" i="50"/>
  <c r="S25" i="50"/>
  <c r="T25" i="50"/>
  <c r="W25" i="50"/>
  <c r="I20" i="50"/>
  <c r="J20" i="50"/>
  <c r="K20" i="50"/>
  <c r="L20" i="50"/>
  <c r="M20" i="50"/>
  <c r="N20" i="50"/>
  <c r="O20" i="50"/>
  <c r="P20" i="50"/>
  <c r="R20" i="50"/>
  <c r="S20" i="50"/>
  <c r="T20" i="50"/>
  <c r="W20" i="50"/>
  <c r="I21" i="50"/>
  <c r="J21" i="50"/>
  <c r="K21" i="50"/>
  <c r="L21" i="50"/>
  <c r="M21" i="50"/>
  <c r="N21" i="50"/>
  <c r="O21" i="50"/>
  <c r="P21" i="50"/>
  <c r="R21" i="50"/>
  <c r="S21" i="50"/>
  <c r="T21" i="50"/>
  <c r="W21" i="50"/>
  <c r="W19" i="50"/>
  <c r="T19" i="50"/>
  <c r="S19" i="50"/>
  <c r="R19" i="50"/>
  <c r="P19" i="50"/>
  <c r="O19" i="50"/>
  <c r="N19" i="50"/>
  <c r="M19" i="50"/>
  <c r="L19" i="50"/>
  <c r="K19" i="50"/>
  <c r="J19" i="50"/>
  <c r="I19" i="50"/>
  <c r="G19" i="50"/>
  <c r="F19" i="50"/>
  <c r="E19" i="50"/>
  <c r="E16" i="50"/>
  <c r="E17" i="50"/>
  <c r="E14" i="50"/>
  <c r="C19" i="50"/>
  <c r="W17" i="50"/>
  <c r="T17" i="50"/>
  <c r="S17" i="50"/>
  <c r="R17" i="50"/>
  <c r="P17" i="50"/>
  <c r="O17" i="50"/>
  <c r="N17" i="50"/>
  <c r="M17" i="50"/>
  <c r="L17" i="50"/>
  <c r="K17" i="50"/>
  <c r="J17" i="50"/>
  <c r="I17" i="50"/>
  <c r="G17" i="50"/>
  <c r="F17" i="50"/>
  <c r="C17" i="50"/>
  <c r="W16" i="50"/>
  <c r="T16" i="50"/>
  <c r="S16" i="50"/>
  <c r="R16" i="50"/>
  <c r="P16" i="50"/>
  <c r="O16" i="50"/>
  <c r="N16" i="50"/>
  <c r="M16" i="50"/>
  <c r="L16" i="50"/>
  <c r="K16" i="50"/>
  <c r="J16" i="50"/>
  <c r="I16" i="50"/>
  <c r="G16" i="50"/>
  <c r="F16" i="50"/>
  <c r="C16" i="50"/>
  <c r="C14" i="50"/>
  <c r="G14" i="50"/>
  <c r="F14" i="50"/>
  <c r="W14" i="50"/>
  <c r="T14" i="50"/>
  <c r="S14" i="50"/>
  <c r="R14" i="50"/>
  <c r="J14" i="50"/>
  <c r="K14" i="50"/>
  <c r="L14" i="50"/>
  <c r="M14" i="50"/>
  <c r="N14" i="50"/>
  <c r="O14" i="50"/>
  <c r="P14" i="50"/>
  <c r="I14" i="50"/>
  <c r="A14" i="50"/>
  <c r="Y13" i="50"/>
  <c r="A13" i="50"/>
  <c r="B6" i="50"/>
  <c r="B8" i="50" s="1"/>
  <c r="E18" i="20"/>
  <c r="E40" i="20"/>
  <c r="E61" i="20"/>
  <c r="E81" i="20"/>
  <c r="E98" i="5"/>
  <c r="E98" i="20" s="1"/>
  <c r="E97" i="5"/>
  <c r="E97" i="20" s="1"/>
  <c r="E96" i="5"/>
  <c r="E96" i="20" s="1"/>
  <c r="E95" i="5"/>
  <c r="E95" i="20" s="1"/>
  <c r="E93" i="5"/>
  <c r="E93" i="20" s="1"/>
  <c r="E92" i="5"/>
  <c r="E92" i="20" s="1"/>
  <c r="E91" i="5"/>
  <c r="E91" i="20" s="1"/>
  <c r="E90" i="5"/>
  <c r="E90" i="20" s="1"/>
  <c r="E88" i="5"/>
  <c r="E88" i="20" s="1"/>
  <c r="E87" i="5"/>
  <c r="E87" i="20" s="1"/>
  <c r="E86" i="5"/>
  <c r="E86" i="20" s="1"/>
  <c r="E85" i="5"/>
  <c r="E85" i="20" s="1"/>
  <c r="E83" i="5"/>
  <c r="E83" i="20" s="1"/>
  <c r="E82" i="5"/>
  <c r="E82" i="20" s="1"/>
  <c r="E81" i="5"/>
  <c r="E80" i="5"/>
  <c r="E80" i="20" s="1"/>
  <c r="E78" i="5"/>
  <c r="E78" i="20" s="1"/>
  <c r="E77" i="5"/>
  <c r="E77" i="20" s="1"/>
  <c r="E76" i="5"/>
  <c r="E76" i="20" s="1"/>
  <c r="E75" i="5"/>
  <c r="E75" i="20" s="1"/>
  <c r="E73" i="5"/>
  <c r="E73" i="20" s="1"/>
  <c r="E72" i="5"/>
  <c r="E72" i="20" s="1"/>
  <c r="E71" i="5"/>
  <c r="E71" i="20" s="1"/>
  <c r="E70" i="5"/>
  <c r="E70" i="20" s="1"/>
  <c r="E68" i="5"/>
  <c r="E68" i="20" s="1"/>
  <c r="E67" i="5"/>
  <c r="E67" i="20" s="1"/>
  <c r="E66" i="5"/>
  <c r="E66" i="20" s="1"/>
  <c r="E65" i="5"/>
  <c r="E65" i="20" s="1"/>
  <c r="E63" i="5"/>
  <c r="E63" i="20" s="1"/>
  <c r="E62" i="5"/>
  <c r="E62" i="20" s="1"/>
  <c r="E61" i="5"/>
  <c r="E60" i="5"/>
  <c r="E60" i="20" s="1"/>
  <c r="E58" i="5"/>
  <c r="E58" i="20" s="1"/>
  <c r="E57" i="5"/>
  <c r="E57" i="20" s="1"/>
  <c r="E56" i="5"/>
  <c r="E56" i="20" s="1"/>
  <c r="E54" i="5"/>
  <c r="E54" i="20" s="1"/>
  <c r="E53" i="5"/>
  <c r="E53" i="20" s="1"/>
  <c r="E52" i="5"/>
  <c r="E52" i="20" s="1"/>
  <c r="E50" i="5"/>
  <c r="E50" i="20" s="1"/>
  <c r="E49" i="5"/>
  <c r="E49" i="20" s="1"/>
  <c r="E48" i="5"/>
  <c r="E48" i="20" s="1"/>
  <c r="E46" i="5"/>
  <c r="E46" i="20" s="1"/>
  <c r="E45" i="5"/>
  <c r="E45" i="20" s="1"/>
  <c r="E44" i="5"/>
  <c r="E44" i="20" s="1"/>
  <c r="E42" i="5"/>
  <c r="E42" i="20" s="1"/>
  <c r="E41" i="5"/>
  <c r="E41" i="20" s="1"/>
  <c r="E40" i="5"/>
  <c r="E38" i="5"/>
  <c r="E38" i="20" s="1"/>
  <c r="E37" i="5"/>
  <c r="E37" i="20" s="1"/>
  <c r="E36" i="5"/>
  <c r="E36" i="20" s="1"/>
  <c r="E34" i="5"/>
  <c r="E34" i="20" s="1"/>
  <c r="E33" i="5"/>
  <c r="E33" i="20" s="1"/>
  <c r="E32" i="5"/>
  <c r="E32" i="20" s="1"/>
  <c r="E30" i="5"/>
  <c r="E30" i="20" s="1"/>
  <c r="E29" i="5"/>
  <c r="E29" i="20" s="1"/>
  <c r="E28" i="5"/>
  <c r="E28" i="20" s="1"/>
  <c r="E26" i="5"/>
  <c r="E26" i="20" s="1"/>
  <c r="E25" i="5"/>
  <c r="E25" i="20" s="1"/>
  <c r="E24" i="5"/>
  <c r="E24" i="20" s="1"/>
  <c r="E22" i="5"/>
  <c r="E22" i="20" s="1"/>
  <c r="E21" i="5"/>
  <c r="E21" i="20" s="1"/>
  <c r="E20" i="5"/>
  <c r="E20" i="20" s="1"/>
  <c r="E18" i="5"/>
  <c r="E17" i="5"/>
  <c r="E17" i="20" s="1"/>
  <c r="E15" i="5"/>
  <c r="E15" i="20" s="1"/>
  <c r="D27" i="17"/>
  <c r="D23" i="17"/>
  <c r="D29" i="16"/>
  <c r="D25" i="16"/>
  <c r="D35" i="7"/>
  <c r="D32" i="7"/>
  <c r="D51" i="3"/>
  <c r="D47" i="3"/>
  <c r="V9" i="5"/>
  <c r="W7" i="5"/>
  <c r="V7" i="5"/>
  <c r="W6" i="5"/>
  <c r="V6" i="5"/>
  <c r="L15" i="20"/>
  <c r="V11" i="5"/>
  <c r="B6" i="12"/>
  <c r="B6" i="45"/>
  <c r="Q82" i="50" l="1"/>
  <c r="U82" i="50" s="1"/>
  <c r="Q80" i="50"/>
  <c r="U80" i="50" s="1"/>
  <c r="Q36" i="50"/>
  <c r="U36" i="50" s="1"/>
  <c r="Q35" i="50"/>
  <c r="U35" i="50" s="1"/>
  <c r="Q39" i="50"/>
  <c r="U39" i="50" s="1"/>
  <c r="Q45" i="50"/>
  <c r="U45" i="50" s="1"/>
  <c r="Q48" i="50"/>
  <c r="U48" i="50" s="1"/>
  <c r="Q43" i="50"/>
  <c r="U43" i="50" s="1"/>
  <c r="Q84" i="50"/>
  <c r="U84" i="50" s="1"/>
  <c r="Q20" i="50"/>
  <c r="U20" i="50" s="1"/>
  <c r="Q32" i="50"/>
  <c r="U32" i="50" s="1"/>
  <c r="Q47" i="50"/>
  <c r="U47" i="50" s="1"/>
  <c r="Q66" i="50"/>
  <c r="U66" i="50" s="1"/>
  <c r="Q64" i="50"/>
  <c r="U64" i="50" s="1"/>
  <c r="Q62" i="50"/>
  <c r="U62" i="50" s="1"/>
  <c r="Q60" i="50"/>
  <c r="U60" i="50" s="1"/>
  <c r="Q41" i="50"/>
  <c r="U41" i="50" s="1"/>
  <c r="Q70" i="50"/>
  <c r="U70" i="50" s="1"/>
  <c r="Q40" i="50"/>
  <c r="U40" i="50" s="1"/>
  <c r="Q44" i="50"/>
  <c r="U44" i="50" s="1"/>
  <c r="Q57" i="50"/>
  <c r="U57" i="50" s="1"/>
  <c r="Q55" i="50"/>
  <c r="U55" i="50" s="1"/>
  <c r="Q53" i="50"/>
  <c r="U53" i="50" s="1"/>
  <c r="Q51" i="50"/>
  <c r="U51" i="50" s="1"/>
  <c r="Q67" i="50"/>
  <c r="U67" i="50" s="1"/>
  <c r="Q65" i="50"/>
  <c r="U65" i="50" s="1"/>
  <c r="Q59" i="50"/>
  <c r="U59" i="50" s="1"/>
  <c r="Q77" i="50"/>
  <c r="U77" i="50" s="1"/>
  <c r="Q75" i="50"/>
  <c r="U75" i="50" s="1"/>
  <c r="Q71" i="50"/>
  <c r="U71" i="50" s="1"/>
  <c r="Q69" i="50"/>
  <c r="U69" i="50" s="1"/>
  <c r="Q87" i="50"/>
  <c r="U87" i="50" s="1"/>
  <c r="Q85" i="50"/>
  <c r="U85" i="50" s="1"/>
  <c r="Q81" i="50"/>
  <c r="U81" i="50" s="1"/>
  <c r="Q79" i="50"/>
  <c r="U79" i="50" s="1"/>
  <c r="Q97" i="50"/>
  <c r="U97" i="50" s="1"/>
  <c r="Q96" i="50"/>
  <c r="U96" i="50" s="1"/>
  <c r="Q95" i="50"/>
  <c r="U95" i="50" s="1"/>
  <c r="Q94" i="50"/>
  <c r="U94" i="50" s="1"/>
  <c r="Q92" i="50"/>
  <c r="U92" i="50" s="1"/>
  <c r="Q91" i="50"/>
  <c r="U91" i="50" s="1"/>
  <c r="Q90" i="50"/>
  <c r="U90" i="50" s="1"/>
  <c r="Q89" i="50"/>
  <c r="U89" i="50" s="1"/>
  <c r="Q37" i="50"/>
  <c r="U37" i="50" s="1"/>
  <c r="Q49" i="50"/>
  <c r="U49" i="50" s="1"/>
  <c r="Q61" i="50"/>
  <c r="U61" i="50" s="1"/>
  <c r="Q17" i="50"/>
  <c r="U17" i="50" s="1"/>
  <c r="Q28" i="50"/>
  <c r="U28" i="50" s="1"/>
  <c r="Q16" i="50"/>
  <c r="U16" i="50" s="1"/>
  <c r="Q21" i="50"/>
  <c r="U21" i="50" s="1"/>
  <c r="Q25" i="50"/>
  <c r="U25" i="50" s="1"/>
  <c r="Q24" i="50"/>
  <c r="U24" i="50" s="1"/>
  <c r="Q23" i="50"/>
  <c r="U23" i="50" s="1"/>
  <c r="Q29" i="50"/>
  <c r="U29" i="50" s="1"/>
  <c r="Q27" i="50"/>
  <c r="U27" i="50" s="1"/>
  <c r="Q33" i="50"/>
  <c r="U33" i="50" s="1"/>
  <c r="Q31" i="50"/>
  <c r="U31" i="50" s="1"/>
  <c r="Q19" i="50"/>
  <c r="U19" i="50" s="1"/>
  <c r="A15" i="50"/>
  <c r="Y14" i="50"/>
  <c r="Q14" i="50"/>
  <c r="U14" i="50" s="1"/>
  <c r="Y15" i="50" l="1"/>
  <c r="A16" i="50"/>
  <c r="A17" i="50" l="1"/>
  <c r="Y16" i="50"/>
  <c r="Y17" i="50" l="1"/>
  <c r="A18" i="50"/>
  <c r="A19" i="50" l="1"/>
  <c r="Y18" i="50"/>
  <c r="Y19" i="50" l="1"/>
  <c r="A20" i="50"/>
  <c r="A21" i="50" l="1"/>
  <c r="Y20" i="50"/>
  <c r="Y21" i="50" l="1"/>
  <c r="A22" i="50"/>
  <c r="A23" i="50" l="1"/>
  <c r="Y22" i="50"/>
  <c r="Y23" i="50" l="1"/>
  <c r="A24" i="50"/>
  <c r="A25" i="50" l="1"/>
  <c r="Y24" i="50"/>
  <c r="Y25" i="50" l="1"/>
  <c r="A26" i="50"/>
  <c r="A27" i="50" l="1"/>
  <c r="Y26" i="50"/>
  <c r="Y27" i="50" l="1"/>
  <c r="A28" i="50"/>
  <c r="A29" i="50" l="1"/>
  <c r="Y28" i="50"/>
  <c r="Y29" i="50" l="1"/>
  <c r="A30" i="50"/>
  <c r="A31" i="50" l="1"/>
  <c r="Y30" i="50"/>
  <c r="Y31" i="50" l="1"/>
  <c r="A32" i="50"/>
  <c r="A33" i="50" l="1"/>
  <c r="Y32" i="50"/>
  <c r="Y33" i="50" l="1"/>
  <c r="A34" i="50"/>
  <c r="A35" i="50" l="1"/>
  <c r="Y34" i="50"/>
  <c r="Y35" i="50" l="1"/>
  <c r="A36" i="50"/>
  <c r="A37" i="50" l="1"/>
  <c r="Y36" i="50"/>
  <c r="Y37" i="50" l="1"/>
  <c r="A38" i="50"/>
  <c r="A39" i="50" l="1"/>
  <c r="Y38" i="50"/>
  <c r="Y39" i="50" l="1"/>
  <c r="A40" i="50"/>
  <c r="A41" i="50" l="1"/>
  <c r="Y40" i="50"/>
  <c r="Y41" i="50" l="1"/>
  <c r="A42" i="50"/>
  <c r="A43" i="50" l="1"/>
  <c r="Y42" i="50"/>
  <c r="Y43" i="50" l="1"/>
  <c r="A44" i="50"/>
  <c r="A45" i="50" l="1"/>
  <c r="Y44" i="50"/>
  <c r="Y45" i="50" l="1"/>
  <c r="A46" i="50"/>
  <c r="A47" i="50" l="1"/>
  <c r="Y46" i="50"/>
  <c r="Y47" i="50" l="1"/>
  <c r="A48" i="50"/>
  <c r="A49" i="50" l="1"/>
  <c r="Y48" i="50"/>
  <c r="Y49" i="50" l="1"/>
  <c r="A50" i="50"/>
  <c r="A51" i="50" l="1"/>
  <c r="Y50" i="50"/>
  <c r="Y51" i="50" l="1"/>
  <c r="A52" i="50"/>
  <c r="A53" i="50" l="1"/>
  <c r="Y52" i="50"/>
  <c r="Y53" i="50" l="1"/>
  <c r="A54" i="50"/>
  <c r="A55" i="50" l="1"/>
  <c r="Y54" i="50"/>
  <c r="Y55" i="50" l="1"/>
  <c r="A56" i="50"/>
  <c r="A57" i="50" l="1"/>
  <c r="Y56" i="50"/>
  <c r="Y57" i="50" l="1"/>
  <c r="A58" i="50"/>
  <c r="A59" i="50" l="1"/>
  <c r="Y58" i="50"/>
  <c r="Y59" i="50" l="1"/>
  <c r="A60" i="50"/>
  <c r="A61" i="50" l="1"/>
  <c r="Y60" i="50"/>
  <c r="Y61" i="50" l="1"/>
  <c r="A62" i="50"/>
  <c r="A63" i="50" l="1"/>
  <c r="Y62" i="50"/>
  <c r="Y63" i="50" l="1"/>
  <c r="A64" i="50"/>
  <c r="A65" i="50" l="1"/>
  <c r="Y64" i="50"/>
  <c r="Y65" i="50" l="1"/>
  <c r="A66" i="50"/>
  <c r="A67" i="50" l="1"/>
  <c r="Y66" i="50"/>
  <c r="Y67" i="50" l="1"/>
  <c r="A68" i="50"/>
  <c r="A69" i="50" l="1"/>
  <c r="Y68" i="50"/>
  <c r="Y69" i="50" l="1"/>
  <c r="A70" i="50"/>
  <c r="A71" i="50" l="1"/>
  <c r="Y70" i="50"/>
  <c r="Y71" i="50" l="1"/>
  <c r="A72" i="50"/>
  <c r="A73" i="50" l="1"/>
  <c r="Y72" i="50"/>
  <c r="Y73" i="50" l="1"/>
  <c r="A74" i="50"/>
  <c r="A75" i="50" l="1"/>
  <c r="Y74" i="50"/>
  <c r="Y75" i="50" l="1"/>
  <c r="A76" i="50"/>
  <c r="A77" i="50" l="1"/>
  <c r="Y76" i="50"/>
  <c r="Y77" i="50" l="1"/>
  <c r="A78" i="50"/>
  <c r="A79" i="50" l="1"/>
  <c r="Y78" i="50"/>
  <c r="Y79" i="50" l="1"/>
  <c r="A80" i="50"/>
  <c r="A81" i="50" l="1"/>
  <c r="Y80" i="50"/>
  <c r="Y81" i="50" l="1"/>
  <c r="A82" i="50"/>
  <c r="A83" i="50" l="1"/>
  <c r="Y82" i="50"/>
  <c r="Y83" i="50" l="1"/>
  <c r="A84" i="50"/>
  <c r="A85" i="50" l="1"/>
  <c r="Y84" i="50"/>
  <c r="Y85" i="50" l="1"/>
  <c r="A86" i="50"/>
  <c r="A87" i="50" l="1"/>
  <c r="Y86" i="50"/>
  <c r="Y87" i="50" l="1"/>
  <c r="A88" i="50"/>
  <c r="A89" i="50" l="1"/>
  <c r="Y88" i="50"/>
  <c r="Y89" i="50" l="1"/>
  <c r="A90" i="50"/>
  <c r="A91" i="50" l="1"/>
  <c r="Y90" i="50"/>
  <c r="Y91" i="50" l="1"/>
  <c r="A92" i="50"/>
  <c r="A93" i="50" l="1"/>
  <c r="Y92" i="50"/>
  <c r="Y93" i="50" l="1"/>
  <c r="A94" i="50"/>
  <c r="A95" i="50" l="1"/>
  <c r="Y94" i="50"/>
  <c r="Y95" i="50" l="1"/>
  <c r="A96" i="50"/>
  <c r="A97" i="50" l="1"/>
  <c r="Y97" i="50" s="1"/>
  <c r="Y96" i="50"/>
  <c r="A28" i="16" l="1"/>
  <c r="A12" i="49"/>
  <c r="A14" i="49" s="1"/>
  <c r="A16" i="49" s="1"/>
  <c r="A18" i="49" s="1"/>
  <c r="A20" i="49" l="1"/>
  <c r="A22" i="49" s="1"/>
  <c r="A24" i="49" s="1"/>
  <c r="A26" i="49" s="1"/>
  <c r="A28" i="49" s="1"/>
  <c r="A30" i="49" s="1"/>
  <c r="A32" i="49" s="1"/>
  <c r="G8" i="17" l="1"/>
  <c r="F8" i="17"/>
  <c r="E8" i="17"/>
  <c r="D8" i="17"/>
  <c r="E7" i="16"/>
  <c r="D7" i="16"/>
  <c r="E8" i="16"/>
  <c r="D8" i="16"/>
  <c r="G8" i="7"/>
  <c r="F8" i="7"/>
  <c r="E8" i="7"/>
  <c r="D8" i="7"/>
  <c r="I9" i="3"/>
  <c r="H9" i="3"/>
  <c r="G9" i="3"/>
  <c r="F9" i="3"/>
  <c r="E9" i="3"/>
  <c r="D9" i="3"/>
  <c r="E96" i="47"/>
  <c r="E89" i="47"/>
  <c r="E88" i="47"/>
  <c r="E87" i="47"/>
  <c r="E86" i="47"/>
  <c r="E84" i="47"/>
  <c r="E83" i="47"/>
  <c r="E82" i="47"/>
  <c r="E81" i="47"/>
  <c r="E69" i="47"/>
  <c r="E68" i="47"/>
  <c r="E67" i="47"/>
  <c r="E66" i="47"/>
  <c r="E64" i="47"/>
  <c r="E63" i="47"/>
  <c r="E62" i="47"/>
  <c r="E61" i="47"/>
  <c r="E59" i="47"/>
  <c r="E58" i="47"/>
  <c r="E57" i="47"/>
  <c r="E56" i="47"/>
  <c r="E38" i="47"/>
  <c r="E37" i="47"/>
  <c r="E36" i="47"/>
  <c r="E34" i="47"/>
  <c r="E33" i="47"/>
  <c r="E32" i="47"/>
  <c r="E30" i="47"/>
  <c r="E29" i="47"/>
  <c r="E28" i="47"/>
  <c r="E26" i="47"/>
  <c r="E25" i="47"/>
  <c r="E24" i="47"/>
  <c r="E22" i="47"/>
  <c r="E21" i="47"/>
  <c r="E20" i="47"/>
  <c r="E18" i="47"/>
  <c r="E17" i="47"/>
  <c r="E16" i="47"/>
  <c r="E13" i="47"/>
  <c r="E12" i="47"/>
  <c r="E10" i="47"/>
  <c r="A12" i="17" l="1"/>
  <c r="A13" i="17" s="1"/>
  <c r="A18" i="7"/>
  <c r="A19" i="7" s="1"/>
  <c r="A20" i="7" s="1"/>
  <c r="A21" i="7" s="1"/>
  <c r="A22" i="7" s="1"/>
  <c r="A23" i="7" s="1"/>
  <c r="A54" i="3"/>
  <c r="A55" i="3" s="1"/>
  <c r="A56" i="3" s="1"/>
  <c r="D94" i="47" l="1"/>
  <c r="D93" i="47"/>
  <c r="D92" i="47"/>
  <c r="D91" i="47"/>
  <c r="D89" i="47"/>
  <c r="D88" i="47"/>
  <c r="D87" i="47"/>
  <c r="D86" i="47"/>
  <c r="D84" i="47"/>
  <c r="D83" i="47"/>
  <c r="D82" i="47"/>
  <c r="D81" i="47"/>
  <c r="D10" i="47" l="1"/>
  <c r="D13" i="47"/>
  <c r="D12" i="47"/>
  <c r="J14" i="47" l="1"/>
  <c r="J15" i="47" s="1"/>
  <c r="J16" i="47" s="1"/>
  <c r="A14" i="47"/>
  <c r="A15" i="47" s="1"/>
  <c r="J10" i="47"/>
  <c r="J11" i="47" s="1"/>
  <c r="J12" i="47" s="1"/>
  <c r="J13" i="47" s="1"/>
  <c r="A10" i="47"/>
  <c r="A11" i="47" s="1"/>
  <c r="A12" i="47" s="1"/>
  <c r="A13" i="47" s="1"/>
  <c r="J17" i="47" l="1"/>
  <c r="J18" i="47" s="1"/>
  <c r="J19" i="47" s="1"/>
  <c r="J20" i="47" s="1"/>
  <c r="J21" i="47" s="1"/>
  <c r="J22" i="47" s="1"/>
  <c r="J23" i="47" s="1"/>
  <c r="J24" i="47" s="1"/>
  <c r="J25" i="47" s="1"/>
  <c r="J26" i="47" s="1"/>
  <c r="J27" i="47" s="1"/>
  <c r="J28" i="47" s="1"/>
  <c r="J29" i="47" s="1"/>
  <c r="J30" i="47" s="1"/>
  <c r="J31" i="47" s="1"/>
  <c r="J32" i="47" s="1"/>
  <c r="J33" i="47" s="1"/>
  <c r="J34" i="47" s="1"/>
  <c r="J35" i="47" s="1"/>
  <c r="J36" i="47" s="1"/>
  <c r="J37" i="47" s="1"/>
  <c r="J38" i="47" s="1"/>
  <c r="J39" i="47" s="1"/>
  <c r="J40" i="47" s="1"/>
  <c r="J41" i="47" s="1"/>
  <c r="J42" i="47" s="1"/>
  <c r="J43" i="47" s="1"/>
  <c r="J44" i="47" s="1"/>
  <c r="J45" i="47" s="1"/>
  <c r="J46" i="47" s="1"/>
  <c r="J47" i="47" s="1"/>
  <c r="J48" i="47" s="1"/>
  <c r="J49" i="47" s="1"/>
  <c r="J50" i="47" s="1"/>
  <c r="J51" i="47" s="1"/>
  <c r="J52" i="47" s="1"/>
  <c r="J53" i="47" s="1"/>
  <c r="J54" i="47" s="1"/>
  <c r="J55" i="47" s="1"/>
  <c r="J56" i="47" s="1"/>
  <c r="J57" i="47" s="1"/>
  <c r="J58" i="47" s="1"/>
  <c r="J59" i="47" s="1"/>
  <c r="J60" i="47" s="1"/>
  <c r="J61" i="47" s="1"/>
  <c r="J62" i="47" s="1"/>
  <c r="J63" i="47" s="1"/>
  <c r="J64" i="47" s="1"/>
  <c r="J65" i="47" s="1"/>
  <c r="J66" i="47" s="1"/>
  <c r="J67" i="47" s="1"/>
  <c r="J68" i="47" s="1"/>
  <c r="J69" i="47" s="1"/>
  <c r="J70" i="47" s="1"/>
  <c r="J71" i="47" s="1"/>
  <c r="J72" i="47" s="1"/>
  <c r="J73" i="47" s="1"/>
  <c r="J74" i="47" s="1"/>
  <c r="J75" i="47" s="1"/>
  <c r="J76" i="47" s="1"/>
  <c r="J77" i="47" s="1"/>
  <c r="J78" i="47" s="1"/>
  <c r="J79" i="47" s="1"/>
  <c r="J80" i="47" s="1"/>
  <c r="J81" i="47" s="1"/>
  <c r="J82" i="47" s="1"/>
  <c r="J83" i="47" s="1"/>
  <c r="J84" i="47" s="1"/>
  <c r="J85" i="47" s="1"/>
  <c r="J86" i="47" s="1"/>
  <c r="J87" i="47" s="1"/>
  <c r="J88" i="47" s="1"/>
  <c r="J89" i="47" s="1"/>
  <c r="J90" i="47" s="1"/>
  <c r="J91" i="47" s="1"/>
  <c r="J92" i="47" s="1"/>
  <c r="J93" i="47" s="1"/>
  <c r="J94" i="47" s="1"/>
  <c r="J95" i="47" s="1"/>
  <c r="J96" i="47" s="1"/>
  <c r="A16" i="47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2" i="17"/>
  <c r="A3" i="17"/>
  <c r="A2" i="16"/>
  <c r="A3" i="16"/>
  <c r="A2" i="7"/>
  <c r="A3" i="7"/>
  <c r="A2" i="3"/>
  <c r="A3" i="3"/>
  <c r="A2" i="5"/>
  <c r="A3" i="5"/>
  <c r="R12" i="48"/>
  <c r="R13" i="48" s="1"/>
  <c r="R14" i="48" s="1"/>
  <c r="R15" i="48" s="1"/>
  <c r="R16" i="48" s="1"/>
  <c r="A12" i="48"/>
  <c r="A13" i="48" s="1"/>
  <c r="A14" i="48" s="1"/>
  <c r="A15" i="48" s="1"/>
  <c r="A16" i="48" s="1"/>
  <c r="A2" i="20"/>
  <c r="A3" i="20"/>
  <c r="F2" i="12"/>
  <c r="F3" i="12"/>
  <c r="F2" i="45"/>
  <c r="F3" i="45"/>
  <c r="A17" i="48" l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59" i="48" s="1"/>
  <c r="A60" i="48" s="1"/>
  <c r="A61" i="48" s="1"/>
  <c r="A62" i="48" s="1"/>
  <c r="A63" i="48" s="1"/>
  <c r="A64" i="48" s="1"/>
  <c r="A65" i="48" s="1"/>
  <c r="A66" i="48" s="1"/>
  <c r="A67" i="48" s="1"/>
  <c r="A68" i="48" s="1"/>
  <c r="A69" i="48" s="1"/>
  <c r="A70" i="48" s="1"/>
  <c r="A71" i="48" s="1"/>
  <c r="A72" i="48" s="1"/>
  <c r="A73" i="48" s="1"/>
  <c r="A74" i="48" s="1"/>
  <c r="A75" i="48" s="1"/>
  <c r="A76" i="48" s="1"/>
  <c r="A77" i="48" s="1"/>
  <c r="A78" i="48" s="1"/>
  <c r="A79" i="48" s="1"/>
  <c r="A80" i="48" s="1"/>
  <c r="A81" i="48" s="1"/>
  <c r="A82" i="48" s="1"/>
  <c r="A83" i="48" s="1"/>
  <c r="A84" i="48" s="1"/>
  <c r="A85" i="48" s="1"/>
  <c r="A86" i="48" s="1"/>
  <c r="A87" i="48" s="1"/>
  <c r="A88" i="48" s="1"/>
  <c r="A89" i="48" s="1"/>
  <c r="A90" i="48" s="1"/>
  <c r="A91" i="48" s="1"/>
  <c r="A92" i="48" s="1"/>
  <c r="A93" i="48" s="1"/>
  <c r="A94" i="48" s="1"/>
  <c r="A95" i="48" s="1"/>
  <c r="A96" i="48" s="1"/>
  <c r="R17" i="48"/>
  <c r="R18" i="48" s="1"/>
  <c r="R19" i="48" s="1"/>
  <c r="R20" i="48" s="1"/>
  <c r="R21" i="48" s="1"/>
  <c r="R22" i="48" s="1"/>
  <c r="R23" i="48" s="1"/>
  <c r="R24" i="48" s="1"/>
  <c r="R25" i="48" s="1"/>
  <c r="R26" i="48" s="1"/>
  <c r="R27" i="48" s="1"/>
  <c r="R28" i="48" s="1"/>
  <c r="R29" i="48" s="1"/>
  <c r="R30" i="48" s="1"/>
  <c r="R31" i="48" s="1"/>
  <c r="R32" i="48" s="1"/>
  <c r="R33" i="48" s="1"/>
  <c r="R34" i="48" s="1"/>
  <c r="R35" i="48" s="1"/>
  <c r="R36" i="48" s="1"/>
  <c r="R37" i="48" s="1"/>
  <c r="R38" i="48" s="1"/>
  <c r="R39" i="48" s="1"/>
  <c r="R40" i="48" s="1"/>
  <c r="R41" i="48" s="1"/>
  <c r="R42" i="48" s="1"/>
  <c r="R43" i="48" s="1"/>
  <c r="R44" i="48" s="1"/>
  <c r="R45" i="48" s="1"/>
  <c r="R46" i="48" s="1"/>
  <c r="R47" i="48" s="1"/>
  <c r="R48" i="48" s="1"/>
  <c r="R49" i="48" s="1"/>
  <c r="R50" i="48" s="1"/>
  <c r="R51" i="48" s="1"/>
  <c r="R52" i="48" s="1"/>
  <c r="R53" i="48" s="1"/>
  <c r="R54" i="48" s="1"/>
  <c r="R55" i="48" s="1"/>
  <c r="R56" i="48" s="1"/>
  <c r="R57" i="48" s="1"/>
  <c r="R58" i="48" s="1"/>
  <c r="R59" i="48" s="1"/>
  <c r="R60" i="48" s="1"/>
  <c r="R61" i="48" s="1"/>
  <c r="R62" i="48" s="1"/>
  <c r="R63" i="48" s="1"/>
  <c r="R64" i="48" s="1"/>
  <c r="R65" i="48" s="1"/>
  <c r="R66" i="48" s="1"/>
  <c r="R67" i="48" s="1"/>
  <c r="R68" i="48" s="1"/>
  <c r="R69" i="48" s="1"/>
  <c r="R70" i="48" s="1"/>
  <c r="R71" i="48" s="1"/>
  <c r="R72" i="48" s="1"/>
  <c r="R73" i="48" s="1"/>
  <c r="R74" i="48" s="1"/>
  <c r="R75" i="48" s="1"/>
  <c r="R76" i="48" s="1"/>
  <c r="R77" i="48" s="1"/>
  <c r="R78" i="48" s="1"/>
  <c r="R79" i="48" s="1"/>
  <c r="R80" i="48" s="1"/>
  <c r="R81" i="48" s="1"/>
  <c r="R82" i="48" s="1"/>
  <c r="R83" i="48" s="1"/>
  <c r="R84" i="48" s="1"/>
  <c r="R85" i="48" s="1"/>
  <c r="R86" i="48" s="1"/>
  <c r="R87" i="48" s="1"/>
  <c r="R88" i="48" s="1"/>
  <c r="R89" i="48" s="1"/>
  <c r="R90" i="48" s="1"/>
  <c r="R91" i="48" s="1"/>
  <c r="R92" i="48" s="1"/>
  <c r="R93" i="48" s="1"/>
  <c r="R94" i="48" s="1"/>
  <c r="R95" i="48" s="1"/>
  <c r="R96" i="48" s="1"/>
  <c r="G89" i="12"/>
  <c r="G41" i="12"/>
  <c r="G17" i="12"/>
  <c r="F17" i="12"/>
  <c r="F16" i="12"/>
  <c r="F14" i="12"/>
  <c r="G82" i="12"/>
  <c r="G81" i="12"/>
  <c r="G80" i="12"/>
  <c r="G74" i="12"/>
  <c r="G7" i="7"/>
  <c r="F7" i="7"/>
  <c r="E7" i="7"/>
  <c r="D7" i="7"/>
  <c r="G16" i="12"/>
  <c r="G97" i="12"/>
  <c r="G96" i="12"/>
  <c r="G95" i="12"/>
  <c r="G94" i="12"/>
  <c r="G57" i="12"/>
  <c r="G48" i="12"/>
  <c r="G39" i="12"/>
  <c r="G53" i="12"/>
  <c r="G44" i="12"/>
  <c r="G35" i="12"/>
  <c r="I8" i="3"/>
  <c r="H8" i="3"/>
  <c r="G8" i="3"/>
  <c r="F8" i="3"/>
  <c r="E8" i="3"/>
  <c r="D8" i="3"/>
  <c r="G7" i="17"/>
  <c r="F7" i="17"/>
  <c r="D7" i="17"/>
  <c r="E7" i="17"/>
  <c r="G51" i="12" l="1"/>
  <c r="G14" i="12"/>
  <c r="G27" i="12"/>
  <c r="G31" i="12"/>
  <c r="G49" i="12"/>
  <c r="G90" i="12"/>
  <c r="G28" i="12"/>
  <c r="G32" i="12"/>
  <c r="G84" i="12"/>
  <c r="G36" i="12"/>
  <c r="G40" i="12"/>
  <c r="G85" i="12"/>
  <c r="G21" i="12"/>
  <c r="G59" i="12"/>
  <c r="G69" i="12"/>
  <c r="G79" i="12"/>
  <c r="G65" i="12"/>
  <c r="G75" i="12"/>
  <c r="G19" i="12"/>
  <c r="G24" i="12"/>
  <c r="G29" i="12"/>
  <c r="G43" i="12"/>
  <c r="G52" i="12"/>
  <c r="G33" i="12"/>
  <c r="G47" i="12"/>
  <c r="G56" i="12"/>
  <c r="G61" i="12"/>
  <c r="G66" i="12"/>
  <c r="G71" i="12"/>
  <c r="G76" i="12"/>
  <c r="G86" i="12"/>
  <c r="G91" i="12"/>
  <c r="G45" i="12"/>
  <c r="G64" i="12"/>
  <c r="G23" i="12"/>
  <c r="G37" i="12"/>
  <c r="G55" i="12"/>
  <c r="G60" i="12"/>
  <c r="G70" i="12"/>
  <c r="G20" i="12"/>
  <c r="G25" i="12"/>
  <c r="G62" i="12"/>
  <c r="G67" i="12"/>
  <c r="G72" i="12"/>
  <c r="G77" i="12"/>
  <c r="G87" i="12"/>
  <c r="G92" i="12"/>
  <c r="I84" i="48"/>
  <c r="I89" i="48"/>
  <c r="I94" i="48"/>
  <c r="I34" i="48"/>
  <c r="I50" i="48"/>
  <c r="I18" i="48"/>
  <c r="I26" i="48"/>
  <c r="I42" i="48"/>
  <c r="I39" i="48"/>
  <c r="I55" i="48"/>
  <c r="I31" i="48"/>
  <c r="I47" i="48"/>
  <c r="I23" i="48"/>
  <c r="I58" i="48"/>
  <c r="I63" i="48"/>
  <c r="I68" i="48"/>
  <c r="I73" i="48"/>
  <c r="I78" i="48"/>
  <c r="I88" i="48"/>
  <c r="I83" i="48"/>
  <c r="I93" i="48"/>
  <c r="F44" i="12"/>
  <c r="I19" i="48"/>
  <c r="I27" i="48"/>
  <c r="I43" i="48"/>
  <c r="I35" i="48"/>
  <c r="I51" i="48"/>
  <c r="F57" i="12"/>
  <c r="I32" i="48"/>
  <c r="I48" i="48"/>
  <c r="I24" i="48"/>
  <c r="I40" i="48"/>
  <c r="I56" i="48"/>
  <c r="F80" i="12"/>
  <c r="I59" i="48"/>
  <c r="I64" i="48"/>
  <c r="I69" i="48"/>
  <c r="I74" i="48"/>
  <c r="I79" i="48"/>
  <c r="F86" i="12"/>
  <c r="I85" i="48"/>
  <c r="I90" i="48"/>
  <c r="I95" i="48"/>
  <c r="I20" i="48"/>
  <c r="I28" i="48"/>
  <c r="I44" i="48"/>
  <c r="I36" i="48"/>
  <c r="I52" i="48"/>
  <c r="F61" i="12"/>
  <c r="I60" i="48"/>
  <c r="I65" i="48"/>
  <c r="I70" i="48"/>
  <c r="I75" i="48"/>
  <c r="I80" i="48"/>
  <c r="F97" i="12"/>
  <c r="I86" i="48"/>
  <c r="I91" i="48"/>
  <c r="I96" i="48"/>
  <c r="F55" i="12"/>
  <c r="I22" i="48"/>
  <c r="I38" i="48"/>
  <c r="I54" i="48"/>
  <c r="I30" i="48"/>
  <c r="I46" i="48"/>
  <c r="F82" i="12"/>
  <c r="I61" i="48"/>
  <c r="I66" i="48"/>
  <c r="I71" i="48"/>
  <c r="I76" i="48"/>
  <c r="I81" i="48"/>
  <c r="F87" i="12"/>
  <c r="F62" i="12"/>
  <c r="F19" i="12"/>
  <c r="F21" i="12"/>
  <c r="F24" i="12"/>
  <c r="F27" i="12"/>
  <c r="F29" i="12"/>
  <c r="F36" i="12"/>
  <c r="F43" i="12"/>
  <c r="F45" i="12"/>
  <c r="F52" i="12"/>
  <c r="F31" i="12"/>
  <c r="F33" i="12"/>
  <c r="F40" i="12"/>
  <c r="F47" i="12"/>
  <c r="F49" i="12"/>
  <c r="F56" i="12"/>
  <c r="F59" i="12"/>
  <c r="F64" i="12"/>
  <c r="F66" i="12"/>
  <c r="F69" i="12"/>
  <c r="F71" i="12"/>
  <c r="F74" i="12"/>
  <c r="F76" i="12"/>
  <c r="F79" i="12"/>
  <c r="F81" i="12"/>
  <c r="F84" i="12"/>
  <c r="F89" i="12"/>
  <c r="F91" i="12"/>
  <c r="F94" i="12"/>
  <c r="F96" i="12"/>
  <c r="F60" i="12"/>
  <c r="F85" i="12"/>
  <c r="F20" i="12"/>
  <c r="F23" i="12"/>
  <c r="F25" i="12"/>
  <c r="F28" i="12"/>
  <c r="F35" i="12"/>
  <c r="F37" i="12"/>
  <c r="F51" i="12"/>
  <c r="F53" i="12"/>
  <c r="F32" i="12"/>
  <c r="F39" i="12"/>
  <c r="F41" i="12"/>
  <c r="F48" i="12"/>
  <c r="F65" i="12"/>
  <c r="F67" i="12"/>
  <c r="F70" i="12"/>
  <c r="F72" i="12"/>
  <c r="F75" i="12"/>
  <c r="F77" i="12"/>
  <c r="F90" i="12"/>
  <c r="F92" i="12"/>
  <c r="F95" i="12"/>
  <c r="D35" i="17" l="1"/>
  <c r="D55" i="3"/>
  <c r="D33" i="16"/>
  <c r="E33" i="16" s="1"/>
  <c r="D39" i="7"/>
  <c r="E39" i="7" s="1"/>
  <c r="F39" i="7" s="1"/>
  <c r="G39" i="7" s="1"/>
  <c r="E47" i="3"/>
  <c r="F47" i="3" s="1"/>
  <c r="G47" i="3" s="1"/>
  <c r="H47" i="3" s="1"/>
  <c r="I47" i="3" s="1"/>
  <c r="E32" i="7"/>
  <c r="F32" i="7" s="1"/>
  <c r="G32" i="7" s="1"/>
  <c r="E35" i="7" l="1"/>
  <c r="F35" i="7" s="1"/>
  <c r="G35" i="7" s="1"/>
  <c r="E51" i="3"/>
  <c r="F51" i="3" s="1"/>
  <c r="G51" i="3" s="1"/>
  <c r="H51" i="3" s="1"/>
  <c r="I51" i="3" s="1"/>
  <c r="E93" i="47" l="1"/>
  <c r="F93" i="47" s="1"/>
  <c r="F41" i="17" s="1"/>
  <c r="E92" i="47"/>
  <c r="E91" i="47"/>
  <c r="F81" i="47"/>
  <c r="D55" i="17" s="1"/>
  <c r="D56" i="17" s="1"/>
  <c r="E78" i="47"/>
  <c r="E77" i="47"/>
  <c r="E76" i="47"/>
  <c r="E73" i="47"/>
  <c r="E72" i="47"/>
  <c r="E71" i="47"/>
  <c r="E53" i="47"/>
  <c r="E52" i="47"/>
  <c r="E50" i="47"/>
  <c r="E48" i="47"/>
  <c r="E45" i="47"/>
  <c r="E42" i="47"/>
  <c r="E40" i="47"/>
  <c r="F84" i="47" l="1"/>
  <c r="G55" i="17" s="1"/>
  <c r="G56" i="17" s="1"/>
  <c r="F89" i="47"/>
  <c r="G42" i="17" s="1"/>
  <c r="F83" i="47"/>
  <c r="F55" i="17" s="1"/>
  <c r="F56" i="17" s="1"/>
  <c r="F12" i="47"/>
  <c r="F92" i="47"/>
  <c r="E41" i="17" s="1"/>
  <c r="F91" i="47"/>
  <c r="D41" i="17" s="1"/>
  <c r="F10" i="47"/>
  <c r="D38" i="16" s="1"/>
  <c r="F13" i="47"/>
  <c r="E38" i="16" s="1"/>
  <c r="F82" i="47"/>
  <c r="E55" i="17" s="1"/>
  <c r="E56" i="17" s="1"/>
  <c r="F88" i="47"/>
  <c r="F42" i="17" s="1"/>
  <c r="F86" i="47"/>
  <c r="D42" i="17" s="1"/>
  <c r="E41" i="47"/>
  <c r="E46" i="47"/>
  <c r="F87" i="47"/>
  <c r="E42" i="17" s="1"/>
  <c r="E44" i="47"/>
  <c r="E49" i="47"/>
  <c r="E54" i="47"/>
  <c r="E74" i="47"/>
  <c r="E79" i="47"/>
  <c r="E94" i="47"/>
  <c r="F94" i="47" s="1"/>
  <c r="G41" i="17" s="1"/>
  <c r="E42" i="16" l="1"/>
  <c r="E39" i="16"/>
  <c r="D39" i="16"/>
  <c r="D42" i="16"/>
  <c r="E25" i="16"/>
  <c r="A13" i="45" l="1"/>
  <c r="Y13" i="45" s="1"/>
  <c r="A14" i="45" l="1"/>
  <c r="A15" i="45" l="1"/>
  <c r="Y14" i="45"/>
  <c r="A16" i="45" l="1"/>
  <c r="Y15" i="45"/>
  <c r="A17" i="45" l="1"/>
  <c r="Y16" i="45"/>
  <c r="Y17" i="45" l="1"/>
  <c r="A18" i="45"/>
  <c r="A19" i="45" l="1"/>
  <c r="Y18" i="45"/>
  <c r="A20" i="45" l="1"/>
  <c r="Y19" i="45"/>
  <c r="A21" i="45" l="1"/>
  <c r="Y20" i="45"/>
  <c r="A22" i="45" l="1"/>
  <c r="Y21" i="45"/>
  <c r="A23" i="45" l="1"/>
  <c r="Y22" i="45"/>
  <c r="A24" i="45" l="1"/>
  <c r="Y23" i="45"/>
  <c r="A25" i="45" l="1"/>
  <c r="Y24" i="45"/>
  <c r="Y25" i="45" l="1"/>
  <c r="A26" i="45"/>
  <c r="A27" i="45" l="1"/>
  <c r="Y26" i="45"/>
  <c r="A28" i="45" l="1"/>
  <c r="Y27" i="45"/>
  <c r="A29" i="45" l="1"/>
  <c r="Y28" i="45"/>
  <c r="A30" i="45" l="1"/>
  <c r="Y29" i="45"/>
  <c r="Y30" i="45" l="1"/>
  <c r="A31" i="45"/>
  <c r="A32" i="45" l="1"/>
  <c r="Y31" i="45"/>
  <c r="Y32" i="45" l="1"/>
  <c r="A33" i="45"/>
  <c r="A34" i="45" l="1"/>
  <c r="Y33" i="45"/>
  <c r="A35" i="45" l="1"/>
  <c r="Y34" i="45"/>
  <c r="A36" i="45" l="1"/>
  <c r="Y35" i="45"/>
  <c r="A37" i="45" l="1"/>
  <c r="Y36" i="45"/>
  <c r="A38" i="45" l="1"/>
  <c r="Y37" i="45"/>
  <c r="A39" i="45" l="1"/>
  <c r="Y38" i="45"/>
  <c r="A40" i="45" l="1"/>
  <c r="Y39" i="45"/>
  <c r="A41" i="45" l="1"/>
  <c r="Y40" i="45"/>
  <c r="Y41" i="45" l="1"/>
  <c r="A42" i="45"/>
  <c r="Y42" i="45" l="1"/>
  <c r="A43" i="45"/>
  <c r="A44" i="45" l="1"/>
  <c r="Y43" i="45"/>
  <c r="Y44" i="45" l="1"/>
  <c r="A45" i="45"/>
  <c r="A46" i="45" l="1"/>
  <c r="Y45" i="45"/>
  <c r="A47" i="45" l="1"/>
  <c r="Y46" i="45"/>
  <c r="A48" i="45" l="1"/>
  <c r="Y47" i="45"/>
  <c r="Y48" i="45" l="1"/>
  <c r="A49" i="45"/>
  <c r="A50" i="45" l="1"/>
  <c r="Y49" i="45"/>
  <c r="A51" i="45" l="1"/>
  <c r="Y50" i="45"/>
  <c r="A52" i="45" l="1"/>
  <c r="Y51" i="45"/>
  <c r="A53" i="45" l="1"/>
  <c r="Y52" i="45"/>
  <c r="A54" i="45" l="1"/>
  <c r="Y53" i="45"/>
  <c r="A55" i="45" l="1"/>
  <c r="Y54" i="45"/>
  <c r="A56" i="45" l="1"/>
  <c r="Y55" i="45"/>
  <c r="A57" i="45" l="1"/>
  <c r="Y56" i="45"/>
  <c r="A58" i="45" l="1"/>
  <c r="Y57" i="45"/>
  <c r="A59" i="45" l="1"/>
  <c r="Y58" i="45"/>
  <c r="A60" i="45" l="1"/>
  <c r="Y59" i="45"/>
  <c r="A61" i="45" l="1"/>
  <c r="Y60" i="45"/>
  <c r="A62" i="45" l="1"/>
  <c r="Y61" i="45"/>
  <c r="A63" i="45" l="1"/>
  <c r="Y62" i="45"/>
  <c r="A64" i="45" l="1"/>
  <c r="Y63" i="45"/>
  <c r="A65" i="45" l="1"/>
  <c r="Y64" i="45"/>
  <c r="A66" i="45" l="1"/>
  <c r="Y65" i="45"/>
  <c r="A67" i="45" l="1"/>
  <c r="Y66" i="45"/>
  <c r="Y67" i="45" l="1"/>
  <c r="A68" i="45"/>
  <c r="Y68" i="45" l="1"/>
  <c r="A69" i="45"/>
  <c r="Y69" i="45" l="1"/>
  <c r="A70" i="45"/>
  <c r="Y70" i="45" l="1"/>
  <c r="A71" i="45"/>
  <c r="A72" i="45" l="1"/>
  <c r="Y71" i="45"/>
  <c r="Y72" i="45" l="1"/>
  <c r="A73" i="45"/>
  <c r="Y73" i="45" l="1"/>
  <c r="A74" i="45"/>
  <c r="Y74" i="45" l="1"/>
  <c r="A75" i="45"/>
  <c r="A76" i="45" l="1"/>
  <c r="Y75" i="45"/>
  <c r="A77" i="45" l="1"/>
  <c r="Y76" i="45"/>
  <c r="A78" i="45" l="1"/>
  <c r="Y77" i="45"/>
  <c r="A79" i="45" l="1"/>
  <c r="Y78" i="45"/>
  <c r="Y79" i="45" l="1"/>
  <c r="A80" i="45"/>
  <c r="Y80" i="45" l="1"/>
  <c r="A81" i="45"/>
  <c r="Y81" i="45" l="1"/>
  <c r="A82" i="45"/>
  <c r="Y82" i="45" l="1"/>
  <c r="A83" i="45"/>
  <c r="Y83" i="45" l="1"/>
  <c r="A84" i="45"/>
  <c r="A85" i="45" l="1"/>
  <c r="Y84" i="45"/>
  <c r="A86" i="45" l="1"/>
  <c r="Y85" i="45"/>
  <c r="Y86" i="45" l="1"/>
  <c r="A87" i="45"/>
  <c r="A88" i="45" l="1"/>
  <c r="Y87" i="45"/>
  <c r="Y88" i="45" l="1"/>
  <c r="A89" i="45"/>
  <c r="A90" i="45" l="1"/>
  <c r="Y89" i="45"/>
  <c r="A91" i="45" l="1"/>
  <c r="Y90" i="45"/>
  <c r="A92" i="45" l="1"/>
  <c r="Y91" i="45"/>
  <c r="A93" i="45" l="1"/>
  <c r="Y92" i="45"/>
  <c r="A14" i="5"/>
  <c r="A15" i="5" s="1"/>
  <c r="S15" i="5" s="1"/>
  <c r="A14" i="20"/>
  <c r="P14" i="20" s="1"/>
  <c r="A13" i="12"/>
  <c r="A14" i="12" s="1"/>
  <c r="D27" i="7"/>
  <c r="E27" i="7"/>
  <c r="F27" i="7"/>
  <c r="G27" i="7"/>
  <c r="D15" i="20"/>
  <c r="A11" i="17"/>
  <c r="D19" i="17"/>
  <c r="E19" i="17"/>
  <c r="E21" i="17" s="1"/>
  <c r="F19" i="17"/>
  <c r="G19" i="17"/>
  <c r="D17" i="16"/>
  <c r="E17" i="16"/>
  <c r="D21" i="16"/>
  <c r="G10" i="16"/>
  <c r="A11" i="7"/>
  <c r="A12" i="7" s="1"/>
  <c r="I12" i="7" s="1"/>
  <c r="A13" i="3"/>
  <c r="A14" i="3" s="1"/>
  <c r="A15" i="3" s="1"/>
  <c r="A16" i="3" s="1"/>
  <c r="D39" i="3"/>
  <c r="E39" i="3"/>
  <c r="F39" i="3"/>
  <c r="G39" i="3"/>
  <c r="H39" i="3"/>
  <c r="I39" i="3"/>
  <c r="D43" i="3"/>
  <c r="E43" i="3"/>
  <c r="F43" i="3"/>
  <c r="I10" i="7"/>
  <c r="K12" i="3"/>
  <c r="A94" i="45" l="1"/>
  <c r="Y93" i="45"/>
  <c r="C16" i="12"/>
  <c r="C17" i="12"/>
  <c r="C14" i="12"/>
  <c r="C59" i="12"/>
  <c r="C62" i="12"/>
  <c r="C61" i="12"/>
  <c r="C60" i="12"/>
  <c r="C25" i="12"/>
  <c r="C20" i="12"/>
  <c r="C21" i="12"/>
  <c r="C24" i="12"/>
  <c r="C23" i="12"/>
  <c r="C19" i="12"/>
  <c r="F86" i="5"/>
  <c r="F91" i="5"/>
  <c r="F96" i="5"/>
  <c r="B8" i="45"/>
  <c r="A15" i="12"/>
  <c r="Y15" i="12" s="1"/>
  <c r="Y14" i="12"/>
  <c r="D29" i="7"/>
  <c r="F65" i="5" s="1"/>
  <c r="I11" i="7"/>
  <c r="D19" i="16"/>
  <c r="G29" i="7"/>
  <c r="F78" i="5" s="1"/>
  <c r="F29" i="7"/>
  <c r="E29" i="7"/>
  <c r="F61" i="5" s="1"/>
  <c r="A13" i="7"/>
  <c r="Y13" i="12"/>
  <c r="E41" i="3"/>
  <c r="I41" i="3"/>
  <c r="F41" i="3"/>
  <c r="D41" i="3"/>
  <c r="K14" i="3"/>
  <c r="E45" i="3"/>
  <c r="H41" i="3"/>
  <c r="G41" i="3"/>
  <c r="F40" i="5" s="1"/>
  <c r="F45" i="3"/>
  <c r="F22" i="5" s="1"/>
  <c r="D45" i="3"/>
  <c r="F28" i="5" s="1"/>
  <c r="A17" i="3"/>
  <c r="K16" i="3"/>
  <c r="K15" i="3"/>
  <c r="K13" i="3"/>
  <c r="S14" i="5"/>
  <c r="G21" i="17"/>
  <c r="F98" i="5" s="1"/>
  <c r="F21" i="17"/>
  <c r="I11" i="17"/>
  <c r="D21" i="17"/>
  <c r="F85" i="5" s="1"/>
  <c r="D23" i="16"/>
  <c r="F15" i="5" s="1"/>
  <c r="E19" i="16"/>
  <c r="A11" i="16"/>
  <c r="B8" i="12"/>
  <c r="A16" i="5"/>
  <c r="S16" i="5" s="1"/>
  <c r="A15" i="20"/>
  <c r="A95" i="45" l="1"/>
  <c r="Y94" i="45"/>
  <c r="F93" i="5"/>
  <c r="F73" i="5"/>
  <c r="F72" i="5"/>
  <c r="F68" i="5"/>
  <c r="F83" i="5"/>
  <c r="F71" i="5"/>
  <c r="F90" i="5"/>
  <c r="F63" i="5"/>
  <c r="F62" i="5"/>
  <c r="F75" i="5"/>
  <c r="F67" i="5"/>
  <c r="F70" i="5"/>
  <c r="F48" i="5"/>
  <c r="F42" i="5"/>
  <c r="F37" i="5"/>
  <c r="F41" i="5"/>
  <c r="F45" i="5"/>
  <c r="F24" i="5"/>
  <c r="F54" i="5"/>
  <c r="F33" i="5"/>
  <c r="F26" i="5"/>
  <c r="F21" i="5"/>
  <c r="F36" i="5"/>
  <c r="F49" i="5"/>
  <c r="F53" i="5"/>
  <c r="F32" i="5"/>
  <c r="F57" i="5"/>
  <c r="F30" i="5"/>
  <c r="F56" i="5"/>
  <c r="F34" i="5"/>
  <c r="F44" i="5"/>
  <c r="F58" i="5"/>
  <c r="F20" i="5"/>
  <c r="F46" i="5"/>
  <c r="F25" i="5"/>
  <c r="F50" i="5"/>
  <c r="F29" i="5"/>
  <c r="F52" i="5"/>
  <c r="F38" i="5"/>
  <c r="F66" i="5"/>
  <c r="F81" i="5"/>
  <c r="F77" i="5"/>
  <c r="F76" i="5"/>
  <c r="F82" i="5"/>
  <c r="F80" i="5"/>
  <c r="F60" i="5"/>
  <c r="F18" i="5"/>
  <c r="F17" i="5"/>
  <c r="F97" i="5"/>
  <c r="F88" i="5"/>
  <c r="F87" i="5"/>
  <c r="F92" i="5"/>
  <c r="F95" i="5"/>
  <c r="A16" i="12"/>
  <c r="A17" i="12" s="1"/>
  <c r="A18" i="12" s="1"/>
  <c r="A19" i="12" s="1"/>
  <c r="A20" i="12" s="1"/>
  <c r="A21" i="12" s="1"/>
  <c r="E16" i="12"/>
  <c r="E14" i="12"/>
  <c r="E17" i="12"/>
  <c r="E24" i="12"/>
  <c r="E20" i="12"/>
  <c r="E23" i="12"/>
  <c r="E25" i="12"/>
  <c r="E21" i="12"/>
  <c r="E61" i="12"/>
  <c r="E62" i="12"/>
  <c r="E59" i="12"/>
  <c r="E60" i="12"/>
  <c r="I13" i="7"/>
  <c r="A14" i="7"/>
  <c r="A18" i="3"/>
  <c r="K18" i="3" s="1"/>
  <c r="K17" i="3"/>
  <c r="A12" i="16"/>
  <c r="G11" i="16"/>
  <c r="A17" i="5"/>
  <c r="A18" i="5" s="1"/>
  <c r="A19" i="5" s="1"/>
  <c r="A20" i="5" s="1"/>
  <c r="A21" i="5" s="1"/>
  <c r="A22" i="5" s="1"/>
  <c r="P15" i="20"/>
  <c r="A16" i="20"/>
  <c r="A96" i="45" l="1"/>
  <c r="Y95" i="45"/>
  <c r="R61" i="12"/>
  <c r="S61" i="12"/>
  <c r="W61" i="12"/>
  <c r="T61" i="12"/>
  <c r="R20" i="12"/>
  <c r="S20" i="12"/>
  <c r="T20" i="12"/>
  <c r="W20" i="12"/>
  <c r="W16" i="12"/>
  <c r="T16" i="12"/>
  <c r="R16" i="12"/>
  <c r="S16" i="12"/>
  <c r="W60" i="12"/>
  <c r="R60" i="12"/>
  <c r="S60" i="12"/>
  <c r="T60" i="12"/>
  <c r="W21" i="12"/>
  <c r="S21" i="12"/>
  <c r="T21" i="12"/>
  <c r="R21" i="12"/>
  <c r="S24" i="12"/>
  <c r="T24" i="12"/>
  <c r="W24" i="12"/>
  <c r="R24" i="12"/>
  <c r="W59" i="12"/>
  <c r="T59" i="12"/>
  <c r="S59" i="12"/>
  <c r="R59" i="12"/>
  <c r="T25" i="12"/>
  <c r="W25" i="12"/>
  <c r="R25" i="12"/>
  <c r="S25" i="12"/>
  <c r="W17" i="12"/>
  <c r="R17" i="12"/>
  <c r="S17" i="12"/>
  <c r="T17" i="12"/>
  <c r="S62" i="12"/>
  <c r="R62" i="12"/>
  <c r="T62" i="12"/>
  <c r="W62" i="12"/>
  <c r="R23" i="12"/>
  <c r="W23" i="12"/>
  <c r="S23" i="12"/>
  <c r="T23" i="12"/>
  <c r="W14" i="12"/>
  <c r="T14" i="12"/>
  <c r="S14" i="12"/>
  <c r="R14" i="12"/>
  <c r="O20" i="12"/>
  <c r="K20" i="12"/>
  <c r="N20" i="12"/>
  <c r="I20" i="12"/>
  <c r="M20" i="12"/>
  <c r="P20" i="12"/>
  <c r="L20" i="12"/>
  <c r="P16" i="12"/>
  <c r="L16" i="12"/>
  <c r="O16" i="12"/>
  <c r="K16" i="12"/>
  <c r="N16" i="12"/>
  <c r="I16" i="12"/>
  <c r="M16" i="12"/>
  <c r="M61" i="12"/>
  <c r="P61" i="12"/>
  <c r="L61" i="12"/>
  <c r="O61" i="12"/>
  <c r="K61" i="12"/>
  <c r="I61" i="12"/>
  <c r="N61" i="12"/>
  <c r="P60" i="12"/>
  <c r="L60" i="12"/>
  <c r="O60" i="12"/>
  <c r="K60" i="12"/>
  <c r="N60" i="12"/>
  <c r="I60" i="12"/>
  <c r="M60" i="12"/>
  <c r="P21" i="12"/>
  <c r="L21" i="12"/>
  <c r="O21" i="12"/>
  <c r="K21" i="12"/>
  <c r="N21" i="12"/>
  <c r="I21" i="12"/>
  <c r="M21" i="12"/>
  <c r="N24" i="12"/>
  <c r="I24" i="12"/>
  <c r="M24" i="12"/>
  <c r="P24" i="12"/>
  <c r="L24" i="12"/>
  <c r="O24" i="12"/>
  <c r="K24" i="12"/>
  <c r="O25" i="12"/>
  <c r="K25" i="12"/>
  <c r="N25" i="12"/>
  <c r="I25" i="12"/>
  <c r="M25" i="12"/>
  <c r="P25" i="12"/>
  <c r="L25" i="12"/>
  <c r="M17" i="12"/>
  <c r="P17" i="12"/>
  <c r="L17" i="12"/>
  <c r="O17" i="12"/>
  <c r="K17" i="12"/>
  <c r="N17" i="12"/>
  <c r="I17" i="12"/>
  <c r="O59" i="12"/>
  <c r="K59" i="12"/>
  <c r="N59" i="12"/>
  <c r="I59" i="12"/>
  <c r="M59" i="12"/>
  <c r="P59" i="12"/>
  <c r="L59" i="12"/>
  <c r="N62" i="12"/>
  <c r="I62" i="12"/>
  <c r="M62" i="12"/>
  <c r="P62" i="12"/>
  <c r="L62" i="12"/>
  <c r="O62" i="12"/>
  <c r="K62" i="12"/>
  <c r="M23" i="12"/>
  <c r="P23" i="12"/>
  <c r="L23" i="12"/>
  <c r="O23" i="12"/>
  <c r="K23" i="12"/>
  <c r="I23" i="12"/>
  <c r="N23" i="12"/>
  <c r="O14" i="12"/>
  <c r="K14" i="12"/>
  <c r="N14" i="12"/>
  <c r="I14" i="12"/>
  <c r="M14" i="12"/>
  <c r="P14" i="12"/>
  <c r="L14" i="12"/>
  <c r="Y17" i="12"/>
  <c r="Y16" i="12"/>
  <c r="C28" i="12"/>
  <c r="E28" i="12" s="1"/>
  <c r="C37" i="12"/>
  <c r="E37" i="12" s="1"/>
  <c r="C44" i="12"/>
  <c r="E44" i="12" s="1"/>
  <c r="C36" i="12"/>
  <c r="E36" i="12" s="1"/>
  <c r="C45" i="12"/>
  <c r="E45" i="12" s="1"/>
  <c r="C31" i="12"/>
  <c r="E31" i="12" s="1"/>
  <c r="C39" i="12"/>
  <c r="E39" i="12" s="1"/>
  <c r="C47" i="12"/>
  <c r="E47" i="12" s="1"/>
  <c r="E19" i="12"/>
  <c r="C27" i="12"/>
  <c r="E27" i="12" s="1"/>
  <c r="C29" i="12"/>
  <c r="E29" i="12" s="1"/>
  <c r="C48" i="12"/>
  <c r="E48" i="12" s="1"/>
  <c r="C69" i="12"/>
  <c r="C65" i="12"/>
  <c r="E65" i="12" s="1"/>
  <c r="C70" i="12"/>
  <c r="C75" i="12"/>
  <c r="E75" i="12" s="1"/>
  <c r="C35" i="12"/>
  <c r="C43" i="12"/>
  <c r="E43" i="12" s="1"/>
  <c r="C64" i="12"/>
  <c r="E64" i="12" s="1"/>
  <c r="C74" i="12"/>
  <c r="E74" i="12" s="1"/>
  <c r="C33" i="12"/>
  <c r="E33" i="12" s="1"/>
  <c r="C71" i="12"/>
  <c r="C66" i="12"/>
  <c r="E66" i="12" s="1"/>
  <c r="A19" i="3"/>
  <c r="A20" i="3" s="1"/>
  <c r="A21" i="3" s="1"/>
  <c r="A22" i="3" s="1"/>
  <c r="K22" i="3" s="1"/>
  <c r="C76" i="12"/>
  <c r="E76" i="12" s="1"/>
  <c r="C32" i="12"/>
  <c r="E32" i="12" s="1"/>
  <c r="C49" i="12"/>
  <c r="E49" i="12" s="1"/>
  <c r="C40" i="12"/>
  <c r="C41" i="12"/>
  <c r="S17" i="5"/>
  <c r="C77" i="12"/>
  <c r="E77" i="12" s="1"/>
  <c r="C67" i="12"/>
  <c r="E67" i="12" s="1"/>
  <c r="C72" i="12"/>
  <c r="E72" i="12" s="1"/>
  <c r="A15" i="7"/>
  <c r="I14" i="7"/>
  <c r="A23" i="5"/>
  <c r="G12" i="16"/>
  <c r="A13" i="16"/>
  <c r="A17" i="20"/>
  <c r="P16" i="20"/>
  <c r="S18" i="5"/>
  <c r="Y96" i="45" l="1"/>
  <c r="A97" i="45"/>
  <c r="Y97" i="45" s="1"/>
  <c r="S67" i="12"/>
  <c r="W67" i="12"/>
  <c r="R67" i="12"/>
  <c r="T67" i="12"/>
  <c r="W74" i="12"/>
  <c r="T74" i="12"/>
  <c r="S74" i="12"/>
  <c r="R74" i="12"/>
  <c r="W75" i="12"/>
  <c r="R75" i="12"/>
  <c r="T75" i="12"/>
  <c r="S75" i="12"/>
  <c r="W48" i="12"/>
  <c r="T48" i="12"/>
  <c r="S48" i="12"/>
  <c r="R48" i="12"/>
  <c r="S47" i="12"/>
  <c r="T47" i="12"/>
  <c r="W47" i="12"/>
  <c r="R47" i="12"/>
  <c r="S36" i="12"/>
  <c r="W36" i="12"/>
  <c r="T36" i="12"/>
  <c r="R36" i="12"/>
  <c r="W49" i="12"/>
  <c r="R49" i="12"/>
  <c r="S49" i="12"/>
  <c r="T49" i="12"/>
  <c r="R66" i="12"/>
  <c r="S66" i="12"/>
  <c r="W66" i="12"/>
  <c r="T66" i="12"/>
  <c r="W64" i="12"/>
  <c r="T64" i="12"/>
  <c r="S64" i="12"/>
  <c r="R64" i="12"/>
  <c r="R29" i="12"/>
  <c r="W29" i="12"/>
  <c r="S29" i="12"/>
  <c r="T29" i="12"/>
  <c r="W39" i="12"/>
  <c r="R39" i="12"/>
  <c r="T39" i="12"/>
  <c r="S39" i="12"/>
  <c r="W44" i="12"/>
  <c r="R44" i="12"/>
  <c r="S44" i="12"/>
  <c r="T44" i="12"/>
  <c r="S77" i="12"/>
  <c r="T77" i="12"/>
  <c r="W77" i="12"/>
  <c r="R77" i="12"/>
  <c r="W32" i="12"/>
  <c r="R32" i="12"/>
  <c r="T32" i="12"/>
  <c r="S32" i="12"/>
  <c r="W43" i="12"/>
  <c r="T43" i="12"/>
  <c r="S43" i="12"/>
  <c r="R43" i="12"/>
  <c r="W65" i="12"/>
  <c r="R65" i="12"/>
  <c r="S65" i="12"/>
  <c r="T65" i="12"/>
  <c r="W27" i="12"/>
  <c r="S27" i="12"/>
  <c r="T27" i="12"/>
  <c r="R27" i="12"/>
  <c r="T31" i="12"/>
  <c r="W31" i="12"/>
  <c r="S31" i="12"/>
  <c r="R31" i="12"/>
  <c r="W37" i="12"/>
  <c r="T37" i="12"/>
  <c r="S37" i="12"/>
  <c r="R37" i="12"/>
  <c r="S72" i="12"/>
  <c r="T72" i="12"/>
  <c r="W72" i="12"/>
  <c r="R72" i="12"/>
  <c r="R76" i="12"/>
  <c r="S76" i="12"/>
  <c r="W76" i="12"/>
  <c r="T76" i="12"/>
  <c r="R33" i="12"/>
  <c r="W33" i="12"/>
  <c r="S33" i="12"/>
  <c r="T33" i="12"/>
  <c r="R19" i="12"/>
  <c r="W19" i="12"/>
  <c r="S19" i="12"/>
  <c r="T19" i="12"/>
  <c r="R45" i="12"/>
  <c r="S45" i="12"/>
  <c r="W45" i="12"/>
  <c r="T45" i="12"/>
  <c r="T28" i="12"/>
  <c r="W28" i="12"/>
  <c r="R28" i="12"/>
  <c r="S28" i="12"/>
  <c r="N67" i="12"/>
  <c r="I67" i="12"/>
  <c r="M67" i="12"/>
  <c r="P67" i="12"/>
  <c r="L67" i="12"/>
  <c r="O67" i="12"/>
  <c r="K67" i="12"/>
  <c r="O74" i="12"/>
  <c r="K74" i="12"/>
  <c r="N74" i="12"/>
  <c r="I74" i="12"/>
  <c r="M74" i="12"/>
  <c r="P74" i="12"/>
  <c r="L74" i="12"/>
  <c r="P75" i="12"/>
  <c r="L75" i="12"/>
  <c r="O75" i="12"/>
  <c r="K75" i="12"/>
  <c r="N75" i="12"/>
  <c r="I75" i="12"/>
  <c r="M75" i="12"/>
  <c r="N29" i="12"/>
  <c r="I29" i="12"/>
  <c r="M29" i="12"/>
  <c r="P29" i="12"/>
  <c r="L29" i="12"/>
  <c r="O29" i="12"/>
  <c r="K29" i="12"/>
  <c r="O36" i="12"/>
  <c r="K36" i="12"/>
  <c r="N36" i="12"/>
  <c r="I36" i="12"/>
  <c r="M36" i="12"/>
  <c r="P36" i="12"/>
  <c r="L36" i="12"/>
  <c r="P49" i="12"/>
  <c r="L49" i="12"/>
  <c r="O49" i="12"/>
  <c r="K49" i="12"/>
  <c r="N49" i="12"/>
  <c r="I49" i="12"/>
  <c r="M49" i="12"/>
  <c r="M66" i="12"/>
  <c r="P66" i="12"/>
  <c r="L66" i="12"/>
  <c r="O66" i="12"/>
  <c r="K66" i="12"/>
  <c r="N66" i="12"/>
  <c r="I66" i="12"/>
  <c r="O64" i="12"/>
  <c r="K64" i="12"/>
  <c r="N64" i="12"/>
  <c r="I64" i="12"/>
  <c r="M64" i="12"/>
  <c r="L64" i="12"/>
  <c r="P64" i="12"/>
  <c r="P27" i="12"/>
  <c r="L27" i="12"/>
  <c r="O27" i="12"/>
  <c r="K27" i="12"/>
  <c r="N27" i="12"/>
  <c r="I27" i="12"/>
  <c r="M27" i="12"/>
  <c r="M44" i="12"/>
  <c r="P44" i="12"/>
  <c r="L44" i="12"/>
  <c r="O44" i="12"/>
  <c r="K44" i="12"/>
  <c r="I44" i="12"/>
  <c r="N44" i="12"/>
  <c r="N77" i="12"/>
  <c r="I77" i="12"/>
  <c r="M77" i="12"/>
  <c r="P77" i="12"/>
  <c r="L77" i="12"/>
  <c r="O77" i="12"/>
  <c r="K77" i="12"/>
  <c r="P32" i="12"/>
  <c r="L32" i="12"/>
  <c r="O32" i="12"/>
  <c r="K32" i="12"/>
  <c r="N32" i="12"/>
  <c r="I32" i="12"/>
  <c r="M32" i="12"/>
  <c r="P43" i="12"/>
  <c r="L43" i="12"/>
  <c r="O43" i="12"/>
  <c r="K43" i="12"/>
  <c r="N43" i="12"/>
  <c r="I43" i="12"/>
  <c r="M43" i="12"/>
  <c r="N19" i="12"/>
  <c r="I19" i="12"/>
  <c r="M19" i="12"/>
  <c r="P19" i="12"/>
  <c r="L19" i="12"/>
  <c r="K19" i="12"/>
  <c r="O19" i="12"/>
  <c r="O47" i="12"/>
  <c r="K47" i="12"/>
  <c r="N47" i="12"/>
  <c r="I47" i="12"/>
  <c r="M47" i="12"/>
  <c r="L47" i="12"/>
  <c r="P47" i="12"/>
  <c r="O31" i="12"/>
  <c r="K31" i="12"/>
  <c r="N31" i="12"/>
  <c r="I31" i="12"/>
  <c r="M31" i="12"/>
  <c r="L31" i="12"/>
  <c r="P31" i="12"/>
  <c r="P37" i="12"/>
  <c r="L37" i="12"/>
  <c r="O37" i="12"/>
  <c r="K37" i="12"/>
  <c r="N37" i="12"/>
  <c r="I37" i="12"/>
  <c r="M37" i="12"/>
  <c r="N72" i="12"/>
  <c r="I72" i="12"/>
  <c r="M72" i="12"/>
  <c r="P72" i="12"/>
  <c r="L72" i="12"/>
  <c r="K72" i="12"/>
  <c r="O72" i="12"/>
  <c r="M76" i="12"/>
  <c r="P76" i="12"/>
  <c r="L76" i="12"/>
  <c r="O76" i="12"/>
  <c r="K76" i="12"/>
  <c r="N76" i="12"/>
  <c r="I76" i="12"/>
  <c r="M33" i="12"/>
  <c r="P33" i="12"/>
  <c r="L33" i="12"/>
  <c r="O33" i="12"/>
  <c r="K33" i="12"/>
  <c r="N33" i="12"/>
  <c r="I33" i="12"/>
  <c r="P65" i="12"/>
  <c r="L65" i="12"/>
  <c r="O65" i="12"/>
  <c r="K65" i="12"/>
  <c r="N65" i="12"/>
  <c r="I65" i="12"/>
  <c r="M65" i="12"/>
  <c r="O48" i="12"/>
  <c r="L48" i="12"/>
  <c r="P48" i="12"/>
  <c r="K48" i="12"/>
  <c r="N48" i="12"/>
  <c r="I48" i="12"/>
  <c r="M48" i="12"/>
  <c r="M39" i="12"/>
  <c r="P39" i="12"/>
  <c r="L39" i="12"/>
  <c r="O39" i="12"/>
  <c r="K39" i="12"/>
  <c r="N39" i="12"/>
  <c r="I39" i="12"/>
  <c r="N45" i="12"/>
  <c r="I45" i="12"/>
  <c r="M45" i="12"/>
  <c r="P45" i="12"/>
  <c r="L45" i="12"/>
  <c r="O45" i="12"/>
  <c r="K45" i="12"/>
  <c r="M28" i="12"/>
  <c r="P28" i="12"/>
  <c r="L28" i="12"/>
  <c r="O28" i="12"/>
  <c r="K28" i="12"/>
  <c r="I28" i="12"/>
  <c r="N28" i="12"/>
  <c r="C53" i="12"/>
  <c r="E53" i="12" s="1"/>
  <c r="C52" i="12"/>
  <c r="E52" i="12" s="1"/>
  <c r="C55" i="12"/>
  <c r="E55" i="12" s="1"/>
  <c r="C51" i="12"/>
  <c r="E51" i="12" s="1"/>
  <c r="E35" i="12"/>
  <c r="C57" i="12"/>
  <c r="E57" i="12" s="1"/>
  <c r="E41" i="12"/>
  <c r="C56" i="12"/>
  <c r="E56" i="12" s="1"/>
  <c r="E40" i="12"/>
  <c r="C79" i="12"/>
  <c r="E79" i="12" s="1"/>
  <c r="E69" i="12"/>
  <c r="C81" i="12"/>
  <c r="E81" i="12" s="1"/>
  <c r="E71" i="12"/>
  <c r="C80" i="12"/>
  <c r="E80" i="12" s="1"/>
  <c r="E70" i="12"/>
  <c r="K19" i="3"/>
  <c r="A16" i="7"/>
  <c r="I15" i="7"/>
  <c r="C82" i="12"/>
  <c r="E82" i="12" s="1"/>
  <c r="K21" i="3"/>
  <c r="K20" i="3"/>
  <c r="A23" i="3"/>
  <c r="S23" i="5"/>
  <c r="A24" i="5"/>
  <c r="G13" i="16"/>
  <c r="A14" i="16"/>
  <c r="P17" i="20"/>
  <c r="A18" i="20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W79" i="12" l="1"/>
  <c r="T79" i="12"/>
  <c r="S79" i="12"/>
  <c r="R79" i="12"/>
  <c r="S52" i="12"/>
  <c r="W52" i="12"/>
  <c r="R52" i="12"/>
  <c r="T52" i="12"/>
  <c r="R71" i="12"/>
  <c r="S71" i="12"/>
  <c r="W71" i="12"/>
  <c r="T71" i="12"/>
  <c r="R40" i="12"/>
  <c r="S40" i="12"/>
  <c r="W40" i="12"/>
  <c r="T40" i="12"/>
  <c r="R35" i="12"/>
  <c r="S35" i="12"/>
  <c r="W35" i="12"/>
  <c r="T35" i="12"/>
  <c r="W53" i="12"/>
  <c r="T53" i="12"/>
  <c r="S53" i="12"/>
  <c r="R53" i="12"/>
  <c r="R81" i="12"/>
  <c r="S81" i="12"/>
  <c r="W81" i="12"/>
  <c r="T81" i="12"/>
  <c r="R51" i="12"/>
  <c r="S51" i="12"/>
  <c r="W51" i="12"/>
  <c r="T51" i="12"/>
  <c r="R56" i="12"/>
  <c r="S56" i="12"/>
  <c r="W56" i="12"/>
  <c r="T56" i="12"/>
  <c r="S82" i="12"/>
  <c r="W82" i="12"/>
  <c r="T82" i="12"/>
  <c r="R82" i="12"/>
  <c r="T70" i="12"/>
  <c r="W70" i="12"/>
  <c r="R70" i="12"/>
  <c r="S70" i="12"/>
  <c r="W69" i="12"/>
  <c r="T69" i="12"/>
  <c r="S69" i="12"/>
  <c r="R69" i="12"/>
  <c r="S41" i="12"/>
  <c r="T41" i="12"/>
  <c r="W41" i="12"/>
  <c r="R41" i="12"/>
  <c r="W55" i="12"/>
  <c r="R55" i="12"/>
  <c r="S55" i="12"/>
  <c r="T55" i="12"/>
  <c r="W80" i="12"/>
  <c r="R80" i="12"/>
  <c r="S80" i="12"/>
  <c r="T80" i="12"/>
  <c r="S57" i="12"/>
  <c r="R57" i="12"/>
  <c r="T57" i="12"/>
  <c r="W57" i="12"/>
  <c r="M56" i="12"/>
  <c r="P56" i="12"/>
  <c r="L56" i="12"/>
  <c r="O56" i="12"/>
  <c r="K56" i="12"/>
  <c r="N56" i="12"/>
  <c r="I56" i="12"/>
  <c r="O53" i="12"/>
  <c r="K53" i="12"/>
  <c r="N53" i="12"/>
  <c r="I53" i="12"/>
  <c r="M53" i="12"/>
  <c r="P53" i="12"/>
  <c r="L53" i="12"/>
  <c r="N82" i="12"/>
  <c r="I82" i="12"/>
  <c r="M82" i="12"/>
  <c r="P82" i="12"/>
  <c r="L82" i="12"/>
  <c r="O82" i="12"/>
  <c r="K82" i="12"/>
  <c r="O69" i="12"/>
  <c r="K69" i="12"/>
  <c r="N69" i="12"/>
  <c r="I69" i="12"/>
  <c r="M69" i="12"/>
  <c r="P69" i="12"/>
  <c r="L69" i="12"/>
  <c r="N35" i="12"/>
  <c r="I35" i="12"/>
  <c r="M35" i="12"/>
  <c r="P35" i="12"/>
  <c r="L35" i="12"/>
  <c r="K35" i="12"/>
  <c r="O35" i="12"/>
  <c r="P70" i="12"/>
  <c r="L70" i="12"/>
  <c r="O70" i="12"/>
  <c r="K70" i="12"/>
  <c r="N70" i="12"/>
  <c r="I70" i="12"/>
  <c r="M70" i="12"/>
  <c r="P80" i="12"/>
  <c r="L80" i="12"/>
  <c r="O80" i="12"/>
  <c r="K80" i="12"/>
  <c r="N80" i="12"/>
  <c r="I80" i="12"/>
  <c r="M80" i="12"/>
  <c r="M71" i="12"/>
  <c r="P71" i="12"/>
  <c r="L71" i="12"/>
  <c r="O71" i="12"/>
  <c r="K71" i="12"/>
  <c r="N71" i="12"/>
  <c r="I71" i="12"/>
  <c r="O79" i="12"/>
  <c r="K79" i="12"/>
  <c r="N79" i="12"/>
  <c r="I79" i="12"/>
  <c r="M79" i="12"/>
  <c r="P79" i="12"/>
  <c r="L79" i="12"/>
  <c r="O41" i="12"/>
  <c r="K41" i="12"/>
  <c r="N41" i="12"/>
  <c r="I41" i="12"/>
  <c r="M41" i="12"/>
  <c r="P41" i="12"/>
  <c r="L41" i="12"/>
  <c r="M51" i="12"/>
  <c r="P51" i="12"/>
  <c r="L51" i="12"/>
  <c r="O51" i="12"/>
  <c r="K51" i="12"/>
  <c r="N51" i="12"/>
  <c r="I51" i="12"/>
  <c r="P55" i="12"/>
  <c r="L55" i="12"/>
  <c r="O55" i="12"/>
  <c r="K55" i="12"/>
  <c r="N55" i="12"/>
  <c r="I55" i="12"/>
  <c r="M55" i="12"/>
  <c r="M81" i="12"/>
  <c r="P81" i="12"/>
  <c r="L81" i="12"/>
  <c r="O81" i="12"/>
  <c r="K81" i="12"/>
  <c r="I81" i="12"/>
  <c r="N81" i="12"/>
  <c r="N40" i="12"/>
  <c r="I40" i="12"/>
  <c r="M40" i="12"/>
  <c r="P40" i="12"/>
  <c r="L40" i="12"/>
  <c r="K40" i="12"/>
  <c r="O40" i="12"/>
  <c r="N57" i="12"/>
  <c r="I57" i="12"/>
  <c r="M57" i="12"/>
  <c r="P57" i="12"/>
  <c r="L57" i="12"/>
  <c r="O57" i="12"/>
  <c r="K57" i="12"/>
  <c r="N52" i="12"/>
  <c r="I52" i="12"/>
  <c r="M52" i="12"/>
  <c r="P52" i="12"/>
  <c r="L52" i="12"/>
  <c r="K52" i="12"/>
  <c r="O52" i="12"/>
  <c r="Y18" i="12"/>
  <c r="A17" i="7"/>
  <c r="I16" i="7"/>
  <c r="K23" i="3"/>
  <c r="A24" i="3"/>
  <c r="P23" i="20"/>
  <c r="S24" i="5"/>
  <c r="A25" i="5"/>
  <c r="G14" i="16"/>
  <c r="A15" i="16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P18" i="20"/>
  <c r="I12" i="17"/>
  <c r="Y19" i="12" l="1"/>
  <c r="I17" i="7"/>
  <c r="K24" i="3"/>
  <c r="A25" i="3"/>
  <c r="A26" i="3" s="1"/>
  <c r="A27" i="3" s="1"/>
  <c r="A28" i="3" s="1"/>
  <c r="A29" i="3" s="1"/>
  <c r="A30" i="3" s="1"/>
  <c r="A27" i="16"/>
  <c r="P31" i="20"/>
  <c r="A26" i="5"/>
  <c r="S25" i="5"/>
  <c r="G15" i="16"/>
  <c r="S19" i="5"/>
  <c r="I13" i="17"/>
  <c r="A14" i="17"/>
  <c r="Y20" i="12" l="1"/>
  <c r="K25" i="3"/>
  <c r="A29" i="16"/>
  <c r="P39" i="20"/>
  <c r="A27" i="5"/>
  <c r="S26" i="5"/>
  <c r="S20" i="5"/>
  <c r="A15" i="17"/>
  <c r="I14" i="17"/>
  <c r="G29" i="16" l="1"/>
  <c r="A30" i="16"/>
  <c r="A22" i="12"/>
  <c r="Y21" i="12"/>
  <c r="P47" i="20"/>
  <c r="A28" i="5"/>
  <c r="S27" i="5"/>
  <c r="P19" i="20"/>
  <c r="S21" i="5"/>
  <c r="I15" i="17"/>
  <c r="A16" i="17"/>
  <c r="G30" i="16" l="1"/>
  <c r="A31" i="16"/>
  <c r="A32" i="16" s="1"/>
  <c r="A33" i="16" s="1"/>
  <c r="A34" i="16" s="1"/>
  <c r="A35" i="16" s="1"/>
  <c r="A36" i="16" s="1"/>
  <c r="A37" i="16" s="1"/>
  <c r="A23" i="12"/>
  <c r="Y22" i="12"/>
  <c r="A59" i="20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P55" i="20"/>
  <c r="A29" i="5"/>
  <c r="S28" i="5"/>
  <c r="P20" i="20"/>
  <c r="S22" i="5"/>
  <c r="A17" i="17"/>
  <c r="A18" i="17" s="1"/>
  <c r="I16" i="17"/>
  <c r="G31" i="16" l="1"/>
  <c r="Y23" i="12"/>
  <c r="A24" i="12"/>
  <c r="A30" i="5"/>
  <c r="S29" i="5"/>
  <c r="P21" i="20"/>
  <c r="I17" i="17"/>
  <c r="Y24" i="12" l="1"/>
  <c r="A25" i="12"/>
  <c r="A31" i="5"/>
  <c r="S30" i="5"/>
  <c r="P22" i="20"/>
  <c r="A26" i="12" l="1"/>
  <c r="Y25" i="12"/>
  <c r="S31" i="5"/>
  <c r="A32" i="5"/>
  <c r="P24" i="20"/>
  <c r="A19" i="17"/>
  <c r="I18" i="17"/>
  <c r="A27" i="12" l="1"/>
  <c r="Y26" i="12"/>
  <c r="S32" i="5"/>
  <c r="A33" i="5"/>
  <c r="A34" i="5" s="1"/>
  <c r="A35" i="5" s="1"/>
  <c r="A36" i="5" s="1"/>
  <c r="A37" i="5" s="1"/>
  <c r="A38" i="5" s="1"/>
  <c r="P25" i="20"/>
  <c r="I19" i="17"/>
  <c r="A20" i="17"/>
  <c r="G32" i="16" l="1"/>
  <c r="A38" i="16"/>
  <c r="A39" i="16" s="1"/>
  <c r="A40" i="16" s="1"/>
  <c r="A41" i="16" s="1"/>
  <c r="A42" i="16" s="1"/>
  <c r="A28" i="12"/>
  <c r="Y27" i="12"/>
  <c r="A39" i="5"/>
  <c r="P26" i="20"/>
  <c r="A21" i="17"/>
  <c r="A22" i="17" s="1"/>
  <c r="I20" i="17"/>
  <c r="Y28" i="12" l="1"/>
  <c r="A29" i="12"/>
  <c r="A40" i="5"/>
  <c r="S39" i="5"/>
  <c r="P27" i="20"/>
  <c r="I21" i="17"/>
  <c r="Y29" i="12" l="1"/>
  <c r="A30" i="12"/>
  <c r="A41" i="5"/>
  <c r="A42" i="5" s="1"/>
  <c r="A43" i="5" s="1"/>
  <c r="A44" i="5" s="1"/>
  <c r="A45" i="5" s="1"/>
  <c r="A46" i="5" s="1"/>
  <c r="S40" i="5"/>
  <c r="P28" i="20"/>
  <c r="Y30" i="12" l="1"/>
  <c r="A31" i="12"/>
  <c r="I18" i="7"/>
  <c r="A48" i="5"/>
  <c r="A49" i="5" s="1"/>
  <c r="A50" i="5" s="1"/>
  <c r="A51" i="5" s="1"/>
  <c r="A52" i="5" s="1"/>
  <c r="A53" i="5" s="1"/>
  <c r="A54" i="5" s="1"/>
  <c r="A47" i="5"/>
  <c r="S47" i="5" s="1"/>
  <c r="P29" i="20"/>
  <c r="A23" i="17"/>
  <c r="I22" i="17"/>
  <c r="Y31" i="12" l="1"/>
  <c r="A32" i="12"/>
  <c r="I19" i="7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55" i="5"/>
  <c r="S55" i="5" s="1"/>
  <c r="P30" i="20"/>
  <c r="S33" i="5"/>
  <c r="A24" i="17"/>
  <c r="A25" i="17" s="1"/>
  <c r="I23" i="17"/>
  <c r="A26" i="17" l="1"/>
  <c r="I25" i="17"/>
  <c r="Y32" i="12"/>
  <c r="A33" i="12"/>
  <c r="I20" i="7"/>
  <c r="P32" i="20"/>
  <c r="S34" i="5"/>
  <c r="I24" i="17"/>
  <c r="A27" i="17" l="1"/>
  <c r="I26" i="17"/>
  <c r="Y33" i="12"/>
  <c r="A34" i="12"/>
  <c r="I21" i="7"/>
  <c r="G16" i="16"/>
  <c r="P33" i="20"/>
  <c r="S35" i="5"/>
  <c r="I27" i="17" l="1"/>
  <c r="A28" i="17"/>
  <c r="Y34" i="12"/>
  <c r="A35" i="12"/>
  <c r="I22" i="7"/>
  <c r="G17" i="16"/>
  <c r="P34" i="20"/>
  <c r="S36" i="5"/>
  <c r="I28" i="17" l="1"/>
  <c r="A29" i="17"/>
  <c r="Y35" i="12"/>
  <c r="A36" i="12"/>
  <c r="A24" i="7"/>
  <c r="I23" i="7"/>
  <c r="G18" i="16"/>
  <c r="P35" i="20"/>
  <c r="S37" i="5"/>
  <c r="I29" i="17" l="1"/>
  <c r="A30" i="17"/>
  <c r="A37" i="12"/>
  <c r="Y36" i="12"/>
  <c r="I24" i="7"/>
  <c r="A25" i="7"/>
  <c r="G19" i="16"/>
  <c r="P36" i="20"/>
  <c r="S38" i="5"/>
  <c r="I30" i="17" l="1"/>
  <c r="A31" i="17"/>
  <c r="A38" i="12"/>
  <c r="Y37" i="12"/>
  <c r="A26" i="7"/>
  <c r="I25" i="7"/>
  <c r="K26" i="3"/>
  <c r="G20" i="16"/>
  <c r="P37" i="20"/>
  <c r="A32" i="17" l="1"/>
  <c r="I31" i="17"/>
  <c r="Y38" i="12"/>
  <c r="A39" i="12"/>
  <c r="A27" i="7"/>
  <c r="I26" i="7"/>
  <c r="K27" i="3"/>
  <c r="G21" i="16"/>
  <c r="P38" i="20"/>
  <c r="S41" i="5"/>
  <c r="A33" i="17" l="1"/>
  <c r="I32" i="17"/>
  <c r="Y39" i="12"/>
  <c r="A40" i="12"/>
  <c r="A28" i="7"/>
  <c r="I27" i="7"/>
  <c r="K28" i="3"/>
  <c r="G22" i="16"/>
  <c r="P40" i="20"/>
  <c r="S42" i="5"/>
  <c r="A34" i="17" l="1"/>
  <c r="I33" i="17"/>
  <c r="Y40" i="12"/>
  <c r="A41" i="12"/>
  <c r="I28" i="7"/>
  <c r="A29" i="7"/>
  <c r="A31" i="3"/>
  <c r="K29" i="3"/>
  <c r="G23" i="16"/>
  <c r="P41" i="20"/>
  <c r="S43" i="5"/>
  <c r="A35" i="17" l="1"/>
  <c r="I34" i="17"/>
  <c r="Y41" i="12"/>
  <c r="A42" i="12"/>
  <c r="A32" i="3"/>
  <c r="K31" i="3"/>
  <c r="I29" i="7"/>
  <c r="A30" i="7"/>
  <c r="A31" i="7" s="1"/>
  <c r="A32" i="7" s="1"/>
  <c r="A33" i="7" s="1"/>
  <c r="A34" i="7" s="1"/>
  <c r="A35" i="7" s="1"/>
  <c r="A36" i="7" s="1"/>
  <c r="K30" i="3"/>
  <c r="P42" i="20"/>
  <c r="S44" i="5"/>
  <c r="I35" i="17" l="1"/>
  <c r="A36" i="17"/>
  <c r="Y42" i="12"/>
  <c r="A43" i="12"/>
  <c r="A33" i="3"/>
  <c r="K32" i="3"/>
  <c r="I30" i="7"/>
  <c r="P43" i="20"/>
  <c r="S45" i="5"/>
  <c r="A37" i="17" l="1"/>
  <c r="I37" i="17" s="1"/>
  <c r="I36" i="17"/>
  <c r="Y43" i="12"/>
  <c r="A44" i="12"/>
  <c r="A34" i="3"/>
  <c r="K33" i="3"/>
  <c r="P44" i="20"/>
  <c r="S46" i="5"/>
  <c r="A38" i="17" l="1"/>
  <c r="A39" i="17" s="1"/>
  <c r="Y44" i="12"/>
  <c r="A45" i="12"/>
  <c r="A35" i="3"/>
  <c r="K34" i="3"/>
  <c r="P45" i="20"/>
  <c r="S48" i="5"/>
  <c r="I38" i="17"/>
  <c r="Y45" i="12" l="1"/>
  <c r="A46" i="12"/>
  <c r="A36" i="3"/>
  <c r="K35" i="3"/>
  <c r="P46" i="20"/>
  <c r="S49" i="5"/>
  <c r="Y46" i="12" l="1"/>
  <c r="A47" i="12"/>
  <c r="A37" i="3"/>
  <c r="K36" i="3"/>
  <c r="I31" i="7"/>
  <c r="G24" i="16"/>
  <c r="P48" i="20"/>
  <c r="S50" i="5"/>
  <c r="I39" i="17"/>
  <c r="A40" i="17"/>
  <c r="Y47" i="12" l="1"/>
  <c r="A48" i="12"/>
  <c r="K37" i="3"/>
  <c r="A38" i="3"/>
  <c r="I32" i="7"/>
  <c r="G25" i="16"/>
  <c r="P49" i="20"/>
  <c r="S51" i="5"/>
  <c r="I40" i="17"/>
  <c r="A41" i="17"/>
  <c r="Y48" i="12" l="1"/>
  <c r="A49" i="12"/>
  <c r="K38" i="3"/>
  <c r="A39" i="3"/>
  <c r="I33" i="7"/>
  <c r="G26" i="16"/>
  <c r="P50" i="20"/>
  <c r="S52" i="5"/>
  <c r="I41" i="17"/>
  <c r="A42" i="17"/>
  <c r="Y49" i="12" l="1"/>
  <c r="A50" i="12"/>
  <c r="A37" i="7"/>
  <c r="A38" i="7" s="1"/>
  <c r="I35" i="7"/>
  <c r="A40" i="3"/>
  <c r="K39" i="3"/>
  <c r="G27" i="16"/>
  <c r="P51" i="20"/>
  <c r="S53" i="5"/>
  <c r="A43" i="17"/>
  <c r="I42" i="17"/>
  <c r="I37" i="7" l="1"/>
  <c r="Y50" i="12"/>
  <c r="A51" i="12"/>
  <c r="I36" i="7"/>
  <c r="K40" i="3"/>
  <c r="A41" i="3"/>
  <c r="P52" i="20"/>
  <c r="S54" i="5"/>
  <c r="A44" i="17"/>
  <c r="I43" i="17"/>
  <c r="A52" i="12" l="1"/>
  <c r="Y51" i="12"/>
  <c r="K41" i="3"/>
  <c r="A42" i="3"/>
  <c r="I34" i="7"/>
  <c r="P53" i="20"/>
  <c r="S56" i="5"/>
  <c r="I44" i="17"/>
  <c r="A45" i="17"/>
  <c r="I38" i="7" l="1"/>
  <c r="A53" i="12"/>
  <c r="Y52" i="12"/>
  <c r="A43" i="3"/>
  <c r="K42" i="3"/>
  <c r="P54" i="20"/>
  <c r="S57" i="5"/>
  <c r="A46" i="17"/>
  <c r="I45" i="17"/>
  <c r="Y53" i="12" l="1"/>
  <c r="A54" i="12"/>
  <c r="K43" i="3"/>
  <c r="A44" i="3"/>
  <c r="A39" i="7"/>
  <c r="I39" i="7" s="1"/>
  <c r="P56" i="20"/>
  <c r="S58" i="5"/>
  <c r="A47" i="17"/>
  <c r="I46" i="17"/>
  <c r="Y54" i="12" l="1"/>
  <c r="A55" i="12"/>
  <c r="K44" i="3"/>
  <c r="A45" i="3"/>
  <c r="A46" i="3" s="1"/>
  <c r="A47" i="3" s="1"/>
  <c r="A48" i="3" s="1"/>
  <c r="A49" i="3" s="1"/>
  <c r="A50" i="3" s="1"/>
  <c r="A51" i="3" s="1"/>
  <c r="A52" i="3" s="1"/>
  <c r="A53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P57" i="20"/>
  <c r="S59" i="5"/>
  <c r="A48" i="17"/>
  <c r="I47" i="17"/>
  <c r="Y55" i="12" l="1"/>
  <c r="A56" i="12"/>
  <c r="K45" i="3"/>
  <c r="G28" i="16"/>
  <c r="P58" i="20"/>
  <c r="S60" i="5"/>
  <c r="A49" i="17"/>
  <c r="I48" i="17"/>
  <c r="Y56" i="12" l="1"/>
  <c r="A57" i="12"/>
  <c r="P59" i="20"/>
  <c r="S61" i="5"/>
  <c r="I49" i="17"/>
  <c r="A50" i="17"/>
  <c r="Y57" i="12" l="1"/>
  <c r="A58" i="12"/>
  <c r="A40" i="7"/>
  <c r="I40" i="7" s="1"/>
  <c r="P60" i="20"/>
  <c r="S62" i="5"/>
  <c r="I50" i="17"/>
  <c r="A51" i="17"/>
  <c r="Y58" i="12" l="1"/>
  <c r="A59" i="12"/>
  <c r="A41" i="7"/>
  <c r="I41" i="7" s="1"/>
  <c r="G33" i="16"/>
  <c r="P61" i="20"/>
  <c r="S63" i="5"/>
  <c r="A52" i="17"/>
  <c r="I51" i="17"/>
  <c r="Y59" i="12" l="1"/>
  <c r="A60" i="12"/>
  <c r="A42" i="7"/>
  <c r="I42" i="7" s="1"/>
  <c r="G34" i="16"/>
  <c r="P62" i="20"/>
  <c r="S64" i="5"/>
  <c r="A53" i="17"/>
  <c r="I52" i="17"/>
  <c r="Y60" i="12" l="1"/>
  <c r="A61" i="12"/>
  <c r="K46" i="3"/>
  <c r="A43" i="7"/>
  <c r="I43" i="7" s="1"/>
  <c r="P63" i="20"/>
  <c r="S65" i="5"/>
  <c r="I53" i="17"/>
  <c r="A54" i="17"/>
  <c r="Y61" i="12" l="1"/>
  <c r="A62" i="12"/>
  <c r="K47" i="3"/>
  <c r="A44" i="7"/>
  <c r="I44" i="7" s="1"/>
  <c r="G35" i="16"/>
  <c r="P64" i="20"/>
  <c r="S66" i="5"/>
  <c r="A55" i="17"/>
  <c r="I54" i="17"/>
  <c r="Y62" i="12" l="1"/>
  <c r="A63" i="12"/>
  <c r="K48" i="3"/>
  <c r="A45" i="7"/>
  <c r="I45" i="7" s="1"/>
  <c r="G36" i="16"/>
  <c r="P65" i="20"/>
  <c r="S67" i="5"/>
  <c r="I55" i="17"/>
  <c r="A56" i="17"/>
  <c r="Y63" i="12" l="1"/>
  <c r="A64" i="12"/>
  <c r="K49" i="3"/>
  <c r="A46" i="7"/>
  <c r="I46" i="7" s="1"/>
  <c r="P66" i="20"/>
  <c r="S68" i="5"/>
  <c r="I56" i="17"/>
  <c r="A57" i="17"/>
  <c r="Y64" i="12" l="1"/>
  <c r="A65" i="12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K51" i="3"/>
  <c r="K50" i="3"/>
  <c r="A47" i="7"/>
  <c r="I47" i="7" s="1"/>
  <c r="P67" i="20"/>
  <c r="S69" i="5"/>
  <c r="I57" i="17"/>
  <c r="A58" i="17"/>
  <c r="G37" i="16"/>
  <c r="K53" i="3" l="1"/>
  <c r="Y65" i="12"/>
  <c r="K52" i="3"/>
  <c r="A48" i="7"/>
  <c r="I48" i="7" s="1"/>
  <c r="P68" i="20"/>
  <c r="S70" i="5"/>
  <c r="G38" i="16"/>
  <c r="I58" i="17"/>
  <c r="A59" i="17"/>
  <c r="Y66" i="12" l="1"/>
  <c r="A49" i="7"/>
  <c r="I49" i="7" s="1"/>
  <c r="P69" i="20"/>
  <c r="S71" i="5"/>
  <c r="I59" i="17"/>
  <c r="A60" i="17"/>
  <c r="G39" i="16"/>
  <c r="Y67" i="12" l="1"/>
  <c r="A50" i="7"/>
  <c r="I50" i="7" s="1"/>
  <c r="P70" i="20"/>
  <c r="S72" i="5"/>
  <c r="G40" i="16"/>
  <c r="I60" i="17"/>
  <c r="A61" i="17"/>
  <c r="K54" i="3" l="1"/>
  <c r="Y68" i="12"/>
  <c r="A51" i="7"/>
  <c r="I51" i="7" s="1"/>
  <c r="P71" i="20"/>
  <c r="S73" i="5"/>
  <c r="I61" i="17"/>
  <c r="G41" i="16"/>
  <c r="Y69" i="12" l="1"/>
  <c r="A52" i="7"/>
  <c r="I52" i="7" s="1"/>
  <c r="K55" i="3"/>
  <c r="P72" i="20"/>
  <c r="S74" i="5"/>
  <c r="G42" i="16"/>
  <c r="Y70" i="12" l="1"/>
  <c r="A53" i="7"/>
  <c r="I53" i="7" s="1"/>
  <c r="K56" i="3"/>
  <c r="P73" i="20"/>
  <c r="S75" i="5"/>
  <c r="Y71" i="12" l="1"/>
  <c r="A54" i="7"/>
  <c r="I54" i="7" s="1"/>
  <c r="K57" i="3"/>
  <c r="P74" i="20"/>
  <c r="S76" i="5"/>
  <c r="Y72" i="12" l="1"/>
  <c r="A55" i="7"/>
  <c r="I55" i="7" s="1"/>
  <c r="K58" i="3"/>
  <c r="P75" i="20"/>
  <c r="S77" i="5"/>
  <c r="Y73" i="12" l="1"/>
  <c r="A56" i="7"/>
  <c r="I56" i="7" s="1"/>
  <c r="P76" i="20"/>
  <c r="S78" i="5"/>
  <c r="Y74" i="12" l="1"/>
  <c r="A57" i="7"/>
  <c r="I57" i="7" s="1"/>
  <c r="K59" i="3"/>
  <c r="P77" i="20"/>
  <c r="S79" i="5"/>
  <c r="Y75" i="12" l="1"/>
  <c r="A58" i="7"/>
  <c r="I58" i="7" s="1"/>
  <c r="K60" i="3"/>
  <c r="P78" i="20"/>
  <c r="S80" i="5"/>
  <c r="Y76" i="12" l="1"/>
  <c r="A59" i="7"/>
  <c r="I59" i="7" s="1"/>
  <c r="K61" i="3"/>
  <c r="P79" i="20"/>
  <c r="S81" i="5"/>
  <c r="Y77" i="12" l="1"/>
  <c r="A60" i="7"/>
  <c r="I60" i="7" s="1"/>
  <c r="K62" i="3"/>
  <c r="P80" i="20"/>
  <c r="S82" i="5"/>
  <c r="Y78" i="12" l="1"/>
  <c r="A61" i="7"/>
  <c r="I61" i="7" s="1"/>
  <c r="K63" i="3"/>
  <c r="P81" i="20"/>
  <c r="S83" i="5"/>
  <c r="Y79" i="12" l="1"/>
  <c r="A62" i="7"/>
  <c r="I62" i="7" s="1"/>
  <c r="K64" i="3"/>
  <c r="P82" i="20"/>
  <c r="S84" i="5"/>
  <c r="Y80" i="12" l="1"/>
  <c r="A63" i="7"/>
  <c r="I63" i="7" s="1"/>
  <c r="K65" i="3"/>
  <c r="P83" i="20"/>
  <c r="S85" i="5"/>
  <c r="Y81" i="12" l="1"/>
  <c r="A64" i="7"/>
  <c r="I64" i="7" s="1"/>
  <c r="K66" i="3"/>
  <c r="P84" i="20"/>
  <c r="S86" i="5"/>
  <c r="Y82" i="12" l="1"/>
  <c r="A65" i="7"/>
  <c r="I65" i="7" s="1"/>
  <c r="K67" i="3"/>
  <c r="P85" i="20"/>
  <c r="S87" i="5"/>
  <c r="Y83" i="12" l="1"/>
  <c r="A66" i="7"/>
  <c r="I66" i="7" s="1"/>
  <c r="K68" i="3"/>
  <c r="P86" i="20"/>
  <c r="S88" i="5"/>
  <c r="Y84" i="12" l="1"/>
  <c r="A67" i="7"/>
  <c r="I67" i="7" s="1"/>
  <c r="K69" i="3"/>
  <c r="P87" i="20"/>
  <c r="S89" i="5"/>
  <c r="Y85" i="12" l="1"/>
  <c r="A68" i="7"/>
  <c r="K70" i="3"/>
  <c r="P88" i="20"/>
  <c r="S90" i="5"/>
  <c r="I68" i="7" l="1"/>
  <c r="A69" i="7"/>
  <c r="A70" i="7" s="1"/>
  <c r="Y86" i="12"/>
  <c r="K71" i="3"/>
  <c r="P89" i="20"/>
  <c r="S91" i="5"/>
  <c r="Y87" i="12" l="1"/>
  <c r="K72" i="3"/>
  <c r="P90" i="20"/>
  <c r="S92" i="5"/>
  <c r="Y88" i="12" l="1"/>
  <c r="K73" i="3"/>
  <c r="P91" i="20"/>
  <c r="S93" i="5"/>
  <c r="Y89" i="12" l="1"/>
  <c r="K74" i="3"/>
  <c r="P92" i="20"/>
  <c r="S94" i="5"/>
  <c r="Y90" i="12" l="1"/>
  <c r="I69" i="7"/>
  <c r="K75" i="3"/>
  <c r="P93" i="20"/>
  <c r="S95" i="5"/>
  <c r="Y91" i="12" l="1"/>
  <c r="I70" i="7"/>
  <c r="K76" i="3"/>
  <c r="P94" i="20"/>
  <c r="S96" i="5"/>
  <c r="Y92" i="12" l="1"/>
  <c r="A71" i="7"/>
  <c r="I71" i="7" s="1"/>
  <c r="K77" i="3"/>
  <c r="P95" i="20"/>
  <c r="S97" i="5"/>
  <c r="Y93" i="12" l="1"/>
  <c r="A72" i="7"/>
  <c r="K78" i="3"/>
  <c r="P96" i="20"/>
  <c r="S98" i="5"/>
  <c r="I72" i="7" l="1"/>
  <c r="A73" i="7"/>
  <c r="A74" i="7" s="1"/>
  <c r="A75" i="7" s="1"/>
  <c r="Y94" i="12"/>
  <c r="K79" i="3"/>
  <c r="P97" i="20"/>
  <c r="Y95" i="12" l="1"/>
  <c r="I73" i="7"/>
  <c r="K80" i="3"/>
  <c r="P98" i="20"/>
  <c r="Y96" i="12" l="1"/>
  <c r="I74" i="7"/>
  <c r="K81" i="3"/>
  <c r="Y97" i="12" l="1"/>
  <c r="I75" i="7"/>
  <c r="K82" i="3"/>
  <c r="A76" i="7" l="1"/>
  <c r="I76" i="7" s="1"/>
  <c r="K83" i="3"/>
  <c r="A77" i="7" l="1"/>
  <c r="I77" i="7" s="1"/>
  <c r="A78" i="7" l="1"/>
  <c r="I78" i="7" s="1"/>
  <c r="A79" i="7" l="1"/>
  <c r="I79" i="7" s="1"/>
  <c r="A80" i="7" l="1"/>
  <c r="I80" i="7" s="1"/>
  <c r="A81" i="7" l="1"/>
  <c r="I81" i="7" s="1"/>
  <c r="A82" i="7" l="1"/>
  <c r="I82" i="7" s="1"/>
  <c r="A83" i="7" l="1"/>
  <c r="A84" i="7" l="1"/>
  <c r="I84" i="7" s="1"/>
  <c r="I83" i="7"/>
  <c r="A85" i="7" l="1"/>
  <c r="A86" i="7" s="1"/>
  <c r="K84" i="3"/>
  <c r="I85" i="7" l="1"/>
  <c r="A87" i="7"/>
  <c r="I86" i="7"/>
  <c r="K85" i="3"/>
  <c r="A88" i="7" l="1"/>
  <c r="I88" i="7" s="1"/>
  <c r="I87" i="7"/>
  <c r="K86" i="3"/>
  <c r="K87" i="3" l="1"/>
  <c r="K88" i="3" l="1"/>
  <c r="K89" i="3" l="1"/>
  <c r="K90" i="3" l="1"/>
  <c r="K91" i="3" l="1"/>
  <c r="K92" i="3" l="1"/>
  <c r="K93" i="3" l="1"/>
  <c r="K94" i="3" l="1"/>
  <c r="K95" i="3" l="1"/>
  <c r="K96" i="3" l="1"/>
  <c r="A98" i="3" l="1"/>
  <c r="K97" i="3"/>
  <c r="A99" i="3" l="1"/>
  <c r="A100" i="3" s="1"/>
  <c r="A101" i="3" s="1"/>
  <c r="A102" i="3" s="1"/>
  <c r="A103" i="3" s="1"/>
  <c r="A104" i="3" s="1"/>
  <c r="K98" i="3"/>
  <c r="K99" i="3" l="1"/>
  <c r="K100" i="3" l="1"/>
  <c r="K101" i="3" l="1"/>
  <c r="K102" i="3" l="1"/>
  <c r="K103" i="3" l="1"/>
  <c r="K104" i="3"/>
  <c r="L57" i="20" l="1"/>
  <c r="L71" i="20"/>
  <c r="L58" i="20"/>
  <c r="L30" i="20"/>
  <c r="L98" i="20"/>
  <c r="L78" i="20"/>
  <c r="L73" i="20"/>
  <c r="L83" i="20"/>
  <c r="L80" i="20"/>
  <c r="L52" i="20"/>
  <c r="L92" i="20"/>
  <c r="L56" i="20"/>
  <c r="L20" i="20"/>
  <c r="L44" i="20"/>
  <c r="L42" i="20"/>
  <c r="L61" i="20"/>
  <c r="L48" i="20"/>
  <c r="L75" i="20"/>
  <c r="L53" i="20"/>
  <c r="L63" i="20"/>
  <c r="L37" i="20"/>
  <c r="L40" i="20"/>
  <c r="L38" i="20"/>
  <c r="L70" i="20"/>
  <c r="L93" i="20"/>
  <c r="L91" i="20"/>
  <c r="L18" i="20"/>
  <c r="L24" i="20"/>
  <c r="L87" i="20"/>
  <c r="L88" i="20"/>
  <c r="L32" i="20"/>
  <c r="L72" i="20"/>
  <c r="L33" i="20"/>
  <c r="L28" i="20"/>
  <c r="L25" i="20"/>
  <c r="L17" i="20"/>
  <c r="L45" i="20"/>
  <c r="L90" i="20"/>
  <c r="L67" i="20"/>
  <c r="L41" i="20"/>
  <c r="L50" i="20"/>
  <c r="L77" i="20"/>
  <c r="L68" i="20"/>
  <c r="L97" i="20"/>
  <c r="L96" i="20"/>
  <c r="L60" i="20"/>
  <c r="L22" i="20"/>
  <c r="L82" i="20"/>
  <c r="L26" i="20"/>
  <c r="L21" i="20"/>
  <c r="L36" i="20"/>
  <c r="L49" i="20"/>
  <c r="L34" i="20"/>
  <c r="L66" i="20"/>
  <c r="L86" i="20"/>
  <c r="L85" i="20"/>
  <c r="L29" i="20"/>
  <c r="L62" i="20"/>
  <c r="L81" i="20"/>
  <c r="L65" i="20"/>
  <c r="L54" i="20"/>
  <c r="L95" i="20"/>
  <c r="L46" i="20"/>
  <c r="L76" i="20"/>
  <c r="D27" i="16" l="1"/>
  <c r="D26" i="16"/>
  <c r="I48" i="3"/>
  <c r="E48" i="3" l="1"/>
  <c r="E49" i="3"/>
  <c r="E33" i="7"/>
  <c r="G23" i="17"/>
  <c r="G24" i="17" s="1"/>
  <c r="D24" i="17"/>
  <c r="E23" i="17"/>
  <c r="E24" i="17" s="1"/>
  <c r="F23" i="17"/>
  <c r="F24" i="17" s="1"/>
  <c r="G48" i="3"/>
  <c r="F49" i="3"/>
  <c r="F48" i="3"/>
  <c r="F33" i="7"/>
  <c r="D49" i="3"/>
  <c r="D48" i="3"/>
  <c r="H48" i="3"/>
  <c r="D33" i="7"/>
  <c r="G33" i="7"/>
  <c r="E26" i="16" l="1"/>
  <c r="G52" i="20" l="1"/>
  <c r="G21" i="20"/>
  <c r="G60" i="20"/>
  <c r="G65" i="20"/>
  <c r="G58" i="20"/>
  <c r="G33" i="20"/>
  <c r="G44" i="20"/>
  <c r="G81" i="20"/>
  <c r="G68" i="20"/>
  <c r="G53" i="20"/>
  <c r="G50" i="20"/>
  <c r="G15" i="20"/>
  <c r="G92" i="20"/>
  <c r="G28" i="20"/>
  <c r="G56" i="20"/>
  <c r="G96" i="20"/>
  <c r="G88" i="20"/>
  <c r="G17" i="20"/>
  <c r="G93" i="20"/>
  <c r="G34" i="20"/>
  <c r="G76" i="20"/>
  <c r="G20" i="20"/>
  <c r="G85" i="20"/>
  <c r="G80" i="20"/>
  <c r="G25" i="20"/>
  <c r="G67" i="20"/>
  <c r="G38" i="20"/>
  <c r="G90" i="20"/>
  <c r="G91" i="20"/>
  <c r="G41" i="20"/>
  <c r="G71" i="20"/>
  <c r="G66" i="20"/>
  <c r="G49" i="20"/>
  <c r="G98" i="20"/>
  <c r="G95" i="20"/>
  <c r="G26" i="20"/>
  <c r="G87" i="20" l="1"/>
  <c r="G24" i="20"/>
  <c r="G86" i="20"/>
  <c r="G82" i="20"/>
  <c r="G29" i="20"/>
  <c r="G77" i="20"/>
  <c r="G32" i="20"/>
  <c r="G36" i="20"/>
  <c r="G18" i="20"/>
  <c r="G61" i="20"/>
  <c r="G37" i="20"/>
  <c r="G70" i="20"/>
  <c r="G46" i="20"/>
  <c r="G62" i="20"/>
  <c r="G75" i="20"/>
  <c r="G54" i="20"/>
  <c r="G72" i="20"/>
  <c r="G57" i="20"/>
  <c r="G48" i="20"/>
  <c r="G45" i="20"/>
  <c r="G83" i="20"/>
  <c r="G97" i="20"/>
  <c r="G40" i="20"/>
  <c r="G63" i="20"/>
  <c r="G30" i="20"/>
  <c r="G73" i="20"/>
  <c r="G42" i="20"/>
  <c r="G78" i="20"/>
  <c r="G22" i="20"/>
  <c r="Q19" i="45" l="1"/>
  <c r="Q17" i="45"/>
  <c r="Q14" i="45"/>
  <c r="Q16" i="45"/>
  <c r="U17" i="45" l="1"/>
  <c r="U16" i="45"/>
  <c r="U19" i="45"/>
  <c r="U14" i="45"/>
  <c r="D50" i="17" l="1"/>
  <c r="D59" i="17"/>
  <c r="D31" i="17" s="1"/>
  <c r="H85" i="5" l="1"/>
  <c r="N85" i="5" s="1"/>
  <c r="E59" i="17"/>
  <c r="E31" i="17" s="1"/>
  <c r="E50" i="17"/>
  <c r="D46" i="17"/>
  <c r="D43" i="17"/>
  <c r="D51" i="17" s="1"/>
  <c r="F59" i="17"/>
  <c r="F31" i="17" s="1"/>
  <c r="F50" i="17"/>
  <c r="G59" i="17"/>
  <c r="G31" i="17" s="1"/>
  <c r="G50" i="17"/>
  <c r="D47" i="17" l="1"/>
  <c r="D61" i="17" s="1"/>
  <c r="D33" i="17" s="1"/>
  <c r="H95" i="5" s="1"/>
  <c r="N95" i="5" s="1"/>
  <c r="D52" i="17"/>
  <c r="D60" i="17" s="1"/>
  <c r="D32" i="17" s="1"/>
  <c r="H90" i="5" s="1"/>
  <c r="N90" i="5" s="1"/>
  <c r="E43" i="17"/>
  <c r="E51" i="17" s="1"/>
  <c r="E46" i="17"/>
  <c r="F43" i="17"/>
  <c r="F51" i="17" s="1"/>
  <c r="F46" i="17"/>
  <c r="H86" i="5"/>
  <c r="N86" i="5" s="1"/>
  <c r="I17" i="5"/>
  <c r="O17" i="5" s="1"/>
  <c r="I15" i="5"/>
  <c r="O15" i="5" s="1"/>
  <c r="H87" i="5"/>
  <c r="N87" i="5" s="1"/>
  <c r="H88" i="5"/>
  <c r="N88" i="5" s="1"/>
  <c r="G43" i="17"/>
  <c r="G51" i="17" s="1"/>
  <c r="G52" i="17" s="1"/>
  <c r="G46" i="17"/>
  <c r="G47" i="17" l="1"/>
  <c r="G61" i="17" s="1"/>
  <c r="G33" i="17" s="1"/>
  <c r="H98" i="5" s="1"/>
  <c r="N98" i="5" s="1"/>
  <c r="F47" i="17"/>
  <c r="F61" i="17" s="1"/>
  <c r="F33" i="17" s="1"/>
  <c r="H97" i="5" s="1"/>
  <c r="N97" i="5" s="1"/>
  <c r="G60" i="17"/>
  <c r="G32" i="17" s="1"/>
  <c r="E52" i="17"/>
  <c r="E60" i="17" s="1"/>
  <c r="E32" i="17" s="1"/>
  <c r="H91" i="5" s="1"/>
  <c r="N91" i="5" s="1"/>
  <c r="E47" i="17"/>
  <c r="E61" i="17" s="1"/>
  <c r="E33" i="17" s="1"/>
  <c r="H96" i="5" s="1"/>
  <c r="N96" i="5" s="1"/>
  <c r="F52" i="17"/>
  <c r="F60" i="17" s="1"/>
  <c r="F32" i="17" s="1"/>
  <c r="H92" i="5" s="1"/>
  <c r="N92" i="5" s="1"/>
  <c r="H93" i="5"/>
  <c r="N93" i="5" s="1"/>
  <c r="H15" i="5"/>
  <c r="N15" i="5" s="1"/>
  <c r="H17" i="5"/>
  <c r="N17" i="5" s="1"/>
  <c r="I90" i="5"/>
  <c r="O90" i="5" s="1"/>
  <c r="E35" i="17"/>
  <c r="I95" i="5"/>
  <c r="O95" i="5" s="1"/>
  <c r="I85" i="5"/>
  <c r="O85" i="5" s="1"/>
  <c r="I60" i="5"/>
  <c r="O60" i="5" s="1"/>
  <c r="I80" i="5"/>
  <c r="O80" i="5" s="1"/>
  <c r="I70" i="5"/>
  <c r="O70" i="5" s="1"/>
  <c r="I75" i="5"/>
  <c r="O75" i="5" s="1"/>
  <c r="I65" i="5"/>
  <c r="O65" i="5" s="1"/>
  <c r="I52" i="5"/>
  <c r="O52" i="5" s="1"/>
  <c r="I20" i="5"/>
  <c r="O20" i="5" s="1"/>
  <c r="I44" i="5"/>
  <c r="O44" i="5" s="1"/>
  <c r="I36" i="5"/>
  <c r="O36" i="5" s="1"/>
  <c r="E55" i="3"/>
  <c r="I28" i="5"/>
  <c r="O28" i="5" s="1"/>
  <c r="H18" i="5"/>
  <c r="N18" i="5" s="1"/>
  <c r="I96" i="5" l="1"/>
  <c r="O96" i="5" s="1"/>
  <c r="I91" i="5"/>
  <c r="O91" i="5" s="1"/>
  <c r="I86" i="5"/>
  <c r="O86" i="5" s="1"/>
  <c r="F35" i="17"/>
  <c r="I18" i="5"/>
  <c r="O18" i="5" s="1"/>
  <c r="I45" i="5"/>
  <c r="O45" i="5" s="1"/>
  <c r="I29" i="5"/>
  <c r="O29" i="5" s="1"/>
  <c r="I37" i="5"/>
  <c r="O37" i="5" s="1"/>
  <c r="I53" i="5"/>
  <c r="O53" i="5" s="1"/>
  <c r="I21" i="5"/>
  <c r="O21" i="5" s="1"/>
  <c r="F55" i="3"/>
  <c r="I81" i="5"/>
  <c r="O81" i="5" s="1"/>
  <c r="I71" i="5"/>
  <c r="O71" i="5" s="1"/>
  <c r="I61" i="5"/>
  <c r="O61" i="5" s="1"/>
  <c r="I76" i="5"/>
  <c r="O76" i="5" s="1"/>
  <c r="I66" i="5"/>
  <c r="O66" i="5" s="1"/>
  <c r="I82" i="5" l="1"/>
  <c r="O82" i="5" s="1"/>
  <c r="I77" i="5"/>
  <c r="O77" i="5" s="1"/>
  <c r="I72" i="5"/>
  <c r="O72" i="5" s="1"/>
  <c r="I67" i="5"/>
  <c r="O67" i="5" s="1"/>
  <c r="I62" i="5"/>
  <c r="O62" i="5" s="1"/>
  <c r="G55" i="3"/>
  <c r="I46" i="5"/>
  <c r="O46" i="5" s="1"/>
  <c r="I22" i="5"/>
  <c r="O22" i="5" s="1"/>
  <c r="I30" i="5"/>
  <c r="O30" i="5" s="1"/>
  <c r="I54" i="5"/>
  <c r="O54" i="5" s="1"/>
  <c r="I38" i="5"/>
  <c r="O38" i="5" s="1"/>
  <c r="I92" i="5"/>
  <c r="O92" i="5" s="1"/>
  <c r="G35" i="17"/>
  <c r="I97" i="5"/>
  <c r="O97" i="5" s="1"/>
  <c r="I87" i="5"/>
  <c r="O87" i="5" s="1"/>
  <c r="I63" i="5" l="1"/>
  <c r="O63" i="5" s="1"/>
  <c r="I78" i="5"/>
  <c r="O78" i="5" s="1"/>
  <c r="I73" i="5"/>
  <c r="O73" i="5" s="1"/>
  <c r="I68" i="5"/>
  <c r="O68" i="5" s="1"/>
  <c r="I83" i="5"/>
  <c r="O83" i="5" s="1"/>
  <c r="I24" i="5"/>
  <c r="O24" i="5" s="1"/>
  <c r="I56" i="5"/>
  <c r="O56" i="5" s="1"/>
  <c r="I48" i="5"/>
  <c r="O48" i="5" s="1"/>
  <c r="I32" i="5"/>
  <c r="O32" i="5" s="1"/>
  <c r="H55" i="3"/>
  <c r="I55" i="3" s="1"/>
  <c r="I40" i="5"/>
  <c r="O40" i="5" s="1"/>
  <c r="I88" i="5"/>
  <c r="O88" i="5" s="1"/>
  <c r="I98" i="5"/>
  <c r="O98" i="5" s="1"/>
  <c r="I93" i="5"/>
  <c r="O93" i="5" s="1"/>
  <c r="I34" i="5" l="1"/>
  <c r="I42" i="5"/>
  <c r="I58" i="5"/>
  <c r="I26" i="5"/>
  <c r="I50" i="5"/>
  <c r="I49" i="5"/>
  <c r="O49" i="5" s="1"/>
  <c r="I33" i="5"/>
  <c r="O33" i="5" s="1"/>
  <c r="I57" i="5"/>
  <c r="O57" i="5" s="1"/>
  <c r="I25" i="5"/>
  <c r="O25" i="5" s="1"/>
  <c r="I41" i="5"/>
  <c r="O41" i="5" s="1"/>
  <c r="O58" i="5" l="1"/>
  <c r="O42" i="5"/>
  <c r="O50" i="5"/>
  <c r="O34" i="5"/>
  <c r="O26" i="5"/>
  <c r="V10" i="5" l="1"/>
  <c r="E29" i="16" l="1"/>
  <c r="W8" i="5"/>
  <c r="V8" i="5"/>
  <c r="D31" i="16" l="1"/>
  <c r="D30" i="16"/>
  <c r="D14" i="16" l="1"/>
  <c r="D15" i="16" s="1"/>
  <c r="G17" i="5" s="1"/>
  <c r="H17" i="20" s="1"/>
  <c r="D52" i="3"/>
  <c r="D53" i="3"/>
  <c r="D28" i="17"/>
  <c r="E27" i="17"/>
  <c r="D12" i="16"/>
  <c r="D13" i="16" s="1"/>
  <c r="G15" i="5" s="1"/>
  <c r="H15" i="20" s="1"/>
  <c r="D36" i="7"/>
  <c r="M17" i="5" l="1"/>
  <c r="J17" i="5"/>
  <c r="J17" i="20" s="1"/>
  <c r="I17" i="20"/>
  <c r="E36" i="7"/>
  <c r="E28" i="17"/>
  <c r="F27" i="17"/>
  <c r="E53" i="3"/>
  <c r="E52" i="3"/>
  <c r="D14" i="17"/>
  <c r="D15" i="17" s="1"/>
  <c r="G90" i="5" s="1"/>
  <c r="H90" i="20" s="1"/>
  <c r="D16" i="17"/>
  <c r="D17" i="17" s="1"/>
  <c r="D12" i="17"/>
  <c r="D13" i="17" s="1"/>
  <c r="G85" i="5" s="1"/>
  <c r="H85" i="20" s="1"/>
  <c r="I15" i="20"/>
  <c r="J15" i="5"/>
  <c r="J15" i="20" s="1"/>
  <c r="M15" i="5"/>
  <c r="E30" i="16"/>
  <c r="G95" i="5" l="1"/>
  <c r="H95" i="20" s="1"/>
  <c r="I95" i="20" s="1"/>
  <c r="C84" i="12"/>
  <c r="F53" i="3"/>
  <c r="F52" i="3"/>
  <c r="G36" i="7"/>
  <c r="F36" i="7"/>
  <c r="E12" i="16"/>
  <c r="E13" i="16" s="1"/>
  <c r="G18" i="5" s="1"/>
  <c r="H18" i="20" s="1"/>
  <c r="K15" i="5"/>
  <c r="P15" i="5" s="1"/>
  <c r="G27" i="17"/>
  <c r="G28" i="17" s="1"/>
  <c r="F28" i="17"/>
  <c r="J90" i="5"/>
  <c r="J90" i="20" s="1"/>
  <c r="I90" i="20"/>
  <c r="M90" i="5"/>
  <c r="E14" i="17"/>
  <c r="E15" i="17" s="1"/>
  <c r="G91" i="5" s="1"/>
  <c r="H91" i="20" s="1"/>
  <c r="E16" i="17"/>
  <c r="E17" i="17" s="1"/>
  <c r="E12" i="17"/>
  <c r="E13" i="17" s="1"/>
  <c r="G86" i="5" s="1"/>
  <c r="H86" i="20" s="1"/>
  <c r="K17" i="5"/>
  <c r="P17" i="5" s="1"/>
  <c r="I85" i="20"/>
  <c r="M85" i="5"/>
  <c r="J85" i="5"/>
  <c r="J85" i="20" s="1"/>
  <c r="J95" i="5" l="1"/>
  <c r="J95" i="20" s="1"/>
  <c r="M95" i="5"/>
  <c r="E84" i="12"/>
  <c r="C94" i="12"/>
  <c r="E94" i="12" s="1"/>
  <c r="C89" i="12"/>
  <c r="E89" i="12" s="1"/>
  <c r="G96" i="5"/>
  <c r="H96" i="20" s="1"/>
  <c r="I96" i="20" s="1"/>
  <c r="C85" i="12"/>
  <c r="L17" i="5"/>
  <c r="Q17" i="5" s="1"/>
  <c r="L15" i="5"/>
  <c r="Q15" i="5" s="1"/>
  <c r="M91" i="5"/>
  <c r="J91" i="5"/>
  <c r="J91" i="20" s="1"/>
  <c r="I91" i="20"/>
  <c r="K95" i="5"/>
  <c r="P95" i="5" s="1"/>
  <c r="G52" i="3"/>
  <c r="I86" i="20"/>
  <c r="J86" i="5"/>
  <c r="J86" i="20" s="1"/>
  <c r="M86" i="5"/>
  <c r="F12" i="17"/>
  <c r="F13" i="17" s="1"/>
  <c r="G87" i="5" s="1"/>
  <c r="H87" i="20" s="1"/>
  <c r="F14" i="17"/>
  <c r="F15" i="17" s="1"/>
  <c r="G92" i="5" s="1"/>
  <c r="H92" i="20" s="1"/>
  <c r="F16" i="17"/>
  <c r="F17" i="17" s="1"/>
  <c r="I18" i="20"/>
  <c r="M18" i="5"/>
  <c r="J18" i="5"/>
  <c r="J18" i="20" s="1"/>
  <c r="K85" i="5"/>
  <c r="P85" i="5" s="1"/>
  <c r="K90" i="5"/>
  <c r="P90" i="5" s="1"/>
  <c r="G12" i="17"/>
  <c r="G13" i="17" s="1"/>
  <c r="G88" i="5" s="1"/>
  <c r="H88" i="20" s="1"/>
  <c r="G14" i="17"/>
  <c r="G15" i="17" s="1"/>
  <c r="G93" i="5" s="1"/>
  <c r="H93" i="20" s="1"/>
  <c r="G16" i="17"/>
  <c r="G17" i="17" s="1"/>
  <c r="M96" i="5" l="1"/>
  <c r="W89" i="12"/>
  <c r="T89" i="12"/>
  <c r="S89" i="12"/>
  <c r="R89" i="12"/>
  <c r="W94" i="12"/>
  <c r="T94" i="12"/>
  <c r="S94" i="12"/>
  <c r="R94" i="12"/>
  <c r="W84" i="12"/>
  <c r="T84" i="12"/>
  <c r="S84" i="12"/>
  <c r="R84" i="12"/>
  <c r="O89" i="12"/>
  <c r="K89" i="12"/>
  <c r="N89" i="12"/>
  <c r="I89" i="12"/>
  <c r="M89" i="12"/>
  <c r="P89" i="12"/>
  <c r="L89" i="12"/>
  <c r="O94" i="12"/>
  <c r="K94" i="12"/>
  <c r="N94" i="12"/>
  <c r="I94" i="12"/>
  <c r="M94" i="12"/>
  <c r="P94" i="12"/>
  <c r="L94" i="12"/>
  <c r="O84" i="12"/>
  <c r="K84" i="12"/>
  <c r="N84" i="12"/>
  <c r="I84" i="12"/>
  <c r="M84" i="12"/>
  <c r="L84" i="12"/>
  <c r="P84" i="12"/>
  <c r="J96" i="5"/>
  <c r="G97" i="5"/>
  <c r="H97" i="20" s="1"/>
  <c r="I97" i="20" s="1"/>
  <c r="C86" i="12"/>
  <c r="G98" i="5"/>
  <c r="H98" i="20" s="1"/>
  <c r="I98" i="20" s="1"/>
  <c r="C87" i="12"/>
  <c r="C90" i="12"/>
  <c r="E90" i="12" s="1"/>
  <c r="C95" i="12"/>
  <c r="E95" i="12" s="1"/>
  <c r="E85" i="12"/>
  <c r="L95" i="5"/>
  <c r="Q95" i="5" s="1"/>
  <c r="L90" i="5"/>
  <c r="Q90" i="5" s="1"/>
  <c r="L85" i="5"/>
  <c r="Q85" i="5" s="1"/>
  <c r="I93" i="20"/>
  <c r="J93" i="5"/>
  <c r="J93" i="20" s="1"/>
  <c r="M93" i="5"/>
  <c r="K18" i="5"/>
  <c r="P18" i="5" s="1"/>
  <c r="I92" i="20"/>
  <c r="J92" i="5"/>
  <c r="J92" i="20" s="1"/>
  <c r="M92" i="5"/>
  <c r="H52" i="3"/>
  <c r="K91" i="5"/>
  <c r="P91" i="5" s="1"/>
  <c r="I88" i="20"/>
  <c r="J88" i="5"/>
  <c r="J88" i="20" s="1"/>
  <c r="M88" i="5"/>
  <c r="K86" i="5"/>
  <c r="P86" i="5" s="1"/>
  <c r="M87" i="5"/>
  <c r="J87" i="5"/>
  <c r="J87" i="20" s="1"/>
  <c r="I87" i="20"/>
  <c r="J97" i="5" l="1"/>
  <c r="J97" i="20" s="1"/>
  <c r="M97" i="5"/>
  <c r="W90" i="12"/>
  <c r="R90" i="12"/>
  <c r="S90" i="12"/>
  <c r="T90" i="12"/>
  <c r="W85" i="12"/>
  <c r="R85" i="12"/>
  <c r="S85" i="12"/>
  <c r="T85" i="12"/>
  <c r="W95" i="12"/>
  <c r="R95" i="12"/>
  <c r="S95" i="12"/>
  <c r="T95" i="12"/>
  <c r="P90" i="12"/>
  <c r="L90" i="12"/>
  <c r="O90" i="12"/>
  <c r="K90" i="12"/>
  <c r="N90" i="12"/>
  <c r="I90" i="12"/>
  <c r="M90" i="12"/>
  <c r="P85" i="12"/>
  <c r="L85" i="12"/>
  <c r="O85" i="12"/>
  <c r="K85" i="12"/>
  <c r="N85" i="12"/>
  <c r="I85" i="12"/>
  <c r="M85" i="12"/>
  <c r="K96" i="5"/>
  <c r="P96" i="5" s="1"/>
  <c r="J96" i="20"/>
  <c r="P95" i="12"/>
  <c r="L95" i="12"/>
  <c r="O95" i="12"/>
  <c r="K95" i="12"/>
  <c r="N95" i="12"/>
  <c r="I95" i="12"/>
  <c r="M95" i="12"/>
  <c r="M98" i="5"/>
  <c r="E87" i="12"/>
  <c r="C97" i="12"/>
  <c r="E97" i="12" s="1"/>
  <c r="C92" i="12"/>
  <c r="E92" i="12" s="1"/>
  <c r="E86" i="12"/>
  <c r="C91" i="12"/>
  <c r="E91" i="12" s="1"/>
  <c r="C96" i="12"/>
  <c r="E96" i="12" s="1"/>
  <c r="J98" i="5"/>
  <c r="J98" i="20" s="1"/>
  <c r="L18" i="5"/>
  <c r="Q18" i="5" s="1"/>
  <c r="L86" i="5"/>
  <c r="Q86" i="5" s="1"/>
  <c r="L91" i="5"/>
  <c r="Q91" i="5" s="1"/>
  <c r="K87" i="5"/>
  <c r="P87" i="5" s="1"/>
  <c r="K88" i="5"/>
  <c r="P88" i="5" s="1"/>
  <c r="K92" i="5"/>
  <c r="P92" i="5" s="1"/>
  <c r="K97" i="5"/>
  <c r="P97" i="5" s="1"/>
  <c r="K93" i="5"/>
  <c r="P93" i="5" s="1"/>
  <c r="L96" i="5" l="1"/>
  <c r="Q96" i="5" s="1"/>
  <c r="S87" i="12"/>
  <c r="T87" i="12"/>
  <c r="R87" i="12"/>
  <c r="W87" i="12"/>
  <c r="R86" i="12"/>
  <c r="S86" i="12"/>
  <c r="W86" i="12"/>
  <c r="T86" i="12"/>
  <c r="S92" i="12"/>
  <c r="T92" i="12"/>
  <c r="W92" i="12"/>
  <c r="R92" i="12"/>
  <c r="R96" i="12"/>
  <c r="S96" i="12"/>
  <c r="W96" i="12"/>
  <c r="T96" i="12"/>
  <c r="S97" i="12"/>
  <c r="W97" i="12"/>
  <c r="T97" i="12"/>
  <c r="R97" i="12"/>
  <c r="R91" i="12"/>
  <c r="S91" i="12"/>
  <c r="W91" i="12"/>
  <c r="T91" i="12"/>
  <c r="N92" i="12"/>
  <c r="I92" i="12"/>
  <c r="M92" i="12"/>
  <c r="P92" i="12"/>
  <c r="L92" i="12"/>
  <c r="K92" i="12"/>
  <c r="O92" i="12"/>
  <c r="M86" i="12"/>
  <c r="P86" i="12"/>
  <c r="L86" i="12"/>
  <c r="O86" i="12"/>
  <c r="K86" i="12"/>
  <c r="N86" i="12"/>
  <c r="I86" i="12"/>
  <c r="M96" i="12"/>
  <c r="P96" i="12"/>
  <c r="L96" i="12"/>
  <c r="O96" i="12"/>
  <c r="K96" i="12"/>
  <c r="N96" i="12"/>
  <c r="I96" i="12"/>
  <c r="N97" i="12"/>
  <c r="I97" i="12"/>
  <c r="M97" i="12"/>
  <c r="P97" i="12"/>
  <c r="L97" i="12"/>
  <c r="O97" i="12"/>
  <c r="K97" i="12"/>
  <c r="K98" i="5"/>
  <c r="P98" i="5" s="1"/>
  <c r="M91" i="12"/>
  <c r="P91" i="12"/>
  <c r="L91" i="12"/>
  <c r="O91" i="12"/>
  <c r="K91" i="12"/>
  <c r="N91" i="12"/>
  <c r="I91" i="12"/>
  <c r="N87" i="12"/>
  <c r="I87" i="12"/>
  <c r="M87" i="12"/>
  <c r="P87" i="12"/>
  <c r="L87" i="12"/>
  <c r="O87" i="12"/>
  <c r="K87" i="12"/>
  <c r="L87" i="5"/>
  <c r="Q87" i="5" s="1"/>
  <c r="L97" i="5"/>
  <c r="Q97" i="5" s="1"/>
  <c r="L93" i="5"/>
  <c r="Q93" i="5" s="1"/>
  <c r="L88" i="5"/>
  <c r="Q88" i="5" s="1"/>
  <c r="I52" i="3"/>
  <c r="L92" i="5"/>
  <c r="Q92" i="5" s="1"/>
  <c r="L98" i="5"/>
  <c r="Q98" i="5" s="1"/>
  <c r="M88" i="20" l="1"/>
  <c r="K88" i="20"/>
  <c r="M97" i="20"/>
  <c r="K97" i="20"/>
  <c r="M96" i="20"/>
  <c r="K96" i="20"/>
  <c r="K95" i="20"/>
  <c r="M95" i="20"/>
  <c r="K17" i="20"/>
  <c r="M17" i="20"/>
  <c r="M93" i="20"/>
  <c r="K93" i="20"/>
  <c r="M85" i="20"/>
  <c r="K85" i="20"/>
  <c r="K15" i="20"/>
  <c r="M15" i="20"/>
  <c r="M92" i="20"/>
  <c r="K92" i="20"/>
  <c r="M91" i="20"/>
  <c r="K91" i="20"/>
  <c r="M86" i="20"/>
  <c r="K86" i="20"/>
  <c r="M90" i="20"/>
  <c r="K90" i="20"/>
  <c r="M87" i="20"/>
  <c r="K87" i="20"/>
  <c r="M98" i="20"/>
  <c r="K98" i="20"/>
  <c r="K18" i="20"/>
  <c r="M18" i="20"/>
  <c r="J16" i="12" l="1"/>
  <c r="N17" i="20"/>
  <c r="J94" i="12"/>
  <c r="N95" i="20"/>
  <c r="J97" i="12"/>
  <c r="N98" i="20"/>
  <c r="J90" i="12"/>
  <c r="N91" i="20"/>
  <c r="J91" i="12"/>
  <c r="N92" i="20"/>
  <c r="J84" i="12"/>
  <c r="N85" i="20"/>
  <c r="J92" i="12"/>
  <c r="N93" i="20"/>
  <c r="J96" i="12"/>
  <c r="N97" i="20"/>
  <c r="J17" i="12"/>
  <c r="N18" i="20"/>
  <c r="N15" i="20"/>
  <c r="J14" i="12"/>
  <c r="J86" i="12"/>
  <c r="N87" i="20"/>
  <c r="J89" i="12"/>
  <c r="N90" i="20"/>
  <c r="J85" i="12"/>
  <c r="N86" i="20"/>
  <c r="J95" i="12"/>
  <c r="N96" i="20"/>
  <c r="J87" i="12"/>
  <c r="N88" i="20"/>
  <c r="Q87" i="12" l="1"/>
  <c r="Q86" i="12"/>
  <c r="Q17" i="12"/>
  <c r="Q96" i="12"/>
  <c r="Q91" i="12"/>
  <c r="Q95" i="12"/>
  <c r="Q89" i="12"/>
  <c r="Q92" i="12"/>
  <c r="Q90" i="12"/>
  <c r="Q16" i="12"/>
  <c r="Q85" i="12"/>
  <c r="Q84" i="12"/>
  <c r="Q97" i="12"/>
  <c r="Q94" i="12"/>
  <c r="Q14" i="12"/>
  <c r="U85" i="12" l="1"/>
  <c r="J84" i="48" s="1"/>
  <c r="U90" i="12"/>
  <c r="J89" i="48" s="1"/>
  <c r="U91" i="12"/>
  <c r="J90" i="48" s="1"/>
  <c r="U86" i="12"/>
  <c r="J85" i="48" s="1"/>
  <c r="U16" i="12"/>
  <c r="J15" i="48" s="1"/>
  <c r="U92" i="12"/>
  <c r="J91" i="48" s="1"/>
  <c r="U89" i="12"/>
  <c r="J88" i="48" s="1"/>
  <c r="U96" i="12"/>
  <c r="J95" i="48" s="1"/>
  <c r="U14" i="12"/>
  <c r="U95" i="12"/>
  <c r="J94" i="48" s="1"/>
  <c r="U17" i="12"/>
  <c r="J16" i="48" s="1"/>
  <c r="U87" i="12"/>
  <c r="J86" i="48" s="1"/>
  <c r="U94" i="12"/>
  <c r="J93" i="48" s="1"/>
  <c r="U97" i="12"/>
  <c r="J96" i="48" s="1"/>
  <c r="U84" i="12"/>
  <c r="J83" i="48" s="1"/>
  <c r="J13" i="48" l="1"/>
  <c r="L13" i="48" s="1"/>
  <c r="M13" i="48" s="1"/>
  <c r="O85" i="48"/>
  <c r="P85" i="48" s="1"/>
  <c r="L16" i="48"/>
  <c r="M16" i="48" s="1"/>
  <c r="L90" i="48"/>
  <c r="M90" i="48" s="1"/>
  <c r="L94" i="48"/>
  <c r="M94" i="48" s="1"/>
  <c r="O89" i="48"/>
  <c r="P89" i="48" s="1"/>
  <c r="O83" i="48"/>
  <c r="P83" i="48" s="1"/>
  <c r="O93" i="48"/>
  <c r="P93" i="48" s="1"/>
  <c r="L15" i="48"/>
  <c r="M15" i="48" s="1"/>
  <c r="O84" i="48"/>
  <c r="P84" i="48" s="1"/>
  <c r="O95" i="48"/>
  <c r="P95" i="48" s="1"/>
  <c r="L95" i="48"/>
  <c r="M95" i="48" s="1"/>
  <c r="L96" i="48"/>
  <c r="M96" i="48" s="1"/>
  <c r="O96" i="48"/>
  <c r="P96" i="48" s="1"/>
  <c r="L91" i="48"/>
  <c r="M91" i="48" s="1"/>
  <c r="O91" i="48"/>
  <c r="P91" i="48" s="1"/>
  <c r="L86" i="48"/>
  <c r="M86" i="48" s="1"/>
  <c r="O86" i="48"/>
  <c r="P86" i="48" s="1"/>
  <c r="O88" i="48"/>
  <c r="P88" i="48" s="1"/>
  <c r="L88" i="48"/>
  <c r="M88" i="48" s="1"/>
  <c r="L93" i="48"/>
  <c r="M93" i="48" s="1"/>
  <c r="L84" i="48"/>
  <c r="M84" i="48" s="1"/>
  <c r="O13" i="48" l="1"/>
  <c r="P13" i="48" s="1"/>
  <c r="O90" i="48"/>
  <c r="P90" i="48" s="1"/>
  <c r="L83" i="48"/>
  <c r="M83" i="48" s="1"/>
  <c r="O16" i="48"/>
  <c r="P16" i="48" s="1"/>
  <c r="O15" i="48"/>
  <c r="L89" i="48"/>
  <c r="M89" i="48" s="1"/>
  <c r="L85" i="48"/>
  <c r="M85" i="48" s="1"/>
  <c r="O94" i="48"/>
  <c r="P94" i="48" s="1"/>
  <c r="P15" i="48" l="1"/>
  <c r="D54" i="47" l="1"/>
  <c r="F54" i="47" s="1"/>
  <c r="I100" i="3" s="1"/>
  <c r="D38" i="47"/>
  <c r="F38" i="47" s="1"/>
  <c r="D49" i="47"/>
  <c r="F49" i="47" s="1"/>
  <c r="E100" i="3" s="1"/>
  <c r="D33" i="47"/>
  <c r="F33" i="47" s="1"/>
  <c r="D45" i="47"/>
  <c r="F45" i="47" s="1"/>
  <c r="D29" i="47"/>
  <c r="F29" i="47" s="1"/>
  <c r="D24" i="47"/>
  <c r="F24" i="47" s="1"/>
  <c r="D40" i="47"/>
  <c r="F40" i="47" s="1"/>
  <c r="D73" i="47"/>
  <c r="F73" i="47" s="1"/>
  <c r="D63" i="47"/>
  <c r="F63" i="47" s="1"/>
  <c r="D61" i="47"/>
  <c r="F61" i="47" s="1"/>
  <c r="D71" i="47"/>
  <c r="F71" i="47" s="1"/>
  <c r="D77" i="47"/>
  <c r="F77" i="47" s="1"/>
  <c r="E84" i="7" s="1"/>
  <c r="D67" i="47"/>
  <c r="F67" i="47" s="1"/>
  <c r="D42" i="47"/>
  <c r="F42" i="47" s="1"/>
  <c r="D26" i="47"/>
  <c r="F26" i="47" s="1"/>
  <c r="D52" i="47"/>
  <c r="F52" i="47" s="1"/>
  <c r="G100" i="3" s="1"/>
  <c r="D36" i="47"/>
  <c r="F36" i="47" s="1"/>
  <c r="D69" i="47"/>
  <c r="F69" i="47" s="1"/>
  <c r="D79" i="47"/>
  <c r="F79" i="47" s="1"/>
  <c r="G84" i="7" s="1"/>
  <c r="D53" i="47"/>
  <c r="F53" i="47" s="1"/>
  <c r="H100" i="3" s="1"/>
  <c r="D37" i="47"/>
  <c r="F37" i="47" s="1"/>
  <c r="D34" i="47"/>
  <c r="F34" i="47" s="1"/>
  <c r="D50" i="47"/>
  <c r="F50" i="47" s="1"/>
  <c r="F100" i="3" s="1"/>
  <c r="D48" i="47"/>
  <c r="F48" i="47" s="1"/>
  <c r="D100" i="3" s="1"/>
  <c r="D32" i="47"/>
  <c r="F32" i="47" s="1"/>
  <c r="D78" i="47"/>
  <c r="F78" i="47" s="1"/>
  <c r="F84" i="7" s="1"/>
  <c r="D68" i="47"/>
  <c r="F68" i="47" s="1"/>
  <c r="D76" i="47"/>
  <c r="F76" i="47" s="1"/>
  <c r="D84" i="7" s="1"/>
  <c r="D66" i="47"/>
  <c r="F66" i="47" s="1"/>
  <c r="D30" i="47"/>
  <c r="F30" i="47" s="1"/>
  <c r="D46" i="47"/>
  <c r="F46" i="47" s="1"/>
  <c r="D44" i="47"/>
  <c r="F44" i="47" s="1"/>
  <c r="D28" i="47"/>
  <c r="F28" i="47" s="1"/>
  <c r="D25" i="47"/>
  <c r="F25" i="47" s="1"/>
  <c r="D41" i="47"/>
  <c r="F41" i="47" s="1"/>
  <c r="D74" i="47"/>
  <c r="F74" i="47" s="1"/>
  <c r="D64" i="47"/>
  <c r="F64" i="47" s="1"/>
  <c r="D62" i="47"/>
  <c r="F62" i="47" s="1"/>
  <c r="D72" i="47"/>
  <c r="F72" i="47" s="1"/>
  <c r="D16" i="47"/>
  <c r="F16" i="47" s="1"/>
  <c r="D82" i="3" s="1"/>
  <c r="D83" i="3" s="1"/>
  <c r="D86" i="3" s="1"/>
  <c r="D17" i="47"/>
  <c r="F17" i="47" s="1"/>
  <c r="E82" i="3" s="1"/>
  <c r="E83" i="3" s="1"/>
  <c r="E86" i="3" s="1"/>
  <c r="D18" i="47"/>
  <c r="F18" i="47" s="1"/>
  <c r="F82" i="3" s="1"/>
  <c r="F83" i="3" s="1"/>
  <c r="F86" i="3" s="1"/>
  <c r="D20" i="47"/>
  <c r="F20" i="47" s="1"/>
  <c r="G82" i="3" s="1"/>
  <c r="G83" i="3" s="1"/>
  <c r="G86" i="3" s="1"/>
  <c r="D21" i="47"/>
  <c r="F21" i="47" s="1"/>
  <c r="H82" i="3" s="1"/>
  <c r="H83" i="3" s="1"/>
  <c r="H86" i="3" s="1"/>
  <c r="D22" i="47"/>
  <c r="F22" i="47" s="1"/>
  <c r="I82" i="3" s="1"/>
  <c r="I83" i="3" s="1"/>
  <c r="I86" i="3" s="1"/>
  <c r="D56" i="47"/>
  <c r="F56" i="47" s="1"/>
  <c r="D66" i="7" s="1"/>
  <c r="D67" i="7" s="1"/>
  <c r="D70" i="7" s="1"/>
  <c r="D57" i="47"/>
  <c r="F57" i="47" s="1"/>
  <c r="D58" i="47"/>
  <c r="F58" i="47" s="1"/>
  <c r="F66" i="7" s="1"/>
  <c r="F67" i="7" s="1"/>
  <c r="F70" i="7" s="1"/>
  <c r="D59" i="47"/>
  <c r="F59" i="47" s="1"/>
  <c r="G66" i="7" s="1"/>
  <c r="G67" i="7" s="1"/>
  <c r="G70" i="7" s="1"/>
  <c r="H62" i="5" l="1"/>
  <c r="N62" i="5" s="1"/>
  <c r="F12" i="7"/>
  <c r="F13" i="7" s="1"/>
  <c r="G62" i="5" s="1"/>
  <c r="G12" i="7"/>
  <c r="G13" i="7" s="1"/>
  <c r="G63" i="5" s="1"/>
  <c r="H63" i="5"/>
  <c r="N63" i="5" s="1"/>
  <c r="H21" i="5"/>
  <c r="N21" i="5" s="1"/>
  <c r="E14" i="3"/>
  <c r="E15" i="3" s="1"/>
  <c r="G21" i="5" s="1"/>
  <c r="I16" i="3"/>
  <c r="I17" i="3" s="1"/>
  <c r="G26" i="5" s="1"/>
  <c r="H26" i="5"/>
  <c r="N26" i="5" s="1"/>
  <c r="H24" i="5"/>
  <c r="N24" i="5" s="1"/>
  <c r="G16" i="3"/>
  <c r="G17" i="3" s="1"/>
  <c r="G24" i="5" s="1"/>
  <c r="H60" i="5"/>
  <c r="N60" i="5" s="1"/>
  <c r="D12" i="7"/>
  <c r="D13" i="7" s="1"/>
  <c r="G60" i="5" s="1"/>
  <c r="H16" i="3"/>
  <c r="H17" i="3" s="1"/>
  <c r="G25" i="5" s="1"/>
  <c r="H25" i="5"/>
  <c r="N25" i="5" s="1"/>
  <c r="H22" i="5"/>
  <c r="N22" i="5" s="1"/>
  <c r="F14" i="3"/>
  <c r="F15" i="3" s="1"/>
  <c r="G22" i="5" s="1"/>
  <c r="H20" i="5"/>
  <c r="N20" i="5" s="1"/>
  <c r="D14" i="3"/>
  <c r="D15" i="3" s="1"/>
  <c r="G20" i="5" s="1"/>
  <c r="G68" i="3"/>
  <c r="G72" i="3" s="1"/>
  <c r="G67" i="3"/>
  <c r="E56" i="7"/>
  <c r="E51" i="7"/>
  <c r="E52" i="7"/>
  <c r="I68" i="3"/>
  <c r="I72" i="3" s="1"/>
  <c r="I67" i="3"/>
  <c r="F62" i="3"/>
  <c r="F63" i="3"/>
  <c r="F77" i="3" s="1"/>
  <c r="D68" i="3"/>
  <c r="D72" i="3" s="1"/>
  <c r="D67" i="3"/>
  <c r="E66" i="7"/>
  <c r="E67" i="7" s="1"/>
  <c r="E70" i="7" s="1"/>
  <c r="E46" i="7"/>
  <c r="E47" i="7"/>
  <c r="E61" i="7" s="1"/>
  <c r="G77" i="7"/>
  <c r="G79" i="7"/>
  <c r="F68" i="3"/>
  <c r="F72" i="3" s="1"/>
  <c r="F67" i="3"/>
  <c r="D47" i="7"/>
  <c r="D61" i="7" s="1"/>
  <c r="D46" i="7"/>
  <c r="D48" i="7" s="1"/>
  <c r="D62" i="7" s="1"/>
  <c r="D63" i="7" s="1"/>
  <c r="D71" i="7" s="1"/>
  <c r="D63" i="3"/>
  <c r="D77" i="3" s="1"/>
  <c r="D62" i="3"/>
  <c r="E68" i="3"/>
  <c r="E72" i="3" s="1"/>
  <c r="E67" i="3"/>
  <c r="E69" i="3" s="1"/>
  <c r="E73" i="3" s="1"/>
  <c r="F77" i="7"/>
  <c r="F79" i="7"/>
  <c r="D51" i="7"/>
  <c r="D52" i="7"/>
  <c r="D56" i="7"/>
  <c r="E93" i="3"/>
  <c r="E95" i="3"/>
  <c r="E62" i="3"/>
  <c r="E64" i="3" s="1"/>
  <c r="E78" i="3" s="1"/>
  <c r="E63" i="3"/>
  <c r="E77" i="3" s="1"/>
  <c r="I62" i="3"/>
  <c r="I63" i="3"/>
  <c r="I77" i="3" s="1"/>
  <c r="F95" i="3"/>
  <c r="F96" i="3" s="1"/>
  <c r="F104" i="3" s="1"/>
  <c r="F93" i="3"/>
  <c r="G47" i="7"/>
  <c r="G61" i="7" s="1"/>
  <c r="G46" i="7"/>
  <c r="G63" i="3"/>
  <c r="G77" i="3" s="1"/>
  <c r="G62" i="3"/>
  <c r="D79" i="7"/>
  <c r="D80" i="7" s="1"/>
  <c r="D77" i="7"/>
  <c r="D95" i="3"/>
  <c r="D96" i="3" s="1"/>
  <c r="D104" i="3" s="1"/>
  <c r="D93" i="3"/>
  <c r="H93" i="3"/>
  <c r="H95" i="3"/>
  <c r="G93" i="3"/>
  <c r="G94" i="3" s="1"/>
  <c r="G95" i="3"/>
  <c r="E77" i="7"/>
  <c r="E79" i="7"/>
  <c r="F46" i="7"/>
  <c r="F48" i="7" s="1"/>
  <c r="F62" i="7" s="1"/>
  <c r="F47" i="7"/>
  <c r="F61" i="7" s="1"/>
  <c r="H63" i="3"/>
  <c r="H77" i="3" s="1"/>
  <c r="H62" i="3"/>
  <c r="I95" i="3"/>
  <c r="I96" i="3" s="1"/>
  <c r="I104" i="3" s="1"/>
  <c r="I93" i="3"/>
  <c r="G56" i="7"/>
  <c r="G52" i="7"/>
  <c r="G51" i="7"/>
  <c r="G53" i="7" s="1"/>
  <c r="G57" i="7" s="1"/>
  <c r="F56" i="7"/>
  <c r="F52" i="7"/>
  <c r="F51" i="7"/>
  <c r="H68" i="3"/>
  <c r="H72" i="3" s="1"/>
  <c r="H67" i="3"/>
  <c r="I94" i="3" l="1"/>
  <c r="D94" i="3"/>
  <c r="E48" i="7"/>
  <c r="E62" i="7" s="1"/>
  <c r="F53" i="7"/>
  <c r="F57" i="7" s="1"/>
  <c r="F58" i="7" s="1"/>
  <c r="F72" i="7" s="1"/>
  <c r="H64" i="3"/>
  <c r="H78" i="3" s="1"/>
  <c r="E80" i="7"/>
  <c r="H96" i="3"/>
  <c r="H104" i="3" s="1"/>
  <c r="G48" i="7"/>
  <c r="G62" i="7" s="1"/>
  <c r="G63" i="7" s="1"/>
  <c r="G71" i="7" s="1"/>
  <c r="H68" i="5" s="1"/>
  <c r="N68" i="5" s="1"/>
  <c r="D69" i="3"/>
  <c r="D73" i="3" s="1"/>
  <c r="D74" i="3" s="1"/>
  <c r="D88" i="3" s="1"/>
  <c r="I69" i="3"/>
  <c r="I73" i="3" s="1"/>
  <c r="F64" i="3"/>
  <c r="F78" i="3" s="1"/>
  <c r="F79" i="3" s="1"/>
  <c r="F87" i="3" s="1"/>
  <c r="D64" i="3"/>
  <c r="D78" i="3" s="1"/>
  <c r="D79" i="3" s="1"/>
  <c r="D87" i="3" s="1"/>
  <c r="G80" i="7"/>
  <c r="E53" i="7"/>
  <c r="E57" i="7" s="1"/>
  <c r="F69" i="3"/>
  <c r="F73" i="3" s="1"/>
  <c r="F74" i="3" s="1"/>
  <c r="F88" i="3" s="1"/>
  <c r="E96" i="3"/>
  <c r="E104" i="3" s="1"/>
  <c r="E33" i="3" s="1"/>
  <c r="E34" i="3" s="1"/>
  <c r="G53" i="5" s="1"/>
  <c r="M26" i="5"/>
  <c r="H26" i="20"/>
  <c r="I26" i="20" s="1"/>
  <c r="J26" i="5"/>
  <c r="H63" i="20"/>
  <c r="I63" i="20" s="1"/>
  <c r="M63" i="5"/>
  <c r="J63" i="5"/>
  <c r="J22" i="5"/>
  <c r="H22" i="20"/>
  <c r="I22" i="20" s="1"/>
  <c r="M22" i="5"/>
  <c r="J20" i="5"/>
  <c r="H20" i="20"/>
  <c r="I20" i="20" s="1"/>
  <c r="M20" i="5"/>
  <c r="H24" i="20"/>
  <c r="I24" i="20" s="1"/>
  <c r="M24" i="5"/>
  <c r="J24" i="5"/>
  <c r="M21" i="5"/>
  <c r="H21" i="20"/>
  <c r="I21" i="20" s="1"/>
  <c r="J21" i="5"/>
  <c r="J62" i="5"/>
  <c r="H62" i="20"/>
  <c r="I62" i="20" s="1"/>
  <c r="M62" i="5"/>
  <c r="H60" i="20"/>
  <c r="I60" i="20" s="1"/>
  <c r="J60" i="5"/>
  <c r="M60" i="5"/>
  <c r="M25" i="5"/>
  <c r="J25" i="5"/>
  <c r="H25" i="20"/>
  <c r="I25" i="20" s="1"/>
  <c r="D14" i="7"/>
  <c r="D15" i="7" s="1"/>
  <c r="G65" i="5" s="1"/>
  <c r="H65" i="5"/>
  <c r="N65" i="5" s="1"/>
  <c r="E88" i="7"/>
  <c r="H35" i="3"/>
  <c r="H36" i="3" s="1"/>
  <c r="G57" i="5" s="1"/>
  <c r="H57" i="5"/>
  <c r="N57" i="5" s="1"/>
  <c r="D81" i="7"/>
  <c r="D78" i="7"/>
  <c r="G14" i="7"/>
  <c r="G15" i="7" s="1"/>
  <c r="G68" i="5" s="1"/>
  <c r="D53" i="7"/>
  <c r="D57" i="7" s="1"/>
  <c r="E74" i="3"/>
  <c r="E88" i="3" s="1"/>
  <c r="G81" i="7"/>
  <c r="G78" i="7"/>
  <c r="H44" i="5"/>
  <c r="N44" i="5" s="1"/>
  <c r="D22" i="3"/>
  <c r="D23" i="3" s="1"/>
  <c r="G44" i="5" s="1"/>
  <c r="E58" i="7"/>
  <c r="E72" i="7" s="1"/>
  <c r="I35" i="3"/>
  <c r="I36" i="3" s="1"/>
  <c r="G58" i="5" s="1"/>
  <c r="H58" i="5"/>
  <c r="N58" i="5" s="1"/>
  <c r="H52" i="5"/>
  <c r="N52" i="5" s="1"/>
  <c r="D33" i="3"/>
  <c r="D34" i="3" s="1"/>
  <c r="G52" i="5" s="1"/>
  <c r="G88" i="7"/>
  <c r="G87" i="7"/>
  <c r="E12" i="7"/>
  <c r="E13" i="7" s="1"/>
  <c r="G61" i="5" s="1"/>
  <c r="H61" i="5"/>
  <c r="N61" i="5" s="1"/>
  <c r="G58" i="7"/>
  <c r="G72" i="7" s="1"/>
  <c r="H79" i="3"/>
  <c r="H87" i="3" s="1"/>
  <c r="E78" i="7"/>
  <c r="E81" i="7"/>
  <c r="E87" i="7" s="1"/>
  <c r="H94" i="3"/>
  <c r="H97" i="3" s="1"/>
  <c r="H103" i="3" s="1"/>
  <c r="D87" i="7"/>
  <c r="D88" i="7"/>
  <c r="I64" i="3"/>
  <c r="I78" i="3" s="1"/>
  <c r="I79" i="3" s="1"/>
  <c r="I87" i="3" s="1"/>
  <c r="E94" i="3"/>
  <c r="F80" i="7"/>
  <c r="H46" i="5"/>
  <c r="N46" i="5" s="1"/>
  <c r="F22" i="3"/>
  <c r="F23" i="3" s="1"/>
  <c r="G46" i="5" s="1"/>
  <c r="E63" i="7"/>
  <c r="E71" i="7" s="1"/>
  <c r="I74" i="3"/>
  <c r="I88" i="3" s="1"/>
  <c r="G69" i="3"/>
  <c r="G73" i="3" s="1"/>
  <c r="G74" i="3" s="1"/>
  <c r="G88" i="3" s="1"/>
  <c r="H54" i="5"/>
  <c r="N54" i="5" s="1"/>
  <c r="F33" i="3"/>
  <c r="F34" i="3" s="1"/>
  <c r="G54" i="5" s="1"/>
  <c r="F18" i="3"/>
  <c r="F19" i="3" s="1"/>
  <c r="G30" i="5" s="1"/>
  <c r="H30" i="5"/>
  <c r="N30" i="5" s="1"/>
  <c r="H69" i="3"/>
  <c r="H73" i="3" s="1"/>
  <c r="H74" i="3" s="1"/>
  <c r="H88" i="3" s="1"/>
  <c r="I97" i="3"/>
  <c r="I103" i="3" s="1"/>
  <c r="F63" i="7"/>
  <c r="F71" i="7" s="1"/>
  <c r="G96" i="3"/>
  <c r="G104" i="3" s="1"/>
  <c r="D97" i="3"/>
  <c r="D103" i="3" s="1"/>
  <c r="G64" i="3"/>
  <c r="G78" i="3" s="1"/>
  <c r="G79" i="3" s="1"/>
  <c r="G87" i="3" s="1"/>
  <c r="F94" i="3"/>
  <c r="F97" i="3" s="1"/>
  <c r="F103" i="3" s="1"/>
  <c r="E79" i="3"/>
  <c r="E87" i="3" s="1"/>
  <c r="D58" i="7"/>
  <c r="D72" i="7" s="1"/>
  <c r="F78" i="7"/>
  <c r="F81" i="7"/>
  <c r="E97" i="3" l="1"/>
  <c r="E103" i="3" s="1"/>
  <c r="H53" i="5"/>
  <c r="N53" i="5" s="1"/>
  <c r="J60" i="20"/>
  <c r="K60" i="5"/>
  <c r="P60" i="5" s="1"/>
  <c r="J62" i="20"/>
  <c r="K62" i="5"/>
  <c r="P62" i="5" s="1"/>
  <c r="J24" i="20"/>
  <c r="K24" i="5"/>
  <c r="P24" i="5" s="1"/>
  <c r="J22" i="20"/>
  <c r="K22" i="5"/>
  <c r="P22" i="5" s="1"/>
  <c r="J26" i="20"/>
  <c r="K26" i="5"/>
  <c r="P26" i="5" s="1"/>
  <c r="J25" i="20"/>
  <c r="K25" i="5"/>
  <c r="P25" i="5" s="1"/>
  <c r="J21" i="20"/>
  <c r="K21" i="5"/>
  <c r="P21" i="5" s="1"/>
  <c r="J20" i="20"/>
  <c r="K20" i="5"/>
  <c r="P20" i="5" s="1"/>
  <c r="J63" i="20"/>
  <c r="K63" i="5"/>
  <c r="P63" i="5" s="1"/>
  <c r="H71" i="5"/>
  <c r="N71" i="5" s="1"/>
  <c r="E21" i="7"/>
  <c r="E22" i="7" s="1"/>
  <c r="G71" i="5" s="1"/>
  <c r="D18" i="3"/>
  <c r="D19" i="3" s="1"/>
  <c r="G28" i="5" s="1"/>
  <c r="H28" i="5"/>
  <c r="N28" i="5" s="1"/>
  <c r="H24" i="3"/>
  <c r="H25" i="3" s="1"/>
  <c r="G49" i="5" s="1"/>
  <c r="H49" i="5"/>
  <c r="N49" i="5" s="1"/>
  <c r="E29" i="3"/>
  <c r="E30" i="3" s="1"/>
  <c r="G37" i="5" s="1"/>
  <c r="H37" i="5"/>
  <c r="N37" i="5" s="1"/>
  <c r="H78" i="5"/>
  <c r="N78" i="5" s="1"/>
  <c r="G16" i="7"/>
  <c r="G17" i="7" s="1"/>
  <c r="G78" i="5" s="1"/>
  <c r="H83" i="5"/>
  <c r="N83" i="5" s="1"/>
  <c r="G23" i="7"/>
  <c r="G24" i="7" s="1"/>
  <c r="G83" i="5" s="1"/>
  <c r="H81" i="5"/>
  <c r="N81" i="5" s="1"/>
  <c r="E23" i="7"/>
  <c r="E24" i="7" s="1"/>
  <c r="G81" i="5" s="1"/>
  <c r="H38" i="5"/>
  <c r="N38" i="5" s="1"/>
  <c r="F29" i="3"/>
  <c r="F30" i="3" s="1"/>
  <c r="G38" i="5" s="1"/>
  <c r="F14" i="7"/>
  <c r="F15" i="7" s="1"/>
  <c r="G67" i="5" s="1"/>
  <c r="H67" i="5"/>
  <c r="N67" i="5" s="1"/>
  <c r="G97" i="3"/>
  <c r="G103" i="3" s="1"/>
  <c r="M46" i="5"/>
  <c r="J46" i="5"/>
  <c r="H46" i="20"/>
  <c r="I46" i="20" s="1"/>
  <c r="H34" i="5"/>
  <c r="N34" i="5" s="1"/>
  <c r="I20" i="3"/>
  <c r="I21" i="3" s="1"/>
  <c r="G34" i="5" s="1"/>
  <c r="H52" i="20"/>
  <c r="I52" i="20" s="1"/>
  <c r="J52" i="5"/>
  <c r="M52" i="5"/>
  <c r="H76" i="5"/>
  <c r="N76" i="5" s="1"/>
  <c r="E16" i="7"/>
  <c r="E17" i="7" s="1"/>
  <c r="G76" i="5" s="1"/>
  <c r="H53" i="20"/>
  <c r="I53" i="20" s="1"/>
  <c r="M53" i="5"/>
  <c r="J53" i="5"/>
  <c r="G35" i="3"/>
  <c r="G36" i="3" s="1"/>
  <c r="G56" i="5" s="1"/>
  <c r="H56" i="5"/>
  <c r="N56" i="5" s="1"/>
  <c r="H31" i="3"/>
  <c r="H32" i="3" s="1"/>
  <c r="G41" i="5" s="1"/>
  <c r="H41" i="5"/>
  <c r="N41" i="5" s="1"/>
  <c r="M58" i="5"/>
  <c r="J58" i="5"/>
  <c r="H58" i="20"/>
  <c r="I58" i="20" s="1"/>
  <c r="G20" i="3"/>
  <c r="G21" i="3" s="1"/>
  <c r="G32" i="5" s="1"/>
  <c r="H32" i="5"/>
  <c r="N32" i="5" s="1"/>
  <c r="I31" i="3"/>
  <c r="I32" i="3" s="1"/>
  <c r="G42" i="5" s="1"/>
  <c r="H42" i="5"/>
  <c r="N42" i="5" s="1"/>
  <c r="J30" i="5"/>
  <c r="M30" i="5"/>
  <c r="H30" i="20"/>
  <c r="I30" i="20" s="1"/>
  <c r="D23" i="7"/>
  <c r="D24" i="7" s="1"/>
  <c r="G80" i="5" s="1"/>
  <c r="H80" i="5"/>
  <c r="N80" i="5" s="1"/>
  <c r="H61" i="20"/>
  <c r="I61" i="20" s="1"/>
  <c r="M61" i="5"/>
  <c r="J61" i="5"/>
  <c r="J44" i="5"/>
  <c r="H44" i="20"/>
  <c r="I44" i="20" s="1"/>
  <c r="M44" i="5"/>
  <c r="E22" i="3"/>
  <c r="E23" i="3" s="1"/>
  <c r="G45" i="5" s="1"/>
  <c r="H45" i="5"/>
  <c r="N45" i="5" s="1"/>
  <c r="M68" i="5"/>
  <c r="J68" i="5"/>
  <c r="H68" i="20"/>
  <c r="I68" i="20" s="1"/>
  <c r="H29" i="5"/>
  <c r="N29" i="5" s="1"/>
  <c r="E18" i="3"/>
  <c r="E19" i="3" s="1"/>
  <c r="G29" i="5" s="1"/>
  <c r="E14" i="7"/>
  <c r="E15" i="7" s="1"/>
  <c r="G66" i="5" s="1"/>
  <c r="H66" i="5"/>
  <c r="N66" i="5" s="1"/>
  <c r="H48" i="5"/>
  <c r="N48" i="5" s="1"/>
  <c r="G24" i="3"/>
  <c r="G25" i="3" s="1"/>
  <c r="G48" i="5" s="1"/>
  <c r="H75" i="5"/>
  <c r="N75" i="5" s="1"/>
  <c r="D16" i="7"/>
  <c r="D17" i="7" s="1"/>
  <c r="G75" i="5" s="1"/>
  <c r="H36" i="5"/>
  <c r="N36" i="5" s="1"/>
  <c r="D29" i="3"/>
  <c r="D30" i="3" s="1"/>
  <c r="G36" i="5" s="1"/>
  <c r="F16" i="7"/>
  <c r="F17" i="7" s="1"/>
  <c r="G77" i="5" s="1"/>
  <c r="H77" i="5"/>
  <c r="N77" i="5" s="1"/>
  <c r="J54" i="5"/>
  <c r="M54" i="5"/>
  <c r="H54" i="20"/>
  <c r="I54" i="20" s="1"/>
  <c r="H50" i="5"/>
  <c r="N50" i="5" s="1"/>
  <c r="I24" i="3"/>
  <c r="I25" i="3" s="1"/>
  <c r="G50" i="5" s="1"/>
  <c r="F88" i="7"/>
  <c r="F87" i="7"/>
  <c r="H70" i="5"/>
  <c r="N70" i="5" s="1"/>
  <c r="D21" i="7"/>
  <c r="D22" i="7" s="1"/>
  <c r="G70" i="5" s="1"/>
  <c r="H33" i="5"/>
  <c r="N33" i="5" s="1"/>
  <c r="H20" i="3"/>
  <c r="H21" i="3" s="1"/>
  <c r="G33" i="5" s="1"/>
  <c r="G21" i="7"/>
  <c r="G22" i="7" s="1"/>
  <c r="G73" i="5" s="1"/>
  <c r="H73" i="5"/>
  <c r="N73" i="5" s="1"/>
  <c r="H57" i="20"/>
  <c r="I57" i="20" s="1"/>
  <c r="M57" i="5"/>
  <c r="J57" i="5"/>
  <c r="M65" i="5"/>
  <c r="J65" i="5"/>
  <c r="H65" i="20"/>
  <c r="I65" i="20" s="1"/>
  <c r="L20" i="5" l="1"/>
  <c r="Q20" i="5" s="1"/>
  <c r="L22" i="5"/>
  <c r="Q22" i="5" s="1"/>
  <c r="L63" i="5"/>
  <c r="Q63" i="5" s="1"/>
  <c r="L60" i="5"/>
  <c r="Q60" i="5" s="1"/>
  <c r="L26" i="5"/>
  <c r="Q26" i="5" s="1"/>
  <c r="M25" i="20"/>
  <c r="K25" i="20"/>
  <c r="K62" i="20"/>
  <c r="M62" i="20"/>
  <c r="M21" i="20"/>
  <c r="K21" i="20"/>
  <c r="M24" i="20"/>
  <c r="K24" i="20"/>
  <c r="M20" i="20"/>
  <c r="K20" i="20"/>
  <c r="L25" i="5"/>
  <c r="Q25" i="5" s="1"/>
  <c r="K22" i="20"/>
  <c r="M22" i="20"/>
  <c r="L62" i="5"/>
  <c r="Q62" i="5" s="1"/>
  <c r="M63" i="20"/>
  <c r="K63" i="20"/>
  <c r="L21" i="5"/>
  <c r="Q21" i="5" s="1"/>
  <c r="M26" i="20"/>
  <c r="K26" i="20"/>
  <c r="L24" i="5"/>
  <c r="Q24" i="5" s="1"/>
  <c r="K60" i="20"/>
  <c r="M60" i="20"/>
  <c r="M70" i="5"/>
  <c r="J70" i="5"/>
  <c r="H70" i="20"/>
  <c r="I70" i="20" s="1"/>
  <c r="J54" i="20"/>
  <c r="K54" i="5"/>
  <c r="P54" i="5" s="1"/>
  <c r="J44" i="20"/>
  <c r="K44" i="5"/>
  <c r="P44" i="5" s="1"/>
  <c r="J30" i="20"/>
  <c r="K30" i="5"/>
  <c r="P30" i="5" s="1"/>
  <c r="J53" i="20"/>
  <c r="K53" i="5"/>
  <c r="P53" i="5" s="1"/>
  <c r="H83" i="20"/>
  <c r="I83" i="20" s="1"/>
  <c r="M83" i="5"/>
  <c r="J83" i="5"/>
  <c r="J57" i="20"/>
  <c r="K57" i="5"/>
  <c r="P57" i="5" s="1"/>
  <c r="M73" i="5"/>
  <c r="H73" i="20"/>
  <c r="I73" i="20" s="1"/>
  <c r="J73" i="5"/>
  <c r="M75" i="5"/>
  <c r="H75" i="20"/>
  <c r="I75" i="20" s="1"/>
  <c r="J75" i="5"/>
  <c r="M45" i="5"/>
  <c r="H45" i="20"/>
  <c r="I45" i="20" s="1"/>
  <c r="J45" i="5"/>
  <c r="J61" i="20"/>
  <c r="K61" i="5"/>
  <c r="P61" i="5" s="1"/>
  <c r="M80" i="5"/>
  <c r="J80" i="5"/>
  <c r="H80" i="20"/>
  <c r="I80" i="20" s="1"/>
  <c r="H41" i="20"/>
  <c r="I41" i="20" s="1"/>
  <c r="J41" i="5"/>
  <c r="M41" i="5"/>
  <c r="H40" i="5"/>
  <c r="N40" i="5" s="1"/>
  <c r="G31" i="3"/>
  <c r="G32" i="3" s="1"/>
  <c r="G40" i="5" s="1"/>
  <c r="H37" i="20"/>
  <c r="I37" i="20" s="1"/>
  <c r="M37" i="5"/>
  <c r="J37" i="5"/>
  <c r="H28" i="20"/>
  <c r="I28" i="20" s="1"/>
  <c r="J28" i="5"/>
  <c r="M28" i="5"/>
  <c r="H32" i="20"/>
  <c r="I32" i="20" s="1"/>
  <c r="J32" i="5"/>
  <c r="M32" i="5"/>
  <c r="H34" i="20"/>
  <c r="I34" i="20" s="1"/>
  <c r="J34" i="5"/>
  <c r="M34" i="5"/>
  <c r="M38" i="5"/>
  <c r="J38" i="5"/>
  <c r="H38" i="20"/>
  <c r="I38" i="20" s="1"/>
  <c r="M33" i="5"/>
  <c r="J33" i="5"/>
  <c r="H33" i="20"/>
  <c r="I33" i="20" s="1"/>
  <c r="H72" i="5"/>
  <c r="N72" i="5" s="1"/>
  <c r="F21" i="7"/>
  <c r="F22" i="7" s="1"/>
  <c r="G72" i="5" s="1"/>
  <c r="H77" i="20"/>
  <c r="I77" i="20" s="1"/>
  <c r="J77" i="5"/>
  <c r="M77" i="5"/>
  <c r="J66" i="5"/>
  <c r="H66" i="20"/>
  <c r="I66" i="20" s="1"/>
  <c r="M66" i="5"/>
  <c r="J68" i="20"/>
  <c r="K68" i="5"/>
  <c r="P68" i="5" s="1"/>
  <c r="J42" i="5"/>
  <c r="H42" i="20"/>
  <c r="I42" i="20" s="1"/>
  <c r="M42" i="5"/>
  <c r="J58" i="20"/>
  <c r="K58" i="5"/>
  <c r="P58" i="5" s="1"/>
  <c r="J52" i="20"/>
  <c r="K52" i="5"/>
  <c r="P52" i="5" s="1"/>
  <c r="M81" i="5"/>
  <c r="J81" i="5"/>
  <c r="H81" i="20"/>
  <c r="I81" i="20" s="1"/>
  <c r="M78" i="5"/>
  <c r="H78" i="20"/>
  <c r="I78" i="20" s="1"/>
  <c r="J78" i="5"/>
  <c r="H71" i="20"/>
  <c r="I71" i="20" s="1"/>
  <c r="M71" i="5"/>
  <c r="J71" i="5"/>
  <c r="M50" i="5"/>
  <c r="H50" i="20"/>
  <c r="I50" i="20" s="1"/>
  <c r="J50" i="5"/>
  <c r="J65" i="20"/>
  <c r="K65" i="5"/>
  <c r="P65" i="5" s="1"/>
  <c r="H82" i="5"/>
  <c r="N82" i="5" s="1"/>
  <c r="F23" i="7"/>
  <c r="F24" i="7" s="1"/>
  <c r="G82" i="5" s="1"/>
  <c r="M36" i="5"/>
  <c r="H36" i="20"/>
  <c r="I36" i="20" s="1"/>
  <c r="J36" i="5"/>
  <c r="H48" i="20"/>
  <c r="I48" i="20" s="1"/>
  <c r="M48" i="5"/>
  <c r="J48" i="5"/>
  <c r="H29" i="20"/>
  <c r="I29" i="20" s="1"/>
  <c r="M29" i="5"/>
  <c r="J29" i="5"/>
  <c r="H56" i="20"/>
  <c r="I56" i="20" s="1"/>
  <c r="M56" i="5"/>
  <c r="J56" i="5"/>
  <c r="M76" i="5"/>
  <c r="J76" i="5"/>
  <c r="H76" i="20"/>
  <c r="I76" i="20" s="1"/>
  <c r="J46" i="20"/>
  <c r="K46" i="5"/>
  <c r="P46" i="5" s="1"/>
  <c r="M67" i="5"/>
  <c r="H67" i="20"/>
  <c r="I67" i="20" s="1"/>
  <c r="J67" i="5"/>
  <c r="M49" i="5"/>
  <c r="J49" i="5"/>
  <c r="H49" i="20"/>
  <c r="I49" i="20" s="1"/>
  <c r="L30" i="5" l="1"/>
  <c r="Q30" i="5" s="1"/>
  <c r="L46" i="5"/>
  <c r="Q46" i="5" s="1"/>
  <c r="L65" i="5"/>
  <c r="Q65" i="5" s="1"/>
  <c r="L53" i="5"/>
  <c r="Q53" i="5" s="1"/>
  <c r="L58" i="5"/>
  <c r="Q58" i="5" s="1"/>
  <c r="L52" i="5"/>
  <c r="Q52" i="5" s="1"/>
  <c r="N63" i="20"/>
  <c r="J62" i="12"/>
  <c r="Q62" i="12" s="1"/>
  <c r="U62" i="12" s="1"/>
  <c r="J61" i="48" s="1"/>
  <c r="J23" i="12"/>
  <c r="Q23" i="12" s="1"/>
  <c r="U23" i="12" s="1"/>
  <c r="J22" i="48" s="1"/>
  <c r="N24" i="20"/>
  <c r="N62" i="20"/>
  <c r="J61" i="12"/>
  <c r="Q61" i="12" s="1"/>
  <c r="U61" i="12" s="1"/>
  <c r="J60" i="48" s="1"/>
  <c r="N60" i="20"/>
  <c r="J59" i="12"/>
  <c r="Q59" i="12" s="1"/>
  <c r="U59" i="12" s="1"/>
  <c r="J58" i="48" s="1"/>
  <c r="N26" i="20"/>
  <c r="J25" i="12"/>
  <c r="Q25" i="12" s="1"/>
  <c r="U25" i="12" s="1"/>
  <c r="J24" i="48" s="1"/>
  <c r="J21" i="12"/>
  <c r="Q21" i="12" s="1"/>
  <c r="U21" i="12" s="1"/>
  <c r="J20" i="48" s="1"/>
  <c r="N22" i="20"/>
  <c r="N20" i="20"/>
  <c r="J19" i="12"/>
  <c r="Q19" i="12" s="1"/>
  <c r="U19" i="12" s="1"/>
  <c r="J18" i="48" s="1"/>
  <c r="N21" i="20"/>
  <c r="J20" i="12"/>
  <c r="Q20" i="12" s="1"/>
  <c r="U20" i="12" s="1"/>
  <c r="J19" i="48" s="1"/>
  <c r="N25" i="20"/>
  <c r="J24" i="12"/>
  <c r="Q24" i="12" s="1"/>
  <c r="U24" i="12" s="1"/>
  <c r="J23" i="48" s="1"/>
  <c r="J49" i="20"/>
  <c r="K49" i="5"/>
  <c r="P49" i="5" s="1"/>
  <c r="J50" i="20"/>
  <c r="K50" i="5"/>
  <c r="P50" i="5" s="1"/>
  <c r="J42" i="20"/>
  <c r="K42" i="5"/>
  <c r="P42" i="5" s="1"/>
  <c r="J77" i="20"/>
  <c r="K77" i="5"/>
  <c r="P77" i="5" s="1"/>
  <c r="J38" i="20"/>
  <c r="K38" i="5"/>
  <c r="P38" i="5" s="1"/>
  <c r="J80" i="20"/>
  <c r="K80" i="5"/>
  <c r="P80" i="5" s="1"/>
  <c r="K61" i="20"/>
  <c r="M61" i="20"/>
  <c r="J75" i="20"/>
  <c r="K75" i="5"/>
  <c r="P75" i="5" s="1"/>
  <c r="M57" i="20"/>
  <c r="K57" i="20"/>
  <c r="K44" i="20"/>
  <c r="M44" i="20"/>
  <c r="J56" i="20"/>
  <c r="K56" i="5"/>
  <c r="P56" i="5" s="1"/>
  <c r="M82" i="5"/>
  <c r="H82" i="20"/>
  <c r="I82" i="20" s="1"/>
  <c r="J82" i="5"/>
  <c r="J71" i="20"/>
  <c r="K71" i="5"/>
  <c r="P71" i="5" s="1"/>
  <c r="J34" i="20"/>
  <c r="K34" i="5"/>
  <c r="P34" i="5" s="1"/>
  <c r="J37" i="20"/>
  <c r="K37" i="5"/>
  <c r="P37" i="5" s="1"/>
  <c r="J73" i="20"/>
  <c r="K73" i="5"/>
  <c r="P73" i="5" s="1"/>
  <c r="K54" i="20"/>
  <c r="M54" i="20"/>
  <c r="J76" i="20"/>
  <c r="K76" i="5"/>
  <c r="P76" i="5" s="1"/>
  <c r="J48" i="20"/>
  <c r="K48" i="5"/>
  <c r="P48" i="5" s="1"/>
  <c r="M58" i="20"/>
  <c r="K58" i="20"/>
  <c r="L68" i="5"/>
  <c r="Q68" i="5" s="1"/>
  <c r="J33" i="20"/>
  <c r="K33" i="5"/>
  <c r="P33" i="5" s="1"/>
  <c r="J28" i="20"/>
  <c r="K28" i="5"/>
  <c r="P28" i="5" s="1"/>
  <c r="J41" i="20"/>
  <c r="K41" i="5"/>
  <c r="P41" i="5" s="1"/>
  <c r="J45" i="20"/>
  <c r="K45" i="5"/>
  <c r="P45" i="5" s="1"/>
  <c r="J83" i="20"/>
  <c r="K83" i="5"/>
  <c r="P83" i="5" s="1"/>
  <c r="K30" i="20"/>
  <c r="M30" i="20"/>
  <c r="L54" i="5"/>
  <c r="Q54" i="5" s="1"/>
  <c r="J70" i="20"/>
  <c r="K70" i="5"/>
  <c r="P70" i="5" s="1"/>
  <c r="K46" i="20"/>
  <c r="M46" i="20"/>
  <c r="K65" i="20"/>
  <c r="M65" i="20"/>
  <c r="K68" i="20"/>
  <c r="M68" i="20"/>
  <c r="J36" i="20"/>
  <c r="K36" i="5"/>
  <c r="P36" i="5" s="1"/>
  <c r="J67" i="20"/>
  <c r="K67" i="5"/>
  <c r="P67" i="5" s="1"/>
  <c r="J29" i="20"/>
  <c r="K29" i="5"/>
  <c r="P29" i="5" s="1"/>
  <c r="J78" i="20"/>
  <c r="K78" i="5"/>
  <c r="P78" i="5" s="1"/>
  <c r="J81" i="20"/>
  <c r="K81" i="5"/>
  <c r="P81" i="5" s="1"/>
  <c r="M52" i="20"/>
  <c r="K52" i="20"/>
  <c r="J66" i="20"/>
  <c r="K66" i="5"/>
  <c r="P66" i="5" s="1"/>
  <c r="J72" i="5"/>
  <c r="M72" i="5"/>
  <c r="H72" i="20"/>
  <c r="I72" i="20" s="1"/>
  <c r="J32" i="20"/>
  <c r="K32" i="5"/>
  <c r="P32" i="5" s="1"/>
  <c r="H40" i="20"/>
  <c r="I40" i="20" s="1"/>
  <c r="J40" i="5"/>
  <c r="M40" i="5"/>
  <c r="L61" i="5"/>
  <c r="Q61" i="5" s="1"/>
  <c r="L57" i="5"/>
  <c r="Q57" i="5" s="1"/>
  <c r="M53" i="20"/>
  <c r="K53" i="20"/>
  <c r="L44" i="5"/>
  <c r="Q44" i="5" s="1"/>
  <c r="L36" i="5" l="1"/>
  <c r="Q36" i="5" s="1"/>
  <c r="L78" i="5"/>
  <c r="Q78" i="5" s="1"/>
  <c r="L29" i="5"/>
  <c r="Q29" i="5" s="1"/>
  <c r="L37" i="5"/>
  <c r="Q37" i="5" s="1"/>
  <c r="L66" i="5"/>
  <c r="Q66" i="5" s="1"/>
  <c r="L83" i="5"/>
  <c r="Q83" i="5" s="1"/>
  <c r="L28" i="5"/>
  <c r="Q28" i="5" s="1"/>
  <c r="L75" i="5"/>
  <c r="Q75" i="5" s="1"/>
  <c r="L38" i="5"/>
  <c r="Q38" i="5" s="1"/>
  <c r="L50" i="5"/>
  <c r="Q50" i="5" s="1"/>
  <c r="L34" i="5"/>
  <c r="Q34" i="5" s="1"/>
  <c r="L56" i="5"/>
  <c r="Q56" i="5" s="1"/>
  <c r="L80" i="5"/>
  <c r="Q80" i="5" s="1"/>
  <c r="L81" i="5"/>
  <c r="Q81" i="5" s="1"/>
  <c r="L45" i="5"/>
  <c r="Q45" i="5" s="1"/>
  <c r="L33" i="5"/>
  <c r="Q33" i="5" s="1"/>
  <c r="L76" i="5"/>
  <c r="Q76" i="5" s="1"/>
  <c r="L77" i="5"/>
  <c r="Q77" i="5" s="1"/>
  <c r="L49" i="5"/>
  <c r="Q49" i="5" s="1"/>
  <c r="L58" i="48"/>
  <c r="M58" i="48" s="1"/>
  <c r="O58" i="48"/>
  <c r="P58" i="48" s="1"/>
  <c r="L20" i="48"/>
  <c r="M20" i="48" s="1"/>
  <c r="O20" i="48"/>
  <c r="P20" i="48" s="1"/>
  <c r="O22" i="48"/>
  <c r="P22" i="48" s="1"/>
  <c r="L22" i="48"/>
  <c r="M22" i="48" s="1"/>
  <c r="O18" i="48"/>
  <c r="P18" i="48" s="1"/>
  <c r="L18" i="48"/>
  <c r="M18" i="48" s="1"/>
  <c r="O24" i="48"/>
  <c r="P24" i="48" s="1"/>
  <c r="L24" i="48"/>
  <c r="M24" i="48" s="1"/>
  <c r="L61" i="48"/>
  <c r="M61" i="48" s="1"/>
  <c r="O61" i="48"/>
  <c r="P61" i="48" s="1"/>
  <c r="L19" i="48"/>
  <c r="M19" i="48" s="1"/>
  <c r="O19" i="48"/>
  <c r="P19" i="48" s="1"/>
  <c r="O23" i="48"/>
  <c r="P23" i="48" s="1"/>
  <c r="L23" i="48"/>
  <c r="M23" i="48" s="1"/>
  <c r="O60" i="48"/>
  <c r="P60" i="48" s="1"/>
  <c r="L60" i="48"/>
  <c r="M60" i="48" s="1"/>
  <c r="K28" i="20"/>
  <c r="M28" i="20"/>
  <c r="K56" i="20"/>
  <c r="M56" i="20"/>
  <c r="M80" i="20"/>
  <c r="K80" i="20"/>
  <c r="M50" i="20"/>
  <c r="K50" i="20"/>
  <c r="J40" i="20"/>
  <c r="K40" i="5"/>
  <c r="P40" i="5" s="1"/>
  <c r="K67" i="20"/>
  <c r="M67" i="20"/>
  <c r="N46" i="20"/>
  <c r="J45" i="12"/>
  <c r="Q45" i="12" s="1"/>
  <c r="U45" i="12" s="1"/>
  <c r="J44" i="48" s="1"/>
  <c r="K41" i="20"/>
  <c r="M41" i="20"/>
  <c r="M48" i="20"/>
  <c r="K48" i="20"/>
  <c r="J53" i="12"/>
  <c r="Q53" i="12" s="1"/>
  <c r="U53" i="12" s="1"/>
  <c r="J52" i="48" s="1"/>
  <c r="N54" i="20"/>
  <c r="M42" i="20"/>
  <c r="K42" i="20"/>
  <c r="K29" i="20"/>
  <c r="M29" i="20"/>
  <c r="K45" i="20"/>
  <c r="M45" i="20"/>
  <c r="J57" i="12"/>
  <c r="Q57" i="12" s="1"/>
  <c r="U57" i="12" s="1"/>
  <c r="J56" i="48" s="1"/>
  <c r="N58" i="20"/>
  <c r="M71" i="20"/>
  <c r="K71" i="20"/>
  <c r="K77" i="20"/>
  <c r="M77" i="20"/>
  <c r="J72" i="20"/>
  <c r="K72" i="5"/>
  <c r="P72" i="5" s="1"/>
  <c r="K81" i="20"/>
  <c r="M81" i="20"/>
  <c r="M36" i="20"/>
  <c r="K36" i="20"/>
  <c r="K76" i="20"/>
  <c r="M76" i="20"/>
  <c r="M37" i="20"/>
  <c r="K37" i="20"/>
  <c r="J56" i="12"/>
  <c r="Q56" i="12" s="1"/>
  <c r="U56" i="12" s="1"/>
  <c r="J55" i="48" s="1"/>
  <c r="N57" i="20"/>
  <c r="J60" i="12"/>
  <c r="Q60" i="12" s="1"/>
  <c r="U60" i="12" s="1"/>
  <c r="J59" i="48" s="1"/>
  <c r="N61" i="20"/>
  <c r="J52" i="12"/>
  <c r="Q52" i="12" s="1"/>
  <c r="U52" i="12" s="1"/>
  <c r="J51" i="48" s="1"/>
  <c r="N53" i="20"/>
  <c r="K32" i="20"/>
  <c r="M32" i="20"/>
  <c r="N52" i="20"/>
  <c r="J51" i="12"/>
  <c r="Q51" i="12" s="1"/>
  <c r="U51" i="12" s="1"/>
  <c r="J50" i="48" s="1"/>
  <c r="J67" i="12"/>
  <c r="Q67" i="12" s="1"/>
  <c r="U67" i="12" s="1"/>
  <c r="J66" i="48" s="1"/>
  <c r="N68" i="20"/>
  <c r="M70" i="20"/>
  <c r="K70" i="20"/>
  <c r="K73" i="20"/>
  <c r="M73" i="20"/>
  <c r="L71" i="5"/>
  <c r="Q71" i="5" s="1"/>
  <c r="J43" i="12"/>
  <c r="Q43" i="12" s="1"/>
  <c r="U43" i="12" s="1"/>
  <c r="J42" i="48" s="1"/>
  <c r="N44" i="20"/>
  <c r="L32" i="5"/>
  <c r="Q32" i="5" s="1"/>
  <c r="K66" i="20"/>
  <c r="M66" i="20"/>
  <c r="K78" i="20"/>
  <c r="M78" i="20"/>
  <c r="L67" i="5"/>
  <c r="Q67" i="5" s="1"/>
  <c r="N65" i="20"/>
  <c r="J64" i="12"/>
  <c r="Q64" i="12" s="1"/>
  <c r="U64" i="12" s="1"/>
  <c r="J63" i="48" s="1"/>
  <c r="L70" i="5"/>
  <c r="Q70" i="5" s="1"/>
  <c r="N30" i="20"/>
  <c r="J29" i="12"/>
  <c r="Q29" i="12" s="1"/>
  <c r="U29" i="12" s="1"/>
  <c r="J28" i="48" s="1"/>
  <c r="M83" i="20"/>
  <c r="K83" i="20"/>
  <c r="L41" i="5"/>
  <c r="Q41" i="5" s="1"/>
  <c r="K33" i="20"/>
  <c r="M33" i="20"/>
  <c r="L48" i="5"/>
  <c r="Q48" i="5" s="1"/>
  <c r="L73" i="5"/>
  <c r="Q73" i="5" s="1"/>
  <c r="M34" i="20"/>
  <c r="K34" i="20"/>
  <c r="J82" i="20"/>
  <c r="K82" i="5"/>
  <c r="P82" i="5" s="1"/>
  <c r="K75" i="20"/>
  <c r="M75" i="20"/>
  <c r="K38" i="20"/>
  <c r="M38" i="20"/>
  <c r="L42" i="5"/>
  <c r="Q42" i="5" s="1"/>
  <c r="K49" i="20"/>
  <c r="M49" i="20"/>
  <c r="L40" i="5" l="1"/>
  <c r="Q40" i="5" s="1"/>
  <c r="L72" i="5"/>
  <c r="Q72" i="5" s="1"/>
  <c r="L82" i="5"/>
  <c r="Q82" i="5" s="1"/>
  <c r="K82" i="20"/>
  <c r="M82" i="20"/>
  <c r="J77" i="12"/>
  <c r="Q77" i="12" s="1"/>
  <c r="U77" i="12" s="1"/>
  <c r="J76" i="48" s="1"/>
  <c r="N78" i="20"/>
  <c r="O52" i="48"/>
  <c r="P52" i="48" s="1"/>
  <c r="L52" i="48"/>
  <c r="M52" i="48" s="1"/>
  <c r="J82" i="12"/>
  <c r="Q82" i="12" s="1"/>
  <c r="U82" i="12" s="1"/>
  <c r="J81" i="48" s="1"/>
  <c r="N83" i="20"/>
  <c r="L59" i="48"/>
  <c r="M59" i="48" s="1"/>
  <c r="O59" i="48"/>
  <c r="P59" i="48" s="1"/>
  <c r="J35" i="12"/>
  <c r="Q35" i="12" s="1"/>
  <c r="U35" i="12" s="1"/>
  <c r="J34" i="48" s="1"/>
  <c r="N36" i="20"/>
  <c r="N45" i="20"/>
  <c r="J44" i="12"/>
  <c r="Q44" i="12" s="1"/>
  <c r="U44" i="12" s="1"/>
  <c r="J43" i="48" s="1"/>
  <c r="O44" i="48"/>
  <c r="P44" i="48" s="1"/>
  <c r="L44" i="48"/>
  <c r="M44" i="48" s="1"/>
  <c r="J49" i="12"/>
  <c r="Q49" i="12" s="1"/>
  <c r="U49" i="12" s="1"/>
  <c r="J48" i="48" s="1"/>
  <c r="N50" i="20"/>
  <c r="N75" i="20"/>
  <c r="J74" i="12"/>
  <c r="Q74" i="12" s="1"/>
  <c r="U74" i="12" s="1"/>
  <c r="J73" i="48" s="1"/>
  <c r="O56" i="48"/>
  <c r="P56" i="48" s="1"/>
  <c r="L56" i="48"/>
  <c r="M56" i="48" s="1"/>
  <c r="O63" i="48"/>
  <c r="P63" i="48" s="1"/>
  <c r="L63" i="48"/>
  <c r="M63" i="48" s="1"/>
  <c r="O42" i="48"/>
  <c r="P42" i="48" s="1"/>
  <c r="L42" i="48"/>
  <c r="M42" i="48" s="1"/>
  <c r="N81" i="20"/>
  <c r="J80" i="12"/>
  <c r="Q80" i="12" s="1"/>
  <c r="U80" i="12" s="1"/>
  <c r="J79" i="48" s="1"/>
  <c r="J72" i="12"/>
  <c r="Q72" i="12" s="1"/>
  <c r="U72" i="12" s="1"/>
  <c r="J71" i="48" s="1"/>
  <c r="N73" i="20"/>
  <c r="J31" i="12"/>
  <c r="Q31" i="12" s="1"/>
  <c r="U31" i="12" s="1"/>
  <c r="J30" i="48" s="1"/>
  <c r="N32" i="20"/>
  <c r="N56" i="20"/>
  <c r="J55" i="12"/>
  <c r="Q55" i="12" s="1"/>
  <c r="U55" i="12" s="1"/>
  <c r="J54" i="48" s="1"/>
  <c r="J32" i="12"/>
  <c r="Q32" i="12" s="1"/>
  <c r="U32" i="12" s="1"/>
  <c r="J31" i="48" s="1"/>
  <c r="N33" i="20"/>
  <c r="L66" i="48"/>
  <c r="M66" i="48" s="1"/>
  <c r="O66" i="48"/>
  <c r="P66" i="48" s="1"/>
  <c r="J36" i="12"/>
  <c r="Q36" i="12" s="1"/>
  <c r="U36" i="12" s="1"/>
  <c r="J35" i="48" s="1"/>
  <c r="N37" i="20"/>
  <c r="N38" i="20"/>
  <c r="J37" i="12"/>
  <c r="Q37" i="12" s="1"/>
  <c r="U37" i="12" s="1"/>
  <c r="J36" i="48" s="1"/>
  <c r="J33" i="12"/>
  <c r="Q33" i="12" s="1"/>
  <c r="U33" i="12" s="1"/>
  <c r="J32" i="48" s="1"/>
  <c r="N34" i="20"/>
  <c r="L28" i="48"/>
  <c r="M28" i="48" s="1"/>
  <c r="O28" i="48"/>
  <c r="P28" i="48" s="1"/>
  <c r="J65" i="12"/>
  <c r="Q65" i="12" s="1"/>
  <c r="U65" i="12" s="1"/>
  <c r="J64" i="48" s="1"/>
  <c r="N66" i="20"/>
  <c r="L50" i="48"/>
  <c r="M50" i="48" s="1"/>
  <c r="O50" i="48"/>
  <c r="P50" i="48" s="1"/>
  <c r="N76" i="20"/>
  <c r="J75" i="12"/>
  <c r="Q75" i="12" s="1"/>
  <c r="U75" i="12" s="1"/>
  <c r="J74" i="48" s="1"/>
  <c r="M72" i="20"/>
  <c r="K72" i="20"/>
  <c r="J70" i="12"/>
  <c r="Q70" i="12" s="1"/>
  <c r="U70" i="12" s="1"/>
  <c r="J69" i="48" s="1"/>
  <c r="N71" i="20"/>
  <c r="J41" i="12"/>
  <c r="Q41" i="12" s="1"/>
  <c r="U41" i="12" s="1"/>
  <c r="J40" i="48" s="1"/>
  <c r="N42" i="20"/>
  <c r="J47" i="12"/>
  <c r="Q47" i="12" s="1"/>
  <c r="U47" i="12" s="1"/>
  <c r="J46" i="48" s="1"/>
  <c r="N48" i="20"/>
  <c r="J27" i="12"/>
  <c r="Q27" i="12" s="1"/>
  <c r="U27" i="12" s="1"/>
  <c r="J26" i="48" s="1"/>
  <c r="N28" i="20"/>
  <c r="J48" i="12"/>
  <c r="Q48" i="12" s="1"/>
  <c r="U48" i="12" s="1"/>
  <c r="J47" i="48" s="1"/>
  <c r="N49" i="20"/>
  <c r="J69" i="12"/>
  <c r="Q69" i="12" s="1"/>
  <c r="U69" i="12" s="1"/>
  <c r="J68" i="48" s="1"/>
  <c r="N70" i="20"/>
  <c r="O51" i="48"/>
  <c r="P51" i="48" s="1"/>
  <c r="L51" i="48"/>
  <c r="M51" i="48" s="1"/>
  <c r="L55" i="48"/>
  <c r="M55" i="48" s="1"/>
  <c r="O55" i="48"/>
  <c r="P55" i="48" s="1"/>
  <c r="J76" i="12"/>
  <c r="Q76" i="12" s="1"/>
  <c r="U76" i="12" s="1"/>
  <c r="J75" i="48" s="1"/>
  <c r="N77" i="20"/>
  <c r="J28" i="12"/>
  <c r="Q28" i="12" s="1"/>
  <c r="U28" i="12" s="1"/>
  <c r="J27" i="48" s="1"/>
  <c r="N29" i="20"/>
  <c r="N41" i="20"/>
  <c r="J40" i="12"/>
  <c r="Q40" i="12" s="1"/>
  <c r="U40" i="12" s="1"/>
  <c r="J39" i="48" s="1"/>
  <c r="J66" i="12"/>
  <c r="Q66" i="12" s="1"/>
  <c r="U66" i="12" s="1"/>
  <c r="J65" i="48" s="1"/>
  <c r="N67" i="20"/>
  <c r="M40" i="20"/>
  <c r="K40" i="20"/>
  <c r="N80" i="20"/>
  <c r="J79" i="12"/>
  <c r="Q79" i="12" s="1"/>
  <c r="U79" i="12" s="1"/>
  <c r="J78" i="48" s="1"/>
  <c r="O74" i="48" l="1"/>
  <c r="P74" i="48" s="1"/>
  <c r="L74" i="48"/>
  <c r="M74" i="48" s="1"/>
  <c r="O75" i="48"/>
  <c r="P75" i="48" s="1"/>
  <c r="L75" i="48"/>
  <c r="M75" i="48" s="1"/>
  <c r="O47" i="48"/>
  <c r="P47" i="48" s="1"/>
  <c r="L47" i="48"/>
  <c r="M47" i="48" s="1"/>
  <c r="O46" i="48"/>
  <c r="P46" i="48" s="1"/>
  <c r="L46" i="48"/>
  <c r="M46" i="48" s="1"/>
  <c r="L69" i="48"/>
  <c r="M69" i="48" s="1"/>
  <c r="O69" i="48"/>
  <c r="P69" i="48" s="1"/>
  <c r="O64" i="48"/>
  <c r="P64" i="48" s="1"/>
  <c r="L64" i="48"/>
  <c r="M64" i="48" s="1"/>
  <c r="L32" i="48"/>
  <c r="M32" i="48" s="1"/>
  <c r="O32" i="48"/>
  <c r="P32" i="48" s="1"/>
  <c r="L35" i="48"/>
  <c r="M35" i="48" s="1"/>
  <c r="O35" i="48"/>
  <c r="P35" i="48" s="1"/>
  <c r="O31" i="48"/>
  <c r="P31" i="48" s="1"/>
  <c r="L31" i="48"/>
  <c r="M31" i="48" s="1"/>
  <c r="O30" i="48"/>
  <c r="P30" i="48" s="1"/>
  <c r="L30" i="48"/>
  <c r="M30" i="48" s="1"/>
  <c r="O34" i="48"/>
  <c r="P34" i="48" s="1"/>
  <c r="L34" i="48"/>
  <c r="M34" i="48" s="1"/>
  <c r="L81" i="48"/>
  <c r="M81" i="48" s="1"/>
  <c r="O81" i="48"/>
  <c r="P81" i="48" s="1"/>
  <c r="L76" i="48"/>
  <c r="M76" i="48" s="1"/>
  <c r="O76" i="48"/>
  <c r="P76" i="48" s="1"/>
  <c r="L79" i="48"/>
  <c r="M79" i="48" s="1"/>
  <c r="O79" i="48"/>
  <c r="P79" i="48" s="1"/>
  <c r="J39" i="12"/>
  <c r="Q39" i="12" s="1"/>
  <c r="U39" i="12" s="1"/>
  <c r="J38" i="48" s="1"/>
  <c r="N40" i="20"/>
  <c r="O78" i="48"/>
  <c r="P78" i="48" s="1"/>
  <c r="L78" i="48"/>
  <c r="M78" i="48" s="1"/>
  <c r="L36" i="48"/>
  <c r="M36" i="48" s="1"/>
  <c r="O36" i="48"/>
  <c r="P36" i="48" s="1"/>
  <c r="O54" i="48"/>
  <c r="P54" i="48" s="1"/>
  <c r="L54" i="48"/>
  <c r="M54" i="48" s="1"/>
  <c r="L43" i="48"/>
  <c r="M43" i="48" s="1"/>
  <c r="O43" i="48"/>
  <c r="P43" i="48" s="1"/>
  <c r="J81" i="12"/>
  <c r="Q81" i="12" s="1"/>
  <c r="U81" i="12" s="1"/>
  <c r="J80" i="48" s="1"/>
  <c r="N82" i="20"/>
  <c r="O39" i="48"/>
  <c r="P39" i="48" s="1"/>
  <c r="L39" i="48"/>
  <c r="M39" i="48" s="1"/>
  <c r="O73" i="48"/>
  <c r="P73" i="48" s="1"/>
  <c r="L73" i="48"/>
  <c r="M73" i="48" s="1"/>
  <c r="L65" i="48"/>
  <c r="M65" i="48" s="1"/>
  <c r="O65" i="48"/>
  <c r="P65" i="48" s="1"/>
  <c r="O27" i="48"/>
  <c r="P27" i="48" s="1"/>
  <c r="L27" i="48"/>
  <c r="M27" i="48" s="1"/>
  <c r="L68" i="48"/>
  <c r="M68" i="48" s="1"/>
  <c r="O68" i="48"/>
  <c r="P68" i="48" s="1"/>
  <c r="L26" i="48"/>
  <c r="M26" i="48" s="1"/>
  <c r="O26" i="48"/>
  <c r="P26" i="48" s="1"/>
  <c r="O40" i="48"/>
  <c r="P40" i="48" s="1"/>
  <c r="L40" i="48"/>
  <c r="M40" i="48" s="1"/>
  <c r="J71" i="12"/>
  <c r="Q71" i="12" s="1"/>
  <c r="U71" i="12" s="1"/>
  <c r="J70" i="48" s="1"/>
  <c r="N72" i="20"/>
  <c r="O71" i="48"/>
  <c r="P71" i="48" s="1"/>
  <c r="L71" i="48"/>
  <c r="M71" i="48" s="1"/>
  <c r="O48" i="48"/>
  <c r="P48" i="48" s="1"/>
  <c r="L48" i="48"/>
  <c r="M48" i="48" s="1"/>
  <c r="L70" i="48" l="1"/>
  <c r="M70" i="48" s="1"/>
  <c r="O70" i="48"/>
  <c r="P70" i="48" s="1"/>
  <c r="O80" i="48"/>
  <c r="P80" i="48" s="1"/>
  <c r="L80" i="48"/>
  <c r="M80" i="48" s="1"/>
  <c r="L38" i="48"/>
  <c r="M38" i="48" s="1"/>
  <c r="O38" i="48"/>
  <c r="P38" i="48" s="1"/>
  <c r="A1" i="17"/>
  <c r="F1" i="45"/>
  <c r="A1" i="3"/>
  <c r="A1" i="16"/>
  <c r="A1" i="5"/>
  <c r="F1" i="12"/>
  <c r="A1" i="20"/>
  <c r="A1" i="7"/>
</calcChain>
</file>

<file path=xl/sharedStrings.xml><?xml version="1.0" encoding="utf-8"?>
<sst xmlns="http://schemas.openxmlformats.org/spreadsheetml/2006/main" count="973" uniqueCount="287">
  <si>
    <t>PER KW PER YEAR</t>
  </si>
  <si>
    <t>LINE</t>
  </si>
  <si>
    <t>WATTS--&gt;</t>
  </si>
  <si>
    <t>NO.</t>
  </si>
  <si>
    <t>LUMENS-&gt;</t>
  </si>
  <si>
    <t>-</t>
  </si>
  <si>
    <t>SINGLE LUMINAIRE</t>
  </si>
  <si>
    <t xml:space="preserve">     LS-1 A</t>
  </si>
  <si>
    <t xml:space="preserve">     LS-1 B</t>
  </si>
  <si>
    <t xml:space="preserve">     LS-1 C</t>
  </si>
  <si>
    <t>DOUBLE LUMINAIRE</t>
  </si>
  <si>
    <t xml:space="preserve"> </t>
  </si>
  <si>
    <t xml:space="preserve">   OH EQUIVALENT</t>
  </si>
  <si>
    <t xml:space="preserve">   COST</t>
  </si>
  <si>
    <t xml:space="preserve">    COST</t>
  </si>
  <si>
    <t xml:space="preserve"> TOTAL FIXED COST</t>
  </si>
  <si>
    <t xml:space="preserve">   LS-1 A</t>
  </si>
  <si>
    <t xml:space="preserve">   LS-1 B</t>
  </si>
  <si>
    <t xml:space="preserve">   LS-1 C</t>
  </si>
  <si>
    <t xml:space="preserve">  TOTAL</t>
  </si>
  <si>
    <t>TOTAL</t>
  </si>
  <si>
    <t>Hours per year</t>
  </si>
  <si>
    <t>FACIL.</t>
  </si>
  <si>
    <t>MAINT.</t>
  </si>
  <si>
    <t>CUST.</t>
  </si>
  <si>
    <t>RATE</t>
  </si>
  <si>
    <t>ONLY</t>
  </si>
  <si>
    <t xml:space="preserve">FACIL. </t>
  </si>
  <si>
    <t>MAINTENANCE</t>
  </si>
  <si>
    <t>Hours per month</t>
  </si>
  <si>
    <t>ONGOING</t>
  </si>
  <si>
    <t>MARGINAL</t>
  </si>
  <si>
    <t>FACTOR</t>
  </si>
  <si>
    <t>PPP</t>
  </si>
  <si>
    <t>CTC</t>
  </si>
  <si>
    <t>UNADJUSTED</t>
  </si>
  <si>
    <t>SDFFD</t>
  </si>
  <si>
    <t>KWH</t>
  </si>
  <si>
    <t>COST</t>
  </si>
  <si>
    <t>REVENUE</t>
  </si>
  <si>
    <t>Average</t>
  </si>
  <si>
    <t xml:space="preserve">            DESCRIPTION              </t>
  </si>
  <si>
    <t>Energy Use</t>
  </si>
  <si>
    <t>WATTS</t>
  </si>
  <si>
    <t>LUMENS</t>
  </si>
  <si>
    <t>($/Lamp)</t>
  </si>
  <si>
    <t>($)</t>
  </si>
  <si>
    <t>(%)</t>
  </si>
  <si>
    <t xml:space="preserve"> NO. </t>
  </si>
  <si>
    <t>kWh/Lamp/Mo</t>
  </si>
  <si>
    <t xml:space="preserve">         (A)          </t>
  </si>
  <si>
    <t>(B)</t>
  </si>
  <si>
    <t>(C)</t>
  </si>
  <si>
    <t>(D)</t>
  </si>
  <si>
    <t>(E)</t>
  </si>
  <si>
    <t>(F)</t>
  </si>
  <si>
    <t>(I)</t>
  </si>
  <si>
    <t>(J)</t>
  </si>
  <si>
    <t>(K)</t>
  </si>
  <si>
    <t>(M)</t>
  </si>
  <si>
    <t xml:space="preserve">        (B)        </t>
  </si>
  <si>
    <t xml:space="preserve">     (C)      </t>
  </si>
  <si>
    <t xml:space="preserve">      (D)      </t>
  </si>
  <si>
    <t xml:space="preserve">      (E)      </t>
  </si>
  <si>
    <t xml:space="preserve">      (F)      </t>
  </si>
  <si>
    <t xml:space="preserve">      (G)      </t>
  </si>
  <si>
    <t>LS-1, LPSV, Class A</t>
  </si>
  <si>
    <t>LS-1, LPSV, Class B, 1-Lamp</t>
  </si>
  <si>
    <t>LS-1, LPSV, Class B, 2-Lamp</t>
  </si>
  <si>
    <t>LS-1, LPSV, Class C, 1-Lamp</t>
  </si>
  <si>
    <t>LS-1, LPSV, Class C, 2-Lamp</t>
  </si>
  <si>
    <t>DIST.</t>
  </si>
  <si>
    <t xml:space="preserve">DIST PORTION </t>
  </si>
  <si>
    <t xml:space="preserve">ADJUSTED </t>
  </si>
  <si>
    <t xml:space="preserve">PRESENT </t>
  </si>
  <si>
    <t>REVENUE UNDER</t>
  </si>
  <si>
    <t>PRESENT RATE</t>
  </si>
  <si>
    <t>PROPOSED RATE</t>
  </si>
  <si>
    <t xml:space="preserve">      (H)      </t>
  </si>
  <si>
    <t xml:space="preserve">      (I)      </t>
  </si>
  <si>
    <t xml:space="preserve">      (J)      </t>
  </si>
  <si>
    <t>LS-1 A</t>
  </si>
  <si>
    <t>LS-1 B</t>
  </si>
  <si>
    <t>LS-1 C</t>
  </si>
  <si>
    <t>Total Facilities Cost</t>
  </si>
  <si>
    <t>Lamp Wattage</t>
  </si>
  <si>
    <t>Total Watts</t>
  </si>
  <si>
    <t>Total Marginal Cost</t>
  </si>
  <si>
    <t xml:space="preserve">        per Month</t>
  </si>
  <si>
    <t>LS-1 A    Annual</t>
  </si>
  <si>
    <t>LS-1 B    Annual</t>
  </si>
  <si>
    <t>LS-1 C    Annual</t>
  </si>
  <si>
    <t>Maintenance Cost $/Lamp</t>
  </si>
  <si>
    <t>Reactor Ballast Wattage</t>
  </si>
  <si>
    <t>PROPOSED</t>
  </si>
  <si>
    <t xml:space="preserve">      (K)      </t>
  </si>
  <si>
    <t>RATE SCHEDULE</t>
  </si>
  <si>
    <t>EPMC</t>
  </si>
  <si>
    <t>MC-BASED RATE</t>
  </si>
  <si>
    <t>MC REVENUE</t>
  </si>
  <si>
    <t>LAMPS x 12</t>
  </si>
  <si>
    <t>BILL DET. #</t>
  </si>
  <si>
    <t xml:space="preserve">Total Marginal Cost </t>
  </si>
  <si>
    <t>TRAC</t>
  </si>
  <si>
    <t>RS</t>
  </si>
  <si>
    <t>EECC</t>
  </si>
  <si>
    <t>DWR</t>
  </si>
  <si>
    <t>(N)</t>
  </si>
  <si>
    <t>(O)</t>
  </si>
  <si>
    <t>(P)</t>
  </si>
  <si>
    <t>LS-1, Metal Halide, Class A</t>
  </si>
  <si>
    <t>LS-1, Metal Halide, Class B</t>
  </si>
  <si>
    <t>LS-1, Metal Halide, Class C</t>
  </si>
  <si>
    <t>DESCRIPTION</t>
  </si>
  <si>
    <t>(A)</t>
  </si>
  <si>
    <t>CREDIT (OY)</t>
  </si>
  <si>
    <t xml:space="preserve">  UG ORNAMENTAL ELECTROLIER</t>
  </si>
  <si>
    <t>SINGLE-ARM ORNAMENTAL ELECTROLIER</t>
  </si>
  <si>
    <t xml:space="preserve"> CAPITAL INVESTMENT LS-1 B</t>
  </si>
  <si>
    <t xml:space="preserve">  OH EQUIVALENT</t>
  </si>
  <si>
    <t xml:space="preserve"> CAPITAL INVESTMENT LS-1 C</t>
  </si>
  <si>
    <t xml:space="preserve">  UG ORN. ELECTROLIER FIXED INVESTMENT</t>
  </si>
  <si>
    <t xml:space="preserve"> UTILITY INVESTMENT</t>
  </si>
  <si>
    <t xml:space="preserve"> COST</t>
  </si>
  <si>
    <t xml:space="preserve"> LS-1 A</t>
  </si>
  <si>
    <t xml:space="preserve"> LS-1 B</t>
  </si>
  <si>
    <t xml:space="preserve"> LS-1 C</t>
  </si>
  <si>
    <t>DOUBLE-ARM ORNAMENTAL ELECTROLIER</t>
  </si>
  <si>
    <t xml:space="preserve">  DOUBLE-ARM UG ORNAMENTAL ELECTROLIER</t>
  </si>
  <si>
    <t xml:space="preserve">  UG ORNAMENTAL ELECTROLIER - Residual to Single-arm</t>
  </si>
  <si>
    <t>TOTAL FACILITIES COST SINGLE</t>
  </si>
  <si>
    <t>TOTAL FACILITIES COST DOUBLE</t>
  </si>
  <si>
    <t xml:space="preserve">  DOUBLE-ARM OH EQUIVALENT</t>
  </si>
  <si>
    <t>STREETLIGHT FACILITIES COSTS BY RATE</t>
  </si>
  <si>
    <t xml:space="preserve">  OH EQUIVALENT - Residual to Single-arm</t>
  </si>
  <si>
    <t>Regulator Ballast Wattage</t>
  </si>
  <si>
    <t>DWR-BC</t>
  </si>
  <si>
    <t>LS-1 A    Annual - Regulator Ballast</t>
  </si>
  <si>
    <t>LS-1 A    Annual - Reactor Ballast</t>
  </si>
  <si>
    <t>LS-1, Mercury Vapor, Class A, Regulator Ballast</t>
  </si>
  <si>
    <t>LS-1, Mercury Vapor, Class A, Reactor Ballast</t>
  </si>
  <si>
    <t>Total Wattage with Reactor Ballast</t>
  </si>
  <si>
    <t>Total Wattage with Regulator Ballast</t>
  </si>
  <si>
    <t>Total Wattage Reactor</t>
  </si>
  <si>
    <t>Total Wattage Regulator</t>
  </si>
  <si>
    <t xml:space="preserve">  CAPITIAL INVESTMENT LS-1B</t>
  </si>
  <si>
    <t xml:space="preserve">    UTILITY INVESTMENT</t>
  </si>
  <si>
    <t xml:space="preserve">    CUSTOMER CONTRIBUTED</t>
  </si>
  <si>
    <t xml:space="preserve"> TOTAL FACILITIES COST</t>
  </si>
  <si>
    <t xml:space="preserve"> SINGLE ARM-LUMINAIRE ELECTROLIER</t>
  </si>
  <si>
    <t xml:space="preserve">   UG ORNAMENTAL ELECTROLIER</t>
  </si>
  <si>
    <t xml:space="preserve">   UTILITY INVESTMENT</t>
  </si>
  <si>
    <t>LAMP WATTAGE</t>
  </si>
  <si>
    <t>BILLING</t>
  </si>
  <si>
    <t>DETERMINANTS</t>
  </si>
  <si>
    <t>TRANS</t>
  </si>
  <si>
    <t>DIST</t>
  </si>
  <si>
    <t>ND</t>
  </si>
  <si>
    <t>(H)</t>
  </si>
  <si>
    <t>UTIL SERV</t>
  </si>
  <si>
    <t>SUMMARY OF USAGE/LAMP</t>
  </si>
  <si>
    <t>UDC</t>
  </si>
  <si>
    <t>CUS &amp; DIST COSTS NON-SERIES</t>
  </si>
  <si>
    <t>HRS/YEAR</t>
  </si>
  <si>
    <t xml:space="preserve">      (L)      </t>
  </si>
  <si>
    <t>DEMAND</t>
  </si>
  <si>
    <t xml:space="preserve">DIST. </t>
  </si>
  <si>
    <t>DEMAND &amp;</t>
  </si>
  <si>
    <t>CREDIT</t>
  </si>
  <si>
    <t>LGC</t>
  </si>
  <si>
    <t>kW/Lamp</t>
  </si>
  <si>
    <t>LS-1, HPSV, Class A, Reactor Ballast</t>
  </si>
  <si>
    <t>LS-1, HPSV, Class A, Regulator Ballast</t>
  </si>
  <si>
    <t>LS-1, HPSV, Class B, 1-Lamp, Reactor Ballast</t>
  </si>
  <si>
    <t>LS-1, HPSV, Class B, 1-Lamp, Regulator Ballast</t>
  </si>
  <si>
    <t>LS-1, HPSV, Class B, 2-Lamp, Reactor Ballast</t>
  </si>
  <si>
    <t>LS-1, HPSV, Class B, 2-Lamp, Regulator Ballast</t>
  </si>
  <si>
    <t>LS-1, HPSV, Class C, 1-Lamp, Reactor Ballast</t>
  </si>
  <si>
    <t>LS-1, HPSV, Class C, 1-Lamp, Regulator Ballast</t>
  </si>
  <si>
    <t>LS-1, HPSV, Class C, 2-Lamp, Reactor Ballast</t>
  </si>
  <si>
    <t>LS-1, HPSV, Class C, 2-Lamp, Regulator Ballast</t>
  </si>
  <si>
    <t>Demand Marginal Cost/KW/Year</t>
  </si>
  <si>
    <t>Demand Marginal Cost $/Lamp Regulator/Year</t>
  </si>
  <si>
    <t>Demand Marginal Cost $/Lamp Reactor/Year</t>
  </si>
  <si>
    <t>Demand Marginal Cost $/Lamp/Year</t>
  </si>
  <si>
    <t>LS-1 C Annual — Regulator</t>
  </si>
  <si>
    <t>LS-1 A Annual — Reactor</t>
  </si>
  <si>
    <t>LS-1 A Annual — Regulator</t>
  </si>
  <si>
    <t>LS-1 B Annual — Reactor</t>
  </si>
  <si>
    <t>LS-1 B Annual — Regulator</t>
  </si>
  <si>
    <t>LS-1 C Annual — Reactor</t>
  </si>
  <si>
    <t>Demand Marginal Cost/KW</t>
  </si>
  <si>
    <t>Demand Marginal Cost $/Lamp - Regulator</t>
  </si>
  <si>
    <t>Demand Marginal Cost $/Lamp - Reactor</t>
  </si>
  <si>
    <t>Demand Marginal Cost $/Lamp</t>
  </si>
  <si>
    <t xml:space="preserve">  Contributions in Aid of Construction</t>
  </si>
  <si>
    <t xml:space="preserve"> Contributions in Aid of Construction</t>
  </si>
  <si>
    <t xml:space="preserve">   Contributions in Aid of Construction</t>
  </si>
  <si>
    <t xml:space="preserve">  OH ASSEMBLY EQUIVALENT</t>
  </si>
  <si>
    <t xml:space="preserve"> # Lamps x 12</t>
  </si>
  <si>
    <t xml:space="preserve"> CAPITAL INVESTMENT LS-1 C2</t>
  </si>
  <si>
    <t>OVERHEAD ASSEMBLY COST</t>
  </si>
  <si>
    <t xml:space="preserve"> OVERHEAD ASSEMBLY COST</t>
  </si>
  <si>
    <t xml:space="preserve">   OVERHEAD ASSEMBLY COST</t>
  </si>
  <si>
    <t>(L)</t>
  </si>
  <si>
    <t>(G)</t>
  </si>
  <si>
    <t>Customer Cost $/Lamp - Regulator</t>
  </si>
  <si>
    <t>Customer Cost $/Lamp - Reactor</t>
  </si>
  <si>
    <t>Customer Cost $/KW</t>
  </si>
  <si>
    <t>Customer Marginal Cost $/KW</t>
  </si>
  <si>
    <t>Customer Marginal Cost $/Lamp - Regulator</t>
  </si>
  <si>
    <t>Customer Marginal Cost $/Lamp - Reactor</t>
  </si>
  <si>
    <t>Customer Marginal Cost $/Lamp</t>
  </si>
  <si>
    <t>LIGHTING MARGINAL COSTS</t>
  </si>
  <si>
    <t>HIGH PRESSURE SODIUM VAPOR</t>
  </si>
  <si>
    <t>LOW PRESSURE SODIUM VAPOR</t>
  </si>
  <si>
    <t>MERCURY VAPOR</t>
  </si>
  <si>
    <t>METAL HALIDE</t>
  </si>
  <si>
    <t>CUS &amp; DIST COSTS SERIES</t>
  </si>
  <si>
    <t>RATIO DISTRIBUTION/CUSTOMER SERIES</t>
  </si>
  <si>
    <t>RATIO DISTRIBUTION/CUSTOMER NON-SERIES</t>
  </si>
  <si>
    <t xml:space="preserve">         (M)          </t>
  </si>
  <si>
    <t xml:space="preserve">        (N)        </t>
  </si>
  <si>
    <t xml:space="preserve">     (O)      </t>
  </si>
  <si>
    <t>UNADJUSTED RATE</t>
  </si>
  <si>
    <t>ADJUSTED RATE</t>
  </si>
  <si>
    <t>UNROUNDED</t>
  </si>
  <si>
    <t>ANNUAL</t>
  </si>
  <si>
    <t>Non-School Accounts</t>
  </si>
  <si>
    <t>School Accounts</t>
  </si>
  <si>
    <t>in Dec 2018</t>
  </si>
  <si>
    <t>SAN DIEGO GAS AND ELECTRIC COMPANY ("SDG&amp;E")</t>
  </si>
  <si>
    <t>(Second Lamp on Existing Pole)</t>
  </si>
  <si>
    <t>TEST YEAR ("TY") 2019 GENERAL RATE CASE ("GRC") PHASE 2, APPLICATION ("A.") 19-03-002</t>
  </si>
  <si>
    <t>LIGHTING DISTRIBUTION — EQUAL PERCENTAGE MARGINAL COSTS ("EPMC") REVENUE SCALING</t>
  </si>
  <si>
    <t>LED Watts</t>
  </si>
  <si>
    <t>71 W</t>
  </si>
  <si>
    <t>174 W</t>
  </si>
  <si>
    <t>31 W</t>
  </si>
  <si>
    <t>39 W</t>
  </si>
  <si>
    <t>97 W</t>
  </si>
  <si>
    <t>98 W</t>
  </si>
  <si>
    <t>136 W</t>
  </si>
  <si>
    <t>14 W</t>
  </si>
  <si>
    <t>60 W</t>
  </si>
  <si>
    <t>Watts</t>
  </si>
  <si>
    <t>Proposed Rates</t>
  </si>
  <si>
    <t>Present Rates</t>
  </si>
  <si>
    <t>LED LS-1 Lights</t>
  </si>
  <si>
    <t>%</t>
  </si>
  <si>
    <t>Rate Change</t>
  </si>
  <si>
    <t>Cost Difference</t>
  </si>
  <si>
    <t>Percentage Change</t>
  </si>
  <si>
    <t>(G) = (F) - (C)</t>
  </si>
  <si>
    <t>(I) = (F) - (D)</t>
  </si>
  <si>
    <t>(H) = (G) / (C)</t>
  </si>
  <si>
    <t>(J) = (I) / (D)</t>
  </si>
  <si>
    <t>PROPOSED LS-1 LED RATES</t>
  </si>
  <si>
    <t>Existing LS-1 Lamp Costs</t>
  </si>
  <si>
    <t>LED Costs</t>
  </si>
  <si>
    <t>Model Page Description</t>
  </si>
  <si>
    <t>DESCRIPTION — This page</t>
  </si>
  <si>
    <t xml:space="preserve">  </t>
  </si>
  <si>
    <t>Key to Fonts and Shading in file</t>
  </si>
  <si>
    <t>Black Font = Calculation</t>
  </si>
  <si>
    <t xml:space="preserve">DESCRIPTION OF STREET LIGHTING LS-1 LED RATES MODEL </t>
  </si>
  <si>
    <t xml:space="preserve">HP SODIUM VAPOR — This page contains calculations of the maintenance, facilities, and demand/customer marginal costs for high pressure sodium vapor LS-1 LED lights.  </t>
  </si>
  <si>
    <t xml:space="preserve">LP SODIUM VAPOR — This page contains calculations of the maintenance, facilities, and demand/customer marginal costs for low pressure sodium vapor LS-1 LED lights.  </t>
  </si>
  <si>
    <t>MERCURY VAPOR — This page contains calculations of the maintenance, escalated facilities, and demand/customer marginal costs for mercury vapor LS-1 LED lights.</t>
  </si>
  <si>
    <t>METAL HALIDE — This page contains calculations of the maintenance, escalated facilities, and demand/customer marginal costs for metal halide LS-1 LED lights.</t>
  </si>
  <si>
    <t>LED Facility Cost Adder — This page present the difference between the flight facilities currently reflected in LS-1 rates and the LED facility costs.</t>
  </si>
  <si>
    <t>PROPOSED RATES — This page summarizes the change in the distribution rate, and calculates the Total UDC and Total Rates for LS-1 based on the conversion to LED technology.</t>
  </si>
  <si>
    <t>LIGHTING MC — This page contains calculations of the marginal costs and marginal revenues for LS-1 lights.  The marginal costs and revenues are broken down into facilities, maintenance, customer and demand components.</t>
  </si>
  <si>
    <t xml:space="preserve">DISTRIBUTION — This page scales the demand/customer revenues using a calculated EPMC adjustment factor to develop LS-1 LED distribution rates. This adjustment factor represents the difference between the calculated marginal cost revenues and the street lighting revenue requirement for demand/customer related costs.  </t>
  </si>
  <si>
    <t>PRESENT LS-1 NON-LED RATES</t>
  </si>
  <si>
    <t>PROPOSED LS-1 NON-LED RATES</t>
  </si>
  <si>
    <t>O&amp;M Cost Per Light ($/lamp)</t>
  </si>
  <si>
    <t>PRESENT LS-1 NON-LED RATES — This page presents the current Total Utility Distribution Company ("UDC") and Total Rates for LS-1 Non-LED lights effective January 1, 2019 per SDG&amp;E Advice Letter 3326-E approved by Energy Division letter dated May 3, 2019.</t>
  </si>
  <si>
    <t>PROPOSED LS-1 NON-LED RATES — This page presents the proposed Total Utility Distribution Company ("UDC") and Total Rates for LS-1 Non-LED lights as proposed in SDG&amp;E's 2019 GRC Phase 2 Chapter 7 Direct Testimony and calculated in the Chapter 7 workpaper - file "Ch_7_WP#1_Lighting Model".</t>
  </si>
  <si>
    <t>Blue Font = Input from Another Workpaper  ("Ch_7_WP#1_Lighting Model_Public", "SDG&amp;E_Witness Saxe_Supplemental Testimony Workpaper #2 - LS1 Non-LED Light Facilities Costs", and "SDG&amp;E_Witness Magallanes_Workpapers - LED Installation Costs").</t>
  </si>
  <si>
    <t>SAXE SUPPLEMENTAL TESTIMONY WORKPAPER #1 - LS-1 LED RATES</t>
  </si>
  <si>
    <t>LS-1 LED FACILITIES COSTS ADDER</t>
  </si>
  <si>
    <t>COMPARISON OF LS-1 NON-LED PRESENT AND PROPOSED RATES TO LS-1 LED PROPOSED RATES</t>
  </si>
  <si>
    <t>LS-1 RATE COMPARISON — This page provides a comparison of LS-1 Non-LED Present and Proposed Rates to LS-1 LED Proposed Rates.</t>
  </si>
  <si>
    <t>Current Non-LED LS-1 Lights</t>
  </si>
  <si>
    <t>Present Non-LED LS-1 Rates vs Proposed LED Rates</t>
  </si>
  <si>
    <t>Proposed Non-LED LS-1 Rates vs Proposed LED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</si>
</sst>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_)"/>
    <numFmt numFmtId="166" formatCode="&quot;$&quot;#,##0.00"/>
    <numFmt numFmtId="167" formatCode="0.0%"/>
    <numFmt numFmtId="168" formatCode="0.000%"/>
    <numFmt numFmtId="169" formatCode="&quot;$&quot;#,##0"/>
    <numFmt numFmtId="170" formatCode="#,##0.000_);\(#,##0.000\)"/>
    <numFmt numFmtId="171" formatCode="0.00_)"/>
    <numFmt numFmtId="172" formatCode="0.0_)"/>
    <numFmt numFmtId="173" formatCode="0.00000"/>
    <numFmt numFmtId="174" formatCode="#,##0.00000_);[Red]\(#,##0.00000\)"/>
    <numFmt numFmtId="175" formatCode="_(* #,##0_);_(* \(#,##0\);_(* &quot;-&quot;??_);_(@_)"/>
    <numFmt numFmtId="176" formatCode="_(* #,##0.00000_);_(* \(#,##0.00000\);_(* &quot;-&quot;??_);_(@_)"/>
    <numFmt numFmtId="177" formatCode="0.00000_);\(0.00000\)"/>
    <numFmt numFmtId="178" formatCode="_(* #,##0.0000000000_);_(* \(#,##0.0000000000\);_(* &quot;-&quot;??_);_(@_)"/>
    <numFmt numFmtId="179" formatCode="_(* #,##0.00000000000_);_(* \(#,##0.00000000000\);_(* &quot;-&quot;??_);_(@_)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sz val="8"/>
      <name val="Arial MT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 MT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color indexed="8"/>
      <name val="Arial MT"/>
    </font>
    <font>
      <sz val="8"/>
      <color indexed="17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u/>
      <sz val="8"/>
      <name val="Arial"/>
      <family val="2"/>
    </font>
    <font>
      <sz val="8"/>
      <color rgb="FF0000FF"/>
      <name val="Calibri"/>
      <family val="2"/>
      <scheme val="minor"/>
    </font>
    <font>
      <sz val="8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164" fontId="18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29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quotePrefix="1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7" fontId="3" fillId="0" borderId="0" xfId="0" applyNumberFormat="1" applyFont="1" applyProtection="1"/>
    <xf numFmtId="0" fontId="3" fillId="0" borderId="0" xfId="0" applyFont="1" applyAlignment="1">
      <alignment horizontal="fill"/>
    </xf>
    <xf numFmtId="7" fontId="4" fillId="0" borderId="0" xfId="0" applyNumberFormat="1" applyFont="1" applyProtection="1"/>
    <xf numFmtId="170" fontId="4" fillId="0" borderId="0" xfId="0" applyNumberFormat="1" applyFont="1" applyProtection="1"/>
    <xf numFmtId="37" fontId="4" fillId="0" borderId="0" xfId="0" applyNumberFormat="1" applyFont="1" applyProtection="1"/>
    <xf numFmtId="0" fontId="8" fillId="0" borderId="0" xfId="0" applyFont="1"/>
    <xf numFmtId="0" fontId="3" fillId="0" borderId="0" xfId="0" quotePrefix="1" applyFont="1" applyAlignment="1">
      <alignment horizontal="center"/>
    </xf>
    <xf numFmtId="0" fontId="9" fillId="0" borderId="0" xfId="0" applyFont="1"/>
    <xf numFmtId="0" fontId="11" fillId="0" borderId="0" xfId="0" applyFont="1"/>
    <xf numFmtId="37" fontId="3" fillId="0" borderId="0" xfId="0" applyNumberFormat="1" applyFont="1" applyAlignment="1" applyProtection="1">
      <alignment horizontal="center"/>
    </xf>
    <xf numFmtId="0" fontId="10" fillId="0" borderId="0" xfId="0" applyFont="1" applyAlignment="1">
      <alignment horizontal="fill"/>
    </xf>
    <xf numFmtId="170" fontId="15" fillId="0" borderId="0" xfId="0" applyNumberFormat="1" applyFont="1" applyProtection="1"/>
    <xf numFmtId="0" fontId="15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7" fontId="15" fillId="0" borderId="0" xfId="0" applyNumberFormat="1" applyFont="1" applyProtection="1"/>
    <xf numFmtId="7" fontId="4" fillId="0" borderId="0" xfId="0" applyNumberFormat="1" applyFont="1" applyFill="1"/>
    <xf numFmtId="0" fontId="4" fillId="0" borderId="0" xfId="0" applyFont="1" applyFill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fill"/>
    </xf>
    <xf numFmtId="37" fontId="16" fillId="0" borderId="0" xfId="0" applyNumberFormat="1" applyFont="1" applyAlignment="1" applyProtection="1">
      <alignment horizontal="center"/>
    </xf>
    <xf numFmtId="172" fontId="6" fillId="0" borderId="0" xfId="0" applyNumberFormat="1" applyFont="1" applyProtection="1"/>
    <xf numFmtId="172" fontId="15" fillId="0" borderId="0" xfId="0" applyNumberFormat="1" applyFont="1" applyProtection="1"/>
    <xf numFmtId="0" fontId="15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fill"/>
    </xf>
    <xf numFmtId="0" fontId="4" fillId="0" borderId="0" xfId="0" applyFont="1" applyFill="1" applyAlignment="1">
      <alignment horizontal="left"/>
    </xf>
    <xf numFmtId="37" fontId="4" fillId="0" borderId="0" xfId="0" applyNumberFormat="1" applyFont="1"/>
    <xf numFmtId="0" fontId="11" fillId="0" borderId="0" xfId="0" applyFont="1" applyFill="1"/>
    <xf numFmtId="0" fontId="13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"/>
    </xf>
    <xf numFmtId="0" fontId="4" fillId="0" borderId="1" xfId="0" quotePrefix="1" applyFont="1" applyFill="1" applyBorder="1" applyAlignment="1" applyProtection="1">
      <alignment horizontal="center"/>
    </xf>
    <xf numFmtId="7" fontId="4" fillId="0" borderId="0" xfId="0" applyNumberFormat="1" applyFont="1"/>
    <xf numFmtId="38" fontId="4" fillId="0" borderId="0" xfId="0" applyNumberFormat="1" applyFont="1" applyFill="1" applyProtection="1"/>
    <xf numFmtId="38" fontId="4" fillId="0" borderId="0" xfId="0" applyNumberFormat="1" applyFont="1" applyFill="1"/>
    <xf numFmtId="166" fontId="4" fillId="0" borderId="0" xfId="0" applyNumberFormat="1" applyFont="1"/>
    <xf numFmtId="8" fontId="4" fillId="0" borderId="0" xfId="0" applyNumberFormat="1" applyFont="1"/>
    <xf numFmtId="0" fontId="4" fillId="0" borderId="0" xfId="0" applyNumberFormat="1" applyFont="1" applyProtection="1"/>
    <xf numFmtId="0" fontId="3" fillId="0" borderId="0" xfId="0" applyFont="1" applyAlignment="1"/>
    <xf numFmtId="0" fontId="3" fillId="0" borderId="1" xfId="0" applyFont="1" applyFill="1" applyBorder="1"/>
    <xf numFmtId="0" fontId="9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37" fontId="4" fillId="0" borderId="0" xfId="0" applyNumberFormat="1" applyFont="1" applyFill="1"/>
    <xf numFmtId="0" fontId="4" fillId="0" borderId="0" xfId="0" applyFont="1" applyFill="1" applyBorder="1" applyAlignment="1"/>
    <xf numFmtId="0" fontId="4" fillId="0" borderId="0" xfId="0" applyFont="1" applyFill="1" applyBorder="1"/>
    <xf numFmtId="7" fontId="4" fillId="0" borderId="0" xfId="0" applyNumberFormat="1" applyFont="1" applyFill="1" applyProtection="1"/>
    <xf numFmtId="8" fontId="4" fillId="0" borderId="0" xfId="0" applyNumberFormat="1" applyFont="1" applyProtection="1"/>
    <xf numFmtId="8" fontId="15" fillId="0" borderId="0" xfId="0" applyNumberFormat="1" applyFont="1" applyProtection="1"/>
    <xf numFmtId="8" fontId="4" fillId="0" borderId="0" xfId="0" applyNumberFormat="1" applyFont="1" applyFill="1" applyProtection="1"/>
    <xf numFmtId="8" fontId="4" fillId="0" borderId="0" xfId="0" applyNumberFormat="1" applyFont="1" applyAlignment="1">
      <alignment horizontal="right"/>
    </xf>
    <xf numFmtId="6" fontId="4" fillId="0" borderId="0" xfId="0" applyNumberFormat="1" applyFont="1" applyFill="1" applyProtection="1"/>
    <xf numFmtId="0" fontId="0" fillId="0" borderId="0" xfId="0" applyFill="1"/>
    <xf numFmtId="0" fontId="16" fillId="0" borderId="1" xfId="0" applyFont="1" applyBorder="1" applyAlignment="1">
      <alignment horizontal="left"/>
    </xf>
    <xf numFmtId="37" fontId="4" fillId="0" borderId="0" xfId="0" applyNumberFormat="1" applyFont="1" applyFill="1" applyProtection="1"/>
    <xf numFmtId="37" fontId="4" fillId="0" borderId="0" xfId="0" applyNumberFormat="1" applyFont="1" applyFill="1" applyAlignment="1" applyProtection="1">
      <alignment horizontal="left"/>
    </xf>
    <xf numFmtId="37" fontId="11" fillId="0" borderId="0" xfId="0" applyNumberFormat="1" applyFont="1" applyFill="1" applyProtection="1"/>
    <xf numFmtId="8" fontId="4" fillId="0" borderId="0" xfId="0" applyNumberFormat="1" applyFont="1" applyFill="1"/>
    <xf numFmtId="5" fontId="4" fillId="0" borderId="0" xfId="0" applyNumberFormat="1" applyFont="1" applyFill="1" applyProtection="1"/>
    <xf numFmtId="6" fontId="4" fillId="0" borderId="0" xfId="0" applyNumberFormat="1" applyFont="1" applyFill="1" applyBorder="1"/>
    <xf numFmtId="8" fontId="4" fillId="0" borderId="0" xfId="0" applyNumberFormat="1" applyFont="1" applyFill="1" applyBorder="1"/>
    <xf numFmtId="0" fontId="15" fillId="0" borderId="0" xfId="0" applyFont="1" applyFill="1" applyAlignment="1">
      <alignment horizontal="right"/>
    </xf>
    <xf numFmtId="37" fontId="15" fillId="0" borderId="0" xfId="0" applyNumberFormat="1" applyFont="1" applyFill="1" applyProtection="1"/>
    <xf numFmtId="0" fontId="3" fillId="0" borderId="1" xfId="0" applyFont="1" applyFill="1" applyBorder="1" applyAlignment="1">
      <alignment horizontal="left"/>
    </xf>
    <xf numFmtId="170" fontId="6" fillId="0" borderId="0" xfId="0" applyNumberFormat="1" applyFont="1" applyFill="1" applyProtection="1">
      <protection locked="0"/>
    </xf>
    <xf numFmtId="37" fontId="15" fillId="0" borderId="1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fill"/>
    </xf>
    <xf numFmtId="0" fontId="3" fillId="0" borderId="0" xfId="0" applyFont="1" applyFill="1" applyAlignment="1"/>
    <xf numFmtId="7" fontId="15" fillId="0" borderId="0" xfId="0" applyNumberFormat="1" applyFont="1"/>
    <xf numFmtId="8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39" fontId="11" fillId="0" borderId="0" xfId="0" applyNumberFormat="1" applyFont="1" applyFill="1"/>
    <xf numFmtId="37" fontId="5" fillId="0" borderId="0" xfId="0" applyNumberFormat="1" applyFont="1" applyFill="1" applyProtection="1">
      <protection locked="0"/>
    </xf>
    <xf numFmtId="8" fontId="4" fillId="0" borderId="0" xfId="0" applyNumberFormat="1" applyFont="1" applyFill="1" applyBorder="1" applyProtection="1"/>
    <xf numFmtId="9" fontId="4" fillId="0" borderId="0" xfId="5" applyFont="1" applyFill="1"/>
    <xf numFmtId="40" fontId="4" fillId="0" borderId="0" xfId="3" applyNumberFormat="1" applyFont="1" applyFill="1"/>
    <xf numFmtId="8" fontId="4" fillId="0" borderId="0" xfId="3" applyNumberFormat="1" applyFont="1" applyFill="1" applyProtection="1"/>
    <xf numFmtId="43" fontId="4" fillId="0" borderId="0" xfId="2" applyFont="1" applyFill="1" applyProtection="1"/>
    <xf numFmtId="39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4" fillId="0" borderId="0" xfId="0" quotePrefix="1" applyFont="1" applyFill="1" applyBorder="1" applyAlignment="1">
      <alignment horizontal="center"/>
    </xf>
    <xf numFmtId="39" fontId="11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fill"/>
    </xf>
    <xf numFmtId="0" fontId="11" fillId="0" borderId="1" xfId="0" applyFont="1" applyFill="1" applyBorder="1" applyAlignment="1" applyProtection="1">
      <alignment horizontal="center"/>
    </xf>
    <xf numFmtId="39" fontId="4" fillId="0" borderId="1" xfId="0" quotePrefix="1" applyNumberFormat="1" applyFont="1" applyFill="1" applyBorder="1" applyAlignment="1" applyProtection="1">
      <alignment horizontal="center"/>
    </xf>
    <xf numFmtId="0" fontId="4" fillId="0" borderId="0" xfId="0" quotePrefix="1" applyFont="1" applyFill="1" applyBorder="1" applyAlignment="1">
      <alignment horizontal="fill"/>
    </xf>
    <xf numFmtId="37" fontId="4" fillId="0" borderId="0" xfId="0" applyNumberFormat="1" applyFont="1" applyFill="1" applyBorder="1" applyProtection="1"/>
    <xf numFmtId="0" fontId="4" fillId="0" borderId="0" xfId="0" quotePrefix="1" applyFont="1" applyFill="1" applyAlignment="1">
      <alignment horizontal="left"/>
    </xf>
    <xf numFmtId="3" fontId="4" fillId="0" borderId="0" xfId="0" applyNumberFormat="1" applyFont="1" applyFill="1"/>
    <xf numFmtId="0" fontId="7" fillId="0" borderId="0" xfId="0" quotePrefix="1" applyFont="1" applyFill="1" applyAlignment="1">
      <alignment horizontal="left"/>
    </xf>
    <xf numFmtId="164" fontId="4" fillId="0" borderId="0" xfId="0" applyNumberFormat="1" applyFont="1" applyFill="1" applyAlignment="1" applyProtection="1">
      <alignment horizontal="center"/>
    </xf>
    <xf numFmtId="44" fontId="4" fillId="0" borderId="0" xfId="3" applyFont="1" applyFill="1" applyProtection="1"/>
    <xf numFmtId="40" fontId="4" fillId="0" borderId="0" xfId="0" applyNumberFormat="1" applyFont="1" applyFill="1"/>
    <xf numFmtId="40" fontId="4" fillId="0" borderId="0" xfId="2" applyNumberFormat="1" applyFont="1" applyFill="1"/>
    <xf numFmtId="5" fontId="4" fillId="0" borderId="0" xfId="0" applyNumberFormat="1" applyFont="1" applyFill="1"/>
    <xf numFmtId="0" fontId="5" fillId="0" borderId="0" xfId="0" applyFont="1" applyFill="1"/>
    <xf numFmtId="37" fontId="15" fillId="0" borderId="0" xfId="0" applyNumberFormat="1" applyFont="1" applyFill="1" applyBorder="1" applyProtection="1">
      <protection locked="0"/>
    </xf>
    <xf numFmtId="10" fontId="4" fillId="0" borderId="0" xfId="0" applyNumberFormat="1" applyFont="1" applyFill="1"/>
    <xf numFmtId="5" fontId="4" fillId="0" borderId="0" xfId="0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171" fontId="4" fillId="0" borderId="0" xfId="0" applyNumberFormat="1" applyFont="1" applyFill="1"/>
    <xf numFmtId="43" fontId="4" fillId="0" borderId="0" xfId="2" applyFont="1" applyFill="1"/>
    <xf numFmtId="176" fontId="4" fillId="0" borderId="0" xfId="0" applyNumberFormat="1" applyFont="1" applyFill="1" applyProtection="1"/>
    <xf numFmtId="173" fontId="4" fillId="0" borderId="0" xfId="0" applyNumberFormat="1" applyFont="1" applyFill="1"/>
    <xf numFmtId="175" fontId="4" fillId="0" borderId="0" xfId="2" applyNumberFormat="1" applyFont="1" applyFill="1" applyBorder="1"/>
    <xf numFmtId="0" fontId="16" fillId="0" borderId="0" xfId="0" applyFont="1" applyFill="1" applyBorder="1" applyAlignment="1"/>
    <xf numFmtId="0" fontId="4" fillId="0" borderId="0" xfId="0" applyFont="1" applyFill="1" applyAlignment="1">
      <alignment horizontal="right"/>
    </xf>
    <xf numFmtId="175" fontId="4" fillId="0" borderId="0" xfId="2" applyNumberFormat="1" applyFont="1" applyFill="1" applyProtection="1"/>
    <xf numFmtId="0" fontId="8" fillId="0" borderId="0" xfId="0" applyFont="1" applyFill="1" applyBorder="1"/>
    <xf numFmtId="8" fontId="4" fillId="0" borderId="0" xfId="0" applyNumberFormat="1" applyFont="1" applyFill="1" applyBorder="1" applyAlignment="1">
      <alignment horizontal="center"/>
    </xf>
    <xf numFmtId="174" fontId="4" fillId="0" borderId="0" xfId="0" applyNumberFormat="1" applyFont="1" applyFill="1"/>
    <xf numFmtId="8" fontId="3" fillId="0" borderId="0" xfId="0" applyNumberFormat="1" applyFont="1" applyAlignment="1"/>
    <xf numFmtId="164" fontId="11" fillId="0" borderId="0" xfId="0" applyNumberFormat="1" applyFont="1" applyFill="1" applyAlignment="1" applyProtection="1">
      <alignment horizontal="center"/>
    </xf>
    <xf numFmtId="165" fontId="15" fillId="0" borderId="0" xfId="0" applyNumberFormat="1" applyFont="1" applyProtection="1"/>
    <xf numFmtId="3" fontId="15" fillId="0" borderId="0" xfId="0" applyNumberFormat="1" applyFont="1" applyAlignment="1" applyProtection="1"/>
    <xf numFmtId="3" fontId="15" fillId="0" borderId="1" xfId="0" applyNumberFormat="1" applyFont="1" applyBorder="1" applyAlignment="1" applyProtection="1"/>
    <xf numFmtId="37" fontId="16" fillId="0" borderId="0" xfId="0" applyNumberFormat="1" applyFont="1" applyAlignment="1" applyProtection="1"/>
    <xf numFmtId="175" fontId="15" fillId="0" borderId="0" xfId="2" applyNumberFormat="1" applyFont="1" applyProtection="1"/>
    <xf numFmtId="165" fontId="15" fillId="0" borderId="1" xfId="0" applyNumberFormat="1" applyFont="1" applyBorder="1" applyProtection="1"/>
    <xf numFmtId="0" fontId="3" fillId="0" borderId="0" xfId="0" applyFont="1" applyFill="1" applyBorder="1" applyAlignment="1">
      <alignment horizontal="left"/>
    </xf>
    <xf numFmtId="165" fontId="15" fillId="0" borderId="0" xfId="0" applyNumberFormat="1" applyFont="1" applyBorder="1" applyProtection="1"/>
    <xf numFmtId="175" fontId="15" fillId="0" borderId="0" xfId="2" applyNumberFormat="1" applyFont="1" applyBorder="1" applyProtection="1"/>
    <xf numFmtId="8" fontId="4" fillId="0" borderId="0" xfId="0" applyNumberFormat="1" applyFont="1" applyFill="1" applyBorder="1" applyAlignment="1">
      <alignment horizontal="fill"/>
    </xf>
    <xf numFmtId="40" fontId="4" fillId="0" borderId="0" xfId="2" applyNumberFormat="1" applyFont="1" applyFill="1" applyProtection="1"/>
    <xf numFmtId="40" fontId="4" fillId="0" borderId="0" xfId="0" applyNumberFormat="1" applyFont="1" applyFill="1" applyProtection="1">
      <protection locked="0"/>
    </xf>
    <xf numFmtId="0" fontId="8" fillId="0" borderId="1" xfId="0" quotePrefix="1" applyFont="1" applyFill="1" applyBorder="1" applyAlignment="1">
      <alignment horizontal="center"/>
    </xf>
    <xf numFmtId="0" fontId="19" fillId="0" borderId="1" xfId="0" quotePrefix="1" applyFont="1" applyFill="1" applyBorder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8" fontId="4" fillId="0" borderId="6" xfId="0" quotePrefix="1" applyNumberFormat="1" applyFont="1" applyFill="1" applyBorder="1" applyAlignment="1">
      <alignment horizontal="left"/>
    </xf>
    <xf numFmtId="8" fontId="4" fillId="0" borderId="7" xfId="0" applyNumberFormat="1" applyFont="1" applyFill="1" applyBorder="1" applyAlignment="1">
      <alignment horizontal="left"/>
    </xf>
    <xf numFmtId="167" fontId="4" fillId="0" borderId="8" xfId="5" applyNumberFormat="1" applyFont="1" applyFill="1" applyBorder="1"/>
    <xf numFmtId="0" fontId="4" fillId="0" borderId="4" xfId="0" applyFont="1" applyFill="1" applyBorder="1"/>
    <xf numFmtId="8" fontId="4" fillId="0" borderId="4" xfId="0" applyNumberFormat="1" applyFont="1" applyFill="1" applyBorder="1" applyAlignment="1">
      <alignment horizontal="left"/>
    </xf>
    <xf numFmtId="8" fontId="4" fillId="0" borderId="8" xfId="0" applyNumberFormat="1" applyFont="1" applyFill="1" applyBorder="1" applyAlignment="1">
      <alignment horizontal="left"/>
    </xf>
    <xf numFmtId="167" fontId="4" fillId="0" borderId="0" xfId="5" applyNumberFormat="1" applyFont="1" applyFill="1" applyBorder="1"/>
    <xf numFmtId="8" fontId="4" fillId="0" borderId="3" xfId="0" applyNumberFormat="1" applyFont="1" applyFill="1" applyBorder="1" applyAlignment="1"/>
    <xf numFmtId="0" fontId="4" fillId="0" borderId="5" xfId="0" applyFont="1" applyFill="1" applyBorder="1"/>
    <xf numFmtId="8" fontId="20" fillId="0" borderId="0" xfId="0" applyNumberFormat="1" applyFont="1" applyFill="1" applyBorder="1"/>
    <xf numFmtId="0" fontId="4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fill"/>
    </xf>
    <xf numFmtId="37" fontId="4" fillId="0" borderId="1" xfId="0" applyNumberFormat="1" applyFont="1" applyFill="1" applyBorder="1"/>
    <xf numFmtId="8" fontId="4" fillId="0" borderId="0" xfId="0" applyNumberFormat="1" applyFont="1" applyAlignment="1"/>
    <xf numFmtId="0" fontId="3" fillId="0" borderId="0" xfId="0" applyFont="1" applyFill="1" applyBorder="1" applyAlignment="1"/>
    <xf numFmtId="7" fontId="5" fillId="0" borderId="0" xfId="0" applyNumberFormat="1" applyFont="1" applyProtection="1"/>
    <xf numFmtId="8" fontId="4" fillId="0" borderId="0" xfId="0" applyNumberFormat="1" applyFont="1" applyAlignment="1" applyProtection="1"/>
    <xf numFmtId="37" fontId="3" fillId="0" borderId="0" xfId="0" applyNumberFormat="1" applyFont="1" applyFill="1" applyAlignment="1" applyProtection="1">
      <alignment horizontal="center"/>
    </xf>
    <xf numFmtId="37" fontId="3" fillId="0" borderId="0" xfId="0" applyNumberFormat="1" applyFont="1" applyFill="1" applyAlignment="1">
      <alignment horizontal="center"/>
    </xf>
    <xf numFmtId="38" fontId="4" fillId="0" borderId="1" xfId="0" applyNumberFormat="1" applyFont="1" applyFill="1" applyBorder="1"/>
    <xf numFmtId="8" fontId="4" fillId="0" borderId="0" xfId="0" applyNumberFormat="1" applyFont="1" applyFill="1" applyAlignment="1"/>
    <xf numFmtId="37" fontId="4" fillId="0" borderId="1" xfId="0" applyNumberFormat="1" applyFont="1" applyFill="1" applyBorder="1" applyProtection="1">
      <protection locked="0"/>
    </xf>
    <xf numFmtId="38" fontId="4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>
      <protection locked="0"/>
    </xf>
    <xf numFmtId="175" fontId="4" fillId="0" borderId="0" xfId="2" applyNumberFormat="1" applyFont="1" applyFill="1"/>
    <xf numFmtId="0" fontId="3" fillId="0" borderId="0" xfId="0" quotePrefix="1" applyFont="1" applyFill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</xf>
    <xf numFmtId="39" fontId="4" fillId="0" borderId="0" xfId="0" applyNumberFormat="1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center"/>
    </xf>
    <xf numFmtId="39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1" fillId="0" borderId="1" xfId="0" quotePrefix="1" applyFont="1" applyFill="1" applyBorder="1" applyAlignment="1" applyProtection="1">
      <alignment horizontal="center"/>
    </xf>
    <xf numFmtId="173" fontId="9" fillId="0" borderId="0" xfId="0" applyNumberFormat="1" applyFont="1" applyBorder="1" applyProtection="1">
      <protection locked="0"/>
    </xf>
    <xf numFmtId="176" fontId="4" fillId="0" borderId="0" xfId="2" applyNumberFormat="1" applyFont="1" applyFill="1" applyBorder="1"/>
    <xf numFmtId="5" fontId="4" fillId="0" borderId="0" xfId="0" applyNumberFormat="1" applyFont="1" applyFill="1" applyBorder="1"/>
    <xf numFmtId="1" fontId="4" fillId="0" borderId="0" xfId="0" applyNumberFormat="1" applyFont="1" applyFill="1" applyBorder="1"/>
    <xf numFmtId="170" fontId="4" fillId="0" borderId="0" xfId="0" applyNumberFormat="1" applyFont="1" applyFill="1" applyBorder="1" applyProtection="1"/>
    <xf numFmtId="177" fontId="22" fillId="0" borderId="0" xfId="0" applyNumberFormat="1" applyFont="1" applyFill="1"/>
    <xf numFmtId="177" fontId="22" fillId="0" borderId="0" xfId="0" applyNumberFormat="1" applyFont="1" applyAlignment="1">
      <alignment horizontal="center"/>
    </xf>
    <xf numFmtId="177" fontId="22" fillId="0" borderId="0" xfId="0" applyNumberFormat="1" applyFont="1" applyFill="1" applyAlignment="1">
      <alignment horizontal="center"/>
    </xf>
    <xf numFmtId="177" fontId="22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8" fontId="4" fillId="0" borderId="0" xfId="0" applyNumberFormat="1" applyFont="1" applyFill="1" applyBorder="1" applyAlignment="1">
      <alignment horizontal="left"/>
    </xf>
    <xf numFmtId="43" fontId="4" fillId="0" borderId="0" xfId="2" applyNumberFormat="1" applyFont="1" applyFill="1" applyBorder="1"/>
    <xf numFmtId="43" fontId="4" fillId="0" borderId="0" xfId="2" applyNumberFormat="1" applyFont="1" applyFill="1"/>
    <xf numFmtId="8" fontId="4" fillId="0" borderId="0" xfId="0" quotePrefix="1" applyNumberFormat="1" applyFont="1" applyFill="1" applyBorder="1" applyAlignment="1">
      <alignment horizontal="left"/>
    </xf>
    <xf numFmtId="8" fontId="4" fillId="0" borderId="2" xfId="0" applyNumberFormat="1" applyFont="1" applyFill="1" applyBorder="1" applyProtection="1">
      <protection locked="0"/>
    </xf>
    <xf numFmtId="8" fontId="4" fillId="0" borderId="8" xfId="0" quotePrefix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175" fontId="4" fillId="0" borderId="0" xfId="0" applyNumberFormat="1" applyFont="1" applyFill="1"/>
    <xf numFmtId="169" fontId="4" fillId="0" borderId="0" xfId="0" applyNumberFormat="1" applyFont="1" applyFill="1" applyProtection="1"/>
    <xf numFmtId="169" fontId="4" fillId="0" borderId="0" xfId="0" applyNumberFormat="1" applyFont="1" applyFill="1"/>
    <xf numFmtId="169" fontId="9" fillId="0" borderId="0" xfId="0" applyNumberFormat="1" applyFont="1" applyFill="1"/>
    <xf numFmtId="166" fontId="4" fillId="0" borderId="0" xfId="3" applyNumberFormat="1" applyFont="1" applyFill="1"/>
    <xf numFmtId="169" fontId="4" fillId="0" borderId="0" xfId="2" applyNumberFormat="1" applyFont="1" applyFill="1" applyProtection="1"/>
    <xf numFmtId="169" fontId="4" fillId="0" borderId="0" xfId="3" applyNumberFormat="1" applyFont="1" applyFill="1" applyProtection="1"/>
    <xf numFmtId="169" fontId="11" fillId="0" borderId="0" xfId="2" applyNumberFormat="1" applyFont="1" applyFill="1" applyProtection="1"/>
    <xf numFmtId="6" fontId="4" fillId="0" borderId="0" xfId="3" applyNumberFormat="1" applyFont="1" applyFill="1" applyProtection="1"/>
    <xf numFmtId="0" fontId="3" fillId="0" borderId="0" xfId="0" applyFont="1" applyFill="1" applyBorder="1" applyAlignment="1">
      <alignment horizontal="center"/>
    </xf>
    <xf numFmtId="178" fontId="4" fillId="0" borderId="0" xfId="2" applyNumberFormat="1" applyFont="1" applyFill="1" applyBorder="1"/>
    <xf numFmtId="179" fontId="4" fillId="0" borderId="0" xfId="2" applyNumberFormat="1" applyFont="1" applyFill="1" applyBorder="1"/>
    <xf numFmtId="10" fontId="3" fillId="0" borderId="0" xfId="5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7" fontId="15" fillId="0" borderId="0" xfId="0" applyNumberFormat="1" applyFont="1" applyFill="1" applyProtection="1"/>
    <xf numFmtId="8" fontId="21" fillId="0" borderId="0" xfId="0" applyNumberFormat="1" applyFont="1"/>
    <xf numFmtId="0" fontId="21" fillId="0" borderId="0" xfId="0" applyFont="1" applyFill="1"/>
    <xf numFmtId="40" fontId="21" fillId="0" borderId="0" xfId="2" applyNumberFormat="1" applyFont="1" applyFill="1"/>
    <xf numFmtId="40" fontId="21" fillId="0" borderId="0" xfId="0" applyNumberFormat="1" applyFont="1" applyFill="1"/>
    <xf numFmtId="174" fontId="21" fillId="0" borderId="0" xfId="2" applyNumberFormat="1" applyFont="1" applyFill="1"/>
    <xf numFmtId="174" fontId="21" fillId="0" borderId="0" xfId="0" applyNumberFormat="1" applyFont="1" applyFill="1"/>
    <xf numFmtId="40" fontId="21" fillId="0" borderId="0" xfId="3" applyNumberFormat="1" applyFont="1" applyFill="1"/>
    <xf numFmtId="39" fontId="21" fillId="0" borderId="0" xfId="0" applyNumberFormat="1" applyFont="1" applyFill="1"/>
    <xf numFmtId="37" fontId="21" fillId="0" borderId="0" xfId="0" applyNumberFormat="1" applyFont="1" applyFill="1" applyProtection="1"/>
    <xf numFmtId="173" fontId="21" fillId="0" borderId="0" xfId="0" applyNumberFormat="1" applyFont="1" applyFill="1"/>
    <xf numFmtId="177" fontId="21" fillId="0" borderId="0" xfId="0" applyNumberFormat="1" applyFont="1" applyFill="1"/>
    <xf numFmtId="0" fontId="3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6" fontId="4" fillId="0" borderId="0" xfId="2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20"/>
    <xf numFmtId="44" fontId="15" fillId="0" borderId="0" xfId="0" applyNumberFormat="1" applyFont="1" applyProtection="1"/>
    <xf numFmtId="44" fontId="4" fillId="0" borderId="0" xfId="0" applyNumberFormat="1" applyFont="1" applyFill="1"/>
    <xf numFmtId="43" fontId="4" fillId="0" borderId="0" xfId="2" applyFont="1"/>
    <xf numFmtId="44" fontId="4" fillId="0" borderId="0" xfId="0" applyNumberFormat="1" applyFont="1"/>
    <xf numFmtId="167" fontId="4" fillId="0" borderId="0" xfId="5" applyNumberFormat="1" applyFont="1" applyFill="1"/>
    <xf numFmtId="0" fontId="4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quotePrefix="1" applyFont="1" applyFill="1" applyAlignment="1" applyProtection="1">
      <protection locked="0"/>
    </xf>
    <xf numFmtId="0" fontId="22" fillId="0" borderId="0" xfId="20" applyFont="1"/>
    <xf numFmtId="0" fontId="22" fillId="0" borderId="0" xfId="20" applyFont="1" applyAlignment="1">
      <alignment horizontal="center"/>
    </xf>
    <xf numFmtId="0" fontId="26" fillId="0" borderId="0" xfId="20" applyFont="1"/>
    <xf numFmtId="166" fontId="26" fillId="0" borderId="0" xfId="20" applyNumberFormat="1" applyFont="1"/>
    <xf numFmtId="0" fontId="1" fillId="0" borderId="1" xfId="20" applyBorder="1"/>
    <xf numFmtId="0" fontId="26" fillId="0" borderId="1" xfId="20" applyFont="1" applyBorder="1"/>
    <xf numFmtId="0" fontId="22" fillId="0" borderId="1" xfId="20" applyFont="1" applyBorder="1" applyAlignment="1">
      <alignment horizontal="center"/>
    </xf>
    <xf numFmtId="0" fontId="22" fillId="0" borderId="1" xfId="20" applyFont="1" applyBorder="1"/>
    <xf numFmtId="9" fontId="1" fillId="0" borderId="0" xfId="5" applyFo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7" fontId="16" fillId="0" borderId="0" xfId="0" applyNumberFormat="1" applyFont="1" applyAlignment="1" applyProtection="1">
      <alignment horizontal="right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Alignment="1">
      <alignment horizontal="center"/>
    </xf>
    <xf numFmtId="0" fontId="27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66" fontId="28" fillId="0" borderId="0" xfId="20" applyNumberFormat="1" applyFont="1"/>
    <xf numFmtId="0" fontId="28" fillId="0" borderId="0" xfId="20" applyFont="1"/>
    <xf numFmtId="166" fontId="28" fillId="0" borderId="0" xfId="20" applyNumberFormat="1" applyFont="1" applyFill="1"/>
    <xf numFmtId="44" fontId="28" fillId="0" borderId="0" xfId="20" applyNumberFormat="1" applyFont="1"/>
    <xf numFmtId="7" fontId="21" fillId="0" borderId="0" xfId="0" applyNumberFormat="1" applyFont="1" applyFill="1" applyProtection="1"/>
    <xf numFmtId="7" fontId="21" fillId="0" borderId="0" xfId="0" applyNumberFormat="1" applyFont="1" applyProtection="1"/>
    <xf numFmtId="8" fontId="21" fillId="0" borderId="0" xfId="0" applyNumberFormat="1" applyFont="1" applyFill="1" applyProtection="1"/>
    <xf numFmtId="43" fontId="21" fillId="0" borderId="0" xfId="0" applyNumberFormat="1" applyFont="1" applyProtection="1"/>
    <xf numFmtId="8" fontId="21" fillId="0" borderId="0" xfId="0" applyNumberFormat="1" applyFont="1" applyAlignment="1"/>
    <xf numFmtId="8" fontId="21" fillId="0" borderId="0" xfId="0" applyNumberFormat="1" applyFont="1" applyAlignment="1" applyProtection="1"/>
    <xf numFmtId="8" fontId="21" fillId="0" borderId="0" xfId="0" applyNumberFormat="1" applyFont="1" applyFill="1"/>
    <xf numFmtId="8" fontId="21" fillId="0" borderId="0" xfId="0" applyNumberFormat="1" applyFont="1" applyAlignment="1">
      <alignment horizontal="right"/>
    </xf>
    <xf numFmtId="7" fontId="21" fillId="0" borderId="0" xfId="3" applyNumberFormat="1" applyFont="1"/>
    <xf numFmtId="7" fontId="21" fillId="0" borderId="0" xfId="0" applyNumberFormat="1" applyFont="1"/>
    <xf numFmtId="8" fontId="21" fillId="0" borderId="0" xfId="0" applyNumberFormat="1" applyFont="1" applyProtection="1"/>
    <xf numFmtId="168" fontId="21" fillId="0" borderId="0" xfId="5" applyNumberFormat="1" applyFont="1" applyFill="1" applyProtection="1"/>
    <xf numFmtId="168" fontId="21" fillId="0" borderId="0" xfId="5" applyNumberFormat="1" applyFont="1" applyFill="1"/>
    <xf numFmtId="37" fontId="29" fillId="0" borderId="0" xfId="0" applyNumberFormat="1" applyFont="1" applyFill="1" applyProtection="1"/>
    <xf numFmtId="170" fontId="21" fillId="0" borderId="0" xfId="0" applyNumberFormat="1" applyFont="1" applyFill="1" applyBorder="1" applyProtection="1"/>
    <xf numFmtId="37" fontId="21" fillId="0" borderId="0" xfId="0" applyNumberFormat="1" applyFont="1" applyFill="1" applyBorder="1" applyProtection="1"/>
    <xf numFmtId="37" fontId="22" fillId="0" borderId="0" xfId="0" applyNumberFormat="1" applyFont="1" applyFill="1" applyProtection="1"/>
    <xf numFmtId="0" fontId="22" fillId="0" borderId="0" xfId="0" applyFont="1" applyFill="1"/>
    <xf numFmtId="0" fontId="22" fillId="0" borderId="0" xfId="0" applyFont="1" applyFill="1" applyAlignment="1">
      <alignment horizontal="left"/>
    </xf>
    <xf numFmtId="8" fontId="28" fillId="0" borderId="0" xfId="20" applyNumberFormat="1" applyFont="1"/>
    <xf numFmtId="166" fontId="4" fillId="0" borderId="0" xfId="0" applyNumberFormat="1" applyFont="1" applyFill="1"/>
    <xf numFmtId="166" fontId="22" fillId="0" borderId="0" xfId="0" applyNumberFormat="1" applyFont="1" applyFill="1"/>
    <xf numFmtId="0" fontId="21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38" fontId="3" fillId="0" borderId="0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0" borderId="0" xfId="0" quotePrefix="1" applyFont="1" applyFill="1" applyAlignment="1" applyProtection="1">
      <alignment horizontal="center"/>
      <protection locked="0"/>
    </xf>
    <xf numFmtId="0" fontId="3" fillId="0" borderId="0" xfId="0" quotePrefix="1" applyFont="1" applyAlignment="1">
      <alignment horizontal="center"/>
    </xf>
    <xf numFmtId="0" fontId="25" fillId="0" borderId="0" xfId="20" applyFont="1" applyAlignment="1">
      <alignment horizontal="center"/>
    </xf>
  </cellXfs>
  <cellStyles count="21">
    <cellStyle name="ariel" xfId="1" xr:uid="{00000000-0005-0000-0000-000000000000}"/>
    <cellStyle name="Comma" xfId="2" builtinId="3"/>
    <cellStyle name="Comma 2" xfId="8" xr:uid="{00000000-0005-0000-0000-000002000000}"/>
    <cellStyle name="Comma 2 2 2" xfId="13" xr:uid="{00000000-0005-0000-0000-000003000000}"/>
    <cellStyle name="Comma 3" xfId="11" xr:uid="{00000000-0005-0000-0000-000004000000}"/>
    <cellStyle name="Comma 4" xfId="15" xr:uid="{00000000-0005-0000-0000-000005000000}"/>
    <cellStyle name="Comma 4 2" xfId="19" xr:uid="{F6102ABA-3BE6-457D-B72D-9E1C077C1F7D}"/>
    <cellStyle name="Currency" xfId="3" builtinId="4"/>
    <cellStyle name="Currency 2" xfId="4" xr:uid="{00000000-0005-0000-0000-000007000000}"/>
    <cellStyle name="Currency 3" xfId="10" xr:uid="{00000000-0005-0000-0000-000008000000}"/>
    <cellStyle name="Currency 5" xfId="9" xr:uid="{00000000-0005-0000-0000-000009000000}"/>
    <cellStyle name="Normal" xfId="0" builtinId="0"/>
    <cellStyle name="Normal 2" xfId="6" xr:uid="{00000000-0005-0000-0000-00000B000000}"/>
    <cellStyle name="Normal 3" xfId="7" xr:uid="{00000000-0005-0000-0000-00000C000000}"/>
    <cellStyle name="Normal 3 2" xfId="14" xr:uid="{00000000-0005-0000-0000-00000D000000}"/>
    <cellStyle name="Normal 3 3" xfId="17" xr:uid="{F181E60A-F02C-4E6D-B7E1-5A9B514773CD}"/>
    <cellStyle name="Normal 4" xfId="20" xr:uid="{570FE457-38F4-4D9F-B53A-0D27F1AE084C}"/>
    <cellStyle name="Percent" xfId="5" builtinId="5"/>
    <cellStyle name="Percent 2" xfId="12" xr:uid="{00000000-0005-0000-0000-000010000000}"/>
    <cellStyle name="Percent 3" xfId="16" xr:uid="{00000000-0005-0000-0000-000011000000}"/>
    <cellStyle name="Percent 3 2" xfId="18" xr:uid="{9A72D6E4-035B-48EC-9C7C-E60D3A9FC718}"/>
  </cellStyles>
  <dxfs count="0"/>
  <tableStyles count="0" defaultTableStyle="TableStyleMedium9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/Direct%20Testimony/Workpapers/ALJ%20Sumitted%20Workpapers/Chapter%207/Ch_7_WP%231_Lighting%20Model_Publi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DGE_Witness%20Magallanes_Workpapers%20-%20LED%20Installation%20Cos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DG&amp;E_Witness%20Saxe_Supplemental%20Testimony%20Workpaper%20%232%20-%20LS-1%20Non-LED%20Light%20Facilities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SUMMARY"/>
      <sheetName val="SUMMARY CALCS"/>
      <sheetName val="SUMMARY CALCS (SCHOOL)"/>
      <sheetName val="INPUTS-GENERAL"/>
      <sheetName val="INPUTS-SCHEDULE SPECIFIC"/>
      <sheetName val="INPUTS-LAMP SPECIFIC"/>
      <sheetName val="PRESENT RATES"/>
      <sheetName val="PROPOSED RATES"/>
      <sheetName val="PROPOSED RATES (SCHOOL)"/>
      <sheetName val="PROPOSED RATES - LS-2 DS&amp;AD"/>
      <sheetName val="PR RATES - LS-2 DS&amp;AD (SCHOOL)"/>
      <sheetName val="PROPOSED LS-1 LED DIST RATES"/>
      <sheetName val="DISTRIBUTION"/>
      <sheetName val="DISTRIBUTION (SCHOOL)"/>
      <sheetName val="LIGHTING MC"/>
      <sheetName val="LIGHTING MC (SCHOOL)"/>
      <sheetName val="DEMAND&amp;CUSTOMER MC"/>
      <sheetName val="HP SODIUM VAPOR"/>
      <sheetName val="HP SODIUM VAPOR (SCHOOL)"/>
      <sheetName val="LP SODIUM VAPOR"/>
      <sheetName val="LP SODIUM VAPOR (SCHOOL)"/>
      <sheetName val="MERCURY VAPOR"/>
      <sheetName val="MERCURY VAPOR (SCHOOL)"/>
      <sheetName val="METAL HALIDE"/>
      <sheetName val="METAL HALIDE (SCHOOL)"/>
      <sheetName val="INDUCTION"/>
      <sheetName val="INDUCTION (SCHOOL)"/>
      <sheetName val="LS-2 LED"/>
      <sheetName val="LS-2 LED (SCHOOL)"/>
      <sheetName val="DWL"/>
      <sheetName val="DWL (SCHOOL)"/>
      <sheetName val="INCANDESCENT"/>
      <sheetName val="INCANDESCENT (SCHOOL)"/>
      <sheetName val="LS-2-DS DISTRIBUTION RATES"/>
      <sheetName val="LS-2-AD DISTRIBUTION RAT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E9">
            <v>1.4719999999999999E-2</v>
          </cell>
        </row>
        <row r="10">
          <cell r="E10">
            <v>2.5214626684436162E-4</v>
          </cell>
        </row>
        <row r="11">
          <cell r="E11">
            <v>-3.1217007284904636E-5</v>
          </cell>
        </row>
        <row r="12">
          <cell r="E12">
            <v>4.6517417418152969E-5</v>
          </cell>
        </row>
        <row r="13">
          <cell r="E13">
            <v>7.8023499032724335E-3</v>
          </cell>
        </row>
        <row r="14">
          <cell r="E14">
            <v>1.0000000000000001E-5</v>
          </cell>
        </row>
        <row r="15">
          <cell r="E15">
            <v>0</v>
          </cell>
        </row>
        <row r="21">
          <cell r="E21">
            <v>1.5127921557202608E-2</v>
          </cell>
        </row>
        <row r="27">
          <cell r="E27">
            <v>21.432855952611135</v>
          </cell>
        </row>
        <row r="30">
          <cell r="E30">
            <v>1.085144063993809</v>
          </cell>
        </row>
        <row r="31">
          <cell r="E31">
            <v>1.3794988898377454</v>
          </cell>
        </row>
        <row r="39">
          <cell r="E39">
            <v>7.3095843074306777E-2</v>
          </cell>
        </row>
        <row r="40">
          <cell r="E40">
            <v>6.2814935911277821E-3</v>
          </cell>
        </row>
      </sheetData>
      <sheetData sheetId="5" refreshError="1"/>
      <sheetData sheetId="6">
        <row r="17">
          <cell r="E17">
            <v>765.74</v>
          </cell>
          <cell r="F17">
            <v>787.13</v>
          </cell>
          <cell r="G17">
            <v>784.30000000000007</v>
          </cell>
          <cell r="H17">
            <v>868.39</v>
          </cell>
          <cell r="I17">
            <v>942.75</v>
          </cell>
          <cell r="K17">
            <v>917.08</v>
          </cell>
        </row>
        <row r="20">
          <cell r="E20">
            <v>2724.1383333333333</v>
          </cell>
          <cell r="F20">
            <v>2854.364285714285</v>
          </cell>
          <cell r="G20">
            <v>2564.1757142857141</v>
          </cell>
          <cell r="H20">
            <v>2484.5766666666664</v>
          </cell>
          <cell r="I20">
            <v>2595.9549999999999</v>
          </cell>
          <cell r="K20">
            <v>2427.7049999999999</v>
          </cell>
        </row>
        <row r="21">
          <cell r="E21">
            <v>641.9</v>
          </cell>
          <cell r="F21">
            <v>663.29</v>
          </cell>
          <cell r="G21">
            <v>660.46</v>
          </cell>
          <cell r="H21">
            <v>744.54999999999984</v>
          </cell>
          <cell r="I21">
            <v>818.91</v>
          </cell>
          <cell r="K21">
            <v>793.24</v>
          </cell>
        </row>
        <row r="22">
          <cell r="E22">
            <v>1279.5</v>
          </cell>
          <cell r="F22">
            <v>1281</v>
          </cell>
          <cell r="G22">
            <v>1281.1714285714286</v>
          </cell>
          <cell r="H22">
            <v>1513.17</v>
          </cell>
          <cell r="I22">
            <v>1510.67</v>
          </cell>
          <cell r="K22">
            <v>1753.51</v>
          </cell>
        </row>
        <row r="24">
          <cell r="E24">
            <v>1567.0900000000001</v>
          </cell>
          <cell r="F24">
            <v>1909.9650000000001</v>
          </cell>
          <cell r="G24">
            <v>1539.0174999999995</v>
          </cell>
          <cell r="H24">
            <v>468.66999999999962</v>
          </cell>
          <cell r="I24">
            <v>1642.9599999999996</v>
          </cell>
          <cell r="K24">
            <v>616.88999999999987</v>
          </cell>
        </row>
        <row r="25">
          <cell r="E25">
            <v>3058.1299999999997</v>
          </cell>
          <cell r="F25">
            <v>3404.0050000000001</v>
          </cell>
          <cell r="G25">
            <v>3033.3974999999996</v>
          </cell>
          <cell r="H25">
            <v>2406.3599999999997</v>
          </cell>
          <cell r="I25">
            <v>3575.6399999999994</v>
          </cell>
          <cell r="K25">
            <v>2502.52</v>
          </cell>
        </row>
        <row r="26">
          <cell r="E26">
            <v>1283.8</v>
          </cell>
          <cell r="F26">
            <v>1326.58</v>
          </cell>
          <cell r="G26">
            <v>1320.92</v>
          </cell>
          <cell r="H26">
            <v>1489.1</v>
          </cell>
          <cell r="I26">
            <v>1637.82</v>
          </cell>
          <cell r="K26">
            <v>1586.48</v>
          </cell>
        </row>
        <row r="36">
          <cell r="E36">
            <v>1203.98</v>
          </cell>
          <cell r="F36">
            <v>1311</v>
          </cell>
          <cell r="G36">
            <v>1417.77</v>
          </cell>
          <cell r="H36">
            <v>1583.9499999999998</v>
          </cell>
        </row>
        <row r="38">
          <cell r="E38">
            <v>3078.44</v>
          </cell>
          <cell r="F38">
            <v>3180.83</v>
          </cell>
          <cell r="G38">
            <v>3031.6499999999996</v>
          </cell>
          <cell r="H38">
            <v>3190.64</v>
          </cell>
        </row>
        <row r="39">
          <cell r="E39">
            <v>1080.1400000000001</v>
          </cell>
          <cell r="F39">
            <v>1187.1600000000001</v>
          </cell>
          <cell r="G39">
            <v>1293.93</v>
          </cell>
          <cell r="H39">
            <v>1460.11</v>
          </cell>
        </row>
        <row r="40">
          <cell r="E40">
            <v>1562.26</v>
          </cell>
          <cell r="F40">
            <v>1596.74</v>
          </cell>
          <cell r="G40">
            <v>1824.23</v>
          </cell>
          <cell r="H40">
            <v>1875.02</v>
          </cell>
        </row>
        <row r="42">
          <cell r="E42">
            <v>978.76999999999953</v>
          </cell>
          <cell r="F42">
            <v>1738.35</v>
          </cell>
          <cell r="G42">
            <v>1253.0299999999997</v>
          </cell>
          <cell r="H42">
            <v>1469.4500000000003</v>
          </cell>
        </row>
        <row r="43">
          <cell r="E43">
            <v>3035.3399999999997</v>
          </cell>
          <cell r="F43">
            <v>3251.52</v>
          </cell>
          <cell r="G43">
            <v>3812.85</v>
          </cell>
          <cell r="H43">
            <v>4130.84</v>
          </cell>
        </row>
        <row r="44">
          <cell r="E44">
            <v>2160.2800000000002</v>
          </cell>
          <cell r="F44">
            <v>2374.3200000000002</v>
          </cell>
          <cell r="G44">
            <v>2587.86</v>
          </cell>
          <cell r="H44">
            <v>2920.22</v>
          </cell>
        </row>
        <row r="55">
          <cell r="D55">
            <v>689.0090049475607</v>
          </cell>
          <cell r="F55">
            <v>999.0225025624419</v>
          </cell>
        </row>
        <row r="63">
          <cell r="E63">
            <v>473.28963780432593</v>
          </cell>
          <cell r="F63">
            <v>473.28963780432593</v>
          </cell>
          <cell r="G63">
            <v>483.31187725259593</v>
          </cell>
          <cell r="H63">
            <v>543.41758990501432</v>
          </cell>
        </row>
        <row r="64">
          <cell r="E64">
            <v>1785.7319619250013</v>
          </cell>
          <cell r="F64">
            <v>1785.7319619250013</v>
          </cell>
          <cell r="G64">
            <v>1795.7542013732714</v>
          </cell>
          <cell r="H64">
            <v>1855.8599140256899</v>
          </cell>
        </row>
        <row r="65">
          <cell r="E65">
            <v>437.53031064359516</v>
          </cell>
          <cell r="F65">
            <v>437.53031064359516</v>
          </cell>
          <cell r="G65">
            <v>447.55255009186516</v>
          </cell>
          <cell r="H65">
            <v>507.65826274428355</v>
          </cell>
        </row>
      </sheetData>
      <sheetData sheetId="7">
        <row r="12">
          <cell r="C12">
            <v>0.192</v>
          </cell>
          <cell r="E12">
            <v>67</v>
          </cell>
          <cell r="F12">
            <v>175</v>
          </cell>
          <cell r="G12">
            <v>7000</v>
          </cell>
          <cell r="I12">
            <v>0.99</v>
          </cell>
          <cell r="J12">
            <v>10.98</v>
          </cell>
          <cell r="K12">
            <v>0.21</v>
          </cell>
          <cell r="L12">
            <v>0</v>
          </cell>
          <cell r="M12">
            <v>0</v>
          </cell>
          <cell r="N12">
            <v>0.56000000000000005</v>
          </cell>
          <cell r="O12">
            <v>0</v>
          </cell>
          <cell r="P12">
            <v>0</v>
          </cell>
          <cell r="R12">
            <v>0.33700999999999998</v>
          </cell>
          <cell r="S12">
            <v>4.8079200000000002</v>
          </cell>
          <cell r="T12">
            <v>-1.99E-3</v>
          </cell>
          <cell r="W12">
            <v>-4.6899999999999997E-3</v>
          </cell>
        </row>
        <row r="14">
          <cell r="C14">
            <v>0.21</v>
          </cell>
          <cell r="E14">
            <v>73</v>
          </cell>
          <cell r="F14">
            <v>175</v>
          </cell>
          <cell r="G14">
            <v>7000</v>
          </cell>
          <cell r="I14">
            <v>1.07</v>
          </cell>
          <cell r="J14">
            <v>11.27</v>
          </cell>
          <cell r="K14">
            <v>0.23</v>
          </cell>
          <cell r="L14">
            <v>0</v>
          </cell>
          <cell r="M14">
            <v>0</v>
          </cell>
          <cell r="N14">
            <v>0.6</v>
          </cell>
          <cell r="O14">
            <v>0</v>
          </cell>
          <cell r="P14">
            <v>0</v>
          </cell>
          <cell r="R14">
            <v>0.36719000000000002</v>
          </cell>
          <cell r="S14">
            <v>5.23848</v>
          </cell>
          <cell r="T14">
            <v>-2.1700000000000001E-3</v>
          </cell>
          <cell r="W14">
            <v>-5.11E-3</v>
          </cell>
        </row>
        <row r="15">
          <cell r="C15">
            <v>0.46</v>
          </cell>
          <cell r="E15">
            <v>160</v>
          </cell>
          <cell r="F15">
            <v>400</v>
          </cell>
          <cell r="G15">
            <v>20000</v>
          </cell>
          <cell r="I15">
            <v>2.36</v>
          </cell>
          <cell r="J15">
            <v>18.149999999999999</v>
          </cell>
          <cell r="K15">
            <v>0.5</v>
          </cell>
          <cell r="L15">
            <v>0</v>
          </cell>
          <cell r="M15">
            <v>0.01</v>
          </cell>
          <cell r="N15">
            <v>1.33</v>
          </cell>
          <cell r="O15">
            <v>0</v>
          </cell>
          <cell r="P15">
            <v>0</v>
          </cell>
          <cell r="R15">
            <v>0.80479999999999996</v>
          </cell>
          <cell r="S15">
            <v>11.4816</v>
          </cell>
          <cell r="T15">
            <v>-4.7600000000000003E-3</v>
          </cell>
          <cell r="W15">
            <v>-1.12E-2</v>
          </cell>
        </row>
        <row r="19">
          <cell r="C19">
            <v>8.3000000000000004E-2</v>
          </cell>
          <cell r="E19">
            <v>29</v>
          </cell>
          <cell r="F19">
            <v>70</v>
          </cell>
          <cell r="G19">
            <v>5800</v>
          </cell>
          <cell r="I19">
            <v>0.43</v>
          </cell>
          <cell r="J19">
            <v>9.19</v>
          </cell>
          <cell r="K19">
            <v>0.09</v>
          </cell>
          <cell r="L19">
            <v>0</v>
          </cell>
          <cell r="M19">
            <v>0</v>
          </cell>
          <cell r="N19">
            <v>0.24</v>
          </cell>
          <cell r="O19">
            <v>0</v>
          </cell>
          <cell r="P19">
            <v>0</v>
          </cell>
          <cell r="R19">
            <v>0.14587</v>
          </cell>
          <cell r="S19">
            <v>2.0810399999999998</v>
          </cell>
          <cell r="T19">
            <v>-8.5999999999999998E-4</v>
          </cell>
          <cell r="W19">
            <v>-2.0300000000000001E-3</v>
          </cell>
        </row>
        <row r="20">
          <cell r="C20">
            <v>0.11700000000000001</v>
          </cell>
          <cell r="E20">
            <v>41</v>
          </cell>
          <cell r="F20">
            <v>100</v>
          </cell>
          <cell r="G20">
            <v>9500</v>
          </cell>
          <cell r="I20">
            <v>0.6</v>
          </cell>
          <cell r="J20">
            <v>9.93</v>
          </cell>
          <cell r="K20">
            <v>0.13</v>
          </cell>
          <cell r="L20">
            <v>0</v>
          </cell>
          <cell r="M20">
            <v>0</v>
          </cell>
          <cell r="N20">
            <v>0.34</v>
          </cell>
          <cell r="O20">
            <v>0</v>
          </cell>
          <cell r="P20">
            <v>0</v>
          </cell>
          <cell r="R20">
            <v>0.20623</v>
          </cell>
          <cell r="S20">
            <v>2.9421599999999999</v>
          </cell>
          <cell r="T20">
            <v>-1.2199999999999999E-3</v>
          </cell>
          <cell r="W20">
            <v>-2.8700000000000002E-3</v>
          </cell>
        </row>
        <row r="21">
          <cell r="C21">
            <v>0.17100000000000001</v>
          </cell>
          <cell r="E21">
            <v>59</v>
          </cell>
          <cell r="F21">
            <v>150</v>
          </cell>
          <cell r="G21">
            <v>16000</v>
          </cell>
          <cell r="I21">
            <v>0.87</v>
          </cell>
          <cell r="J21">
            <v>10.77</v>
          </cell>
          <cell r="K21">
            <v>0.18</v>
          </cell>
          <cell r="L21">
            <v>0</v>
          </cell>
          <cell r="M21">
            <v>0</v>
          </cell>
          <cell r="N21">
            <v>0.49</v>
          </cell>
          <cell r="O21">
            <v>0</v>
          </cell>
          <cell r="P21">
            <v>0</v>
          </cell>
          <cell r="R21">
            <v>0.29676999999999998</v>
          </cell>
          <cell r="S21">
            <v>4.2338399999999998</v>
          </cell>
          <cell r="T21">
            <v>-1.75E-3</v>
          </cell>
          <cell r="W21">
            <v>-4.13E-3</v>
          </cell>
        </row>
        <row r="23">
          <cell r="C23">
            <v>0.246</v>
          </cell>
          <cell r="E23">
            <v>85</v>
          </cell>
          <cell r="F23">
            <v>200</v>
          </cell>
          <cell r="G23">
            <v>22000</v>
          </cell>
          <cell r="I23">
            <v>1.25</v>
          </cell>
          <cell r="J23">
            <v>12.77</v>
          </cell>
          <cell r="K23">
            <v>0.26</v>
          </cell>
          <cell r="L23">
            <v>0</v>
          </cell>
          <cell r="M23">
            <v>0</v>
          </cell>
          <cell r="N23">
            <v>0.7</v>
          </cell>
          <cell r="O23">
            <v>0</v>
          </cell>
          <cell r="P23">
            <v>0</v>
          </cell>
          <cell r="R23">
            <v>0.42754999999999999</v>
          </cell>
          <cell r="S23">
            <v>6.0995999999999997</v>
          </cell>
          <cell r="T23">
            <v>-2.5300000000000001E-3</v>
          </cell>
          <cell r="W23">
            <v>-5.9500000000000004E-3</v>
          </cell>
        </row>
        <row r="24">
          <cell r="C24">
            <v>0.313</v>
          </cell>
          <cell r="E24">
            <v>109</v>
          </cell>
          <cell r="F24">
            <v>250</v>
          </cell>
          <cell r="G24">
            <v>30000</v>
          </cell>
          <cell r="I24">
            <v>1.6</v>
          </cell>
          <cell r="J24">
            <v>14.47</v>
          </cell>
          <cell r="K24">
            <v>0.34</v>
          </cell>
          <cell r="L24">
            <v>0</v>
          </cell>
          <cell r="M24">
            <v>0.01</v>
          </cell>
          <cell r="N24">
            <v>0.9</v>
          </cell>
          <cell r="O24">
            <v>0</v>
          </cell>
          <cell r="P24">
            <v>0</v>
          </cell>
          <cell r="R24">
            <v>0.54827000000000004</v>
          </cell>
          <cell r="S24">
            <v>7.8218399999999999</v>
          </cell>
          <cell r="T24">
            <v>-3.2399999999999998E-3</v>
          </cell>
          <cell r="W24">
            <v>-7.6299999999999996E-3</v>
          </cell>
        </row>
        <row r="25">
          <cell r="C25">
            <v>0.47599999999999998</v>
          </cell>
          <cell r="E25">
            <v>165</v>
          </cell>
          <cell r="F25">
            <v>400</v>
          </cell>
          <cell r="G25">
            <v>50000</v>
          </cell>
          <cell r="I25">
            <v>2.4300000000000002</v>
          </cell>
          <cell r="J25">
            <v>16.79</v>
          </cell>
          <cell r="K25">
            <v>0.51</v>
          </cell>
          <cell r="L25">
            <v>-0.01</v>
          </cell>
          <cell r="M25">
            <v>0.01</v>
          </cell>
          <cell r="N25">
            <v>1.37</v>
          </cell>
          <cell r="O25">
            <v>0</v>
          </cell>
          <cell r="P25">
            <v>0</v>
          </cell>
          <cell r="R25">
            <v>0.82994999999999997</v>
          </cell>
          <cell r="S25">
            <v>11.840400000000001</v>
          </cell>
          <cell r="T25">
            <v>-4.9100000000000003E-3</v>
          </cell>
          <cell r="W25">
            <v>-1.155E-2</v>
          </cell>
        </row>
        <row r="27">
          <cell r="C27">
            <v>8.3000000000000004E-2</v>
          </cell>
          <cell r="E27">
            <v>29</v>
          </cell>
          <cell r="F27">
            <v>70</v>
          </cell>
          <cell r="G27">
            <v>5800</v>
          </cell>
          <cell r="I27">
            <v>0.43</v>
          </cell>
          <cell r="J27">
            <v>9.33</v>
          </cell>
          <cell r="K27">
            <v>0.09</v>
          </cell>
          <cell r="L27">
            <v>0</v>
          </cell>
          <cell r="M27">
            <v>0</v>
          </cell>
          <cell r="N27">
            <v>0.24</v>
          </cell>
          <cell r="O27">
            <v>0</v>
          </cell>
          <cell r="P27">
            <v>0</v>
          </cell>
          <cell r="R27">
            <v>0.14587</v>
          </cell>
          <cell r="S27">
            <v>2.0810399999999998</v>
          </cell>
          <cell r="T27">
            <v>-8.5999999999999998E-4</v>
          </cell>
          <cell r="W27">
            <v>-2.0300000000000001E-3</v>
          </cell>
        </row>
        <row r="28">
          <cell r="C28">
            <v>0.11700000000000001</v>
          </cell>
          <cell r="E28">
            <v>41</v>
          </cell>
          <cell r="F28">
            <v>100</v>
          </cell>
          <cell r="G28">
            <v>9500</v>
          </cell>
          <cell r="I28">
            <v>0.6</v>
          </cell>
          <cell r="J28">
            <v>10.119999999999999</v>
          </cell>
          <cell r="K28">
            <v>0.13</v>
          </cell>
          <cell r="L28">
            <v>0</v>
          </cell>
          <cell r="M28">
            <v>0</v>
          </cell>
          <cell r="N28">
            <v>0.34</v>
          </cell>
          <cell r="O28">
            <v>0</v>
          </cell>
          <cell r="P28">
            <v>0</v>
          </cell>
          <cell r="R28">
            <v>0.20623</v>
          </cell>
          <cell r="S28">
            <v>2.9421599999999999</v>
          </cell>
          <cell r="T28">
            <v>-1.2199999999999999E-3</v>
          </cell>
          <cell r="W28">
            <v>-2.8700000000000002E-3</v>
          </cell>
        </row>
        <row r="29">
          <cell r="C29">
            <v>0.17100000000000001</v>
          </cell>
          <cell r="E29">
            <v>59</v>
          </cell>
          <cell r="F29">
            <v>150</v>
          </cell>
          <cell r="G29">
            <v>16000</v>
          </cell>
          <cell r="I29">
            <v>0.87</v>
          </cell>
          <cell r="J29">
            <v>10.83</v>
          </cell>
          <cell r="K29">
            <v>0.18</v>
          </cell>
          <cell r="L29">
            <v>0</v>
          </cell>
          <cell r="M29">
            <v>0</v>
          </cell>
          <cell r="N29">
            <v>0.49</v>
          </cell>
          <cell r="O29">
            <v>0</v>
          </cell>
          <cell r="P29">
            <v>0</v>
          </cell>
          <cell r="R29">
            <v>0.29676999999999998</v>
          </cell>
          <cell r="S29">
            <v>4.2338399999999998</v>
          </cell>
          <cell r="T29">
            <v>-1.75E-3</v>
          </cell>
          <cell r="W29">
            <v>-4.13E-3</v>
          </cell>
        </row>
        <row r="31">
          <cell r="C31">
            <v>0.246</v>
          </cell>
          <cell r="E31">
            <v>85</v>
          </cell>
          <cell r="F31">
            <v>200</v>
          </cell>
          <cell r="G31">
            <v>22000</v>
          </cell>
          <cell r="I31">
            <v>1.25</v>
          </cell>
          <cell r="J31">
            <v>12.81</v>
          </cell>
          <cell r="K31">
            <v>0.26</v>
          </cell>
          <cell r="L31">
            <v>0</v>
          </cell>
          <cell r="M31">
            <v>0</v>
          </cell>
          <cell r="N31">
            <v>0.7</v>
          </cell>
          <cell r="O31">
            <v>0</v>
          </cell>
          <cell r="P31">
            <v>0</v>
          </cell>
          <cell r="R31">
            <v>0.42754999999999999</v>
          </cell>
          <cell r="S31">
            <v>6.0995999999999997</v>
          </cell>
          <cell r="T31">
            <v>-2.5300000000000001E-3</v>
          </cell>
          <cell r="W31">
            <v>-5.9500000000000004E-3</v>
          </cell>
        </row>
        <row r="32">
          <cell r="C32">
            <v>0.313</v>
          </cell>
          <cell r="E32">
            <v>109</v>
          </cell>
          <cell r="F32">
            <v>250</v>
          </cell>
          <cell r="G32">
            <v>30000</v>
          </cell>
          <cell r="I32">
            <v>1.6</v>
          </cell>
          <cell r="J32">
            <v>14.52</v>
          </cell>
          <cell r="K32">
            <v>0.34</v>
          </cell>
          <cell r="L32">
            <v>0</v>
          </cell>
          <cell r="M32">
            <v>0.01</v>
          </cell>
          <cell r="N32">
            <v>0.9</v>
          </cell>
          <cell r="O32">
            <v>0</v>
          </cell>
          <cell r="P32">
            <v>0</v>
          </cell>
          <cell r="R32">
            <v>0.54827000000000004</v>
          </cell>
          <cell r="S32">
            <v>7.8218399999999999</v>
          </cell>
          <cell r="T32">
            <v>-3.2399999999999998E-3</v>
          </cell>
          <cell r="W32">
            <v>-7.6299999999999996E-3</v>
          </cell>
        </row>
        <row r="33">
          <cell r="C33">
            <v>0.47599999999999998</v>
          </cell>
          <cell r="E33">
            <v>165</v>
          </cell>
          <cell r="F33">
            <v>400</v>
          </cell>
          <cell r="G33">
            <v>50000</v>
          </cell>
          <cell r="I33">
            <v>2.4300000000000002</v>
          </cell>
          <cell r="J33">
            <v>16.72</v>
          </cell>
          <cell r="K33">
            <v>0.51</v>
          </cell>
          <cell r="L33">
            <v>-0.01</v>
          </cell>
          <cell r="M33">
            <v>0.01</v>
          </cell>
          <cell r="N33">
            <v>1.37</v>
          </cell>
          <cell r="O33">
            <v>0</v>
          </cell>
          <cell r="P33">
            <v>0</v>
          </cell>
          <cell r="R33">
            <v>0.82994999999999997</v>
          </cell>
          <cell r="S33">
            <v>11.840400000000001</v>
          </cell>
          <cell r="T33">
            <v>-4.9100000000000003E-3</v>
          </cell>
          <cell r="W33">
            <v>-1.155E-2</v>
          </cell>
        </row>
        <row r="35">
          <cell r="C35">
            <v>8.3000000000000004E-2</v>
          </cell>
          <cell r="E35">
            <v>29</v>
          </cell>
          <cell r="F35">
            <v>70</v>
          </cell>
          <cell r="G35">
            <v>5800</v>
          </cell>
          <cell r="I35">
            <v>0.43</v>
          </cell>
          <cell r="J35">
            <v>8.18</v>
          </cell>
          <cell r="K35">
            <v>0.09</v>
          </cell>
          <cell r="L35">
            <v>0</v>
          </cell>
          <cell r="M35">
            <v>0</v>
          </cell>
          <cell r="N35">
            <v>0.24</v>
          </cell>
          <cell r="O35">
            <v>0</v>
          </cell>
          <cell r="P35">
            <v>0</v>
          </cell>
          <cell r="R35">
            <v>0.14587</v>
          </cell>
          <cell r="S35">
            <v>2.0810399999999998</v>
          </cell>
          <cell r="T35">
            <v>-8.5999999999999998E-4</v>
          </cell>
          <cell r="W35">
            <v>-2.0300000000000001E-3</v>
          </cell>
        </row>
        <row r="36">
          <cell r="C36">
            <v>0.11700000000000001</v>
          </cell>
          <cell r="E36">
            <v>41</v>
          </cell>
          <cell r="F36">
            <v>100</v>
          </cell>
          <cell r="G36">
            <v>9500</v>
          </cell>
          <cell r="I36">
            <v>0.6</v>
          </cell>
          <cell r="J36">
            <v>8.94</v>
          </cell>
          <cell r="K36">
            <v>0.13</v>
          </cell>
          <cell r="L36">
            <v>0</v>
          </cell>
          <cell r="M36">
            <v>0</v>
          </cell>
          <cell r="N36">
            <v>0.34</v>
          </cell>
          <cell r="O36">
            <v>0</v>
          </cell>
          <cell r="P36">
            <v>0</v>
          </cell>
          <cell r="R36">
            <v>0.20623</v>
          </cell>
          <cell r="S36">
            <v>2.9421599999999999</v>
          </cell>
          <cell r="T36">
            <v>-1.2199999999999999E-3</v>
          </cell>
          <cell r="W36">
            <v>-2.8700000000000002E-3</v>
          </cell>
        </row>
        <row r="37">
          <cell r="C37">
            <v>0.17100000000000001</v>
          </cell>
          <cell r="E37">
            <v>59</v>
          </cell>
          <cell r="F37">
            <v>150</v>
          </cell>
          <cell r="G37">
            <v>16000</v>
          </cell>
          <cell r="I37">
            <v>0.87</v>
          </cell>
          <cell r="J37">
            <v>9.76</v>
          </cell>
          <cell r="K37">
            <v>0.18</v>
          </cell>
          <cell r="L37">
            <v>0</v>
          </cell>
          <cell r="M37">
            <v>0</v>
          </cell>
          <cell r="N37">
            <v>0.49</v>
          </cell>
          <cell r="O37">
            <v>0</v>
          </cell>
          <cell r="P37">
            <v>0</v>
          </cell>
          <cell r="R37">
            <v>0.29676999999999998</v>
          </cell>
          <cell r="S37">
            <v>4.2338399999999998</v>
          </cell>
          <cell r="T37">
            <v>-1.75E-3</v>
          </cell>
          <cell r="W37">
            <v>-4.13E-3</v>
          </cell>
        </row>
        <row r="39">
          <cell r="C39">
            <v>0.246</v>
          </cell>
          <cell r="E39">
            <v>85</v>
          </cell>
          <cell r="F39">
            <v>200</v>
          </cell>
          <cell r="G39">
            <v>22000</v>
          </cell>
          <cell r="I39">
            <v>1.25</v>
          </cell>
          <cell r="J39">
            <v>11.76</v>
          </cell>
          <cell r="K39">
            <v>0.26</v>
          </cell>
          <cell r="L39">
            <v>0</v>
          </cell>
          <cell r="M39">
            <v>0</v>
          </cell>
          <cell r="N39">
            <v>0.7</v>
          </cell>
          <cell r="O39">
            <v>0</v>
          </cell>
          <cell r="P39">
            <v>0</v>
          </cell>
          <cell r="R39">
            <v>0.42754999999999999</v>
          </cell>
          <cell r="S39">
            <v>6.0995999999999997</v>
          </cell>
          <cell r="T39">
            <v>-2.5300000000000001E-3</v>
          </cell>
          <cell r="W39">
            <v>-5.9500000000000004E-3</v>
          </cell>
        </row>
        <row r="40">
          <cell r="C40">
            <v>0.313</v>
          </cell>
          <cell r="E40">
            <v>109</v>
          </cell>
          <cell r="F40">
            <v>250</v>
          </cell>
          <cell r="G40">
            <v>30000</v>
          </cell>
          <cell r="I40">
            <v>1.6</v>
          </cell>
          <cell r="J40">
            <v>13.55</v>
          </cell>
          <cell r="K40">
            <v>0.34</v>
          </cell>
          <cell r="L40">
            <v>0</v>
          </cell>
          <cell r="M40">
            <v>0.01</v>
          </cell>
          <cell r="N40">
            <v>0.9</v>
          </cell>
          <cell r="O40">
            <v>0</v>
          </cell>
          <cell r="P40">
            <v>0</v>
          </cell>
          <cell r="R40">
            <v>0.54827000000000004</v>
          </cell>
          <cell r="S40">
            <v>7.8218399999999999</v>
          </cell>
          <cell r="T40">
            <v>-3.2399999999999998E-3</v>
          </cell>
          <cell r="W40">
            <v>-7.6299999999999996E-3</v>
          </cell>
        </row>
        <row r="41">
          <cell r="C41">
            <v>0.47599999999999998</v>
          </cell>
          <cell r="E41">
            <v>165</v>
          </cell>
          <cell r="F41">
            <v>400</v>
          </cell>
          <cell r="G41">
            <v>50000</v>
          </cell>
          <cell r="I41">
            <v>2.4300000000000002</v>
          </cell>
          <cell r="J41">
            <v>15.78</v>
          </cell>
          <cell r="K41">
            <v>0.51</v>
          </cell>
          <cell r="L41">
            <v>-0.01</v>
          </cell>
          <cell r="M41">
            <v>0.01</v>
          </cell>
          <cell r="N41">
            <v>1.37</v>
          </cell>
          <cell r="O41">
            <v>0</v>
          </cell>
          <cell r="P41">
            <v>0</v>
          </cell>
          <cell r="R41">
            <v>0.82994999999999997</v>
          </cell>
          <cell r="S41">
            <v>11.840400000000001</v>
          </cell>
          <cell r="T41">
            <v>-4.9100000000000003E-3</v>
          </cell>
          <cell r="W41">
            <v>-1.155E-2</v>
          </cell>
        </row>
        <row r="43">
          <cell r="C43">
            <v>8.3000000000000004E-2</v>
          </cell>
          <cell r="E43">
            <v>29</v>
          </cell>
          <cell r="F43">
            <v>70</v>
          </cell>
          <cell r="G43">
            <v>5800</v>
          </cell>
          <cell r="I43">
            <v>0.43</v>
          </cell>
          <cell r="J43">
            <v>14.02</v>
          </cell>
          <cell r="K43">
            <v>0.09</v>
          </cell>
          <cell r="L43">
            <v>0</v>
          </cell>
          <cell r="M43">
            <v>0</v>
          </cell>
          <cell r="N43">
            <v>0.24</v>
          </cell>
          <cell r="O43">
            <v>0</v>
          </cell>
          <cell r="P43">
            <v>0</v>
          </cell>
          <cell r="R43">
            <v>0.14587</v>
          </cell>
          <cell r="S43">
            <v>2.0810399999999998</v>
          </cell>
          <cell r="T43">
            <v>-8.5999999999999998E-4</v>
          </cell>
          <cell r="W43">
            <v>-2.0300000000000001E-3</v>
          </cell>
        </row>
        <row r="44">
          <cell r="C44">
            <v>0.11700000000000001</v>
          </cell>
          <cell r="E44">
            <v>41</v>
          </cell>
          <cell r="F44">
            <v>100</v>
          </cell>
          <cell r="G44">
            <v>9500</v>
          </cell>
          <cell r="I44">
            <v>0.6</v>
          </cell>
          <cell r="J44">
            <v>14.64</v>
          </cell>
          <cell r="K44">
            <v>0.13</v>
          </cell>
          <cell r="L44">
            <v>0</v>
          </cell>
          <cell r="M44">
            <v>0</v>
          </cell>
          <cell r="N44">
            <v>0.34</v>
          </cell>
          <cell r="O44">
            <v>0</v>
          </cell>
          <cell r="P44">
            <v>0</v>
          </cell>
          <cell r="R44">
            <v>0.20623</v>
          </cell>
          <cell r="S44">
            <v>2.9421599999999999</v>
          </cell>
          <cell r="T44">
            <v>-1.2199999999999999E-3</v>
          </cell>
          <cell r="W44">
            <v>-2.8700000000000002E-3</v>
          </cell>
        </row>
        <row r="45">
          <cell r="C45">
            <v>0.17100000000000001</v>
          </cell>
          <cell r="E45">
            <v>59</v>
          </cell>
          <cell r="F45">
            <v>150</v>
          </cell>
          <cell r="G45">
            <v>16000</v>
          </cell>
          <cell r="I45">
            <v>0.87</v>
          </cell>
          <cell r="J45">
            <v>15.37</v>
          </cell>
          <cell r="K45">
            <v>0.18</v>
          </cell>
          <cell r="L45">
            <v>0</v>
          </cell>
          <cell r="M45">
            <v>0</v>
          </cell>
          <cell r="N45">
            <v>0.49</v>
          </cell>
          <cell r="O45">
            <v>0</v>
          </cell>
          <cell r="P45">
            <v>0</v>
          </cell>
          <cell r="R45">
            <v>0.29676999999999998</v>
          </cell>
          <cell r="S45">
            <v>4.2338399999999998</v>
          </cell>
          <cell r="T45">
            <v>-1.75E-3</v>
          </cell>
          <cell r="W45">
            <v>-4.13E-3</v>
          </cell>
        </row>
        <row r="47">
          <cell r="C47">
            <v>0.246</v>
          </cell>
          <cell r="E47">
            <v>85</v>
          </cell>
          <cell r="F47">
            <v>200</v>
          </cell>
          <cell r="G47">
            <v>22000</v>
          </cell>
          <cell r="I47">
            <v>1.25</v>
          </cell>
          <cell r="J47">
            <v>18.36</v>
          </cell>
          <cell r="K47">
            <v>0.26</v>
          </cell>
          <cell r="L47">
            <v>0</v>
          </cell>
          <cell r="M47">
            <v>0</v>
          </cell>
          <cell r="N47">
            <v>0.7</v>
          </cell>
          <cell r="O47">
            <v>0</v>
          </cell>
          <cell r="P47">
            <v>0</v>
          </cell>
          <cell r="R47">
            <v>0.42754999999999999</v>
          </cell>
          <cell r="S47">
            <v>6.0995999999999997</v>
          </cell>
          <cell r="T47">
            <v>-2.5300000000000001E-3</v>
          </cell>
          <cell r="W47">
            <v>-5.9500000000000004E-3</v>
          </cell>
        </row>
        <row r="48">
          <cell r="C48">
            <v>0.313</v>
          </cell>
          <cell r="E48">
            <v>109</v>
          </cell>
          <cell r="F48">
            <v>250</v>
          </cell>
          <cell r="G48">
            <v>30000</v>
          </cell>
          <cell r="I48">
            <v>1.6</v>
          </cell>
          <cell r="J48">
            <v>19.46</v>
          </cell>
          <cell r="K48">
            <v>0.34</v>
          </cell>
          <cell r="L48">
            <v>0</v>
          </cell>
          <cell r="M48">
            <v>0.01</v>
          </cell>
          <cell r="N48">
            <v>0.9</v>
          </cell>
          <cell r="O48">
            <v>0</v>
          </cell>
          <cell r="P48">
            <v>0</v>
          </cell>
          <cell r="R48">
            <v>0.54827000000000004</v>
          </cell>
          <cell r="S48">
            <v>7.8218399999999999</v>
          </cell>
          <cell r="T48">
            <v>-3.2399999999999998E-3</v>
          </cell>
          <cell r="W48">
            <v>-7.6299999999999996E-3</v>
          </cell>
        </row>
        <row r="49">
          <cell r="C49">
            <v>0.47599999999999998</v>
          </cell>
          <cell r="E49">
            <v>165</v>
          </cell>
          <cell r="F49">
            <v>400</v>
          </cell>
          <cell r="G49">
            <v>50000</v>
          </cell>
          <cell r="I49">
            <v>2.4300000000000002</v>
          </cell>
          <cell r="J49">
            <v>23.77</v>
          </cell>
          <cell r="K49">
            <v>0.51</v>
          </cell>
          <cell r="L49">
            <v>-0.01</v>
          </cell>
          <cell r="M49">
            <v>0.01</v>
          </cell>
          <cell r="N49">
            <v>1.37</v>
          </cell>
          <cell r="O49">
            <v>0</v>
          </cell>
          <cell r="P49">
            <v>0</v>
          </cell>
          <cell r="R49">
            <v>0.82994999999999997</v>
          </cell>
          <cell r="S49">
            <v>11.840400000000001</v>
          </cell>
          <cell r="T49">
            <v>-4.9100000000000003E-3</v>
          </cell>
          <cell r="W49">
            <v>-1.155E-2</v>
          </cell>
        </row>
        <row r="51">
          <cell r="C51">
            <v>8.3000000000000004E-2</v>
          </cell>
          <cell r="E51">
            <v>29</v>
          </cell>
          <cell r="F51">
            <v>70</v>
          </cell>
          <cell r="G51">
            <v>5800</v>
          </cell>
          <cell r="I51">
            <v>0.43</v>
          </cell>
          <cell r="J51">
            <v>9.0500000000000007</v>
          </cell>
          <cell r="K51">
            <v>0.09</v>
          </cell>
          <cell r="L51">
            <v>0</v>
          </cell>
          <cell r="M51">
            <v>0</v>
          </cell>
          <cell r="N51">
            <v>0.24</v>
          </cell>
          <cell r="O51">
            <v>0</v>
          </cell>
          <cell r="P51">
            <v>0</v>
          </cell>
          <cell r="R51">
            <v>0.14587</v>
          </cell>
          <cell r="S51">
            <v>2.0810399999999998</v>
          </cell>
          <cell r="T51">
            <v>-8.5999999999999998E-4</v>
          </cell>
          <cell r="W51">
            <v>-2.0300000000000001E-3</v>
          </cell>
        </row>
        <row r="52">
          <cell r="C52">
            <v>0.11700000000000001</v>
          </cell>
          <cell r="E52">
            <v>41</v>
          </cell>
          <cell r="F52">
            <v>100</v>
          </cell>
          <cell r="G52">
            <v>9500</v>
          </cell>
          <cell r="I52">
            <v>0.6</v>
          </cell>
          <cell r="J52">
            <v>9.61</v>
          </cell>
          <cell r="K52">
            <v>0.13</v>
          </cell>
          <cell r="L52">
            <v>0</v>
          </cell>
          <cell r="M52">
            <v>0</v>
          </cell>
          <cell r="N52">
            <v>0.34</v>
          </cell>
          <cell r="O52">
            <v>0</v>
          </cell>
          <cell r="P52">
            <v>0</v>
          </cell>
          <cell r="R52">
            <v>0.20623</v>
          </cell>
          <cell r="S52">
            <v>2.9421599999999999</v>
          </cell>
          <cell r="T52">
            <v>-1.2199999999999999E-3</v>
          </cell>
          <cell r="W52">
            <v>-2.8700000000000002E-3</v>
          </cell>
        </row>
        <row r="53">
          <cell r="C53">
            <v>0.17100000000000001</v>
          </cell>
          <cell r="E53">
            <v>59</v>
          </cell>
          <cell r="F53">
            <v>150</v>
          </cell>
          <cell r="G53">
            <v>16000</v>
          </cell>
          <cell r="I53">
            <v>0.87</v>
          </cell>
          <cell r="J53">
            <v>10.74</v>
          </cell>
          <cell r="K53">
            <v>0.18</v>
          </cell>
          <cell r="L53">
            <v>0</v>
          </cell>
          <cell r="M53">
            <v>0</v>
          </cell>
          <cell r="N53">
            <v>0.49</v>
          </cell>
          <cell r="O53">
            <v>0</v>
          </cell>
          <cell r="P53">
            <v>0</v>
          </cell>
          <cell r="R53">
            <v>0.29676999999999998</v>
          </cell>
          <cell r="S53">
            <v>4.2338399999999998</v>
          </cell>
          <cell r="T53">
            <v>-1.75E-3</v>
          </cell>
          <cell r="W53">
            <v>-4.13E-3</v>
          </cell>
        </row>
        <row r="55">
          <cell r="C55">
            <v>0.246</v>
          </cell>
          <cell r="E55">
            <v>85</v>
          </cell>
          <cell r="F55">
            <v>200</v>
          </cell>
          <cell r="G55">
            <v>22000</v>
          </cell>
          <cell r="I55">
            <v>1.25</v>
          </cell>
          <cell r="J55">
            <v>12.13</v>
          </cell>
          <cell r="K55">
            <v>0.26</v>
          </cell>
          <cell r="L55">
            <v>0</v>
          </cell>
          <cell r="M55">
            <v>0</v>
          </cell>
          <cell r="N55">
            <v>0.7</v>
          </cell>
          <cell r="O55">
            <v>0</v>
          </cell>
          <cell r="P55">
            <v>0</v>
          </cell>
          <cell r="R55">
            <v>0.42754999999999999</v>
          </cell>
          <cell r="S55">
            <v>6.0995999999999997</v>
          </cell>
          <cell r="T55">
            <v>-2.5300000000000001E-3</v>
          </cell>
          <cell r="W55">
            <v>-5.9500000000000004E-3</v>
          </cell>
        </row>
        <row r="56">
          <cell r="C56">
            <v>0.313</v>
          </cell>
          <cell r="E56">
            <v>109</v>
          </cell>
          <cell r="F56">
            <v>250</v>
          </cell>
          <cell r="G56">
            <v>30000</v>
          </cell>
          <cell r="I56">
            <v>1.6</v>
          </cell>
          <cell r="J56">
            <v>14.5</v>
          </cell>
          <cell r="K56">
            <v>0.34</v>
          </cell>
          <cell r="L56">
            <v>0</v>
          </cell>
          <cell r="M56">
            <v>0.01</v>
          </cell>
          <cell r="N56">
            <v>0.9</v>
          </cell>
          <cell r="O56">
            <v>0</v>
          </cell>
          <cell r="P56">
            <v>0</v>
          </cell>
          <cell r="R56">
            <v>0.54827000000000004</v>
          </cell>
          <cell r="S56">
            <v>7.8218399999999999</v>
          </cell>
          <cell r="T56">
            <v>-3.2399999999999998E-3</v>
          </cell>
          <cell r="W56">
            <v>-7.6299999999999996E-3</v>
          </cell>
        </row>
        <row r="57">
          <cell r="C57">
            <v>0.47599999999999998</v>
          </cell>
          <cell r="E57">
            <v>165</v>
          </cell>
          <cell r="F57">
            <v>400</v>
          </cell>
          <cell r="G57">
            <v>50000</v>
          </cell>
          <cell r="I57">
            <v>2.4300000000000002</v>
          </cell>
          <cell r="J57">
            <v>16.22</v>
          </cell>
          <cell r="K57">
            <v>0.51</v>
          </cell>
          <cell r="L57">
            <v>-0.01</v>
          </cell>
          <cell r="M57">
            <v>0.01</v>
          </cell>
          <cell r="N57">
            <v>1.37</v>
          </cell>
          <cell r="O57">
            <v>0</v>
          </cell>
          <cell r="P57">
            <v>0</v>
          </cell>
          <cell r="R57">
            <v>0.82994999999999997</v>
          </cell>
          <cell r="S57">
            <v>11.840400000000001</v>
          </cell>
          <cell r="T57">
            <v>-4.9100000000000003E-3</v>
          </cell>
          <cell r="W57">
            <v>-1.155E-2</v>
          </cell>
        </row>
        <row r="59">
          <cell r="C59">
            <v>8.7999999999999995E-2</v>
          </cell>
          <cell r="E59">
            <v>31</v>
          </cell>
          <cell r="F59">
            <v>55</v>
          </cell>
          <cell r="G59">
            <v>8000</v>
          </cell>
          <cell r="I59">
            <v>0.46</v>
          </cell>
          <cell r="J59">
            <v>13.27</v>
          </cell>
          <cell r="K59">
            <v>0.1</v>
          </cell>
          <cell r="L59">
            <v>0</v>
          </cell>
          <cell r="M59">
            <v>0</v>
          </cell>
          <cell r="N59">
            <v>0.26</v>
          </cell>
          <cell r="O59">
            <v>0</v>
          </cell>
          <cell r="P59">
            <v>0</v>
          </cell>
          <cell r="R59">
            <v>0.15593000000000001</v>
          </cell>
          <cell r="S59">
            <v>2.2245599999999999</v>
          </cell>
          <cell r="T59">
            <v>-9.2000000000000003E-4</v>
          </cell>
          <cell r="W59">
            <v>-2.1700000000000001E-3</v>
          </cell>
        </row>
        <row r="60">
          <cell r="C60">
            <v>0.14499999999999999</v>
          </cell>
          <cell r="E60">
            <v>50</v>
          </cell>
          <cell r="F60">
            <v>90</v>
          </cell>
          <cell r="G60">
            <v>13500</v>
          </cell>
          <cell r="I60">
            <v>0.74</v>
          </cell>
          <cell r="J60">
            <v>15.18</v>
          </cell>
          <cell r="K60">
            <v>0.16</v>
          </cell>
          <cell r="L60">
            <v>0</v>
          </cell>
          <cell r="M60">
            <v>0</v>
          </cell>
          <cell r="N60">
            <v>0.41</v>
          </cell>
          <cell r="O60">
            <v>0</v>
          </cell>
          <cell r="P60">
            <v>0</v>
          </cell>
          <cell r="R60">
            <v>0.2515</v>
          </cell>
          <cell r="S60">
            <v>3.5880000000000001</v>
          </cell>
          <cell r="T60">
            <v>-1.49E-3</v>
          </cell>
          <cell r="W60">
            <v>-3.5000000000000001E-3</v>
          </cell>
        </row>
        <row r="61">
          <cell r="C61">
            <v>0.20599999999999999</v>
          </cell>
          <cell r="E61">
            <v>71</v>
          </cell>
          <cell r="F61">
            <v>135</v>
          </cell>
          <cell r="G61">
            <v>22500</v>
          </cell>
          <cell r="I61">
            <v>1.05</v>
          </cell>
          <cell r="J61">
            <v>16.62</v>
          </cell>
          <cell r="K61">
            <v>0.22</v>
          </cell>
          <cell r="L61">
            <v>0</v>
          </cell>
          <cell r="M61">
            <v>0</v>
          </cell>
          <cell r="N61">
            <v>0.59</v>
          </cell>
          <cell r="O61">
            <v>0</v>
          </cell>
          <cell r="P61">
            <v>0</v>
          </cell>
          <cell r="R61">
            <v>0.35713</v>
          </cell>
          <cell r="S61">
            <v>5.0949600000000004</v>
          </cell>
          <cell r="T61">
            <v>-2.1099999999999999E-3</v>
          </cell>
          <cell r="W61">
            <v>-4.9699999999999996E-3</v>
          </cell>
        </row>
        <row r="62">
          <cell r="C62">
            <v>0.23499999999999999</v>
          </cell>
          <cell r="E62">
            <v>82</v>
          </cell>
          <cell r="F62">
            <v>180</v>
          </cell>
          <cell r="G62">
            <v>33000</v>
          </cell>
          <cell r="I62">
            <v>1.21</v>
          </cell>
          <cell r="J62">
            <v>19.02</v>
          </cell>
          <cell r="K62">
            <v>0.25</v>
          </cell>
          <cell r="L62">
            <v>0</v>
          </cell>
          <cell r="M62">
            <v>0</v>
          </cell>
          <cell r="N62">
            <v>0.68</v>
          </cell>
          <cell r="O62">
            <v>0</v>
          </cell>
          <cell r="P62">
            <v>0</v>
          </cell>
          <cell r="R62">
            <v>0.41245999999999999</v>
          </cell>
          <cell r="S62">
            <v>5.8843199999999998</v>
          </cell>
          <cell r="T62">
            <v>-2.4399999999999999E-3</v>
          </cell>
          <cell r="W62">
            <v>-5.7400000000000003E-3</v>
          </cell>
        </row>
        <row r="64">
          <cell r="C64">
            <v>8.7999999999999995E-2</v>
          </cell>
          <cell r="E64">
            <v>31</v>
          </cell>
          <cell r="F64">
            <v>55</v>
          </cell>
          <cell r="G64">
            <v>8000</v>
          </cell>
          <cell r="I64">
            <v>0.46</v>
          </cell>
          <cell r="J64">
            <v>13.45</v>
          </cell>
          <cell r="K64">
            <v>0.1</v>
          </cell>
          <cell r="L64">
            <v>0</v>
          </cell>
          <cell r="M64">
            <v>0</v>
          </cell>
          <cell r="N64">
            <v>0.26</v>
          </cell>
          <cell r="O64">
            <v>0</v>
          </cell>
          <cell r="P64">
            <v>0</v>
          </cell>
          <cell r="R64">
            <v>0.15593000000000001</v>
          </cell>
          <cell r="S64">
            <v>2.2245599999999999</v>
          </cell>
          <cell r="T64">
            <v>-9.2000000000000003E-4</v>
          </cell>
          <cell r="W64">
            <v>-2.1700000000000001E-3</v>
          </cell>
        </row>
        <row r="65">
          <cell r="C65">
            <v>0.14499999999999999</v>
          </cell>
          <cell r="E65">
            <v>50</v>
          </cell>
          <cell r="F65">
            <v>90</v>
          </cell>
          <cell r="G65">
            <v>13500</v>
          </cell>
          <cell r="I65">
            <v>0.74</v>
          </cell>
          <cell r="J65">
            <v>15.35</v>
          </cell>
          <cell r="K65">
            <v>0.16</v>
          </cell>
          <cell r="L65">
            <v>0</v>
          </cell>
          <cell r="M65">
            <v>0</v>
          </cell>
          <cell r="N65">
            <v>0.41</v>
          </cell>
          <cell r="O65">
            <v>0</v>
          </cell>
          <cell r="P65">
            <v>0</v>
          </cell>
          <cell r="R65">
            <v>0.2515</v>
          </cell>
          <cell r="S65">
            <v>3.5880000000000001</v>
          </cell>
          <cell r="T65">
            <v>-1.49E-3</v>
          </cell>
          <cell r="W65">
            <v>-3.5000000000000001E-3</v>
          </cell>
        </row>
        <row r="66">
          <cell r="C66">
            <v>0.20599999999999999</v>
          </cell>
          <cell r="E66">
            <v>71</v>
          </cell>
          <cell r="F66">
            <v>135</v>
          </cell>
          <cell r="G66">
            <v>22500</v>
          </cell>
          <cell r="I66">
            <v>1.05</v>
          </cell>
          <cell r="J66">
            <v>16.75</v>
          </cell>
          <cell r="K66">
            <v>0.22</v>
          </cell>
          <cell r="L66">
            <v>0</v>
          </cell>
          <cell r="M66">
            <v>0</v>
          </cell>
          <cell r="N66">
            <v>0.59</v>
          </cell>
          <cell r="O66">
            <v>0</v>
          </cell>
          <cell r="P66">
            <v>0</v>
          </cell>
          <cell r="R66">
            <v>0.35713</v>
          </cell>
          <cell r="S66">
            <v>5.0949600000000004</v>
          </cell>
          <cell r="T66">
            <v>-2.1099999999999999E-3</v>
          </cell>
          <cell r="W66">
            <v>-4.9699999999999996E-3</v>
          </cell>
        </row>
        <row r="67">
          <cell r="C67">
            <v>0.23499999999999999</v>
          </cell>
          <cell r="E67">
            <v>82</v>
          </cell>
          <cell r="F67">
            <v>180</v>
          </cell>
          <cell r="G67">
            <v>33000</v>
          </cell>
          <cell r="I67">
            <v>1.21</v>
          </cell>
          <cell r="J67">
            <v>19.149999999999999</v>
          </cell>
          <cell r="K67">
            <v>0.25</v>
          </cell>
          <cell r="L67">
            <v>0</v>
          </cell>
          <cell r="M67">
            <v>0</v>
          </cell>
          <cell r="N67">
            <v>0.68</v>
          </cell>
          <cell r="O67">
            <v>0</v>
          </cell>
          <cell r="P67">
            <v>0</v>
          </cell>
          <cell r="R67">
            <v>0.41245999999999999</v>
          </cell>
          <cell r="S67">
            <v>5.8843199999999998</v>
          </cell>
          <cell r="T67">
            <v>-2.4399999999999999E-3</v>
          </cell>
          <cell r="W67">
            <v>-5.7400000000000003E-3</v>
          </cell>
        </row>
        <row r="69">
          <cell r="C69">
            <v>8.7999999999999995E-2</v>
          </cell>
          <cell r="E69">
            <v>31</v>
          </cell>
          <cell r="F69">
            <v>55</v>
          </cell>
          <cell r="G69">
            <v>8000</v>
          </cell>
          <cell r="I69">
            <v>0.46</v>
          </cell>
          <cell r="J69">
            <v>12.8</v>
          </cell>
          <cell r="K69">
            <v>0.1</v>
          </cell>
          <cell r="L69">
            <v>0</v>
          </cell>
          <cell r="M69">
            <v>0</v>
          </cell>
          <cell r="N69">
            <v>0.26</v>
          </cell>
          <cell r="O69">
            <v>0</v>
          </cell>
          <cell r="P69">
            <v>0</v>
          </cell>
          <cell r="R69">
            <v>0.15593000000000001</v>
          </cell>
          <cell r="S69">
            <v>2.2245599999999999</v>
          </cell>
          <cell r="T69">
            <v>-9.2000000000000003E-4</v>
          </cell>
          <cell r="W69">
            <v>-2.1700000000000001E-3</v>
          </cell>
        </row>
        <row r="70">
          <cell r="C70">
            <v>0.14499999999999999</v>
          </cell>
          <cell r="E70">
            <v>50</v>
          </cell>
          <cell r="F70">
            <v>90</v>
          </cell>
          <cell r="G70">
            <v>13500</v>
          </cell>
          <cell r="I70">
            <v>0.74</v>
          </cell>
          <cell r="J70">
            <v>14.71</v>
          </cell>
          <cell r="K70">
            <v>0.16</v>
          </cell>
          <cell r="L70">
            <v>0</v>
          </cell>
          <cell r="M70">
            <v>0</v>
          </cell>
          <cell r="N70">
            <v>0.41</v>
          </cell>
          <cell r="O70">
            <v>0</v>
          </cell>
          <cell r="P70">
            <v>0</v>
          </cell>
          <cell r="R70">
            <v>0.2515</v>
          </cell>
          <cell r="S70">
            <v>3.5880000000000001</v>
          </cell>
          <cell r="T70">
            <v>-1.49E-3</v>
          </cell>
          <cell r="W70">
            <v>-3.5000000000000001E-3</v>
          </cell>
        </row>
        <row r="71">
          <cell r="C71">
            <v>0.20599999999999999</v>
          </cell>
          <cell r="E71">
            <v>71</v>
          </cell>
          <cell r="F71">
            <v>135</v>
          </cell>
          <cell r="G71">
            <v>22500</v>
          </cell>
          <cell r="I71">
            <v>1.05</v>
          </cell>
          <cell r="J71">
            <v>16.350000000000001</v>
          </cell>
          <cell r="K71">
            <v>0.22</v>
          </cell>
          <cell r="L71">
            <v>0</v>
          </cell>
          <cell r="M71">
            <v>0</v>
          </cell>
          <cell r="N71">
            <v>0.59</v>
          </cell>
          <cell r="O71">
            <v>0</v>
          </cell>
          <cell r="P71">
            <v>0</v>
          </cell>
          <cell r="R71">
            <v>0.35713</v>
          </cell>
          <cell r="S71">
            <v>5.0949600000000004</v>
          </cell>
          <cell r="T71">
            <v>-2.1099999999999999E-3</v>
          </cell>
          <cell r="W71">
            <v>-4.9699999999999996E-3</v>
          </cell>
        </row>
        <row r="72">
          <cell r="C72">
            <v>0.23499999999999999</v>
          </cell>
          <cell r="E72">
            <v>82</v>
          </cell>
          <cell r="F72">
            <v>180</v>
          </cell>
          <cell r="G72">
            <v>33000</v>
          </cell>
          <cell r="I72">
            <v>1.21</v>
          </cell>
          <cell r="J72">
            <v>18.739999999999998</v>
          </cell>
          <cell r="K72">
            <v>0.25</v>
          </cell>
          <cell r="L72">
            <v>0</v>
          </cell>
          <cell r="M72">
            <v>0</v>
          </cell>
          <cell r="N72">
            <v>0.68</v>
          </cell>
          <cell r="O72">
            <v>0</v>
          </cell>
          <cell r="P72">
            <v>0</v>
          </cell>
          <cell r="R72">
            <v>0.41245999999999999</v>
          </cell>
          <cell r="S72">
            <v>5.8843199999999998</v>
          </cell>
          <cell r="T72">
            <v>-2.4399999999999999E-3</v>
          </cell>
          <cell r="W72">
            <v>-5.7400000000000003E-3</v>
          </cell>
        </row>
        <row r="74">
          <cell r="C74">
            <v>8.7999999999999995E-2</v>
          </cell>
          <cell r="E74">
            <v>31</v>
          </cell>
          <cell r="F74">
            <v>55</v>
          </cell>
          <cell r="G74">
            <v>8000</v>
          </cell>
          <cell r="I74">
            <v>0.46</v>
          </cell>
          <cell r="J74">
            <v>16.53</v>
          </cell>
          <cell r="K74">
            <v>0.1</v>
          </cell>
          <cell r="L74">
            <v>0</v>
          </cell>
          <cell r="M74">
            <v>0</v>
          </cell>
          <cell r="N74">
            <v>0.26</v>
          </cell>
          <cell r="O74">
            <v>0</v>
          </cell>
          <cell r="P74">
            <v>0</v>
          </cell>
          <cell r="R74">
            <v>0.15593000000000001</v>
          </cell>
          <cell r="S74">
            <v>2.2245599999999999</v>
          </cell>
          <cell r="T74">
            <v>-9.2000000000000003E-4</v>
          </cell>
          <cell r="W74">
            <v>-2.1700000000000001E-3</v>
          </cell>
        </row>
        <row r="75">
          <cell r="C75">
            <v>0.14499999999999999</v>
          </cell>
          <cell r="E75">
            <v>50</v>
          </cell>
          <cell r="F75">
            <v>90</v>
          </cell>
          <cell r="G75">
            <v>13500</v>
          </cell>
          <cell r="I75">
            <v>0.74</v>
          </cell>
          <cell r="J75">
            <v>17.760000000000002</v>
          </cell>
          <cell r="K75">
            <v>0.16</v>
          </cell>
          <cell r="L75">
            <v>0</v>
          </cell>
          <cell r="M75">
            <v>0</v>
          </cell>
          <cell r="N75">
            <v>0.41</v>
          </cell>
          <cell r="O75">
            <v>0</v>
          </cell>
          <cell r="P75">
            <v>0</v>
          </cell>
          <cell r="R75">
            <v>0.2515</v>
          </cell>
          <cell r="S75">
            <v>3.5880000000000001</v>
          </cell>
          <cell r="T75">
            <v>-1.49E-3</v>
          </cell>
          <cell r="W75">
            <v>-3.5000000000000001E-3</v>
          </cell>
        </row>
        <row r="76">
          <cell r="C76">
            <v>0.20599999999999999</v>
          </cell>
          <cell r="E76">
            <v>71</v>
          </cell>
          <cell r="F76">
            <v>135</v>
          </cell>
          <cell r="G76">
            <v>22500</v>
          </cell>
          <cell r="I76">
            <v>1.05</v>
          </cell>
          <cell r="J76">
            <v>20.45</v>
          </cell>
          <cell r="K76">
            <v>0.22</v>
          </cell>
          <cell r="L76">
            <v>0</v>
          </cell>
          <cell r="M76">
            <v>0</v>
          </cell>
          <cell r="N76">
            <v>0.59</v>
          </cell>
          <cell r="O76">
            <v>0</v>
          </cell>
          <cell r="P76">
            <v>0</v>
          </cell>
          <cell r="R76">
            <v>0.35713</v>
          </cell>
          <cell r="S76">
            <v>5.0949600000000004</v>
          </cell>
          <cell r="T76">
            <v>-2.1099999999999999E-3</v>
          </cell>
          <cell r="W76">
            <v>-4.9699999999999996E-3</v>
          </cell>
        </row>
        <row r="77">
          <cell r="C77">
            <v>0.23499999999999999</v>
          </cell>
          <cell r="E77">
            <v>82</v>
          </cell>
          <cell r="F77">
            <v>180</v>
          </cell>
          <cell r="G77">
            <v>33000</v>
          </cell>
          <cell r="I77">
            <v>1.21</v>
          </cell>
          <cell r="J77">
            <v>21.42</v>
          </cell>
          <cell r="K77">
            <v>0.25</v>
          </cell>
          <cell r="L77">
            <v>0</v>
          </cell>
          <cell r="M77">
            <v>0</v>
          </cell>
          <cell r="N77">
            <v>0.68</v>
          </cell>
          <cell r="O77">
            <v>0</v>
          </cell>
          <cell r="P77">
            <v>0</v>
          </cell>
          <cell r="R77">
            <v>0.41245999999999999</v>
          </cell>
          <cell r="S77">
            <v>5.8843199999999998</v>
          </cell>
          <cell r="T77">
            <v>-2.4399999999999999E-3</v>
          </cell>
          <cell r="W77">
            <v>-5.7400000000000003E-3</v>
          </cell>
        </row>
        <row r="79">
          <cell r="C79">
            <v>8.7999999999999995E-2</v>
          </cell>
          <cell r="E79">
            <v>31</v>
          </cell>
          <cell r="F79">
            <v>55</v>
          </cell>
          <cell r="G79">
            <v>8000</v>
          </cell>
          <cell r="I79">
            <v>0.46</v>
          </cell>
          <cell r="J79">
            <v>12.91</v>
          </cell>
          <cell r="K79">
            <v>0.1</v>
          </cell>
          <cell r="L79">
            <v>0</v>
          </cell>
          <cell r="M79">
            <v>0</v>
          </cell>
          <cell r="N79">
            <v>0.26</v>
          </cell>
          <cell r="O79">
            <v>0</v>
          </cell>
          <cell r="P79">
            <v>0</v>
          </cell>
          <cell r="R79">
            <v>0.15593000000000001</v>
          </cell>
          <cell r="S79">
            <v>2.2245599999999999</v>
          </cell>
          <cell r="T79">
            <v>-9.2000000000000003E-4</v>
          </cell>
          <cell r="W79">
            <v>-2.1700000000000001E-3</v>
          </cell>
        </row>
        <row r="80">
          <cell r="C80">
            <v>0.14499999999999999</v>
          </cell>
          <cell r="E80">
            <v>50</v>
          </cell>
          <cell r="F80">
            <v>90</v>
          </cell>
          <cell r="G80">
            <v>13500</v>
          </cell>
          <cell r="I80">
            <v>0.74</v>
          </cell>
          <cell r="J80">
            <v>14.83</v>
          </cell>
          <cell r="K80">
            <v>0.16</v>
          </cell>
          <cell r="L80">
            <v>0</v>
          </cell>
          <cell r="M80">
            <v>0</v>
          </cell>
          <cell r="N80">
            <v>0.41</v>
          </cell>
          <cell r="O80">
            <v>0</v>
          </cell>
          <cell r="P80">
            <v>0</v>
          </cell>
          <cell r="R80">
            <v>0.2515</v>
          </cell>
          <cell r="S80">
            <v>3.5880000000000001</v>
          </cell>
          <cell r="T80">
            <v>-1.49E-3</v>
          </cell>
          <cell r="W80">
            <v>-3.5000000000000001E-3</v>
          </cell>
        </row>
        <row r="81">
          <cell r="C81">
            <v>0.20599999999999999</v>
          </cell>
          <cell r="E81">
            <v>71</v>
          </cell>
          <cell r="F81">
            <v>135</v>
          </cell>
          <cell r="G81">
            <v>22500</v>
          </cell>
          <cell r="I81">
            <v>1.05</v>
          </cell>
          <cell r="J81">
            <v>16.68</v>
          </cell>
          <cell r="K81">
            <v>0.22</v>
          </cell>
          <cell r="L81">
            <v>0</v>
          </cell>
          <cell r="M81">
            <v>0</v>
          </cell>
          <cell r="N81">
            <v>0.59</v>
          </cell>
          <cell r="O81">
            <v>0</v>
          </cell>
          <cell r="P81">
            <v>0</v>
          </cell>
          <cell r="R81">
            <v>0.35713</v>
          </cell>
          <cell r="S81">
            <v>5.0949600000000004</v>
          </cell>
          <cell r="T81">
            <v>-2.1099999999999999E-3</v>
          </cell>
          <cell r="W81">
            <v>-4.9699999999999996E-3</v>
          </cell>
        </row>
        <row r="82">
          <cell r="C82">
            <v>0.23499999999999999</v>
          </cell>
          <cell r="E82">
            <v>82</v>
          </cell>
          <cell r="F82">
            <v>180</v>
          </cell>
          <cell r="G82">
            <v>33000</v>
          </cell>
          <cell r="I82">
            <v>1.21</v>
          </cell>
          <cell r="J82">
            <v>18.809999999999999</v>
          </cell>
          <cell r="K82">
            <v>0.25</v>
          </cell>
          <cell r="L82">
            <v>0</v>
          </cell>
          <cell r="M82">
            <v>0</v>
          </cell>
          <cell r="N82">
            <v>0.68</v>
          </cell>
          <cell r="O82">
            <v>0</v>
          </cell>
          <cell r="P82">
            <v>0</v>
          </cell>
          <cell r="R82">
            <v>0.41245999999999999</v>
          </cell>
          <cell r="S82">
            <v>5.8843199999999998</v>
          </cell>
          <cell r="T82">
            <v>-2.4399999999999999E-3</v>
          </cell>
          <cell r="W82">
            <v>-5.7400000000000003E-3</v>
          </cell>
        </row>
        <row r="84">
          <cell r="C84">
            <v>0.13200000000000001</v>
          </cell>
          <cell r="E84">
            <v>46</v>
          </cell>
          <cell r="F84">
            <v>100</v>
          </cell>
          <cell r="G84">
            <v>8500</v>
          </cell>
          <cell r="I84">
            <v>0.68</v>
          </cell>
          <cell r="J84">
            <v>8.01</v>
          </cell>
          <cell r="K84">
            <v>0.14000000000000001</v>
          </cell>
          <cell r="L84">
            <v>0</v>
          </cell>
          <cell r="M84">
            <v>0</v>
          </cell>
          <cell r="N84">
            <v>0.38</v>
          </cell>
          <cell r="O84">
            <v>0</v>
          </cell>
          <cell r="P84">
            <v>0</v>
          </cell>
          <cell r="R84">
            <v>0.23138</v>
          </cell>
          <cell r="S84">
            <v>3.3009599999999999</v>
          </cell>
          <cell r="T84">
            <v>-1.3699999999999999E-3</v>
          </cell>
          <cell r="W84">
            <v>-3.2200000000000002E-3</v>
          </cell>
        </row>
        <row r="85">
          <cell r="C85">
            <v>0.20699999999999999</v>
          </cell>
          <cell r="E85">
            <v>72</v>
          </cell>
          <cell r="F85">
            <v>175</v>
          </cell>
          <cell r="G85">
            <v>12000</v>
          </cell>
          <cell r="I85">
            <v>1.06</v>
          </cell>
          <cell r="J85">
            <v>9.2100000000000009</v>
          </cell>
          <cell r="K85">
            <v>0.22</v>
          </cell>
          <cell r="L85">
            <v>0</v>
          </cell>
          <cell r="M85">
            <v>0</v>
          </cell>
          <cell r="N85">
            <v>0.6</v>
          </cell>
          <cell r="O85">
            <v>0</v>
          </cell>
          <cell r="P85">
            <v>0</v>
          </cell>
          <cell r="R85">
            <v>0.36215999999999998</v>
          </cell>
          <cell r="S85">
            <v>5.1667199999999998</v>
          </cell>
          <cell r="T85">
            <v>-2.14E-3</v>
          </cell>
          <cell r="W85">
            <v>-5.0400000000000002E-3</v>
          </cell>
        </row>
        <row r="86">
          <cell r="C86">
            <v>0.28799999999999998</v>
          </cell>
          <cell r="E86">
            <v>100</v>
          </cell>
          <cell r="F86">
            <v>250</v>
          </cell>
          <cell r="G86">
            <v>18000</v>
          </cell>
          <cell r="I86">
            <v>1.47</v>
          </cell>
          <cell r="J86">
            <v>10.59</v>
          </cell>
          <cell r="K86">
            <v>0.31</v>
          </cell>
          <cell r="L86">
            <v>0</v>
          </cell>
          <cell r="M86">
            <v>0</v>
          </cell>
          <cell r="N86">
            <v>0.83</v>
          </cell>
          <cell r="O86">
            <v>0</v>
          </cell>
          <cell r="P86">
            <v>0</v>
          </cell>
          <cell r="R86">
            <v>0.503</v>
          </cell>
          <cell r="S86">
            <v>7.1760000000000002</v>
          </cell>
          <cell r="T86">
            <v>-2.97E-3</v>
          </cell>
          <cell r="W86">
            <v>-7.0000000000000001E-3</v>
          </cell>
        </row>
        <row r="87">
          <cell r="C87">
            <v>0.44400000000000001</v>
          </cell>
          <cell r="E87">
            <v>154</v>
          </cell>
          <cell r="F87">
            <v>400</v>
          </cell>
          <cell r="G87">
            <v>32000</v>
          </cell>
          <cell r="I87">
            <v>2.27</v>
          </cell>
          <cell r="J87">
            <v>13.65</v>
          </cell>
          <cell r="K87">
            <v>0.48</v>
          </cell>
          <cell r="L87">
            <v>0</v>
          </cell>
          <cell r="M87">
            <v>0.01</v>
          </cell>
          <cell r="N87">
            <v>1.28</v>
          </cell>
          <cell r="O87">
            <v>0</v>
          </cell>
          <cell r="P87">
            <v>0</v>
          </cell>
          <cell r="R87">
            <v>0.77461999999999998</v>
          </cell>
          <cell r="S87">
            <v>11.05104</v>
          </cell>
          <cell r="T87">
            <v>-4.5799999999999999E-3</v>
          </cell>
          <cell r="W87">
            <v>-1.078E-2</v>
          </cell>
        </row>
        <row r="89">
          <cell r="C89">
            <v>0.13200000000000001</v>
          </cell>
          <cell r="E89">
            <v>46</v>
          </cell>
          <cell r="F89">
            <v>100</v>
          </cell>
          <cell r="G89">
            <v>8500</v>
          </cell>
          <cell r="I89">
            <v>0.68</v>
          </cell>
          <cell r="J89">
            <v>8.4600000000000009</v>
          </cell>
          <cell r="K89">
            <v>0.14000000000000001</v>
          </cell>
          <cell r="L89">
            <v>0</v>
          </cell>
          <cell r="M89">
            <v>0</v>
          </cell>
          <cell r="N89">
            <v>0.38</v>
          </cell>
          <cell r="O89">
            <v>0</v>
          </cell>
          <cell r="P89">
            <v>0</v>
          </cell>
          <cell r="R89">
            <v>0.23138</v>
          </cell>
          <cell r="S89">
            <v>3.3009599999999999</v>
          </cell>
          <cell r="T89">
            <v>-1.3699999999999999E-3</v>
          </cell>
          <cell r="W89">
            <v>-3.2200000000000002E-3</v>
          </cell>
        </row>
        <row r="90">
          <cell r="C90">
            <v>0.20699999999999999</v>
          </cell>
          <cell r="E90">
            <v>72</v>
          </cell>
          <cell r="F90">
            <v>175</v>
          </cell>
          <cell r="G90">
            <v>12000</v>
          </cell>
          <cell r="I90">
            <v>1.06</v>
          </cell>
          <cell r="J90">
            <v>9.66</v>
          </cell>
          <cell r="K90">
            <v>0.22</v>
          </cell>
          <cell r="L90">
            <v>0</v>
          </cell>
          <cell r="M90">
            <v>0</v>
          </cell>
          <cell r="N90">
            <v>0.6</v>
          </cell>
          <cell r="O90">
            <v>0</v>
          </cell>
          <cell r="P90">
            <v>0</v>
          </cell>
          <cell r="R90">
            <v>0.36215999999999998</v>
          </cell>
          <cell r="S90">
            <v>5.1667199999999998</v>
          </cell>
          <cell r="T90">
            <v>-2.14E-3</v>
          </cell>
          <cell r="W90">
            <v>-5.0400000000000002E-3</v>
          </cell>
        </row>
        <row r="91">
          <cell r="C91">
            <v>0.28799999999999998</v>
          </cell>
          <cell r="E91">
            <v>100</v>
          </cell>
          <cell r="F91">
            <v>250</v>
          </cell>
          <cell r="G91">
            <v>18000</v>
          </cell>
          <cell r="I91">
            <v>1.47</v>
          </cell>
          <cell r="J91">
            <v>11.05</v>
          </cell>
          <cell r="K91">
            <v>0.31</v>
          </cell>
          <cell r="L91">
            <v>0</v>
          </cell>
          <cell r="M91">
            <v>0</v>
          </cell>
          <cell r="N91">
            <v>0.83</v>
          </cell>
          <cell r="O91">
            <v>0</v>
          </cell>
          <cell r="P91">
            <v>0</v>
          </cell>
          <cell r="R91">
            <v>0.503</v>
          </cell>
          <cell r="S91">
            <v>7.1760000000000002</v>
          </cell>
          <cell r="T91">
            <v>-2.97E-3</v>
          </cell>
          <cell r="W91">
            <v>-7.0000000000000001E-3</v>
          </cell>
        </row>
        <row r="92">
          <cell r="C92">
            <v>0.44400000000000001</v>
          </cell>
          <cell r="E92">
            <v>154</v>
          </cell>
          <cell r="F92">
            <v>400</v>
          </cell>
          <cell r="G92">
            <v>32000</v>
          </cell>
          <cell r="I92">
            <v>2.27</v>
          </cell>
          <cell r="J92">
            <v>14.1</v>
          </cell>
          <cell r="K92">
            <v>0.48</v>
          </cell>
          <cell r="L92">
            <v>0</v>
          </cell>
          <cell r="M92">
            <v>0.01</v>
          </cell>
          <cell r="N92">
            <v>1.28</v>
          </cell>
          <cell r="O92">
            <v>0</v>
          </cell>
          <cell r="P92">
            <v>0</v>
          </cell>
          <cell r="R92">
            <v>0.77461999999999998</v>
          </cell>
          <cell r="S92">
            <v>11.05104</v>
          </cell>
          <cell r="T92">
            <v>-4.5799999999999999E-3</v>
          </cell>
          <cell r="W92">
            <v>-1.078E-2</v>
          </cell>
        </row>
        <row r="94">
          <cell r="C94">
            <v>0.13200000000000001</v>
          </cell>
          <cell r="E94">
            <v>46</v>
          </cell>
          <cell r="F94">
            <v>100</v>
          </cell>
          <cell r="G94">
            <v>8500</v>
          </cell>
          <cell r="I94">
            <v>0.68</v>
          </cell>
          <cell r="J94">
            <v>20.239999999999998</v>
          </cell>
          <cell r="K94">
            <v>0.14000000000000001</v>
          </cell>
          <cell r="L94">
            <v>0</v>
          </cell>
          <cell r="M94">
            <v>0</v>
          </cell>
          <cell r="N94">
            <v>0.38</v>
          </cell>
          <cell r="O94">
            <v>0</v>
          </cell>
          <cell r="P94">
            <v>0</v>
          </cell>
          <cell r="R94">
            <v>0.23138</v>
          </cell>
          <cell r="S94">
            <v>3.3009599999999999</v>
          </cell>
          <cell r="T94">
            <v>-1.3699999999999999E-3</v>
          </cell>
          <cell r="W94">
            <v>-3.2200000000000002E-3</v>
          </cell>
        </row>
        <row r="95">
          <cell r="C95">
            <v>0.20699999999999999</v>
          </cell>
          <cell r="E95">
            <v>72</v>
          </cell>
          <cell r="F95">
            <v>175</v>
          </cell>
          <cell r="G95">
            <v>12000</v>
          </cell>
          <cell r="I95">
            <v>1.06</v>
          </cell>
          <cell r="J95">
            <v>21.44</v>
          </cell>
          <cell r="K95">
            <v>0.22</v>
          </cell>
          <cell r="L95">
            <v>0</v>
          </cell>
          <cell r="M95">
            <v>0</v>
          </cell>
          <cell r="N95">
            <v>0.6</v>
          </cell>
          <cell r="O95">
            <v>0</v>
          </cell>
          <cell r="P95">
            <v>0</v>
          </cell>
          <cell r="R95">
            <v>0.36215999999999998</v>
          </cell>
          <cell r="S95">
            <v>5.1667199999999998</v>
          </cell>
          <cell r="T95">
            <v>-2.14E-3</v>
          </cell>
          <cell r="W95">
            <v>-5.0400000000000002E-3</v>
          </cell>
        </row>
        <row r="96">
          <cell r="C96">
            <v>0.28799999999999998</v>
          </cell>
          <cell r="E96">
            <v>100</v>
          </cell>
          <cell r="F96">
            <v>250</v>
          </cell>
          <cell r="G96">
            <v>18000</v>
          </cell>
          <cell r="I96">
            <v>1.47</v>
          </cell>
          <cell r="J96">
            <v>22.83</v>
          </cell>
          <cell r="K96">
            <v>0.31</v>
          </cell>
          <cell r="L96">
            <v>0</v>
          </cell>
          <cell r="M96">
            <v>0</v>
          </cell>
          <cell r="N96">
            <v>0.83</v>
          </cell>
          <cell r="O96">
            <v>0</v>
          </cell>
          <cell r="P96">
            <v>0</v>
          </cell>
          <cell r="R96">
            <v>0.503</v>
          </cell>
          <cell r="S96">
            <v>7.1760000000000002</v>
          </cell>
          <cell r="T96">
            <v>-2.97E-3</v>
          </cell>
          <cell r="W96">
            <v>-7.0000000000000001E-3</v>
          </cell>
        </row>
        <row r="97">
          <cell r="C97">
            <v>0.44400000000000001</v>
          </cell>
          <cell r="E97">
            <v>154</v>
          </cell>
          <cell r="F97">
            <v>400</v>
          </cell>
          <cell r="G97">
            <v>32000</v>
          </cell>
          <cell r="I97">
            <v>2.27</v>
          </cell>
          <cell r="J97">
            <v>25.88</v>
          </cell>
          <cell r="K97">
            <v>0.48</v>
          </cell>
          <cell r="L97">
            <v>0</v>
          </cell>
          <cell r="M97">
            <v>0.01</v>
          </cell>
          <cell r="N97">
            <v>1.28</v>
          </cell>
          <cell r="O97">
            <v>0</v>
          </cell>
          <cell r="P97">
            <v>0</v>
          </cell>
          <cell r="R97">
            <v>0.77461999999999998</v>
          </cell>
          <cell r="S97">
            <v>11.05104</v>
          </cell>
          <cell r="T97">
            <v>-4.5799999999999999E-3</v>
          </cell>
          <cell r="W97">
            <v>-1.078E-2</v>
          </cell>
        </row>
      </sheetData>
      <sheetData sheetId="8">
        <row r="4">
          <cell r="AB4">
            <v>5.0299999999999997E-3</v>
          </cell>
        </row>
        <row r="5">
          <cell r="AB5">
            <v>6.7089999999999997E-2</v>
          </cell>
        </row>
        <row r="7">
          <cell r="AB7">
            <v>-6.9999999999999994E-5</v>
          </cell>
        </row>
        <row r="8">
          <cell r="AB8">
            <v>-3.0000000000000001E-5</v>
          </cell>
        </row>
        <row r="12">
          <cell r="C12">
            <v>0.192</v>
          </cell>
          <cell r="E12">
            <v>67</v>
          </cell>
          <cell r="I12">
            <v>0.99</v>
          </cell>
          <cell r="J12">
            <v>11.9</v>
          </cell>
          <cell r="K12">
            <v>0.02</v>
          </cell>
          <cell r="L12">
            <v>0</v>
          </cell>
          <cell r="M12">
            <v>0</v>
          </cell>
          <cell r="N12">
            <v>0.52</v>
          </cell>
          <cell r="O12">
            <v>0</v>
          </cell>
          <cell r="P12">
            <v>0</v>
          </cell>
          <cell r="R12">
            <v>0.33700999999999998</v>
          </cell>
          <cell r="S12">
            <v>4.4950299999999999</v>
          </cell>
          <cell r="T12">
            <v>-2.0100000000000001E-3</v>
          </cell>
          <cell r="W12">
            <v>-4.6899999999999997E-3</v>
          </cell>
        </row>
        <row r="14">
          <cell r="C14">
            <v>0.21</v>
          </cell>
          <cell r="E14">
            <v>73</v>
          </cell>
          <cell r="I14">
            <v>1.07</v>
          </cell>
          <cell r="J14">
            <v>12.32</v>
          </cell>
          <cell r="K14">
            <v>0.02</v>
          </cell>
          <cell r="L14">
            <v>0</v>
          </cell>
          <cell r="M14">
            <v>0</v>
          </cell>
          <cell r="N14">
            <v>0.56999999999999995</v>
          </cell>
          <cell r="O14">
            <v>0</v>
          </cell>
          <cell r="P14">
            <v>0</v>
          </cell>
          <cell r="R14">
            <v>0.36719000000000002</v>
          </cell>
          <cell r="S14">
            <v>4.89757</v>
          </cell>
          <cell r="T14">
            <v>-2.1900000000000001E-3</v>
          </cell>
          <cell r="W14">
            <v>-5.11E-3</v>
          </cell>
        </row>
        <row r="15">
          <cell r="C15">
            <v>0.46</v>
          </cell>
          <cell r="E15">
            <v>160</v>
          </cell>
          <cell r="I15">
            <v>2.36</v>
          </cell>
          <cell r="J15">
            <v>20.67</v>
          </cell>
          <cell r="K15">
            <v>0.04</v>
          </cell>
          <cell r="L15">
            <v>0</v>
          </cell>
          <cell r="M15">
            <v>0.01</v>
          </cell>
          <cell r="N15">
            <v>1.25</v>
          </cell>
          <cell r="O15">
            <v>0</v>
          </cell>
          <cell r="P15">
            <v>0</v>
          </cell>
          <cell r="R15">
            <v>0.80479999999999996</v>
          </cell>
          <cell r="S15">
            <v>10.734400000000001</v>
          </cell>
          <cell r="T15">
            <v>-4.7999999999999996E-3</v>
          </cell>
          <cell r="W15">
            <v>-1.12E-2</v>
          </cell>
        </row>
        <row r="19">
          <cell r="C19">
            <v>8.3000000000000004E-2</v>
          </cell>
          <cell r="E19">
            <v>29</v>
          </cell>
          <cell r="I19">
            <v>0.43</v>
          </cell>
          <cell r="J19">
            <v>8.67</v>
          </cell>
          <cell r="K19">
            <v>0.01</v>
          </cell>
          <cell r="L19">
            <v>0</v>
          </cell>
          <cell r="M19">
            <v>0</v>
          </cell>
          <cell r="N19">
            <v>0.23</v>
          </cell>
          <cell r="O19">
            <v>0</v>
          </cell>
          <cell r="P19">
            <v>0</v>
          </cell>
          <cell r="R19">
            <v>0.14587</v>
          </cell>
          <cell r="S19">
            <v>1.9456100000000001</v>
          </cell>
          <cell r="T19">
            <v>-8.7000000000000001E-4</v>
          </cell>
          <cell r="W19">
            <v>-2.0300000000000001E-3</v>
          </cell>
        </row>
        <row r="20">
          <cell r="C20">
            <v>0.11700000000000001</v>
          </cell>
          <cell r="E20">
            <v>41</v>
          </cell>
          <cell r="I20">
            <v>0.6</v>
          </cell>
          <cell r="J20">
            <v>9.59</v>
          </cell>
          <cell r="K20">
            <v>0.01</v>
          </cell>
          <cell r="L20">
            <v>0</v>
          </cell>
          <cell r="M20">
            <v>0</v>
          </cell>
          <cell r="N20">
            <v>0.32</v>
          </cell>
          <cell r="O20">
            <v>0</v>
          </cell>
          <cell r="P20">
            <v>0</v>
          </cell>
          <cell r="R20">
            <v>0.20623</v>
          </cell>
          <cell r="S20">
            <v>2.7506900000000001</v>
          </cell>
          <cell r="T20">
            <v>-1.23E-3</v>
          </cell>
          <cell r="W20">
            <v>-2.8700000000000002E-3</v>
          </cell>
        </row>
        <row r="21">
          <cell r="C21">
            <v>0.17100000000000001</v>
          </cell>
          <cell r="E21">
            <v>59</v>
          </cell>
          <cell r="I21">
            <v>0.87</v>
          </cell>
          <cell r="J21">
            <v>10.82</v>
          </cell>
          <cell r="K21">
            <v>0.01</v>
          </cell>
          <cell r="L21">
            <v>0</v>
          </cell>
          <cell r="M21">
            <v>0</v>
          </cell>
          <cell r="N21">
            <v>0.46</v>
          </cell>
          <cell r="O21">
            <v>0</v>
          </cell>
          <cell r="P21">
            <v>0</v>
          </cell>
          <cell r="R21">
            <v>0.29676999999999998</v>
          </cell>
          <cell r="S21">
            <v>3.95831</v>
          </cell>
          <cell r="T21">
            <v>-1.7700000000000001E-3</v>
          </cell>
          <cell r="W21">
            <v>-4.13E-3</v>
          </cell>
        </row>
        <row r="23">
          <cell r="C23">
            <v>0.246</v>
          </cell>
          <cell r="E23">
            <v>85</v>
          </cell>
          <cell r="I23">
            <v>1.25</v>
          </cell>
          <cell r="J23">
            <v>13.1</v>
          </cell>
          <cell r="K23">
            <v>0.02</v>
          </cell>
          <cell r="L23">
            <v>0</v>
          </cell>
          <cell r="M23">
            <v>0</v>
          </cell>
          <cell r="N23">
            <v>0.66</v>
          </cell>
          <cell r="O23">
            <v>0</v>
          </cell>
          <cell r="P23">
            <v>0</v>
          </cell>
          <cell r="R23">
            <v>0.42754999999999999</v>
          </cell>
          <cell r="S23">
            <v>5.7026500000000002</v>
          </cell>
          <cell r="T23">
            <v>-2.5500000000000002E-3</v>
          </cell>
          <cell r="W23">
            <v>-5.9500000000000004E-3</v>
          </cell>
        </row>
        <row r="24">
          <cell r="C24">
            <v>0.313</v>
          </cell>
          <cell r="E24">
            <v>109</v>
          </cell>
          <cell r="I24">
            <v>1.6</v>
          </cell>
          <cell r="J24">
            <v>15.14</v>
          </cell>
          <cell r="K24">
            <v>0.03</v>
          </cell>
          <cell r="L24">
            <v>0</v>
          </cell>
          <cell r="M24">
            <v>0.01</v>
          </cell>
          <cell r="N24">
            <v>0.85</v>
          </cell>
          <cell r="O24">
            <v>0</v>
          </cell>
          <cell r="P24">
            <v>0</v>
          </cell>
          <cell r="R24">
            <v>0.54827000000000004</v>
          </cell>
          <cell r="S24">
            <v>7.3128099999999998</v>
          </cell>
          <cell r="T24">
            <v>-3.2699999999999999E-3</v>
          </cell>
          <cell r="W24">
            <v>-7.6299999999999996E-3</v>
          </cell>
        </row>
        <row r="25">
          <cell r="C25">
            <v>0.47599999999999998</v>
          </cell>
          <cell r="E25">
            <v>165</v>
          </cell>
          <cell r="I25">
            <v>2.4300000000000002</v>
          </cell>
          <cell r="J25">
            <v>18.739999999999998</v>
          </cell>
          <cell r="K25">
            <v>0.04</v>
          </cell>
          <cell r="L25">
            <v>-0.01</v>
          </cell>
          <cell r="M25">
            <v>0.01</v>
          </cell>
          <cell r="N25">
            <v>1.29</v>
          </cell>
          <cell r="O25">
            <v>0</v>
          </cell>
          <cell r="P25">
            <v>0</v>
          </cell>
          <cell r="R25">
            <v>0.82994999999999997</v>
          </cell>
          <cell r="S25">
            <v>11.069850000000001</v>
          </cell>
          <cell r="T25">
            <v>-4.9500000000000004E-3</v>
          </cell>
          <cell r="W25">
            <v>-1.155E-2</v>
          </cell>
        </row>
        <row r="27">
          <cell r="C27">
            <v>8.3000000000000004E-2</v>
          </cell>
          <cell r="E27">
            <v>29</v>
          </cell>
          <cell r="I27">
            <v>0.43</v>
          </cell>
          <cell r="J27">
            <v>9.02</v>
          </cell>
          <cell r="K27">
            <v>0.01</v>
          </cell>
          <cell r="L27">
            <v>0</v>
          </cell>
          <cell r="M27">
            <v>0</v>
          </cell>
          <cell r="N27">
            <v>0.23</v>
          </cell>
          <cell r="O27">
            <v>0</v>
          </cell>
          <cell r="P27">
            <v>0</v>
          </cell>
          <cell r="R27">
            <v>0.14587</v>
          </cell>
          <cell r="S27">
            <v>1.9456100000000001</v>
          </cell>
          <cell r="T27">
            <v>-8.7000000000000001E-4</v>
          </cell>
          <cell r="W27">
            <v>-2.0300000000000001E-3</v>
          </cell>
        </row>
        <row r="28">
          <cell r="C28">
            <v>0.11700000000000001</v>
          </cell>
          <cell r="E28">
            <v>41</v>
          </cell>
          <cell r="I28">
            <v>0.6</v>
          </cell>
          <cell r="J28">
            <v>10.01</v>
          </cell>
          <cell r="K28">
            <v>0.01</v>
          </cell>
          <cell r="L28">
            <v>0</v>
          </cell>
          <cell r="M28">
            <v>0</v>
          </cell>
          <cell r="N28">
            <v>0.32</v>
          </cell>
          <cell r="O28">
            <v>0</v>
          </cell>
          <cell r="P28">
            <v>0</v>
          </cell>
          <cell r="R28">
            <v>0.20623</v>
          </cell>
          <cell r="S28">
            <v>2.7506900000000001</v>
          </cell>
          <cell r="T28">
            <v>-1.23E-3</v>
          </cell>
          <cell r="W28">
            <v>-2.8700000000000002E-3</v>
          </cell>
        </row>
        <row r="29">
          <cell r="C29">
            <v>0.17100000000000001</v>
          </cell>
          <cell r="E29">
            <v>59</v>
          </cell>
          <cell r="I29">
            <v>0.87</v>
          </cell>
          <cell r="J29">
            <v>11.08</v>
          </cell>
          <cell r="K29">
            <v>0.01</v>
          </cell>
          <cell r="L29">
            <v>0</v>
          </cell>
          <cell r="M29">
            <v>0</v>
          </cell>
          <cell r="N29">
            <v>0.46</v>
          </cell>
          <cell r="O29">
            <v>0</v>
          </cell>
          <cell r="P29">
            <v>0</v>
          </cell>
          <cell r="R29">
            <v>0.29676999999999998</v>
          </cell>
          <cell r="S29">
            <v>3.95831</v>
          </cell>
          <cell r="T29">
            <v>-1.7700000000000001E-3</v>
          </cell>
          <cell r="W29">
            <v>-4.13E-3</v>
          </cell>
        </row>
        <row r="31">
          <cell r="C31">
            <v>0.246</v>
          </cell>
          <cell r="E31">
            <v>85</v>
          </cell>
          <cell r="I31">
            <v>1.25</v>
          </cell>
          <cell r="J31">
            <v>13.27</v>
          </cell>
          <cell r="K31">
            <v>0.02</v>
          </cell>
          <cell r="L31">
            <v>0</v>
          </cell>
          <cell r="M31">
            <v>0</v>
          </cell>
          <cell r="N31">
            <v>0.66</v>
          </cell>
          <cell r="O31">
            <v>0</v>
          </cell>
          <cell r="P31">
            <v>0</v>
          </cell>
          <cell r="R31">
            <v>0.42754999999999999</v>
          </cell>
          <cell r="S31">
            <v>5.7026500000000002</v>
          </cell>
          <cell r="T31">
            <v>-2.5500000000000002E-3</v>
          </cell>
          <cell r="W31">
            <v>-5.9500000000000004E-3</v>
          </cell>
        </row>
        <row r="32">
          <cell r="C32">
            <v>0.313</v>
          </cell>
          <cell r="E32">
            <v>109</v>
          </cell>
          <cell r="I32">
            <v>1.6</v>
          </cell>
          <cell r="J32">
            <v>15.33</v>
          </cell>
          <cell r="K32">
            <v>0.03</v>
          </cell>
          <cell r="L32">
            <v>0</v>
          </cell>
          <cell r="M32">
            <v>0.01</v>
          </cell>
          <cell r="N32">
            <v>0.85</v>
          </cell>
          <cell r="O32">
            <v>0</v>
          </cell>
          <cell r="P32">
            <v>0</v>
          </cell>
          <cell r="R32">
            <v>0.54827000000000004</v>
          </cell>
          <cell r="S32">
            <v>7.3128099999999998</v>
          </cell>
          <cell r="T32">
            <v>-3.2699999999999999E-3</v>
          </cell>
          <cell r="W32">
            <v>-7.6299999999999996E-3</v>
          </cell>
        </row>
        <row r="33">
          <cell r="C33">
            <v>0.47599999999999998</v>
          </cell>
          <cell r="E33">
            <v>165</v>
          </cell>
          <cell r="I33">
            <v>2.4300000000000002</v>
          </cell>
          <cell r="J33">
            <v>18.850000000000001</v>
          </cell>
          <cell r="K33">
            <v>0.04</v>
          </cell>
          <cell r="L33">
            <v>-0.01</v>
          </cell>
          <cell r="M33">
            <v>0.01</v>
          </cell>
          <cell r="N33">
            <v>1.29</v>
          </cell>
          <cell r="O33">
            <v>0</v>
          </cell>
          <cell r="P33">
            <v>0</v>
          </cell>
          <cell r="R33">
            <v>0.82994999999999997</v>
          </cell>
          <cell r="S33">
            <v>11.069850000000001</v>
          </cell>
          <cell r="T33">
            <v>-4.9500000000000004E-3</v>
          </cell>
          <cell r="W33">
            <v>-1.155E-2</v>
          </cell>
        </row>
        <row r="35">
          <cell r="C35">
            <v>8.3000000000000004E-2</v>
          </cell>
          <cell r="E35">
            <v>29</v>
          </cell>
          <cell r="I35">
            <v>0.43</v>
          </cell>
          <cell r="J35">
            <v>7.86</v>
          </cell>
          <cell r="K35">
            <v>0.01</v>
          </cell>
          <cell r="L35">
            <v>0</v>
          </cell>
          <cell r="M35">
            <v>0</v>
          </cell>
          <cell r="N35">
            <v>0.23</v>
          </cell>
          <cell r="O35">
            <v>0</v>
          </cell>
          <cell r="P35">
            <v>0</v>
          </cell>
          <cell r="R35">
            <v>0.14587</v>
          </cell>
          <cell r="S35">
            <v>1.9456100000000001</v>
          </cell>
          <cell r="T35">
            <v>-8.7000000000000001E-4</v>
          </cell>
          <cell r="W35">
            <v>-2.0300000000000001E-3</v>
          </cell>
        </row>
        <row r="36">
          <cell r="C36">
            <v>0.11700000000000001</v>
          </cell>
          <cell r="E36">
            <v>41</v>
          </cell>
          <cell r="I36">
            <v>0.6</v>
          </cell>
          <cell r="J36">
            <v>8.7899999999999991</v>
          </cell>
          <cell r="K36">
            <v>0.01</v>
          </cell>
          <cell r="L36">
            <v>0</v>
          </cell>
          <cell r="M36">
            <v>0</v>
          </cell>
          <cell r="N36">
            <v>0.32</v>
          </cell>
          <cell r="O36">
            <v>0</v>
          </cell>
          <cell r="P36">
            <v>0</v>
          </cell>
          <cell r="R36">
            <v>0.20623</v>
          </cell>
          <cell r="S36">
            <v>2.7506900000000001</v>
          </cell>
          <cell r="T36">
            <v>-1.23E-3</v>
          </cell>
          <cell r="W36">
            <v>-2.8700000000000002E-3</v>
          </cell>
        </row>
        <row r="37">
          <cell r="C37">
            <v>0.17100000000000001</v>
          </cell>
          <cell r="E37">
            <v>59</v>
          </cell>
          <cell r="I37">
            <v>0.87</v>
          </cell>
          <cell r="J37">
            <v>10.02</v>
          </cell>
          <cell r="K37">
            <v>0.01</v>
          </cell>
          <cell r="L37">
            <v>0</v>
          </cell>
          <cell r="M37">
            <v>0</v>
          </cell>
          <cell r="N37">
            <v>0.46</v>
          </cell>
          <cell r="O37">
            <v>0</v>
          </cell>
          <cell r="P37">
            <v>0</v>
          </cell>
          <cell r="R37">
            <v>0.29676999999999998</v>
          </cell>
          <cell r="S37">
            <v>3.95831</v>
          </cell>
          <cell r="T37">
            <v>-1.7700000000000001E-3</v>
          </cell>
          <cell r="W37">
            <v>-4.13E-3</v>
          </cell>
        </row>
        <row r="39">
          <cell r="C39">
            <v>0.246</v>
          </cell>
          <cell r="E39">
            <v>85</v>
          </cell>
          <cell r="I39">
            <v>1.25</v>
          </cell>
          <cell r="J39">
            <v>12.3</v>
          </cell>
          <cell r="K39">
            <v>0.02</v>
          </cell>
          <cell r="L39">
            <v>0</v>
          </cell>
          <cell r="M39">
            <v>0</v>
          </cell>
          <cell r="N39">
            <v>0.66</v>
          </cell>
          <cell r="O39">
            <v>0</v>
          </cell>
          <cell r="P39">
            <v>0</v>
          </cell>
          <cell r="R39">
            <v>0.42754999999999999</v>
          </cell>
          <cell r="S39">
            <v>5.7026500000000002</v>
          </cell>
          <cell r="T39">
            <v>-2.5500000000000002E-3</v>
          </cell>
          <cell r="W39">
            <v>-5.9500000000000004E-3</v>
          </cell>
        </row>
        <row r="40">
          <cell r="C40">
            <v>0.313</v>
          </cell>
          <cell r="E40">
            <v>109</v>
          </cell>
          <cell r="I40">
            <v>1.6</v>
          </cell>
          <cell r="J40">
            <v>14.42</v>
          </cell>
          <cell r="K40">
            <v>0.03</v>
          </cell>
          <cell r="L40">
            <v>0</v>
          </cell>
          <cell r="M40">
            <v>0.01</v>
          </cell>
          <cell r="N40">
            <v>0.85</v>
          </cell>
          <cell r="O40">
            <v>0</v>
          </cell>
          <cell r="P40">
            <v>0</v>
          </cell>
          <cell r="R40">
            <v>0.54827000000000004</v>
          </cell>
          <cell r="S40">
            <v>7.3128099999999998</v>
          </cell>
          <cell r="T40">
            <v>-3.2699999999999999E-3</v>
          </cell>
          <cell r="W40">
            <v>-7.6299999999999996E-3</v>
          </cell>
        </row>
        <row r="41">
          <cell r="C41">
            <v>0.47599999999999998</v>
          </cell>
          <cell r="E41">
            <v>165</v>
          </cell>
          <cell r="I41">
            <v>2.4300000000000002</v>
          </cell>
          <cell r="J41">
            <v>17.940000000000001</v>
          </cell>
          <cell r="K41">
            <v>0.04</v>
          </cell>
          <cell r="L41">
            <v>-0.01</v>
          </cell>
          <cell r="M41">
            <v>0.01</v>
          </cell>
          <cell r="N41">
            <v>1.29</v>
          </cell>
          <cell r="O41">
            <v>0</v>
          </cell>
          <cell r="P41">
            <v>0</v>
          </cell>
          <cell r="R41">
            <v>0.82994999999999997</v>
          </cell>
          <cell r="S41">
            <v>11.069850000000001</v>
          </cell>
          <cell r="T41">
            <v>-4.9500000000000004E-3</v>
          </cell>
          <cell r="W41">
            <v>-1.155E-2</v>
          </cell>
        </row>
        <row r="43">
          <cell r="C43">
            <v>8.3000000000000004E-2</v>
          </cell>
          <cell r="E43">
            <v>29</v>
          </cell>
          <cell r="I43">
            <v>0.43</v>
          </cell>
          <cell r="J43">
            <v>12.82</v>
          </cell>
          <cell r="K43">
            <v>0.01</v>
          </cell>
          <cell r="L43">
            <v>0</v>
          </cell>
          <cell r="M43">
            <v>0</v>
          </cell>
          <cell r="N43">
            <v>0.23</v>
          </cell>
          <cell r="O43">
            <v>0</v>
          </cell>
          <cell r="P43">
            <v>0</v>
          </cell>
          <cell r="R43">
            <v>0.14587</v>
          </cell>
          <cell r="S43">
            <v>1.9456100000000001</v>
          </cell>
          <cell r="T43">
            <v>-8.7000000000000001E-4</v>
          </cell>
          <cell r="W43">
            <v>-2.0300000000000001E-3</v>
          </cell>
        </row>
        <row r="44">
          <cell r="C44">
            <v>0.11700000000000001</v>
          </cell>
          <cell r="E44">
            <v>41</v>
          </cell>
          <cell r="I44">
            <v>0.6</v>
          </cell>
          <cell r="J44">
            <v>13.69</v>
          </cell>
          <cell r="K44">
            <v>0.01</v>
          </cell>
          <cell r="L44">
            <v>0</v>
          </cell>
          <cell r="M44">
            <v>0</v>
          </cell>
          <cell r="N44">
            <v>0.32</v>
          </cell>
          <cell r="O44">
            <v>0</v>
          </cell>
          <cell r="P44">
            <v>0</v>
          </cell>
          <cell r="R44">
            <v>0.20623</v>
          </cell>
          <cell r="S44">
            <v>2.7506900000000001</v>
          </cell>
          <cell r="T44">
            <v>-1.23E-3</v>
          </cell>
          <cell r="W44">
            <v>-2.8700000000000002E-3</v>
          </cell>
        </row>
        <row r="45">
          <cell r="C45">
            <v>0.17100000000000001</v>
          </cell>
          <cell r="E45">
            <v>59</v>
          </cell>
          <cell r="I45">
            <v>0.87</v>
          </cell>
          <cell r="J45">
            <v>14.78</v>
          </cell>
          <cell r="K45">
            <v>0.01</v>
          </cell>
          <cell r="L45">
            <v>0</v>
          </cell>
          <cell r="M45">
            <v>0</v>
          </cell>
          <cell r="N45">
            <v>0.46</v>
          </cell>
          <cell r="O45">
            <v>0</v>
          </cell>
          <cell r="P45">
            <v>0</v>
          </cell>
          <cell r="R45">
            <v>0.29676999999999998</v>
          </cell>
          <cell r="S45">
            <v>3.95831</v>
          </cell>
          <cell r="T45">
            <v>-1.7700000000000001E-3</v>
          </cell>
          <cell r="W45">
            <v>-4.13E-3</v>
          </cell>
        </row>
        <row r="47">
          <cell r="C47">
            <v>0.246</v>
          </cell>
          <cell r="E47">
            <v>85</v>
          </cell>
          <cell r="I47">
            <v>1.25</v>
          </cell>
          <cell r="J47">
            <v>17.850000000000001</v>
          </cell>
          <cell r="K47">
            <v>0.02</v>
          </cell>
          <cell r="L47">
            <v>0</v>
          </cell>
          <cell r="M47">
            <v>0</v>
          </cell>
          <cell r="N47">
            <v>0.66</v>
          </cell>
          <cell r="O47">
            <v>0</v>
          </cell>
          <cell r="P47">
            <v>0</v>
          </cell>
          <cell r="R47">
            <v>0.42754999999999999</v>
          </cell>
          <cell r="S47">
            <v>5.7026500000000002</v>
          </cell>
          <cell r="T47">
            <v>-2.5500000000000002E-3</v>
          </cell>
          <cell r="W47">
            <v>-5.9500000000000004E-3</v>
          </cell>
        </row>
        <row r="48">
          <cell r="C48">
            <v>0.313</v>
          </cell>
          <cell r="E48">
            <v>109</v>
          </cell>
          <cell r="I48">
            <v>1.6</v>
          </cell>
          <cell r="J48">
            <v>19.440000000000001</v>
          </cell>
          <cell r="K48">
            <v>0.03</v>
          </cell>
          <cell r="L48">
            <v>0</v>
          </cell>
          <cell r="M48">
            <v>0.01</v>
          </cell>
          <cell r="N48">
            <v>0.85</v>
          </cell>
          <cell r="O48">
            <v>0</v>
          </cell>
          <cell r="P48">
            <v>0</v>
          </cell>
          <cell r="R48">
            <v>0.54827000000000004</v>
          </cell>
          <cell r="S48">
            <v>7.3128099999999998</v>
          </cell>
          <cell r="T48">
            <v>-3.2699999999999999E-3</v>
          </cell>
          <cell r="W48">
            <v>-7.6299999999999996E-3</v>
          </cell>
        </row>
        <row r="49">
          <cell r="C49">
            <v>0.47599999999999998</v>
          </cell>
          <cell r="E49">
            <v>165</v>
          </cell>
          <cell r="I49">
            <v>2.4300000000000002</v>
          </cell>
          <cell r="J49">
            <v>24.57</v>
          </cell>
          <cell r="K49">
            <v>0.04</v>
          </cell>
          <cell r="L49">
            <v>-0.01</v>
          </cell>
          <cell r="M49">
            <v>0.01</v>
          </cell>
          <cell r="N49">
            <v>1.29</v>
          </cell>
          <cell r="O49">
            <v>0</v>
          </cell>
          <cell r="P49">
            <v>0</v>
          </cell>
          <cell r="R49">
            <v>0.82994999999999997</v>
          </cell>
          <cell r="S49">
            <v>11.069850000000001</v>
          </cell>
          <cell r="T49">
            <v>-4.9500000000000004E-3</v>
          </cell>
          <cell r="W49">
            <v>-1.155E-2</v>
          </cell>
        </row>
        <row r="51">
          <cell r="C51">
            <v>8.3000000000000004E-2</v>
          </cell>
          <cell r="E51">
            <v>29</v>
          </cell>
          <cell r="I51">
            <v>0.43</v>
          </cell>
          <cell r="J51">
            <v>8.74</v>
          </cell>
          <cell r="K51">
            <v>0.01</v>
          </cell>
          <cell r="L51">
            <v>0</v>
          </cell>
          <cell r="M51">
            <v>0</v>
          </cell>
          <cell r="N51">
            <v>0.23</v>
          </cell>
          <cell r="O51">
            <v>0</v>
          </cell>
          <cell r="P51">
            <v>0</v>
          </cell>
          <cell r="R51">
            <v>0.14587</v>
          </cell>
          <cell r="S51">
            <v>1.9456100000000001</v>
          </cell>
          <cell r="T51">
            <v>-8.7000000000000001E-4</v>
          </cell>
          <cell r="W51">
            <v>-2.0300000000000001E-3</v>
          </cell>
        </row>
        <row r="52">
          <cell r="C52">
            <v>0.11700000000000001</v>
          </cell>
          <cell r="E52">
            <v>41</v>
          </cell>
          <cell r="I52">
            <v>0.6</v>
          </cell>
          <cell r="J52">
            <v>9.85</v>
          </cell>
          <cell r="K52">
            <v>0.01</v>
          </cell>
          <cell r="L52">
            <v>0</v>
          </cell>
          <cell r="M52">
            <v>0</v>
          </cell>
          <cell r="N52">
            <v>0.32</v>
          </cell>
          <cell r="O52">
            <v>0</v>
          </cell>
          <cell r="P52">
            <v>0</v>
          </cell>
          <cell r="R52">
            <v>0.20623</v>
          </cell>
          <cell r="S52">
            <v>2.7506900000000001</v>
          </cell>
          <cell r="T52">
            <v>-1.23E-3</v>
          </cell>
          <cell r="W52">
            <v>-2.8700000000000002E-3</v>
          </cell>
        </row>
        <row r="53">
          <cell r="C53">
            <v>0.17100000000000001</v>
          </cell>
          <cell r="E53">
            <v>59</v>
          </cell>
          <cell r="I53">
            <v>0.87</v>
          </cell>
          <cell r="J53">
            <v>10.88</v>
          </cell>
          <cell r="K53">
            <v>0.01</v>
          </cell>
          <cell r="L53">
            <v>0</v>
          </cell>
          <cell r="M53">
            <v>0</v>
          </cell>
          <cell r="N53">
            <v>0.46</v>
          </cell>
          <cell r="O53">
            <v>0</v>
          </cell>
          <cell r="P53">
            <v>0</v>
          </cell>
          <cell r="R53">
            <v>0.29676999999999998</v>
          </cell>
          <cell r="S53">
            <v>3.95831</v>
          </cell>
          <cell r="T53">
            <v>-1.7700000000000001E-3</v>
          </cell>
          <cell r="W53">
            <v>-4.13E-3</v>
          </cell>
        </row>
        <row r="55">
          <cell r="C55">
            <v>0.246</v>
          </cell>
          <cell r="E55">
            <v>85</v>
          </cell>
          <cell r="I55">
            <v>1.25</v>
          </cell>
          <cell r="J55">
            <v>12.56</v>
          </cell>
          <cell r="K55">
            <v>0.02</v>
          </cell>
          <cell r="L55">
            <v>0</v>
          </cell>
          <cell r="M55">
            <v>0</v>
          </cell>
          <cell r="N55">
            <v>0.66</v>
          </cell>
          <cell r="O55">
            <v>0</v>
          </cell>
          <cell r="P55">
            <v>0</v>
          </cell>
          <cell r="R55">
            <v>0.42754999999999999</v>
          </cell>
          <cell r="S55">
            <v>5.7026500000000002</v>
          </cell>
          <cell r="T55">
            <v>-2.5500000000000002E-3</v>
          </cell>
          <cell r="W55">
            <v>-5.9500000000000004E-3</v>
          </cell>
        </row>
        <row r="56">
          <cell r="C56">
            <v>0.313</v>
          </cell>
          <cell r="E56">
            <v>109</v>
          </cell>
          <cell r="I56">
            <v>1.6</v>
          </cell>
          <cell r="J56">
            <v>15.25</v>
          </cell>
          <cell r="K56">
            <v>0.03</v>
          </cell>
          <cell r="L56">
            <v>0</v>
          </cell>
          <cell r="M56">
            <v>0.01</v>
          </cell>
          <cell r="N56">
            <v>0.85</v>
          </cell>
          <cell r="O56">
            <v>0</v>
          </cell>
          <cell r="P56">
            <v>0</v>
          </cell>
          <cell r="R56">
            <v>0.54827000000000004</v>
          </cell>
          <cell r="S56">
            <v>7.3128099999999998</v>
          </cell>
          <cell r="T56">
            <v>-3.2699999999999999E-3</v>
          </cell>
          <cell r="W56">
            <v>-7.6299999999999996E-3</v>
          </cell>
        </row>
        <row r="57">
          <cell r="C57">
            <v>0.47599999999999998</v>
          </cell>
          <cell r="E57">
            <v>165</v>
          </cell>
          <cell r="I57">
            <v>2.4300000000000002</v>
          </cell>
          <cell r="J57">
            <v>18.28</v>
          </cell>
          <cell r="K57">
            <v>0.04</v>
          </cell>
          <cell r="L57">
            <v>-0.01</v>
          </cell>
          <cell r="M57">
            <v>0.01</v>
          </cell>
          <cell r="N57">
            <v>1.29</v>
          </cell>
          <cell r="O57">
            <v>0</v>
          </cell>
          <cell r="P57">
            <v>0</v>
          </cell>
          <cell r="R57">
            <v>0.82994999999999997</v>
          </cell>
          <cell r="S57">
            <v>11.069850000000001</v>
          </cell>
          <cell r="T57">
            <v>-4.9500000000000004E-3</v>
          </cell>
          <cell r="W57">
            <v>-1.155E-2</v>
          </cell>
        </row>
        <row r="59">
          <cell r="C59">
            <v>8.7999999999999995E-2</v>
          </cell>
          <cell r="E59">
            <v>31</v>
          </cell>
          <cell r="I59">
            <v>0.46</v>
          </cell>
          <cell r="J59">
            <v>11.63</v>
          </cell>
          <cell r="K59">
            <v>0.01</v>
          </cell>
          <cell r="L59">
            <v>0</v>
          </cell>
          <cell r="M59">
            <v>0</v>
          </cell>
          <cell r="N59">
            <v>0.24</v>
          </cell>
          <cell r="O59">
            <v>0</v>
          </cell>
          <cell r="P59">
            <v>0</v>
          </cell>
          <cell r="R59">
            <v>0.15593000000000001</v>
          </cell>
          <cell r="S59">
            <v>2.07979</v>
          </cell>
          <cell r="T59">
            <v>-9.3000000000000005E-4</v>
          </cell>
          <cell r="W59">
            <v>-2.1700000000000001E-3</v>
          </cell>
        </row>
        <row r="60">
          <cell r="C60">
            <v>0.14499999999999999</v>
          </cell>
          <cell r="E60">
            <v>50</v>
          </cell>
          <cell r="I60">
            <v>0.74</v>
          </cell>
          <cell r="J60">
            <v>13.65</v>
          </cell>
          <cell r="K60">
            <v>0.01</v>
          </cell>
          <cell r="L60">
            <v>0</v>
          </cell>
          <cell r="M60">
            <v>0</v>
          </cell>
          <cell r="N60">
            <v>0.39</v>
          </cell>
          <cell r="O60">
            <v>0</v>
          </cell>
          <cell r="P60">
            <v>0</v>
          </cell>
          <cell r="R60">
            <v>0.2515</v>
          </cell>
          <cell r="S60">
            <v>3.3544999999999998</v>
          </cell>
          <cell r="T60">
            <v>-1.5E-3</v>
          </cell>
          <cell r="W60">
            <v>-3.5000000000000001E-3</v>
          </cell>
        </row>
        <row r="61">
          <cell r="C61">
            <v>0.20599999999999999</v>
          </cell>
          <cell r="E61">
            <v>71</v>
          </cell>
          <cell r="I61">
            <v>1.05</v>
          </cell>
          <cell r="J61">
            <v>15.76</v>
          </cell>
          <cell r="K61">
            <v>0.02</v>
          </cell>
          <cell r="L61">
            <v>0</v>
          </cell>
          <cell r="M61">
            <v>0</v>
          </cell>
          <cell r="N61">
            <v>0.55000000000000004</v>
          </cell>
          <cell r="O61">
            <v>0</v>
          </cell>
          <cell r="P61">
            <v>0</v>
          </cell>
          <cell r="R61">
            <v>0.35713</v>
          </cell>
          <cell r="S61">
            <v>4.7633900000000002</v>
          </cell>
          <cell r="T61">
            <v>-2.1299999999999999E-3</v>
          </cell>
          <cell r="W61">
            <v>-4.9699999999999996E-3</v>
          </cell>
        </row>
        <row r="62">
          <cell r="C62">
            <v>0.23499999999999999</v>
          </cell>
          <cell r="E62">
            <v>82</v>
          </cell>
          <cell r="I62">
            <v>1.21</v>
          </cell>
          <cell r="J62">
            <v>17.510000000000002</v>
          </cell>
          <cell r="K62">
            <v>0.02</v>
          </cell>
          <cell r="L62">
            <v>0</v>
          </cell>
          <cell r="M62">
            <v>0</v>
          </cell>
          <cell r="N62">
            <v>0.64</v>
          </cell>
          <cell r="O62">
            <v>0</v>
          </cell>
          <cell r="P62">
            <v>0</v>
          </cell>
          <cell r="R62">
            <v>0.41245999999999999</v>
          </cell>
          <cell r="S62">
            <v>5.5013800000000002</v>
          </cell>
          <cell r="T62">
            <v>-2.4599999999999999E-3</v>
          </cell>
          <cell r="W62">
            <v>-5.7400000000000003E-3</v>
          </cell>
        </row>
        <row r="64">
          <cell r="C64">
            <v>8.7999999999999995E-2</v>
          </cell>
          <cell r="E64">
            <v>31</v>
          </cell>
          <cell r="I64">
            <v>0.46</v>
          </cell>
          <cell r="J64">
            <v>11.95</v>
          </cell>
          <cell r="K64">
            <v>0.01</v>
          </cell>
          <cell r="L64">
            <v>0</v>
          </cell>
          <cell r="M64">
            <v>0</v>
          </cell>
          <cell r="N64">
            <v>0.24</v>
          </cell>
          <cell r="O64">
            <v>0</v>
          </cell>
          <cell r="P64">
            <v>0</v>
          </cell>
          <cell r="R64">
            <v>0.15593000000000001</v>
          </cell>
          <cell r="S64">
            <v>2.07979</v>
          </cell>
          <cell r="T64">
            <v>-9.3000000000000005E-4</v>
          </cell>
          <cell r="W64">
            <v>-2.1700000000000001E-3</v>
          </cell>
        </row>
        <row r="65">
          <cell r="C65">
            <v>0.14499999999999999</v>
          </cell>
          <cell r="E65">
            <v>50</v>
          </cell>
          <cell r="I65">
            <v>0.74</v>
          </cell>
          <cell r="J65">
            <v>13.96</v>
          </cell>
          <cell r="K65">
            <v>0.01</v>
          </cell>
          <cell r="L65">
            <v>0</v>
          </cell>
          <cell r="M65">
            <v>0</v>
          </cell>
          <cell r="N65">
            <v>0.39</v>
          </cell>
          <cell r="O65">
            <v>0</v>
          </cell>
          <cell r="P65">
            <v>0</v>
          </cell>
          <cell r="R65">
            <v>0.2515</v>
          </cell>
          <cell r="S65">
            <v>3.3544999999999998</v>
          </cell>
          <cell r="T65">
            <v>-1.5E-3</v>
          </cell>
          <cell r="W65">
            <v>-3.5000000000000001E-3</v>
          </cell>
        </row>
        <row r="66">
          <cell r="C66">
            <v>0.20599999999999999</v>
          </cell>
          <cell r="E66">
            <v>71</v>
          </cell>
          <cell r="I66">
            <v>1.05</v>
          </cell>
          <cell r="J66">
            <v>15.92</v>
          </cell>
          <cell r="K66">
            <v>0.02</v>
          </cell>
          <cell r="L66">
            <v>0</v>
          </cell>
          <cell r="M66">
            <v>0</v>
          </cell>
          <cell r="N66">
            <v>0.55000000000000004</v>
          </cell>
          <cell r="O66">
            <v>0</v>
          </cell>
          <cell r="P66">
            <v>0</v>
          </cell>
          <cell r="R66">
            <v>0.35713</v>
          </cell>
          <cell r="S66">
            <v>4.7633900000000002</v>
          </cell>
          <cell r="T66">
            <v>-2.1299999999999999E-3</v>
          </cell>
          <cell r="W66">
            <v>-4.9699999999999996E-3</v>
          </cell>
        </row>
        <row r="67">
          <cell r="C67">
            <v>0.23499999999999999</v>
          </cell>
          <cell r="E67">
            <v>82</v>
          </cell>
          <cell r="I67">
            <v>1.21</v>
          </cell>
          <cell r="J67">
            <v>17.670000000000002</v>
          </cell>
          <cell r="K67">
            <v>0.02</v>
          </cell>
          <cell r="L67">
            <v>0</v>
          </cell>
          <cell r="M67">
            <v>0</v>
          </cell>
          <cell r="N67">
            <v>0.64</v>
          </cell>
          <cell r="O67">
            <v>0</v>
          </cell>
          <cell r="P67">
            <v>0</v>
          </cell>
          <cell r="R67">
            <v>0.41245999999999999</v>
          </cell>
          <cell r="S67">
            <v>5.5013800000000002</v>
          </cell>
          <cell r="T67">
            <v>-2.4599999999999999E-3</v>
          </cell>
          <cell r="W67">
            <v>-5.7400000000000003E-3</v>
          </cell>
        </row>
        <row r="69">
          <cell r="C69">
            <v>8.7999999999999995E-2</v>
          </cell>
          <cell r="E69">
            <v>31</v>
          </cell>
          <cell r="I69">
            <v>0.46</v>
          </cell>
          <cell r="J69">
            <v>11.32</v>
          </cell>
          <cell r="K69">
            <v>0.01</v>
          </cell>
          <cell r="L69">
            <v>0</v>
          </cell>
          <cell r="M69">
            <v>0</v>
          </cell>
          <cell r="N69">
            <v>0.24</v>
          </cell>
          <cell r="O69">
            <v>0</v>
          </cell>
          <cell r="P69">
            <v>0</v>
          </cell>
          <cell r="R69">
            <v>0.15593000000000001</v>
          </cell>
          <cell r="S69">
            <v>2.07979</v>
          </cell>
          <cell r="T69">
            <v>-9.3000000000000005E-4</v>
          </cell>
          <cell r="W69">
            <v>-2.1700000000000001E-3</v>
          </cell>
        </row>
        <row r="70">
          <cell r="C70">
            <v>0.14499999999999999</v>
          </cell>
          <cell r="E70">
            <v>50</v>
          </cell>
          <cell r="I70">
            <v>0.74</v>
          </cell>
          <cell r="J70">
            <v>13.33</v>
          </cell>
          <cell r="K70">
            <v>0.01</v>
          </cell>
          <cell r="L70">
            <v>0</v>
          </cell>
          <cell r="M70">
            <v>0</v>
          </cell>
          <cell r="N70">
            <v>0.39</v>
          </cell>
          <cell r="O70">
            <v>0</v>
          </cell>
          <cell r="P70">
            <v>0</v>
          </cell>
          <cell r="R70">
            <v>0.2515</v>
          </cell>
          <cell r="S70">
            <v>3.3544999999999998</v>
          </cell>
          <cell r="T70">
            <v>-1.5E-3</v>
          </cell>
          <cell r="W70">
            <v>-3.5000000000000001E-3</v>
          </cell>
        </row>
        <row r="71">
          <cell r="C71">
            <v>0.20599999999999999</v>
          </cell>
          <cell r="E71">
            <v>71</v>
          </cell>
          <cell r="I71">
            <v>1.05</v>
          </cell>
          <cell r="J71">
            <v>15.64</v>
          </cell>
          <cell r="K71">
            <v>0.02</v>
          </cell>
          <cell r="L71">
            <v>0</v>
          </cell>
          <cell r="M71">
            <v>0</v>
          </cell>
          <cell r="N71">
            <v>0.55000000000000004</v>
          </cell>
          <cell r="O71">
            <v>0</v>
          </cell>
          <cell r="P71">
            <v>0</v>
          </cell>
          <cell r="R71">
            <v>0.35713</v>
          </cell>
          <cell r="S71">
            <v>4.7633900000000002</v>
          </cell>
          <cell r="T71">
            <v>-2.1299999999999999E-3</v>
          </cell>
          <cell r="W71">
            <v>-4.9699999999999996E-3</v>
          </cell>
        </row>
        <row r="72">
          <cell r="C72">
            <v>0.23499999999999999</v>
          </cell>
          <cell r="E72">
            <v>82</v>
          </cell>
          <cell r="I72">
            <v>1.21</v>
          </cell>
          <cell r="J72">
            <v>17.38</v>
          </cell>
          <cell r="K72">
            <v>0.02</v>
          </cell>
          <cell r="L72">
            <v>0</v>
          </cell>
          <cell r="M72">
            <v>0</v>
          </cell>
          <cell r="N72">
            <v>0.64</v>
          </cell>
          <cell r="O72">
            <v>0</v>
          </cell>
          <cell r="P72">
            <v>0</v>
          </cell>
          <cell r="R72">
            <v>0.41245999999999999</v>
          </cell>
          <cell r="S72">
            <v>5.5013800000000002</v>
          </cell>
          <cell r="T72">
            <v>-2.4599999999999999E-3</v>
          </cell>
          <cell r="W72">
            <v>-5.7400000000000003E-3</v>
          </cell>
        </row>
        <row r="74">
          <cell r="C74">
            <v>8.7999999999999995E-2</v>
          </cell>
          <cell r="E74">
            <v>31</v>
          </cell>
          <cell r="I74">
            <v>0.46</v>
          </cell>
          <cell r="J74">
            <v>14.82</v>
          </cell>
          <cell r="K74">
            <v>0.01</v>
          </cell>
          <cell r="L74">
            <v>0</v>
          </cell>
          <cell r="M74">
            <v>0</v>
          </cell>
          <cell r="N74">
            <v>0.24</v>
          </cell>
          <cell r="O74">
            <v>0</v>
          </cell>
          <cell r="P74">
            <v>0</v>
          </cell>
          <cell r="R74">
            <v>0.15593000000000001</v>
          </cell>
          <cell r="S74">
            <v>2.07979</v>
          </cell>
          <cell r="T74">
            <v>-9.3000000000000005E-4</v>
          </cell>
          <cell r="W74">
            <v>-2.1700000000000001E-3</v>
          </cell>
        </row>
        <row r="75">
          <cell r="C75">
            <v>0.14499999999999999</v>
          </cell>
          <cell r="E75">
            <v>50</v>
          </cell>
          <cell r="I75">
            <v>0.74</v>
          </cell>
          <cell r="J75">
            <v>16.399999999999999</v>
          </cell>
          <cell r="K75">
            <v>0.01</v>
          </cell>
          <cell r="L75">
            <v>0</v>
          </cell>
          <cell r="M75">
            <v>0</v>
          </cell>
          <cell r="N75">
            <v>0.39</v>
          </cell>
          <cell r="O75">
            <v>0</v>
          </cell>
          <cell r="P75">
            <v>0</v>
          </cell>
          <cell r="R75">
            <v>0.2515</v>
          </cell>
          <cell r="S75">
            <v>3.3544999999999998</v>
          </cell>
          <cell r="T75">
            <v>-1.5E-3</v>
          </cell>
          <cell r="W75">
            <v>-3.5000000000000001E-3</v>
          </cell>
        </row>
        <row r="76">
          <cell r="C76">
            <v>0.20599999999999999</v>
          </cell>
          <cell r="E76">
            <v>71</v>
          </cell>
          <cell r="I76">
            <v>1.05</v>
          </cell>
          <cell r="J76">
            <v>19.079999999999998</v>
          </cell>
          <cell r="K76">
            <v>0.02</v>
          </cell>
          <cell r="L76">
            <v>0</v>
          </cell>
          <cell r="M76">
            <v>0</v>
          </cell>
          <cell r="N76">
            <v>0.55000000000000004</v>
          </cell>
          <cell r="O76">
            <v>0</v>
          </cell>
          <cell r="P76">
            <v>0</v>
          </cell>
          <cell r="R76">
            <v>0.35713</v>
          </cell>
          <cell r="S76">
            <v>4.7633900000000002</v>
          </cell>
          <cell r="T76">
            <v>-2.1299999999999999E-3</v>
          </cell>
          <cell r="W76">
            <v>-4.9699999999999996E-3</v>
          </cell>
        </row>
        <row r="77">
          <cell r="C77">
            <v>0.23499999999999999</v>
          </cell>
          <cell r="E77">
            <v>82</v>
          </cell>
          <cell r="I77">
            <v>1.21</v>
          </cell>
          <cell r="J77">
            <v>20.14</v>
          </cell>
          <cell r="K77">
            <v>0.02</v>
          </cell>
          <cell r="L77">
            <v>0</v>
          </cell>
          <cell r="M77">
            <v>0</v>
          </cell>
          <cell r="N77">
            <v>0.64</v>
          </cell>
          <cell r="O77">
            <v>0</v>
          </cell>
          <cell r="P77">
            <v>0</v>
          </cell>
          <cell r="R77">
            <v>0.41245999999999999</v>
          </cell>
          <cell r="S77">
            <v>5.5013800000000002</v>
          </cell>
          <cell r="T77">
            <v>-2.4599999999999999E-3</v>
          </cell>
          <cell r="W77">
            <v>-5.7400000000000003E-3</v>
          </cell>
        </row>
        <row r="79">
          <cell r="C79">
            <v>8.7999999999999995E-2</v>
          </cell>
          <cell r="E79">
            <v>31</v>
          </cell>
          <cell r="I79">
            <v>0.46</v>
          </cell>
          <cell r="J79">
            <v>11.35</v>
          </cell>
          <cell r="K79">
            <v>0.01</v>
          </cell>
          <cell r="L79">
            <v>0</v>
          </cell>
          <cell r="M79">
            <v>0</v>
          </cell>
          <cell r="N79">
            <v>0.24</v>
          </cell>
          <cell r="O79">
            <v>0</v>
          </cell>
          <cell r="P79">
            <v>0</v>
          </cell>
          <cell r="R79">
            <v>0.15593000000000001</v>
          </cell>
          <cell r="S79">
            <v>2.07979</v>
          </cell>
          <cell r="T79">
            <v>-9.3000000000000005E-4</v>
          </cell>
          <cell r="W79">
            <v>-2.1700000000000001E-3</v>
          </cell>
        </row>
        <row r="80">
          <cell r="C80">
            <v>0.14499999999999999</v>
          </cell>
          <cell r="E80">
            <v>50</v>
          </cell>
          <cell r="I80">
            <v>0.74</v>
          </cell>
          <cell r="J80">
            <v>13.39</v>
          </cell>
          <cell r="K80">
            <v>0.01</v>
          </cell>
          <cell r="L80">
            <v>0</v>
          </cell>
          <cell r="M80">
            <v>0</v>
          </cell>
          <cell r="N80">
            <v>0.39</v>
          </cell>
          <cell r="O80">
            <v>0</v>
          </cell>
          <cell r="P80">
            <v>0</v>
          </cell>
          <cell r="R80">
            <v>0.2515</v>
          </cell>
          <cell r="S80">
            <v>3.3544999999999998</v>
          </cell>
          <cell r="T80">
            <v>-1.5E-3</v>
          </cell>
          <cell r="W80">
            <v>-3.5000000000000001E-3</v>
          </cell>
        </row>
        <row r="81">
          <cell r="C81">
            <v>0.20599999999999999</v>
          </cell>
          <cell r="E81">
            <v>71</v>
          </cell>
          <cell r="I81">
            <v>1.05</v>
          </cell>
          <cell r="J81">
            <v>15.92</v>
          </cell>
          <cell r="K81">
            <v>0.02</v>
          </cell>
          <cell r="L81">
            <v>0</v>
          </cell>
          <cell r="M81">
            <v>0</v>
          </cell>
          <cell r="N81">
            <v>0.55000000000000004</v>
          </cell>
          <cell r="O81">
            <v>0</v>
          </cell>
          <cell r="P81">
            <v>0</v>
          </cell>
          <cell r="R81">
            <v>0.35713</v>
          </cell>
          <cell r="S81">
            <v>4.7633900000000002</v>
          </cell>
          <cell r="T81">
            <v>-2.1299999999999999E-3</v>
          </cell>
          <cell r="W81">
            <v>-4.9699999999999996E-3</v>
          </cell>
        </row>
        <row r="82">
          <cell r="C82">
            <v>0.23499999999999999</v>
          </cell>
          <cell r="E82">
            <v>82</v>
          </cell>
          <cell r="I82">
            <v>1.21</v>
          </cell>
          <cell r="J82">
            <v>17.399999999999999</v>
          </cell>
          <cell r="K82">
            <v>0.02</v>
          </cell>
          <cell r="L82">
            <v>0</v>
          </cell>
          <cell r="M82">
            <v>0</v>
          </cell>
          <cell r="N82">
            <v>0.64</v>
          </cell>
          <cell r="O82">
            <v>0</v>
          </cell>
          <cell r="P82">
            <v>0</v>
          </cell>
          <cell r="R82">
            <v>0.41245999999999999</v>
          </cell>
          <cell r="S82">
            <v>5.5013800000000002</v>
          </cell>
          <cell r="T82">
            <v>-2.4599999999999999E-3</v>
          </cell>
          <cell r="W82">
            <v>-5.7400000000000003E-3</v>
          </cell>
        </row>
        <row r="84">
          <cell r="C84">
            <v>0.13200000000000001</v>
          </cell>
          <cell r="E84">
            <v>46</v>
          </cell>
          <cell r="I84">
            <v>0.68</v>
          </cell>
          <cell r="J84">
            <v>8.73</v>
          </cell>
          <cell r="K84">
            <v>0.01</v>
          </cell>
          <cell r="L84">
            <v>0</v>
          </cell>
          <cell r="M84">
            <v>0</v>
          </cell>
          <cell r="N84">
            <v>0.36</v>
          </cell>
          <cell r="O84">
            <v>0</v>
          </cell>
          <cell r="P84">
            <v>0</v>
          </cell>
          <cell r="R84">
            <v>0.23138</v>
          </cell>
          <cell r="S84">
            <v>3.0861399999999999</v>
          </cell>
          <cell r="T84">
            <v>-1.3799999999999999E-3</v>
          </cell>
          <cell r="W84">
            <v>-3.2200000000000002E-3</v>
          </cell>
        </row>
        <row r="85">
          <cell r="C85">
            <v>0.20699999999999999</v>
          </cell>
          <cell r="E85">
            <v>72</v>
          </cell>
          <cell r="I85">
            <v>1.06</v>
          </cell>
          <cell r="J85">
            <v>10.47</v>
          </cell>
          <cell r="K85">
            <v>0.02</v>
          </cell>
          <cell r="L85">
            <v>0</v>
          </cell>
          <cell r="M85">
            <v>0</v>
          </cell>
          <cell r="N85">
            <v>0.56000000000000005</v>
          </cell>
          <cell r="O85">
            <v>0</v>
          </cell>
          <cell r="P85">
            <v>0</v>
          </cell>
          <cell r="R85">
            <v>0.36215999999999998</v>
          </cell>
          <cell r="S85">
            <v>4.8304799999999997</v>
          </cell>
          <cell r="T85">
            <v>-2.16E-3</v>
          </cell>
          <cell r="W85">
            <v>-5.0400000000000002E-3</v>
          </cell>
        </row>
        <row r="86">
          <cell r="C86">
            <v>0.28799999999999998</v>
          </cell>
          <cell r="E86">
            <v>100</v>
          </cell>
          <cell r="I86">
            <v>1.47</v>
          </cell>
          <cell r="J86">
            <v>12.42</v>
          </cell>
          <cell r="K86">
            <v>0.03</v>
          </cell>
          <cell r="L86">
            <v>0</v>
          </cell>
          <cell r="M86">
            <v>0</v>
          </cell>
          <cell r="N86">
            <v>0.78</v>
          </cell>
          <cell r="O86">
            <v>0</v>
          </cell>
          <cell r="P86">
            <v>0</v>
          </cell>
          <cell r="R86">
            <v>0.503</v>
          </cell>
          <cell r="S86">
            <v>6.7089999999999996</v>
          </cell>
          <cell r="T86">
            <v>-3.0000000000000001E-3</v>
          </cell>
          <cell r="W86">
            <v>-7.0000000000000001E-3</v>
          </cell>
        </row>
        <row r="87">
          <cell r="C87">
            <v>0.44400000000000001</v>
          </cell>
          <cell r="E87">
            <v>154</v>
          </cell>
          <cell r="I87">
            <v>2.27</v>
          </cell>
          <cell r="J87">
            <v>16.53</v>
          </cell>
          <cell r="K87">
            <v>0.04</v>
          </cell>
          <cell r="L87">
            <v>0</v>
          </cell>
          <cell r="M87">
            <v>0.01</v>
          </cell>
          <cell r="N87">
            <v>1.2</v>
          </cell>
          <cell r="O87">
            <v>0</v>
          </cell>
          <cell r="P87">
            <v>0</v>
          </cell>
          <cell r="R87">
            <v>0.77461999999999998</v>
          </cell>
          <cell r="S87">
            <v>10.331860000000001</v>
          </cell>
          <cell r="T87">
            <v>-4.62E-3</v>
          </cell>
          <cell r="W87">
            <v>-1.078E-2</v>
          </cell>
        </row>
        <row r="89">
          <cell r="C89">
            <v>0.13200000000000001</v>
          </cell>
          <cell r="E89">
            <v>46</v>
          </cell>
          <cell r="I89">
            <v>0.68</v>
          </cell>
          <cell r="J89">
            <v>9.39</v>
          </cell>
          <cell r="K89">
            <v>0.01</v>
          </cell>
          <cell r="L89">
            <v>0</v>
          </cell>
          <cell r="M89">
            <v>0</v>
          </cell>
          <cell r="N89">
            <v>0.36</v>
          </cell>
          <cell r="O89">
            <v>0</v>
          </cell>
          <cell r="P89">
            <v>0</v>
          </cell>
          <cell r="R89">
            <v>0.23138</v>
          </cell>
          <cell r="S89">
            <v>3.0861399999999999</v>
          </cell>
          <cell r="T89">
            <v>-1.3799999999999999E-3</v>
          </cell>
          <cell r="W89">
            <v>-3.2200000000000002E-3</v>
          </cell>
        </row>
        <row r="90">
          <cell r="C90">
            <v>0.20699999999999999</v>
          </cell>
          <cell r="E90">
            <v>72</v>
          </cell>
          <cell r="I90">
            <v>1.06</v>
          </cell>
          <cell r="J90">
            <v>11.13</v>
          </cell>
          <cell r="K90">
            <v>0.02</v>
          </cell>
          <cell r="L90">
            <v>0</v>
          </cell>
          <cell r="M90">
            <v>0</v>
          </cell>
          <cell r="N90">
            <v>0.56000000000000005</v>
          </cell>
          <cell r="O90">
            <v>0</v>
          </cell>
          <cell r="P90">
            <v>0</v>
          </cell>
          <cell r="R90">
            <v>0.36215999999999998</v>
          </cell>
          <cell r="S90">
            <v>4.8304799999999997</v>
          </cell>
          <cell r="T90">
            <v>-2.16E-3</v>
          </cell>
          <cell r="W90">
            <v>-5.0400000000000002E-3</v>
          </cell>
        </row>
        <row r="91">
          <cell r="C91">
            <v>0.28799999999999998</v>
          </cell>
          <cell r="E91">
            <v>100</v>
          </cell>
          <cell r="I91">
            <v>1.47</v>
          </cell>
          <cell r="J91">
            <v>13.09</v>
          </cell>
          <cell r="K91">
            <v>0.03</v>
          </cell>
          <cell r="L91">
            <v>0</v>
          </cell>
          <cell r="M91">
            <v>0</v>
          </cell>
          <cell r="N91">
            <v>0.78</v>
          </cell>
          <cell r="O91">
            <v>0</v>
          </cell>
          <cell r="P91">
            <v>0</v>
          </cell>
          <cell r="R91">
            <v>0.503</v>
          </cell>
          <cell r="S91">
            <v>6.7089999999999996</v>
          </cell>
          <cell r="T91">
            <v>-3.0000000000000001E-3</v>
          </cell>
          <cell r="W91">
            <v>-7.0000000000000001E-3</v>
          </cell>
        </row>
        <row r="92">
          <cell r="C92">
            <v>0.44400000000000001</v>
          </cell>
          <cell r="E92">
            <v>154</v>
          </cell>
          <cell r="I92">
            <v>2.27</v>
          </cell>
          <cell r="J92">
            <v>17.190000000000001</v>
          </cell>
          <cell r="K92">
            <v>0.04</v>
          </cell>
          <cell r="L92">
            <v>0</v>
          </cell>
          <cell r="M92">
            <v>0.01</v>
          </cell>
          <cell r="N92">
            <v>1.2</v>
          </cell>
          <cell r="O92">
            <v>0</v>
          </cell>
          <cell r="P92">
            <v>0</v>
          </cell>
          <cell r="R92">
            <v>0.77461999999999998</v>
          </cell>
          <cell r="S92">
            <v>10.331860000000001</v>
          </cell>
          <cell r="T92">
            <v>-4.62E-3</v>
          </cell>
          <cell r="W92">
            <v>-1.078E-2</v>
          </cell>
        </row>
        <row r="94">
          <cell r="C94">
            <v>0.13200000000000001</v>
          </cell>
          <cell r="E94">
            <v>46</v>
          </cell>
          <cell r="I94">
            <v>0.68</v>
          </cell>
          <cell r="J94">
            <v>19.600000000000001</v>
          </cell>
          <cell r="K94">
            <v>0.01</v>
          </cell>
          <cell r="L94">
            <v>0</v>
          </cell>
          <cell r="M94">
            <v>0</v>
          </cell>
          <cell r="N94">
            <v>0.36</v>
          </cell>
          <cell r="O94">
            <v>0</v>
          </cell>
          <cell r="P94">
            <v>0</v>
          </cell>
          <cell r="R94">
            <v>0.23138</v>
          </cell>
          <cell r="S94">
            <v>3.0861399999999999</v>
          </cell>
          <cell r="T94">
            <v>-1.3799999999999999E-3</v>
          </cell>
          <cell r="W94">
            <v>-3.2200000000000002E-3</v>
          </cell>
        </row>
        <row r="95">
          <cell r="C95">
            <v>0.20699999999999999</v>
          </cell>
          <cell r="E95">
            <v>72</v>
          </cell>
          <cell r="I95">
            <v>1.06</v>
          </cell>
          <cell r="J95">
            <v>21.33</v>
          </cell>
          <cell r="K95">
            <v>0.02</v>
          </cell>
          <cell r="L95">
            <v>0</v>
          </cell>
          <cell r="M95">
            <v>0</v>
          </cell>
          <cell r="N95">
            <v>0.56000000000000005</v>
          </cell>
          <cell r="O95">
            <v>0</v>
          </cell>
          <cell r="P95">
            <v>0</v>
          </cell>
          <cell r="R95">
            <v>0.36215999999999998</v>
          </cell>
          <cell r="S95">
            <v>4.8304799999999997</v>
          </cell>
          <cell r="T95">
            <v>-2.16E-3</v>
          </cell>
          <cell r="W95">
            <v>-5.0400000000000002E-3</v>
          </cell>
        </row>
        <row r="96">
          <cell r="C96">
            <v>0.28799999999999998</v>
          </cell>
          <cell r="E96">
            <v>100</v>
          </cell>
          <cell r="I96">
            <v>1.47</v>
          </cell>
          <cell r="J96">
            <v>23.29</v>
          </cell>
          <cell r="K96">
            <v>0.03</v>
          </cell>
          <cell r="L96">
            <v>0</v>
          </cell>
          <cell r="M96">
            <v>0</v>
          </cell>
          <cell r="N96">
            <v>0.78</v>
          </cell>
          <cell r="O96">
            <v>0</v>
          </cell>
          <cell r="P96">
            <v>0</v>
          </cell>
          <cell r="R96">
            <v>0.503</v>
          </cell>
          <cell r="S96">
            <v>6.7089999999999996</v>
          </cell>
          <cell r="T96">
            <v>-3.0000000000000001E-3</v>
          </cell>
          <cell r="W96">
            <v>-7.0000000000000001E-3</v>
          </cell>
        </row>
        <row r="97">
          <cell r="C97">
            <v>0.44400000000000001</v>
          </cell>
          <cell r="E97">
            <v>154</v>
          </cell>
          <cell r="I97">
            <v>2.27</v>
          </cell>
          <cell r="J97">
            <v>27.39</v>
          </cell>
          <cell r="K97">
            <v>0.04</v>
          </cell>
          <cell r="L97">
            <v>0</v>
          </cell>
          <cell r="M97">
            <v>0.01</v>
          </cell>
          <cell r="N97">
            <v>1.2</v>
          </cell>
          <cell r="O97">
            <v>0</v>
          </cell>
          <cell r="P97">
            <v>0</v>
          </cell>
          <cell r="R97">
            <v>0.77461999999999998</v>
          </cell>
          <cell r="S97">
            <v>10.331860000000001</v>
          </cell>
          <cell r="T97">
            <v>-4.62E-3</v>
          </cell>
          <cell r="W97">
            <v>-1.078E-2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14">
          <cell r="F14">
            <v>10.977400308870452</v>
          </cell>
        </row>
        <row r="16">
          <cell r="F16">
            <v>11.265001577699998</v>
          </cell>
        </row>
        <row r="17">
          <cell r="F17">
            <v>18.148914770740994</v>
          </cell>
        </row>
        <row r="19">
          <cell r="F19">
            <v>9.1893873969895576</v>
          </cell>
        </row>
        <row r="20">
          <cell r="F20">
            <v>9.9266337422287911</v>
          </cell>
        </row>
        <row r="21">
          <cell r="F21">
            <v>10.771779138739378</v>
          </cell>
        </row>
        <row r="23">
          <cell r="F23">
            <v>12.768391292503663</v>
          </cell>
        </row>
        <row r="24">
          <cell r="F24">
            <v>14.467967731478524</v>
          </cell>
        </row>
        <row r="25">
          <cell r="F25">
            <v>16.789336428280009</v>
          </cell>
        </row>
        <row r="27">
          <cell r="F27">
            <v>9.3291837222674801</v>
          </cell>
        </row>
        <row r="28">
          <cell r="F28">
            <v>10.122173282577988</v>
          </cell>
        </row>
        <row r="29">
          <cell r="F29">
            <v>10.833400832141582</v>
          </cell>
        </row>
        <row r="31">
          <cell r="F31">
            <v>12.806948334714694</v>
          </cell>
        </row>
        <row r="32">
          <cell r="F32">
            <v>14.519058855323177</v>
          </cell>
        </row>
        <row r="33">
          <cell r="F33">
            <v>16.721499109087443</v>
          </cell>
        </row>
        <row r="35">
          <cell r="F35">
            <v>8.1776739078796368</v>
          </cell>
        </row>
        <row r="36">
          <cell r="F36">
            <v>8.9419937390828164</v>
          </cell>
        </row>
        <row r="37">
          <cell r="F37">
            <v>9.7600656496294569</v>
          </cell>
        </row>
        <row r="39">
          <cell r="F39">
            <v>11.756677803393746</v>
          </cell>
        </row>
        <row r="40">
          <cell r="F40">
            <v>13.54676427044131</v>
          </cell>
        </row>
        <row r="41">
          <cell r="F41">
            <v>15.777622939170094</v>
          </cell>
        </row>
        <row r="43">
          <cell r="F43">
            <v>14.016702698806327</v>
          </cell>
        </row>
        <row r="44">
          <cell r="F44">
            <v>14.639224598346585</v>
          </cell>
        </row>
        <row r="45">
          <cell r="F45">
            <v>15.368307048936451</v>
          </cell>
        </row>
        <row r="47">
          <cell r="F47">
            <v>18.355158150821808</v>
          </cell>
        </row>
        <row r="48">
          <cell r="F48">
            <v>19.458596614087615</v>
          </cell>
        </row>
        <row r="49">
          <cell r="F49">
            <v>23.770279932830022</v>
          </cell>
        </row>
        <row r="51">
          <cell r="F51">
            <v>9.0478453854133125</v>
          </cell>
        </row>
        <row r="52">
          <cell r="F52">
            <v>9.6106099462936392</v>
          </cell>
        </row>
        <row r="53">
          <cell r="F53">
            <v>10.741843178975</v>
          </cell>
        </row>
        <row r="55">
          <cell r="F55">
            <v>12.127427725141184</v>
          </cell>
        </row>
        <row r="56">
          <cell r="F56">
            <v>14.501897793035264</v>
          </cell>
        </row>
        <row r="57">
          <cell r="F57">
            <v>16.218183149751969</v>
          </cell>
        </row>
        <row r="59">
          <cell r="F59">
            <v>13.274333624363996</v>
          </cell>
        </row>
        <row r="60">
          <cell r="F60">
            <v>15.177749022818656</v>
          </cell>
        </row>
        <row r="61">
          <cell r="F61">
            <v>16.617996577065668</v>
          </cell>
        </row>
        <row r="62">
          <cell r="F62">
            <v>19.020782204849713</v>
          </cell>
        </row>
        <row r="64">
          <cell r="F64">
            <v>13.447062966073906</v>
          </cell>
        </row>
        <row r="65">
          <cell r="F65">
            <v>15.348196982540513</v>
          </cell>
        </row>
        <row r="66">
          <cell r="F66">
            <v>16.749179417904251</v>
          </cell>
        </row>
        <row r="67">
          <cell r="F67">
            <v>19.147513815942713</v>
          </cell>
        </row>
        <row r="69">
          <cell r="F69">
            <v>12.800985726532673</v>
          </cell>
        </row>
        <row r="70">
          <cell r="F70">
            <v>14.706266788479786</v>
          </cell>
        </row>
        <row r="71">
          <cell r="F71">
            <v>16.345471131036067</v>
          </cell>
        </row>
        <row r="72">
          <cell r="F72">
            <v>18.739359369066698</v>
          </cell>
        </row>
        <row r="74">
          <cell r="F74">
            <v>16.52725034208509</v>
          </cell>
        </row>
        <row r="75">
          <cell r="F75">
            <v>17.759649976189301</v>
          </cell>
        </row>
        <row r="76">
          <cell r="F76">
            <v>20.451554772691114</v>
          </cell>
        </row>
        <row r="77">
          <cell r="F77">
            <v>21.417505227402202</v>
          </cell>
        </row>
        <row r="79">
          <cell r="F79">
            <v>12.906563015202035</v>
          </cell>
        </row>
        <row r="80">
          <cell r="F80">
            <v>14.834515944372649</v>
          </cell>
        </row>
        <row r="81">
          <cell r="F81">
            <v>16.676377983796588</v>
          </cell>
        </row>
        <row r="82">
          <cell r="F82">
            <v>18.805778003345559</v>
          </cell>
        </row>
        <row r="84">
          <cell r="F84">
            <v>8.0081377027988481</v>
          </cell>
        </row>
        <row r="85">
          <cell r="F85">
            <v>9.2064763229219633</v>
          </cell>
        </row>
        <row r="86">
          <cell r="F86">
            <v>10.594093355972401</v>
          </cell>
        </row>
        <row r="87">
          <cell r="F87">
            <v>13.646847226498686</v>
          </cell>
        </row>
        <row r="89">
          <cell r="F89">
            <v>8.4613123989535328</v>
          </cell>
        </row>
        <row r="90">
          <cell r="F90">
            <v>9.6596510190766463</v>
          </cell>
        </row>
        <row r="91">
          <cell r="F91">
            <v>11.047268052127084</v>
          </cell>
        </row>
        <row r="92">
          <cell r="F92">
            <v>14.100021922653367</v>
          </cell>
        </row>
        <row r="94">
          <cell r="F94">
            <v>20.240630740583214</v>
          </cell>
        </row>
        <row r="95">
          <cell r="F95">
            <v>21.438969360706334</v>
          </cell>
        </row>
        <row r="96">
          <cell r="F96">
            <v>22.826586393756777</v>
          </cell>
        </row>
        <row r="97">
          <cell r="F97">
            <v>25.879340264283059</v>
          </cell>
        </row>
      </sheetData>
      <sheetData sheetId="14" refreshError="1"/>
      <sheetData sheetId="15">
        <row r="10">
          <cell r="V10">
            <v>4165</v>
          </cell>
        </row>
        <row r="14">
          <cell r="E14">
            <v>804</v>
          </cell>
        </row>
        <row r="16">
          <cell r="E16">
            <v>12</v>
          </cell>
        </row>
        <row r="17">
          <cell r="E17">
            <v>12</v>
          </cell>
        </row>
        <row r="19">
          <cell r="E19">
            <v>21372</v>
          </cell>
        </row>
        <row r="20">
          <cell r="E20">
            <v>119796</v>
          </cell>
        </row>
        <row r="21">
          <cell r="E21">
            <v>10968</v>
          </cell>
        </row>
        <row r="23">
          <cell r="E23">
            <v>1980</v>
          </cell>
        </row>
        <row r="24">
          <cell r="E24">
            <v>13428</v>
          </cell>
        </row>
        <row r="25">
          <cell r="E25">
            <v>204</v>
          </cell>
        </row>
        <row r="27">
          <cell r="E27">
            <v>79044</v>
          </cell>
        </row>
        <row r="28">
          <cell r="E28">
            <v>52008</v>
          </cell>
        </row>
        <row r="29">
          <cell r="E29">
            <v>14208</v>
          </cell>
        </row>
        <row r="31">
          <cell r="E31">
            <v>5124</v>
          </cell>
        </row>
        <row r="32">
          <cell r="E32">
            <v>6228</v>
          </cell>
        </row>
        <row r="33">
          <cell r="E33">
            <v>780</v>
          </cell>
        </row>
        <row r="35">
          <cell r="E35">
            <v>600</v>
          </cell>
        </row>
        <row r="36">
          <cell r="E36">
            <v>3324</v>
          </cell>
        </row>
        <row r="37">
          <cell r="E37">
            <v>1440</v>
          </cell>
        </row>
        <row r="39">
          <cell r="E39">
            <v>0</v>
          </cell>
        </row>
        <row r="40">
          <cell r="E40">
            <v>768</v>
          </cell>
        </row>
        <row r="41">
          <cell r="E41">
            <v>0</v>
          </cell>
        </row>
        <row r="43">
          <cell r="E43">
            <v>672</v>
          </cell>
        </row>
        <row r="44">
          <cell r="E44">
            <v>2220</v>
          </cell>
        </row>
        <row r="45">
          <cell r="E45">
            <v>108</v>
          </cell>
        </row>
        <row r="47">
          <cell r="E47">
            <v>48</v>
          </cell>
        </row>
        <row r="48">
          <cell r="E48">
            <v>1248</v>
          </cell>
        </row>
        <row r="49">
          <cell r="E49">
            <v>24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36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9">
          <cell r="E59">
            <v>456</v>
          </cell>
        </row>
        <row r="60">
          <cell r="E60">
            <v>1680</v>
          </cell>
        </row>
        <row r="61">
          <cell r="E61">
            <v>2976</v>
          </cell>
        </row>
        <row r="62">
          <cell r="E62">
            <v>1896</v>
          </cell>
        </row>
        <row r="64">
          <cell r="E64">
            <v>1164</v>
          </cell>
        </row>
        <row r="65">
          <cell r="E65">
            <v>1704</v>
          </cell>
        </row>
        <row r="66">
          <cell r="E66">
            <v>12</v>
          </cell>
        </row>
        <row r="67">
          <cell r="E67">
            <v>396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4">
          <cell r="E74">
            <v>96</v>
          </cell>
        </row>
        <row r="75">
          <cell r="E75">
            <v>672</v>
          </cell>
        </row>
        <row r="76">
          <cell r="E76">
            <v>12</v>
          </cell>
        </row>
        <row r="77">
          <cell r="E77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444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339">
          <cell r="M339">
            <v>1.0199057177239661</v>
          </cell>
        </row>
      </sheetData>
      <sheetData sheetId="16">
        <row r="20">
          <cell r="E20">
            <v>180</v>
          </cell>
        </row>
        <row r="24">
          <cell r="E24">
            <v>36</v>
          </cell>
        </row>
      </sheetData>
      <sheetData sheetId="17">
        <row r="56">
          <cell r="F56">
            <v>188.9310026203099</v>
          </cell>
        </row>
        <row r="58">
          <cell r="F58">
            <v>87.379626844430774</v>
          </cell>
          <cell r="G58">
            <v>109.08575014747407</v>
          </cell>
        </row>
        <row r="60">
          <cell r="F60">
            <v>276.31062946474066</v>
          </cell>
          <cell r="G60">
            <v>298.01675276778394</v>
          </cell>
          <cell r="H60">
            <v>418.87826500641989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ing Factors &amp; Assumptions"/>
      <sheetName val="O&amp;M"/>
      <sheetName val="HPS Class A"/>
      <sheetName val="HPS Class B &amp; C Single"/>
      <sheetName val="HPS Class B &amp; C Double"/>
      <sheetName val="LPS Class A"/>
      <sheetName val="LPS Class B &amp; C Single"/>
      <sheetName val="LPS Class B &amp; C Double"/>
      <sheetName val="Metal Halide Class A"/>
      <sheetName val="Metal Halide Class B &amp; C"/>
      <sheetName val="Mercury Vapor Class A"/>
    </sheetNames>
    <sheetDataSet>
      <sheetData sheetId="0"/>
      <sheetData sheetId="1">
        <row r="5">
          <cell r="I5">
            <v>16.97519103685303</v>
          </cell>
        </row>
      </sheetData>
      <sheetData sheetId="2">
        <row r="6">
          <cell r="S6">
            <v>454.25435000000004</v>
          </cell>
        </row>
        <row r="7">
          <cell r="S7">
            <v>461.17955000000001</v>
          </cell>
        </row>
        <row r="8">
          <cell r="S8">
            <v>509.60955000000001</v>
          </cell>
        </row>
        <row r="9">
          <cell r="S9">
            <v>571.88995</v>
          </cell>
        </row>
        <row r="10">
          <cell r="S10">
            <v>620.31995000000006</v>
          </cell>
        </row>
        <row r="11">
          <cell r="S11">
            <v>717.19155000000001</v>
          </cell>
        </row>
      </sheetData>
      <sheetData sheetId="3">
        <row r="6">
          <cell r="F6">
            <v>3900</v>
          </cell>
        </row>
        <row r="8">
          <cell r="K8">
            <v>454.25435000000004</v>
          </cell>
        </row>
        <row r="10">
          <cell r="F10">
            <v>4900</v>
          </cell>
        </row>
        <row r="12">
          <cell r="K12">
            <v>461.17954999999995</v>
          </cell>
        </row>
        <row r="15">
          <cell r="F15">
            <v>8300</v>
          </cell>
        </row>
        <row r="17">
          <cell r="K17">
            <v>509.60955000000001</v>
          </cell>
        </row>
        <row r="20">
          <cell r="F20">
            <v>9800</v>
          </cell>
        </row>
        <row r="22">
          <cell r="K22">
            <v>571.88995</v>
          </cell>
        </row>
        <row r="25">
          <cell r="F25">
            <v>14400</v>
          </cell>
        </row>
        <row r="27">
          <cell r="K27">
            <v>620.31995000000006</v>
          </cell>
        </row>
        <row r="30">
          <cell r="F30">
            <v>20100</v>
          </cell>
        </row>
        <row r="32">
          <cell r="K32">
            <v>717.19155000000001</v>
          </cell>
        </row>
      </sheetData>
      <sheetData sheetId="4">
        <row r="9">
          <cell r="K9">
            <v>625.71395000000007</v>
          </cell>
        </row>
        <row r="16">
          <cell r="K16">
            <v>639.56434999999999</v>
          </cell>
        </row>
        <row r="23">
          <cell r="K23">
            <v>736.42435</v>
          </cell>
        </row>
        <row r="30">
          <cell r="K30">
            <v>860.98514999999998</v>
          </cell>
        </row>
        <row r="37">
          <cell r="K37">
            <v>957.8451500000001</v>
          </cell>
        </row>
        <row r="44">
          <cell r="K44">
            <v>1151.58835</v>
          </cell>
        </row>
      </sheetData>
      <sheetData sheetId="5">
        <row r="6">
          <cell r="F6">
            <v>1900</v>
          </cell>
          <cell r="S6">
            <v>454.25435000000004</v>
          </cell>
        </row>
        <row r="7">
          <cell r="F7">
            <v>4900</v>
          </cell>
          <cell r="S7">
            <v>461.17955000000001</v>
          </cell>
        </row>
        <row r="8">
          <cell r="F8">
            <v>6914</v>
          </cell>
          <cell r="S8">
            <v>577.42315000000008</v>
          </cell>
        </row>
        <row r="9">
          <cell r="F9">
            <v>11000</v>
          </cell>
          <cell r="S9">
            <v>585.72874999999999</v>
          </cell>
        </row>
      </sheetData>
      <sheetData sheetId="6">
        <row r="7">
          <cell r="K7">
            <v>454.25435000000004</v>
          </cell>
        </row>
        <row r="12">
          <cell r="K12">
            <v>461.17954999999995</v>
          </cell>
        </row>
        <row r="17">
          <cell r="K17">
            <v>603.58114999999998</v>
          </cell>
        </row>
        <row r="22">
          <cell r="K22">
            <v>611.88675000000001</v>
          </cell>
        </row>
      </sheetData>
      <sheetData sheetId="7">
        <row r="9">
          <cell r="K9">
            <v>625.71395000000007</v>
          </cell>
        </row>
        <row r="16">
          <cell r="K16">
            <v>639.56434999999999</v>
          </cell>
        </row>
        <row r="23">
          <cell r="K23">
            <v>924.36755000000005</v>
          </cell>
        </row>
        <row r="30">
          <cell r="K30">
            <v>940.97874999999999</v>
          </cell>
        </row>
      </sheetData>
      <sheetData sheetId="8">
        <row r="5">
          <cell r="F5">
            <v>4900</v>
          </cell>
          <cell r="S5">
            <v>461.17955000000001</v>
          </cell>
        </row>
        <row r="6">
          <cell r="F6">
            <v>8300</v>
          </cell>
          <cell r="S6">
            <v>509.60955000000001</v>
          </cell>
        </row>
        <row r="7">
          <cell r="F7">
            <v>11000</v>
          </cell>
          <cell r="S7">
            <v>585.72874999999999</v>
          </cell>
        </row>
        <row r="8">
          <cell r="F8">
            <v>14000</v>
          </cell>
          <cell r="S8">
            <v>620.31995000000006</v>
          </cell>
        </row>
      </sheetData>
      <sheetData sheetId="9">
        <row r="7">
          <cell r="K7">
            <v>461.17954999999995</v>
          </cell>
        </row>
        <row r="12">
          <cell r="K12">
            <v>509.60955000000001</v>
          </cell>
        </row>
        <row r="17">
          <cell r="K17">
            <v>585.72874999999999</v>
          </cell>
        </row>
        <row r="22">
          <cell r="K22">
            <v>620.31995000000006</v>
          </cell>
        </row>
      </sheetData>
      <sheetData sheetId="10">
        <row r="6">
          <cell r="F6">
            <v>8300</v>
          </cell>
          <cell r="S6">
            <v>509.60955000000001</v>
          </cell>
        </row>
        <row r="8">
          <cell r="F8">
            <v>20100</v>
          </cell>
          <cell r="S8">
            <v>717.19155000000001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LS-1A"/>
      <sheetName val="LS-1B &amp; LS-1C"/>
      <sheetName val="LS-1 Mercury Vapor"/>
      <sheetName val="Metal Halide"/>
    </sheetNames>
    <sheetDataSet>
      <sheetData sheetId="0"/>
      <sheetData sheetId="1">
        <row r="11">
          <cell r="F11">
            <v>111.24000000000001</v>
          </cell>
        </row>
        <row r="13">
          <cell r="F13">
            <v>116.69</v>
          </cell>
        </row>
        <row r="15">
          <cell r="F15">
            <v>116.47</v>
          </cell>
        </row>
        <row r="17">
          <cell r="F17">
            <v>189.87</v>
          </cell>
        </row>
        <row r="19">
          <cell r="F19">
            <v>231.93</v>
          </cell>
        </row>
        <row r="21">
          <cell r="F21">
            <v>219.32</v>
          </cell>
        </row>
        <row r="24">
          <cell r="F24">
            <v>418.66999999999996</v>
          </cell>
        </row>
        <row r="26">
          <cell r="F26">
            <v>492.9</v>
          </cell>
        </row>
        <row r="28">
          <cell r="F28">
            <v>599.32999999999993</v>
          </cell>
        </row>
        <row r="30">
          <cell r="F30">
            <v>800.07</v>
          </cell>
        </row>
      </sheetData>
      <sheetData sheetId="2">
        <row r="12">
          <cell r="F12">
            <v>418.66999999999996</v>
          </cell>
        </row>
        <row r="13">
          <cell r="F13">
            <v>418.66999999999996</v>
          </cell>
        </row>
        <row r="14">
          <cell r="F14">
            <v>492.9</v>
          </cell>
        </row>
        <row r="15">
          <cell r="F15">
            <v>492.9</v>
          </cell>
        </row>
        <row r="16">
          <cell r="F16">
            <v>599.32999999999993</v>
          </cell>
        </row>
        <row r="17">
          <cell r="F17">
            <v>599.32999999999993</v>
          </cell>
        </row>
        <row r="18">
          <cell r="F18">
            <v>800.07</v>
          </cell>
        </row>
        <row r="19">
          <cell r="F19">
            <v>800.07</v>
          </cell>
        </row>
        <row r="21">
          <cell r="F21">
            <v>111.24000000000001</v>
          </cell>
        </row>
        <row r="22">
          <cell r="F22">
            <v>111.24000000000001</v>
          </cell>
        </row>
        <row r="23">
          <cell r="F23">
            <v>116.69</v>
          </cell>
        </row>
        <row r="24">
          <cell r="F24">
            <v>116.69</v>
          </cell>
        </row>
        <row r="25">
          <cell r="F25">
            <v>116.47</v>
          </cell>
        </row>
        <row r="26">
          <cell r="F26">
            <v>116.47</v>
          </cell>
        </row>
        <row r="27">
          <cell r="F27">
            <v>189.87</v>
          </cell>
        </row>
        <row r="28">
          <cell r="F28">
            <v>189.87</v>
          </cell>
        </row>
        <row r="29">
          <cell r="F29">
            <v>231.93</v>
          </cell>
        </row>
        <row r="30">
          <cell r="F30">
            <v>231.93</v>
          </cell>
        </row>
        <row r="31">
          <cell r="F31">
            <v>219.32</v>
          </cell>
        </row>
        <row r="32">
          <cell r="F32">
            <v>219.32</v>
          </cell>
        </row>
      </sheetData>
      <sheetData sheetId="3">
        <row r="9">
          <cell r="C9">
            <v>248.66807968127489</v>
          </cell>
          <cell r="D9">
            <v>472.31047011952194</v>
          </cell>
        </row>
        <row r="10">
          <cell r="C10">
            <v>13.616956175298805</v>
          </cell>
          <cell r="D10">
            <v>13.616956175298805</v>
          </cell>
        </row>
      </sheetData>
      <sheetData sheetId="4">
        <row r="9">
          <cell r="C9">
            <v>108.4</v>
          </cell>
          <cell r="D9">
            <v>108.4</v>
          </cell>
          <cell r="E9">
            <v>115.63</v>
          </cell>
          <cell r="F9">
            <v>158.99</v>
          </cell>
        </row>
        <row r="10">
          <cell r="C10">
            <v>5.13</v>
          </cell>
          <cell r="D10">
            <v>5.13</v>
          </cell>
          <cell r="E10">
            <v>5.13</v>
          </cell>
          <cell r="F10">
            <v>5.13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B1AA-5B64-4F00-B821-BD7D57B8A35F}">
  <sheetPr>
    <pageSetUpPr fitToPage="1"/>
  </sheetPr>
  <dimension ref="A1:D37"/>
  <sheetViews>
    <sheetView tabSelected="1" zoomScale="130" zoomScaleNormal="130" zoomScaleSheetLayoutView="145" workbookViewId="0">
      <selection activeCell="A3" sqref="A3:B3"/>
    </sheetView>
  </sheetViews>
  <sheetFormatPr defaultColWidth="9.28515625" defaultRowHeight="11.25"/>
  <cols>
    <col min="1" max="1" width="5.5703125" style="1" customWidth="1"/>
    <col min="2" max="2" width="99.7109375" style="2" customWidth="1"/>
    <col min="3" max="3" width="23.28515625" style="2" customWidth="1"/>
    <col min="4" max="16384" width="9.28515625" style="2"/>
  </cols>
  <sheetData>
    <row r="1" spans="1:4">
      <c r="A1" s="288" t="s">
        <v>231</v>
      </c>
      <c r="B1" s="288"/>
    </row>
    <row r="2" spans="1:4">
      <c r="A2" s="288" t="s">
        <v>233</v>
      </c>
      <c r="B2" s="288"/>
      <c r="C2" s="48"/>
      <c r="D2" s="48"/>
    </row>
    <row r="3" spans="1:4">
      <c r="A3" s="289" t="s">
        <v>280</v>
      </c>
      <c r="B3" s="289"/>
      <c r="C3" s="48"/>
      <c r="D3" s="48"/>
    </row>
    <row r="4" spans="1:4">
      <c r="A4" s="36"/>
      <c r="B4" s="4"/>
      <c r="C4" s="48"/>
      <c r="D4" s="48"/>
    </row>
    <row r="5" spans="1:4">
      <c r="A5" s="290" t="s">
        <v>265</v>
      </c>
      <c r="B5" s="290"/>
    </row>
    <row r="6" spans="1:4">
      <c r="A6" s="257"/>
      <c r="B6" s="257"/>
    </row>
    <row r="7" spans="1:4">
      <c r="B7" s="254"/>
    </row>
    <row r="8" spans="1:4">
      <c r="A8" s="258" t="s">
        <v>260</v>
      </c>
    </row>
    <row r="9" spans="1:4">
      <c r="A9" s="258"/>
    </row>
    <row r="10" spans="1:4">
      <c r="A10" s="259">
        <v>1</v>
      </c>
      <c r="B10" s="1" t="s">
        <v>261</v>
      </c>
    </row>
    <row r="11" spans="1:4">
      <c r="A11" s="259"/>
    </row>
    <row r="12" spans="1:4" ht="22.5">
      <c r="A12" s="259">
        <f>A10+1</f>
        <v>2</v>
      </c>
      <c r="B12" s="260" t="s">
        <v>283</v>
      </c>
    </row>
    <row r="13" spans="1:4">
      <c r="A13" s="259"/>
      <c r="B13" s="260"/>
    </row>
    <row r="14" spans="1:4" ht="33.75">
      <c r="A14" s="259">
        <f>A12+1</f>
        <v>3</v>
      </c>
      <c r="B14" s="260" t="s">
        <v>277</v>
      </c>
    </row>
    <row r="15" spans="1:4">
      <c r="A15" s="259"/>
    </row>
    <row r="16" spans="1:4" ht="33.75">
      <c r="A16" s="259">
        <f>A14+1</f>
        <v>4</v>
      </c>
      <c r="B16" s="260" t="s">
        <v>278</v>
      </c>
    </row>
    <row r="17" spans="1:2">
      <c r="A17" s="259"/>
    </row>
    <row r="18" spans="1:2" ht="22.5">
      <c r="A18" s="259">
        <f>A16+1</f>
        <v>5</v>
      </c>
      <c r="B18" s="260" t="s">
        <v>271</v>
      </c>
    </row>
    <row r="19" spans="1:2">
      <c r="A19" s="259"/>
      <c r="B19" s="260"/>
    </row>
    <row r="20" spans="1:2" ht="33.75">
      <c r="A20" s="259">
        <f>A18+1</f>
        <v>6</v>
      </c>
      <c r="B20" s="260" t="s">
        <v>273</v>
      </c>
    </row>
    <row r="21" spans="1:2">
      <c r="A21" s="259"/>
      <c r="B21" s="260"/>
    </row>
    <row r="22" spans="1:2" ht="22.5">
      <c r="A22" s="259">
        <f>A20+1</f>
        <v>7</v>
      </c>
      <c r="B22" s="260" t="s">
        <v>272</v>
      </c>
    </row>
    <row r="23" spans="1:2">
      <c r="A23" s="259"/>
      <c r="B23" s="260"/>
    </row>
    <row r="24" spans="1:2" ht="22.5">
      <c r="A24" s="259">
        <f>A22+1</f>
        <v>8</v>
      </c>
      <c r="B24" s="260" t="s">
        <v>266</v>
      </c>
    </row>
    <row r="25" spans="1:2">
      <c r="A25" s="259"/>
      <c r="B25" s="260"/>
    </row>
    <row r="26" spans="1:2" ht="22.5">
      <c r="A26" s="259">
        <f>A24+1</f>
        <v>9</v>
      </c>
      <c r="B26" s="260" t="s">
        <v>267</v>
      </c>
    </row>
    <row r="27" spans="1:2">
      <c r="A27" s="259"/>
      <c r="B27" s="260"/>
    </row>
    <row r="28" spans="1:2" ht="22.5">
      <c r="A28" s="259">
        <f>A26+1</f>
        <v>10</v>
      </c>
      <c r="B28" s="260" t="s">
        <v>268</v>
      </c>
    </row>
    <row r="29" spans="1:2">
      <c r="A29" s="259"/>
    </row>
    <row r="30" spans="1:2" ht="22.5">
      <c r="A30" s="259">
        <f>A28+1</f>
        <v>11</v>
      </c>
      <c r="B30" s="260" t="s">
        <v>269</v>
      </c>
    </row>
    <row r="31" spans="1:2">
      <c r="A31" s="259"/>
      <c r="B31" s="260"/>
    </row>
    <row r="32" spans="1:2" ht="22.5">
      <c r="A32" s="259">
        <f>A30+1</f>
        <v>12</v>
      </c>
      <c r="B32" s="260" t="s">
        <v>270</v>
      </c>
    </row>
    <row r="33" spans="1:2">
      <c r="A33" s="259"/>
    </row>
    <row r="34" spans="1:2">
      <c r="B34" s="2" t="s">
        <v>262</v>
      </c>
    </row>
    <row r="35" spans="1:2">
      <c r="A35" s="258" t="s">
        <v>263</v>
      </c>
    </row>
    <row r="36" spans="1:2">
      <c r="B36" s="2" t="s">
        <v>264</v>
      </c>
    </row>
    <row r="37" spans="1:2" ht="22.5">
      <c r="B37" s="287" t="s">
        <v>279</v>
      </c>
    </row>
  </sheetData>
  <mergeCells count="4">
    <mergeCell ref="A1:B1"/>
    <mergeCell ref="A2:B2"/>
    <mergeCell ref="A3:B3"/>
    <mergeCell ref="A5:B5"/>
  </mergeCells>
  <printOptions horizontalCentered="1"/>
  <pageMargins left="0.75" right="0.75" top="1" bottom="1" header="0.5" footer="0.5"/>
  <pageSetup scale="86" orientation="portrait" r:id="rId1"/>
  <headerFooter alignWithMargins="0">
    <oddFooter>&amp;L&amp;F
&amp;A&amp;R&amp;P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I42"/>
  <sheetViews>
    <sheetView zoomScaleNormal="100" zoomScaleSheetLayoutView="100" workbookViewId="0">
      <pane ySplit="9" topLeftCell="A13" activePane="bottomLeft" state="frozen"/>
      <selection activeCell="A37" sqref="A37"/>
      <selection pane="bottomLeft" activeCell="C37" sqref="C37:C40"/>
    </sheetView>
  </sheetViews>
  <sheetFormatPr defaultRowHeight="12.75"/>
  <cols>
    <col min="1" max="1" width="4" customWidth="1"/>
    <col min="2" max="2" width="1.5703125" customWidth="1"/>
    <col min="3" max="3" width="50.85546875" customWidth="1"/>
    <col min="4" max="4" width="8.140625" bestFit="1" customWidth="1"/>
    <col min="5" max="5" width="8.28515625" bestFit="1" customWidth="1"/>
    <col min="6" max="6" width="1.5703125" customWidth="1"/>
    <col min="7" max="7" width="4.42578125" bestFit="1" customWidth="1"/>
  </cols>
  <sheetData>
    <row r="1" spans="1:9" s="62" customFormat="1">
      <c r="A1" s="290" t="str">
        <f>'LS-1 RATE COMPARISON'!A1</f>
        <v>SAN DIEGO GAS AND ELECTRIC COMPANY ("SDG&amp;E")</v>
      </c>
      <c r="B1" s="290"/>
      <c r="C1" s="290"/>
      <c r="D1" s="290"/>
      <c r="E1" s="290"/>
      <c r="F1" s="290"/>
      <c r="G1" s="290"/>
      <c r="H1" s="71"/>
      <c r="I1" s="33"/>
    </row>
    <row r="2" spans="1:9" s="62" customFormat="1">
      <c r="A2" s="290" t="str">
        <f>'LS-1 RATE COMPARISON'!A2</f>
        <v>TEST YEAR ("TY") 2019 GENERAL RATE CASE ("GRC") PHASE 2, APPLICATION ("A.") 19-03-002</v>
      </c>
      <c r="B2" s="290"/>
      <c r="C2" s="290"/>
      <c r="D2" s="290"/>
      <c r="E2" s="290"/>
      <c r="F2" s="290"/>
      <c r="G2" s="290"/>
      <c r="H2" s="71"/>
      <c r="I2" s="72"/>
    </row>
    <row r="3" spans="1:9" s="62" customFormat="1">
      <c r="A3" s="290" t="str">
        <f>'LS-1 RATE COMPARISON'!A3</f>
        <v>SAXE SUPPLEMENTAL TESTIMONY WORKPAPER #1 - LS-1 LED RATES</v>
      </c>
      <c r="B3" s="290"/>
      <c r="C3" s="290"/>
      <c r="D3" s="290"/>
      <c r="E3" s="290"/>
      <c r="F3" s="290"/>
      <c r="G3" s="290"/>
      <c r="H3" s="71"/>
      <c r="I3" s="72"/>
    </row>
    <row r="4" spans="1:9" s="62" customFormat="1">
      <c r="A4" s="214"/>
      <c r="B4" s="214"/>
      <c r="C4" s="214"/>
      <c r="D4" s="214"/>
      <c r="E4" s="214"/>
      <c r="F4" s="214"/>
      <c r="G4" s="214"/>
      <c r="H4" s="71"/>
      <c r="I4" s="72"/>
    </row>
    <row r="5" spans="1:9" s="62" customFormat="1">
      <c r="A5" s="290" t="s">
        <v>216</v>
      </c>
      <c r="B5" s="290"/>
      <c r="C5" s="290"/>
      <c r="D5" s="290"/>
      <c r="E5" s="290"/>
      <c r="F5" s="290"/>
      <c r="G5" s="290"/>
    </row>
    <row r="6" spans="1:9" s="62" customFormat="1">
      <c r="B6" s="21"/>
      <c r="C6" s="21"/>
      <c r="D6" s="21"/>
      <c r="E6" s="21"/>
      <c r="F6" s="21"/>
      <c r="G6" s="21"/>
    </row>
    <row r="7" spans="1:9" s="62" customFormat="1">
      <c r="A7" s="24" t="s">
        <v>1</v>
      </c>
      <c r="B7" s="23"/>
      <c r="C7" s="28" t="s">
        <v>2</v>
      </c>
      <c r="D7" s="134">
        <f>'LS-1 LED FACILITIES COSTS ADDER'!H10</f>
        <v>71</v>
      </c>
      <c r="E7" s="134">
        <f>'LS-1 LED FACILITIES COSTS ADDER'!H13</f>
        <v>174</v>
      </c>
      <c r="F7" s="30"/>
      <c r="G7" s="24" t="s">
        <v>1</v>
      </c>
    </row>
    <row r="8" spans="1:9" s="62" customFormat="1">
      <c r="A8" s="24" t="s">
        <v>3</v>
      </c>
      <c r="B8" s="23"/>
      <c r="C8" s="28" t="s">
        <v>4</v>
      </c>
      <c r="D8" s="255">
        <f>'[4]Mercury Vapor Class A'!$F$6</f>
        <v>8300</v>
      </c>
      <c r="E8" s="255">
        <f>'[4]Mercury Vapor Class A'!$F$8</f>
        <v>20100</v>
      </c>
      <c r="F8" s="30"/>
      <c r="G8" s="24" t="s">
        <v>3</v>
      </c>
    </row>
    <row r="9" spans="1:9" s="62" customFormat="1">
      <c r="A9" s="29" t="s">
        <v>5</v>
      </c>
      <c r="B9" s="23"/>
      <c r="C9" s="29" t="s">
        <v>5</v>
      </c>
      <c r="D9" s="29" t="s">
        <v>5</v>
      </c>
      <c r="E9" s="29" t="s">
        <v>5</v>
      </c>
      <c r="F9" s="29"/>
      <c r="G9" s="29" t="s">
        <v>5</v>
      </c>
    </row>
    <row r="10" spans="1:9" s="62" customFormat="1">
      <c r="A10" s="21">
        <v>1</v>
      </c>
      <c r="B10" s="21"/>
      <c r="C10" s="22" t="s">
        <v>6</v>
      </c>
      <c r="D10" s="21"/>
      <c r="E10" s="21"/>
      <c r="F10" s="21"/>
      <c r="G10" s="21">
        <f t="shared" ref="G10:G26" si="0">A10</f>
        <v>1</v>
      </c>
    </row>
    <row r="11" spans="1:9" s="62" customFormat="1">
      <c r="A11" s="21">
        <f>A10+1</f>
        <v>2</v>
      </c>
      <c r="B11" s="21"/>
      <c r="C11" s="22" t="s">
        <v>87</v>
      </c>
      <c r="D11" s="21"/>
      <c r="E11" s="21"/>
      <c r="F11" s="21"/>
      <c r="G11" s="21">
        <f t="shared" si="0"/>
        <v>2</v>
      </c>
    </row>
    <row r="12" spans="1:9" s="62" customFormat="1">
      <c r="A12" s="21">
        <f t="shared" ref="A12:A42" si="1">A11+1</f>
        <v>3</v>
      </c>
      <c r="B12" s="21"/>
      <c r="C12" s="22" t="s">
        <v>137</v>
      </c>
      <c r="D12" s="25">
        <f>D26+D42+D33+D30</f>
        <v>131.00903011086831</v>
      </c>
      <c r="E12" s="25">
        <f>E26+E42+E33+E30</f>
        <v>189.1099729837365</v>
      </c>
      <c r="F12" s="21"/>
      <c r="G12" s="21">
        <f t="shared" si="0"/>
        <v>3</v>
      </c>
    </row>
    <row r="13" spans="1:9" s="62" customFormat="1">
      <c r="A13" s="21">
        <f t="shared" si="1"/>
        <v>4</v>
      </c>
      <c r="B13" s="21"/>
      <c r="C13" s="4" t="s">
        <v>88</v>
      </c>
      <c r="D13" s="25">
        <f>D12/12</f>
        <v>10.917419175905692</v>
      </c>
      <c r="E13" s="25">
        <f>E12/12</f>
        <v>15.759164415311375</v>
      </c>
      <c r="F13" s="21"/>
      <c r="G13" s="21">
        <f t="shared" si="0"/>
        <v>4</v>
      </c>
    </row>
    <row r="14" spans="1:9" s="62" customFormat="1">
      <c r="A14" s="21">
        <f t="shared" si="1"/>
        <v>5</v>
      </c>
      <c r="B14" s="21"/>
      <c r="C14" s="22" t="s">
        <v>138</v>
      </c>
      <c r="D14" s="216">
        <f>D$27+D$42+D$33+D31</f>
        <v>131.00903011086831</v>
      </c>
      <c r="E14" s="25"/>
      <c r="F14" s="21"/>
      <c r="G14" s="21">
        <f t="shared" si="0"/>
        <v>5</v>
      </c>
    </row>
    <row r="15" spans="1:9" s="62" customFormat="1">
      <c r="A15" s="21">
        <f t="shared" si="1"/>
        <v>6</v>
      </c>
      <c r="B15" s="21"/>
      <c r="C15" s="4" t="s">
        <v>88</v>
      </c>
      <c r="D15" s="25">
        <f>D14/12</f>
        <v>10.917419175905692</v>
      </c>
      <c r="E15" s="25"/>
      <c r="F15" s="21"/>
      <c r="G15" s="21">
        <f t="shared" si="0"/>
        <v>6</v>
      </c>
    </row>
    <row r="16" spans="1:9" s="33" customFormat="1" ht="11.25">
      <c r="A16" s="21">
        <f t="shared" si="1"/>
        <v>7</v>
      </c>
      <c r="B16" s="21"/>
      <c r="C16" s="10" t="s">
        <v>5</v>
      </c>
      <c r="D16" s="10" t="s">
        <v>5</v>
      </c>
      <c r="E16" s="10" t="s">
        <v>5</v>
      </c>
      <c r="F16" s="25"/>
      <c r="G16" s="21">
        <f t="shared" si="0"/>
        <v>7</v>
      </c>
    </row>
    <row r="17" spans="1:7" s="33" customFormat="1" ht="11.25">
      <c r="A17" s="21">
        <f t="shared" si="1"/>
        <v>8</v>
      </c>
      <c r="B17" s="21"/>
      <c r="C17" s="22" t="s">
        <v>85</v>
      </c>
      <c r="D17" s="132">
        <f>D7</f>
        <v>71</v>
      </c>
      <c r="E17" s="132">
        <f>E7</f>
        <v>174</v>
      </c>
      <c r="F17" s="31"/>
      <c r="G17" s="21">
        <f t="shared" si="0"/>
        <v>8</v>
      </c>
    </row>
    <row r="18" spans="1:7" s="33" customFormat="1" ht="11.25">
      <c r="A18" s="21">
        <f t="shared" si="1"/>
        <v>9</v>
      </c>
      <c r="B18" s="21"/>
      <c r="C18" s="63" t="s">
        <v>135</v>
      </c>
      <c r="D18" s="133">
        <v>0</v>
      </c>
      <c r="E18" s="133">
        <v>0</v>
      </c>
      <c r="F18" s="31"/>
      <c r="G18" s="21">
        <f t="shared" si="0"/>
        <v>9</v>
      </c>
    </row>
    <row r="19" spans="1:7" s="62" customFormat="1">
      <c r="A19" s="21">
        <f t="shared" si="1"/>
        <v>10</v>
      </c>
      <c r="B19" s="21"/>
      <c r="C19" s="22" t="s">
        <v>142</v>
      </c>
      <c r="D19" s="132">
        <f>D18+D17</f>
        <v>71</v>
      </c>
      <c r="E19" s="132">
        <f>E18+E17</f>
        <v>174</v>
      </c>
      <c r="F19" s="32"/>
      <c r="G19" s="21">
        <f t="shared" si="0"/>
        <v>10</v>
      </c>
    </row>
    <row r="20" spans="1:7" s="62" customFormat="1">
      <c r="A20" s="21">
        <f t="shared" si="1"/>
        <v>11</v>
      </c>
      <c r="B20" s="21"/>
      <c r="C20" s="22"/>
      <c r="D20" s="132"/>
      <c r="E20" s="132"/>
      <c r="F20" s="32"/>
      <c r="G20" s="21">
        <f t="shared" si="0"/>
        <v>11</v>
      </c>
    </row>
    <row r="21" spans="1:7" s="62" customFormat="1">
      <c r="A21" s="21">
        <f t="shared" si="1"/>
        <v>12</v>
      </c>
      <c r="B21" s="21"/>
      <c r="C21" s="51" t="s">
        <v>85</v>
      </c>
      <c r="D21" s="131">
        <f>D7</f>
        <v>71</v>
      </c>
      <c r="E21" s="138"/>
      <c r="F21" s="32"/>
      <c r="G21" s="21">
        <f t="shared" si="0"/>
        <v>12</v>
      </c>
    </row>
    <row r="22" spans="1:7" s="62" customFormat="1">
      <c r="A22" s="21">
        <f t="shared" si="1"/>
        <v>13</v>
      </c>
      <c r="B22" s="21"/>
      <c r="C22" s="73" t="s">
        <v>93</v>
      </c>
      <c r="D22" s="136">
        <v>0</v>
      </c>
      <c r="E22" s="138"/>
      <c r="F22" s="21"/>
      <c r="G22" s="21">
        <f t="shared" si="0"/>
        <v>13</v>
      </c>
    </row>
    <row r="23" spans="1:7" s="62" customFormat="1">
      <c r="A23" s="21">
        <f t="shared" si="1"/>
        <v>14</v>
      </c>
      <c r="B23" s="21"/>
      <c r="C23" s="22" t="s">
        <v>141</v>
      </c>
      <c r="D23" s="135">
        <f>SUM(D21:D22)</f>
        <v>71</v>
      </c>
      <c r="E23" s="139"/>
      <c r="F23" s="21"/>
      <c r="G23" s="21">
        <f t="shared" si="0"/>
        <v>14</v>
      </c>
    </row>
    <row r="24" spans="1:7" s="62" customFormat="1">
      <c r="A24" s="21">
        <f t="shared" si="1"/>
        <v>15</v>
      </c>
      <c r="B24" s="21"/>
      <c r="C24" s="10" t="s">
        <v>5</v>
      </c>
      <c r="D24" s="10" t="s">
        <v>5</v>
      </c>
      <c r="E24" s="10" t="s">
        <v>5</v>
      </c>
      <c r="F24" s="25"/>
      <c r="G24" s="21">
        <f t="shared" si="0"/>
        <v>15</v>
      </c>
    </row>
    <row r="25" spans="1:7" s="33" customFormat="1" ht="11.25">
      <c r="A25" s="21">
        <f t="shared" si="1"/>
        <v>16</v>
      </c>
      <c r="B25" s="21"/>
      <c r="C25" s="4" t="s">
        <v>181</v>
      </c>
      <c r="D25" s="267">
        <f>'[3]DEMAND&amp;CUSTOMER MC'!$F$58</f>
        <v>87.379626844430774</v>
      </c>
      <c r="E25" s="267">
        <f>D25</f>
        <v>87.379626844430774</v>
      </c>
      <c r="F25" s="25"/>
      <c r="G25" s="21">
        <f t="shared" si="0"/>
        <v>16</v>
      </c>
    </row>
    <row r="26" spans="1:7" s="62" customFormat="1">
      <c r="A26" s="21">
        <f t="shared" si="1"/>
        <v>17</v>
      </c>
      <c r="B26" s="21"/>
      <c r="C26" s="4" t="s">
        <v>182</v>
      </c>
      <c r="D26" s="58">
        <f>D25*D19/1000</f>
        <v>6.2039535059545852</v>
      </c>
      <c r="E26" s="58">
        <f>E25*E19/1000</f>
        <v>15.204055070930956</v>
      </c>
      <c r="F26" s="21"/>
      <c r="G26" s="21">
        <f t="shared" si="0"/>
        <v>17</v>
      </c>
    </row>
    <row r="27" spans="1:7" s="62" customFormat="1">
      <c r="A27" s="21">
        <f t="shared" si="1"/>
        <v>18</v>
      </c>
      <c r="B27" s="21"/>
      <c r="C27" s="4" t="s">
        <v>183</v>
      </c>
      <c r="D27" s="58">
        <f>D25*D23/1000</f>
        <v>6.2039535059545852</v>
      </c>
      <c r="E27" s="58"/>
      <c r="F27" s="21"/>
      <c r="G27" s="21">
        <f t="shared" ref="G27:G42" si="2">A27</f>
        <v>18</v>
      </c>
    </row>
    <row r="28" spans="1:7" s="62" customFormat="1">
      <c r="A28" s="21">
        <f t="shared" si="1"/>
        <v>19</v>
      </c>
      <c r="B28" s="21"/>
      <c r="C28" s="10" t="s">
        <v>5</v>
      </c>
      <c r="D28" s="10" t="s">
        <v>5</v>
      </c>
      <c r="E28" s="10" t="s">
        <v>5</v>
      </c>
      <c r="F28" s="21"/>
      <c r="G28" s="21">
        <f t="shared" si="2"/>
        <v>19</v>
      </c>
    </row>
    <row r="29" spans="1:7" s="62" customFormat="1">
      <c r="A29" s="21">
        <f t="shared" si="1"/>
        <v>20</v>
      </c>
      <c r="B29" s="21"/>
      <c r="C29" s="51" t="s">
        <v>208</v>
      </c>
      <c r="D29" s="265">
        <f>'[3]DEMAND&amp;CUSTOMER MC'!$F$56</f>
        <v>188.9310026203099</v>
      </c>
      <c r="E29" s="265">
        <f>D29</f>
        <v>188.9310026203099</v>
      </c>
      <c r="F29" s="21"/>
      <c r="G29" s="21">
        <f t="shared" si="2"/>
        <v>20</v>
      </c>
    </row>
    <row r="30" spans="1:7" s="62" customFormat="1">
      <c r="A30" s="21">
        <f t="shared" si="1"/>
        <v>21</v>
      </c>
      <c r="B30" s="2"/>
      <c r="C30" s="51" t="s">
        <v>206</v>
      </c>
      <c r="D30" s="56">
        <f>D29*D19/1000</f>
        <v>13.414101186042002</v>
      </c>
      <c r="E30" s="56">
        <f>E29*E19/1000</f>
        <v>32.873994455933918</v>
      </c>
      <c r="F30" s="2"/>
      <c r="G30" s="21">
        <f t="shared" si="2"/>
        <v>21</v>
      </c>
    </row>
    <row r="31" spans="1:7" s="62" customFormat="1">
      <c r="A31" s="21">
        <f t="shared" si="1"/>
        <v>22</v>
      </c>
      <c r="B31" s="2"/>
      <c r="C31" s="51" t="s">
        <v>207</v>
      </c>
      <c r="D31" s="56">
        <f>D29*D23/1000</f>
        <v>13.414101186042002</v>
      </c>
      <c r="E31" s="56"/>
      <c r="F31" s="2"/>
      <c r="G31" s="21">
        <f t="shared" si="2"/>
        <v>22</v>
      </c>
    </row>
    <row r="32" spans="1:7" s="62" customFormat="1">
      <c r="A32" s="21">
        <f t="shared" si="1"/>
        <v>23</v>
      </c>
      <c r="B32" s="21"/>
      <c r="C32" s="10" t="s">
        <v>5</v>
      </c>
      <c r="D32" s="10" t="s">
        <v>5</v>
      </c>
      <c r="E32" s="10" t="s">
        <v>5</v>
      </c>
      <c r="F32" s="21"/>
      <c r="G32" s="21">
        <f t="shared" si="2"/>
        <v>23</v>
      </c>
    </row>
    <row r="33" spans="1:7" s="62" customFormat="1">
      <c r="A33" s="21">
        <f t="shared" si="1"/>
        <v>24</v>
      </c>
      <c r="B33" s="21"/>
      <c r="C33" s="1" t="s">
        <v>92</v>
      </c>
      <c r="D33" s="234">
        <f>'LS-1 LED FACILITIES COSTS ADDER'!E96</f>
        <v>16.97519103685303</v>
      </c>
      <c r="E33" s="234">
        <f>D33</f>
        <v>16.97519103685303</v>
      </c>
      <c r="F33" s="21"/>
      <c r="G33" s="21">
        <f t="shared" si="2"/>
        <v>24</v>
      </c>
    </row>
    <row r="34" spans="1:7" s="62" customFormat="1">
      <c r="A34" s="21">
        <f t="shared" si="1"/>
        <v>25</v>
      </c>
      <c r="B34" s="21"/>
      <c r="C34" s="10" t="s">
        <v>5</v>
      </c>
      <c r="D34" s="10" t="s">
        <v>5</v>
      </c>
      <c r="E34" s="10" t="s">
        <v>5</v>
      </c>
      <c r="F34" s="21"/>
      <c r="G34" s="21">
        <f t="shared" si="2"/>
        <v>25</v>
      </c>
    </row>
    <row r="35" spans="1:7" s="62" customFormat="1">
      <c r="A35" s="21">
        <f t="shared" si="1"/>
        <v>26</v>
      </c>
      <c r="B35" s="21"/>
      <c r="C35" s="123" t="s">
        <v>133</v>
      </c>
      <c r="D35" s="80" t="s">
        <v>236</v>
      </c>
      <c r="E35" s="80" t="s">
        <v>237</v>
      </c>
      <c r="F35" s="21"/>
      <c r="G35" s="21">
        <f t="shared" si="2"/>
        <v>26</v>
      </c>
    </row>
    <row r="36" spans="1:7" s="62" customFormat="1">
      <c r="A36" s="21">
        <f t="shared" si="1"/>
        <v>27</v>
      </c>
      <c r="B36" s="21"/>
      <c r="C36" s="10"/>
      <c r="D36" s="10"/>
      <c r="E36" s="10"/>
      <c r="F36" s="21"/>
      <c r="G36" s="21">
        <f t="shared" si="2"/>
        <v>27</v>
      </c>
    </row>
    <row r="37" spans="1:7" s="62" customFormat="1">
      <c r="A37" s="21">
        <f t="shared" si="1"/>
        <v>28</v>
      </c>
      <c r="B37" s="21"/>
      <c r="C37" s="22" t="s">
        <v>81</v>
      </c>
      <c r="D37" s="78"/>
      <c r="E37" s="78"/>
      <c r="F37" s="20"/>
      <c r="G37" s="21">
        <f t="shared" si="2"/>
        <v>28</v>
      </c>
    </row>
    <row r="38" spans="1:7" s="62" customFormat="1">
      <c r="A38" s="21">
        <f t="shared" si="1"/>
        <v>29</v>
      </c>
      <c r="B38" s="21"/>
      <c r="C38" s="22" t="s">
        <v>203</v>
      </c>
      <c r="D38" s="268">
        <f>('[3]INPUTS-LAMP SPECIFIC'!D55+'LS-1 LED FACILITIES COSTS ADDER'!F10)*'[3]INPUTS-GENERAL'!$E$31</f>
        <v>1291.671050103886</v>
      </c>
      <c r="E38" s="268">
        <f>('[3]INPUTS-LAMP SPECIFIC'!F55+'LS-1 LED FACILITIES COSTS ADDER'!F13)*'[3]INPUTS-GENERAL'!$E$31</f>
        <v>1697.1790351184086</v>
      </c>
      <c r="F38" s="20"/>
      <c r="G38" s="21">
        <f t="shared" si="2"/>
        <v>29</v>
      </c>
    </row>
    <row r="39" spans="1:7" s="62" customFormat="1">
      <c r="A39" s="21">
        <f t="shared" si="1"/>
        <v>30</v>
      </c>
      <c r="B39" s="21"/>
      <c r="C39" s="22" t="s">
        <v>13</v>
      </c>
      <c r="D39" s="268">
        <f>D38*'[3]INPUTS-GENERAL'!$E$39</f>
        <v>94.4157843820187</v>
      </c>
      <c r="E39" s="268">
        <f>E38*'[3]INPUTS-GENERAL'!$E$39</f>
        <v>124.05673242001859</v>
      </c>
      <c r="F39" s="20"/>
      <c r="G39" s="21">
        <f t="shared" si="2"/>
        <v>30</v>
      </c>
    </row>
    <row r="40" spans="1:7" s="62" customFormat="1">
      <c r="A40" s="21">
        <f t="shared" si="1"/>
        <v>31</v>
      </c>
      <c r="B40" s="21"/>
      <c r="C40" s="23"/>
      <c r="D40" s="78"/>
      <c r="E40" s="78"/>
      <c r="F40" s="20"/>
      <c r="G40" s="21">
        <f t="shared" si="2"/>
        <v>31</v>
      </c>
    </row>
    <row r="41" spans="1:7" s="62" customFormat="1">
      <c r="A41" s="21">
        <f t="shared" si="1"/>
        <v>32</v>
      </c>
      <c r="B41" s="21"/>
      <c r="C41" s="22" t="s">
        <v>148</v>
      </c>
      <c r="D41" s="78"/>
      <c r="E41" s="78"/>
      <c r="F41" s="20"/>
      <c r="G41" s="21">
        <f t="shared" si="2"/>
        <v>32</v>
      </c>
    </row>
    <row r="42" spans="1:7" s="62" customFormat="1">
      <c r="A42" s="21">
        <f t="shared" si="1"/>
        <v>33</v>
      </c>
      <c r="B42" s="21"/>
      <c r="C42" s="22" t="s">
        <v>16</v>
      </c>
      <c r="D42" s="268">
        <f>D38*'[3]INPUTS-GENERAL'!$E$39</f>
        <v>94.4157843820187</v>
      </c>
      <c r="E42" s="268">
        <f>E38*'[3]INPUTS-GENERAL'!$E$39</f>
        <v>124.05673242001859</v>
      </c>
      <c r="F42" s="20"/>
      <c r="G42" s="21">
        <f t="shared" si="2"/>
        <v>33</v>
      </c>
    </row>
  </sheetData>
  <mergeCells count="4">
    <mergeCell ref="A1:G1"/>
    <mergeCell ref="A2:G2"/>
    <mergeCell ref="A5:G5"/>
    <mergeCell ref="A3:G3"/>
  </mergeCells>
  <phoneticPr fontId="4" type="noConversion"/>
  <printOptions horizontalCentered="1"/>
  <pageMargins left="0.75" right="0.75" top="1" bottom="1" header="0.5" footer="0.5"/>
  <pageSetup scale="74" orientation="landscape" r:id="rId1"/>
  <headerFooter alignWithMargins="0">
    <oddFooter>&amp;L&amp;F
&amp;A&amp;R&amp;P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J61"/>
  <sheetViews>
    <sheetView zoomScaleNormal="100" zoomScaleSheetLayoutView="100" workbookViewId="0">
      <pane ySplit="8" topLeftCell="A9" activePane="bottomLeft" state="frozen"/>
      <selection activeCell="A37" sqref="A37"/>
      <selection pane="bottomLeft" activeCell="D23" sqref="D23"/>
    </sheetView>
  </sheetViews>
  <sheetFormatPr defaultRowHeight="12.75"/>
  <cols>
    <col min="1" max="1" width="4" customWidth="1"/>
    <col min="2" max="2" width="3.28515625" customWidth="1"/>
    <col min="3" max="3" width="33.28515625" bestFit="1" customWidth="1"/>
    <col min="4" max="7" width="8.42578125" bestFit="1" customWidth="1"/>
    <col min="8" max="8" width="3" customWidth="1"/>
    <col min="9" max="9" width="4.28515625" bestFit="1" customWidth="1"/>
  </cols>
  <sheetData>
    <row r="1" spans="1:10" s="62" customFormat="1">
      <c r="A1" s="290" t="str">
        <f>'LS-1 RATE COMPARISON'!A1</f>
        <v>SAN DIEGO GAS AND ELECTRIC COMPANY ("SDG&amp;E")</v>
      </c>
      <c r="B1" s="290"/>
      <c r="C1" s="290"/>
      <c r="D1" s="290"/>
      <c r="E1" s="290"/>
      <c r="F1" s="290"/>
      <c r="G1" s="290"/>
      <c r="H1" s="290"/>
      <c r="I1" s="290"/>
      <c r="J1" s="124"/>
    </row>
    <row r="2" spans="1:10" s="62" customFormat="1">
      <c r="A2" s="290" t="str">
        <f>'LS-1 RATE COMPARISON'!A2</f>
        <v>TEST YEAR ("TY") 2019 GENERAL RATE CASE ("GRC") PHASE 2, APPLICATION ("A.") 19-03-002</v>
      </c>
      <c r="B2" s="290"/>
      <c r="C2" s="290"/>
      <c r="D2" s="290"/>
      <c r="E2" s="290"/>
      <c r="F2" s="290"/>
      <c r="G2" s="290"/>
      <c r="H2" s="290"/>
      <c r="I2" s="290"/>
      <c r="J2" s="124"/>
    </row>
    <row r="3" spans="1:10" s="62" customFormat="1">
      <c r="A3" s="290" t="str">
        <f>'LS-1 RATE COMPARISON'!A3</f>
        <v>SAXE SUPPLEMENTAL TESTIMONY WORKPAPER #1 - LS-1 LED RATES</v>
      </c>
      <c r="B3" s="290"/>
      <c r="C3" s="290"/>
      <c r="D3" s="290"/>
      <c r="E3" s="290"/>
      <c r="F3" s="290"/>
      <c r="G3" s="290"/>
      <c r="H3" s="290"/>
      <c r="I3" s="290"/>
      <c r="J3" s="124"/>
    </row>
    <row r="4" spans="1:10" s="62" customFormat="1">
      <c r="A4" s="214"/>
      <c r="B4" s="214"/>
      <c r="C4" s="214"/>
      <c r="D4" s="214"/>
      <c r="E4" s="214"/>
      <c r="F4" s="214"/>
      <c r="G4" s="214"/>
      <c r="H4" s="214"/>
      <c r="I4" s="214"/>
      <c r="J4" s="124"/>
    </row>
    <row r="5" spans="1:10" s="62" customFormat="1">
      <c r="A5" s="296" t="s">
        <v>217</v>
      </c>
      <c r="B5" s="296"/>
      <c r="C5" s="296"/>
      <c r="D5" s="296"/>
      <c r="E5" s="296"/>
      <c r="F5" s="296"/>
      <c r="G5" s="296"/>
      <c r="H5" s="296"/>
      <c r="I5" s="296"/>
    </row>
    <row r="6" spans="1:10" s="62" customFormat="1">
      <c r="B6" s="14"/>
      <c r="C6" s="14"/>
      <c r="D6" s="14"/>
      <c r="E6" s="14"/>
      <c r="F6" s="2"/>
      <c r="G6" s="2"/>
      <c r="H6" s="2"/>
      <c r="I6" s="2"/>
    </row>
    <row r="7" spans="1:10" s="62" customFormat="1">
      <c r="A7" s="7" t="s">
        <v>1</v>
      </c>
      <c r="B7" s="18"/>
      <c r="C7" s="2"/>
      <c r="D7" s="256">
        <f>'LS-1 LED FACILITIES COSTS ADDER'!H81</f>
        <v>39</v>
      </c>
      <c r="E7" s="256">
        <f>'LS-1 LED FACILITIES COSTS ADDER'!H82</f>
        <v>71</v>
      </c>
      <c r="F7" s="256">
        <f>'LS-1 LED FACILITIES COSTS ADDER'!H83</f>
        <v>98</v>
      </c>
      <c r="G7" s="256">
        <f>'LS-1 LED FACILITIES COSTS ADDER'!H84</f>
        <v>136</v>
      </c>
      <c r="H7" s="18"/>
      <c r="I7" s="7" t="s">
        <v>1</v>
      </c>
    </row>
    <row r="8" spans="1:10" s="62" customFormat="1">
      <c r="A8" s="7" t="s">
        <v>3</v>
      </c>
      <c r="B8" s="18"/>
      <c r="C8" s="2"/>
      <c r="D8" s="256">
        <f>'[4]Metal Halide Class A'!$F$5</f>
        <v>4900</v>
      </c>
      <c r="E8" s="256">
        <f>'[4]Metal Halide Class A'!$F$6</f>
        <v>8300</v>
      </c>
      <c r="F8" s="256">
        <f>'[4]Metal Halide Class A'!$F$7</f>
        <v>11000</v>
      </c>
      <c r="G8" s="256">
        <f>'[4]Metal Halide Class A'!$F$8</f>
        <v>14000</v>
      </c>
      <c r="H8" s="18"/>
      <c r="I8" s="7" t="s">
        <v>3</v>
      </c>
    </row>
    <row r="9" spans="1:10" s="62" customFormat="1">
      <c r="A9" s="10" t="s">
        <v>5</v>
      </c>
      <c r="B9" s="11"/>
      <c r="C9" s="10" t="s">
        <v>5</v>
      </c>
      <c r="D9" s="10"/>
      <c r="E9" s="10"/>
      <c r="F9" s="10"/>
      <c r="G9" s="10" t="s">
        <v>5</v>
      </c>
      <c r="H9" s="11"/>
      <c r="I9" s="10" t="s">
        <v>5</v>
      </c>
    </row>
    <row r="10" spans="1:10" s="62" customFormat="1">
      <c r="A10" s="2">
        <v>1</v>
      </c>
      <c r="B10" s="2"/>
      <c r="C10" s="4" t="s">
        <v>6</v>
      </c>
      <c r="D10" s="2"/>
      <c r="E10" s="2"/>
      <c r="F10" s="2"/>
      <c r="G10" s="2"/>
      <c r="H10" s="2"/>
      <c r="I10" s="2">
        <v>1</v>
      </c>
    </row>
    <row r="11" spans="1:10" s="62" customFormat="1">
      <c r="A11" s="2">
        <f>A10+1</f>
        <v>2</v>
      </c>
      <c r="B11" s="2"/>
      <c r="C11" s="4" t="s">
        <v>87</v>
      </c>
      <c r="D11" s="2"/>
      <c r="E11" s="2"/>
      <c r="F11" s="2"/>
      <c r="G11" s="2"/>
      <c r="H11" s="2"/>
      <c r="I11" s="2">
        <f t="shared" ref="I11:I38" si="0">A11</f>
        <v>2</v>
      </c>
    </row>
    <row r="12" spans="1:10" s="62" customFormat="1">
      <c r="A12" s="2">
        <f t="shared" ref="A12:A13" si="1">A11+1</f>
        <v>3</v>
      </c>
      <c r="B12" s="2"/>
      <c r="C12" s="4" t="s">
        <v>89</v>
      </c>
      <c r="D12" s="57">
        <f>D$24+D$31+D$35+D28</f>
        <v>110.53122936968569</v>
      </c>
      <c r="E12" s="57">
        <f>E$24+E$31+E$35+E28</f>
        <v>124.25663928523016</v>
      </c>
      <c r="F12" s="57">
        <f>F$24+F$31+F$35+F28</f>
        <v>139.67411133681213</v>
      </c>
      <c r="G12" s="57">
        <f>G$24+G$31+G$35+G28</f>
        <v>155.35050541051785</v>
      </c>
      <c r="H12" s="2"/>
      <c r="I12" s="2">
        <f t="shared" si="0"/>
        <v>3</v>
      </c>
    </row>
    <row r="13" spans="1:10" s="62" customFormat="1">
      <c r="A13" s="2">
        <f t="shared" si="1"/>
        <v>4</v>
      </c>
      <c r="B13" s="2"/>
      <c r="C13" s="4" t="s">
        <v>88</v>
      </c>
      <c r="D13" s="57">
        <f>D12/12</f>
        <v>9.2109357808071408</v>
      </c>
      <c r="E13" s="57">
        <f>E12/12</f>
        <v>10.354719940435848</v>
      </c>
      <c r="F13" s="57">
        <f>F12/12</f>
        <v>11.639509278067678</v>
      </c>
      <c r="G13" s="57">
        <f>G12/12</f>
        <v>12.945875450876487</v>
      </c>
      <c r="H13" s="2"/>
      <c r="I13" s="2">
        <f t="shared" si="0"/>
        <v>4</v>
      </c>
    </row>
    <row r="14" spans="1:10" s="62" customFormat="1">
      <c r="A14" s="2">
        <f t="shared" ref="A14:A61" si="2">A13+1</f>
        <v>5</v>
      </c>
      <c r="B14" s="2"/>
      <c r="C14" s="4" t="s">
        <v>90</v>
      </c>
      <c r="D14" s="57">
        <f>D$24+D$32+D$35+D28</f>
        <v>118.60800481328039</v>
      </c>
      <c r="E14" s="57">
        <f>E$24+E$32+E$35+E28</f>
        <v>132.33341472882489</v>
      </c>
      <c r="F14" s="57">
        <f>F$24+F$32+F$35+F28</f>
        <v>147.7508867804068</v>
      </c>
      <c r="G14" s="57">
        <f>G$24+G$32+G$35+G28</f>
        <v>163.42728085411255</v>
      </c>
      <c r="H14" s="2"/>
      <c r="I14" s="2">
        <f t="shared" si="0"/>
        <v>5</v>
      </c>
    </row>
    <row r="15" spans="1:10" s="62" customFormat="1">
      <c r="A15" s="2">
        <f t="shared" si="2"/>
        <v>6</v>
      </c>
      <c r="B15" s="2"/>
      <c r="C15" s="4" t="s">
        <v>88</v>
      </c>
      <c r="D15" s="57">
        <f>D14/12</f>
        <v>9.8840004011066984</v>
      </c>
      <c r="E15" s="57">
        <f>E14/12</f>
        <v>11.027784560735407</v>
      </c>
      <c r="F15" s="57">
        <f>F14/12</f>
        <v>12.312573898367233</v>
      </c>
      <c r="G15" s="57">
        <f>G14/12</f>
        <v>13.618940071176047</v>
      </c>
      <c r="H15" s="2"/>
      <c r="I15" s="2">
        <f t="shared" si="0"/>
        <v>6</v>
      </c>
    </row>
    <row r="16" spans="1:10" s="62" customFormat="1">
      <c r="A16" s="2">
        <f t="shared" si="2"/>
        <v>7</v>
      </c>
      <c r="B16" s="2"/>
      <c r="C16" s="4" t="s">
        <v>91</v>
      </c>
      <c r="D16" s="57">
        <f>D$24+D$33+D$35+D28</f>
        <v>242.8721837000538</v>
      </c>
      <c r="E16" s="57">
        <f>E$24+E$33+E$35+E28</f>
        <v>256.59759361559827</v>
      </c>
      <c r="F16" s="57">
        <f>F$24+F$33+F$35+F28</f>
        <v>272.01506566718024</v>
      </c>
      <c r="G16" s="57">
        <f>G$24+G$33+G$35+G28</f>
        <v>287.69145974088599</v>
      </c>
      <c r="H16" s="2"/>
      <c r="I16" s="2">
        <f t="shared" si="0"/>
        <v>7</v>
      </c>
    </row>
    <row r="17" spans="1:9" s="62" customFormat="1">
      <c r="A17" s="2">
        <f t="shared" si="2"/>
        <v>8</v>
      </c>
      <c r="B17" s="2"/>
      <c r="C17" s="4" t="s">
        <v>88</v>
      </c>
      <c r="D17" s="57">
        <f>D16/12</f>
        <v>20.23934864167115</v>
      </c>
      <c r="E17" s="57">
        <f>E16/12</f>
        <v>21.383132801299855</v>
      </c>
      <c r="F17" s="57">
        <f>F16/12</f>
        <v>22.667922138931687</v>
      </c>
      <c r="G17" s="57">
        <f>G16/12</f>
        <v>23.974288311740498</v>
      </c>
      <c r="H17" s="2"/>
      <c r="I17" s="2">
        <f t="shared" si="0"/>
        <v>8</v>
      </c>
    </row>
    <row r="18" spans="1:9" s="62" customFormat="1">
      <c r="A18" s="2">
        <f t="shared" si="2"/>
        <v>9</v>
      </c>
      <c r="B18" s="2"/>
      <c r="C18" s="10" t="s">
        <v>5</v>
      </c>
      <c r="D18" s="10" t="s">
        <v>5</v>
      </c>
      <c r="E18" s="10" t="s">
        <v>5</v>
      </c>
      <c r="F18" s="10" t="s">
        <v>5</v>
      </c>
      <c r="G18" s="10" t="s">
        <v>5</v>
      </c>
      <c r="H18" s="2"/>
      <c r="I18" s="2">
        <f t="shared" si="0"/>
        <v>9</v>
      </c>
    </row>
    <row r="19" spans="1:9" s="27" customFormat="1" ht="11.25">
      <c r="A19" s="2">
        <f t="shared" si="2"/>
        <v>10</v>
      </c>
      <c r="C19" s="137" t="s">
        <v>85</v>
      </c>
      <c r="D19" s="109">
        <f>D7</f>
        <v>39</v>
      </c>
      <c r="E19" s="109">
        <f>E7</f>
        <v>71</v>
      </c>
      <c r="F19" s="109">
        <f>F7</f>
        <v>98</v>
      </c>
      <c r="G19" s="109">
        <f>G7</f>
        <v>136</v>
      </c>
      <c r="H19" s="74"/>
      <c r="I19" s="2">
        <f t="shared" si="0"/>
        <v>10</v>
      </c>
    </row>
    <row r="20" spans="1:9" s="27" customFormat="1" ht="11.25">
      <c r="A20" s="2">
        <f t="shared" si="2"/>
        <v>11</v>
      </c>
      <c r="B20" s="2"/>
      <c r="C20" s="73" t="s">
        <v>93</v>
      </c>
      <c r="D20" s="75">
        <v>0</v>
      </c>
      <c r="E20" s="75">
        <v>0</v>
      </c>
      <c r="F20" s="75">
        <v>0</v>
      </c>
      <c r="G20" s="75">
        <v>0</v>
      </c>
      <c r="H20" s="2"/>
      <c r="I20" s="2">
        <f t="shared" si="0"/>
        <v>11</v>
      </c>
    </row>
    <row r="21" spans="1:9" s="27" customFormat="1" ht="11.25">
      <c r="A21" s="2">
        <f t="shared" si="2"/>
        <v>12</v>
      </c>
      <c r="B21" s="2"/>
      <c r="C21" s="4" t="s">
        <v>86</v>
      </c>
      <c r="D21" s="13">
        <f>D20+D19</f>
        <v>39</v>
      </c>
      <c r="E21" s="13">
        <f>E20+E19</f>
        <v>71</v>
      </c>
      <c r="F21" s="13">
        <f>F20+F19</f>
        <v>98</v>
      </c>
      <c r="G21" s="13">
        <f>G20+G19</f>
        <v>136</v>
      </c>
      <c r="H21" s="13"/>
      <c r="I21" s="2">
        <f t="shared" si="0"/>
        <v>12</v>
      </c>
    </row>
    <row r="22" spans="1:9" s="27" customFormat="1" ht="11.25">
      <c r="A22" s="2">
        <f t="shared" si="2"/>
        <v>13</v>
      </c>
      <c r="B22" s="2"/>
      <c r="C22" s="10" t="s">
        <v>5</v>
      </c>
      <c r="D22" s="10" t="s">
        <v>5</v>
      </c>
      <c r="E22" s="10" t="s">
        <v>5</v>
      </c>
      <c r="F22" s="10" t="s">
        <v>5</v>
      </c>
      <c r="G22" s="10" t="s">
        <v>5</v>
      </c>
      <c r="H22" s="13"/>
      <c r="I22" s="2">
        <f t="shared" si="0"/>
        <v>13</v>
      </c>
    </row>
    <row r="23" spans="1:9" s="27" customFormat="1" ht="11.25">
      <c r="A23" s="2">
        <f t="shared" si="2"/>
        <v>14</v>
      </c>
      <c r="B23" s="2"/>
      <c r="C23" s="51" t="s">
        <v>181</v>
      </c>
      <c r="D23" s="265">
        <f>'[3]DEMAND&amp;CUSTOMER MC'!$F$58</f>
        <v>87.379626844430774</v>
      </c>
      <c r="E23" s="265">
        <f>$D$23</f>
        <v>87.379626844430774</v>
      </c>
      <c r="F23" s="265">
        <f>$D$23</f>
        <v>87.379626844430774</v>
      </c>
      <c r="G23" s="265">
        <f>$D$23</f>
        <v>87.379626844430774</v>
      </c>
      <c r="H23" s="2"/>
      <c r="I23" s="2">
        <f t="shared" si="0"/>
        <v>14</v>
      </c>
    </row>
    <row r="24" spans="1:9" s="62" customFormat="1">
      <c r="A24" s="2">
        <f t="shared" si="2"/>
        <v>15</v>
      </c>
      <c r="B24" s="2"/>
      <c r="C24" s="4" t="s">
        <v>184</v>
      </c>
      <c r="D24" s="57">
        <f>D23*D21/1000</f>
        <v>3.4078054469328003</v>
      </c>
      <c r="E24" s="57">
        <f>E23*E21/1000</f>
        <v>6.2039535059545852</v>
      </c>
      <c r="F24" s="57">
        <f>F23*F21/1000</f>
        <v>8.563203430754216</v>
      </c>
      <c r="G24" s="57">
        <f>G23*G21/1000</f>
        <v>11.883629250842585</v>
      </c>
      <c r="H24" s="2"/>
      <c r="I24" s="2">
        <f t="shared" si="0"/>
        <v>15</v>
      </c>
    </row>
    <row r="25" spans="1:9" s="62" customFormat="1">
      <c r="A25" s="2">
        <f t="shared" si="2"/>
        <v>16</v>
      </c>
      <c r="B25" s="2"/>
      <c r="C25" s="10" t="s">
        <v>5</v>
      </c>
      <c r="D25" s="10" t="s">
        <v>5</v>
      </c>
      <c r="E25" s="10" t="s">
        <v>5</v>
      </c>
      <c r="F25" s="10" t="s">
        <v>5</v>
      </c>
      <c r="G25" s="10" t="s">
        <v>5</v>
      </c>
      <c r="H25" s="2"/>
      <c r="I25" s="2">
        <f t="shared" si="0"/>
        <v>16</v>
      </c>
    </row>
    <row r="26" spans="1:9" s="27" customFormat="1" ht="11.25">
      <c r="A26" s="2">
        <f t="shared" si="2"/>
        <v>17</v>
      </c>
      <c r="B26" s="2"/>
      <c r="C26" s="10" t="s">
        <v>5</v>
      </c>
      <c r="D26" s="10" t="s">
        <v>5</v>
      </c>
      <c r="E26" s="10" t="s">
        <v>5</v>
      </c>
      <c r="F26" s="10" t="s">
        <v>5</v>
      </c>
      <c r="G26" s="10" t="s">
        <v>5</v>
      </c>
      <c r="H26" s="13"/>
      <c r="I26" s="2">
        <f t="shared" si="0"/>
        <v>17</v>
      </c>
    </row>
    <row r="27" spans="1:9" s="27" customFormat="1" ht="11.25">
      <c r="A27" s="2">
        <f t="shared" si="2"/>
        <v>18</v>
      </c>
      <c r="B27" s="2"/>
      <c r="C27" s="51" t="s">
        <v>209</v>
      </c>
      <c r="D27" s="265">
        <f>'[3]DEMAND&amp;CUSTOMER MC'!$F$56</f>
        <v>188.9310026203099</v>
      </c>
      <c r="E27" s="265">
        <f t="shared" ref="E27:G27" si="3">D27</f>
        <v>188.9310026203099</v>
      </c>
      <c r="F27" s="265">
        <f t="shared" si="3"/>
        <v>188.9310026203099</v>
      </c>
      <c r="G27" s="265">
        <f t="shared" si="3"/>
        <v>188.9310026203099</v>
      </c>
      <c r="H27" s="13"/>
      <c r="I27" s="2">
        <f t="shared" si="0"/>
        <v>18</v>
      </c>
    </row>
    <row r="28" spans="1:9" s="27" customFormat="1" ht="11.25">
      <c r="A28" s="2">
        <f t="shared" si="2"/>
        <v>19</v>
      </c>
      <c r="B28" s="2"/>
      <c r="C28" s="51" t="s">
        <v>212</v>
      </c>
      <c r="D28" s="56">
        <f>D27*D21/1000</f>
        <v>7.3683091021920868</v>
      </c>
      <c r="E28" s="56">
        <f>E27*E21/1000</f>
        <v>13.414101186042002</v>
      </c>
      <c r="F28" s="56">
        <f>F27*F21/1000</f>
        <v>18.515238256790369</v>
      </c>
      <c r="G28" s="56">
        <f>G27*G21/1000</f>
        <v>25.694616356362143</v>
      </c>
      <c r="H28" s="2"/>
      <c r="I28" s="2">
        <f t="shared" si="0"/>
        <v>19</v>
      </c>
    </row>
    <row r="29" spans="1:9" s="62" customFormat="1">
      <c r="A29" s="2">
        <f t="shared" si="2"/>
        <v>20</v>
      </c>
      <c r="B29" s="2"/>
      <c r="C29" s="10" t="s">
        <v>5</v>
      </c>
      <c r="D29" s="10" t="s">
        <v>5</v>
      </c>
      <c r="E29" s="10" t="s">
        <v>5</v>
      </c>
      <c r="F29" s="10" t="s">
        <v>5</v>
      </c>
      <c r="G29" s="10" t="s">
        <v>5</v>
      </c>
      <c r="H29" s="2"/>
      <c r="I29" s="2">
        <f t="shared" si="0"/>
        <v>20</v>
      </c>
    </row>
    <row r="30" spans="1:9" s="62" customFormat="1">
      <c r="A30" s="2">
        <f t="shared" si="2"/>
        <v>21</v>
      </c>
      <c r="B30" s="2"/>
      <c r="C30" s="4" t="s">
        <v>84</v>
      </c>
      <c r="D30" s="46"/>
      <c r="E30" s="46"/>
      <c r="F30" s="46"/>
      <c r="G30" s="46"/>
      <c r="H30" s="2"/>
      <c r="I30" s="2">
        <f t="shared" si="0"/>
        <v>21</v>
      </c>
    </row>
    <row r="31" spans="1:9" s="62" customFormat="1">
      <c r="A31" s="2">
        <f t="shared" si="2"/>
        <v>22</v>
      </c>
      <c r="B31" s="2"/>
      <c r="C31" s="4" t="s">
        <v>7</v>
      </c>
      <c r="D31" s="57">
        <f>D59</f>
        <v>82.779923783707773</v>
      </c>
      <c r="E31" s="57">
        <f t="shared" ref="D31:G33" si="4">E59</f>
        <v>87.663393556380541</v>
      </c>
      <c r="F31" s="57">
        <f t="shared" si="4"/>
        <v>95.620478612414502</v>
      </c>
      <c r="G31" s="57">
        <f t="shared" si="4"/>
        <v>100.79706876646011</v>
      </c>
      <c r="H31" s="2"/>
      <c r="I31" s="2">
        <f t="shared" si="0"/>
        <v>22</v>
      </c>
    </row>
    <row r="32" spans="1:9" s="62" customFormat="1">
      <c r="A32" s="2">
        <f t="shared" si="2"/>
        <v>23</v>
      </c>
      <c r="B32" s="2"/>
      <c r="C32" s="4" t="s">
        <v>8</v>
      </c>
      <c r="D32" s="57">
        <f t="shared" si="4"/>
        <v>90.856699227302471</v>
      </c>
      <c r="E32" s="57">
        <f t="shared" si="4"/>
        <v>95.740168999975268</v>
      </c>
      <c r="F32" s="57">
        <f t="shared" si="4"/>
        <v>103.69725405600921</v>
      </c>
      <c r="G32" s="57">
        <f t="shared" si="4"/>
        <v>108.87384421005481</v>
      </c>
      <c r="H32" s="2"/>
      <c r="I32" s="2">
        <f t="shared" si="0"/>
        <v>23</v>
      </c>
    </row>
    <row r="33" spans="1:9" s="62" customFormat="1">
      <c r="A33" s="2">
        <f t="shared" si="2"/>
        <v>24</v>
      </c>
      <c r="B33" s="2"/>
      <c r="C33" s="4" t="s">
        <v>9</v>
      </c>
      <c r="D33" s="57">
        <f t="shared" si="4"/>
        <v>215.12087811407588</v>
      </c>
      <c r="E33" s="57">
        <f t="shared" si="4"/>
        <v>220.00434788674866</v>
      </c>
      <c r="F33" s="57">
        <f t="shared" si="4"/>
        <v>227.96143294278264</v>
      </c>
      <c r="G33" s="57">
        <f t="shared" si="4"/>
        <v>233.13802309682825</v>
      </c>
      <c r="H33" s="2"/>
      <c r="I33" s="2">
        <f t="shared" si="0"/>
        <v>24</v>
      </c>
    </row>
    <row r="34" spans="1:9" s="62" customFormat="1">
      <c r="A34" s="2">
        <f t="shared" si="2"/>
        <v>25</v>
      </c>
      <c r="B34" s="2"/>
      <c r="C34" s="10" t="s">
        <v>5</v>
      </c>
      <c r="D34" s="10" t="s">
        <v>5</v>
      </c>
      <c r="E34" s="10" t="s">
        <v>5</v>
      </c>
      <c r="F34" s="10" t="s">
        <v>5</v>
      </c>
      <c r="G34" s="10" t="s">
        <v>5</v>
      </c>
      <c r="H34" s="2"/>
      <c r="I34" s="2">
        <f t="shared" si="0"/>
        <v>25</v>
      </c>
    </row>
    <row r="35" spans="1:9" s="62" customFormat="1">
      <c r="A35" s="2">
        <f t="shared" si="2"/>
        <v>26</v>
      </c>
      <c r="B35" s="2"/>
      <c r="C35" s="52" t="s">
        <v>92</v>
      </c>
      <c r="D35" s="235">
        <f>'LS-1 LED FACILITIES COSTS ADDER'!E96</f>
        <v>16.97519103685303</v>
      </c>
      <c r="E35" s="67">
        <f>D35</f>
        <v>16.97519103685303</v>
      </c>
      <c r="F35" s="67">
        <f>E35</f>
        <v>16.97519103685303</v>
      </c>
      <c r="G35" s="67">
        <f>F35</f>
        <v>16.97519103685303</v>
      </c>
      <c r="H35" s="2"/>
      <c r="I35" s="2">
        <f t="shared" si="0"/>
        <v>26</v>
      </c>
    </row>
    <row r="36" spans="1:9" s="62" customFormat="1">
      <c r="A36" s="2">
        <f t="shared" si="2"/>
        <v>27</v>
      </c>
      <c r="B36" s="2"/>
      <c r="C36" s="10" t="s">
        <v>5</v>
      </c>
      <c r="D36" s="10" t="s">
        <v>5</v>
      </c>
      <c r="E36" s="10" t="s">
        <v>5</v>
      </c>
      <c r="F36" s="10" t="s">
        <v>5</v>
      </c>
      <c r="G36" s="10" t="s">
        <v>5</v>
      </c>
      <c r="H36" s="2"/>
      <c r="I36" s="2">
        <f t="shared" si="0"/>
        <v>27</v>
      </c>
    </row>
    <row r="37" spans="1:9" s="62" customFormat="1">
      <c r="A37" s="2">
        <f t="shared" si="2"/>
        <v>28</v>
      </c>
      <c r="B37" s="2"/>
      <c r="C37" s="123" t="s">
        <v>133</v>
      </c>
      <c r="D37" s="167" t="s">
        <v>239</v>
      </c>
      <c r="E37" s="167" t="s">
        <v>236</v>
      </c>
      <c r="F37" s="167" t="s">
        <v>241</v>
      </c>
      <c r="G37" s="167" t="s">
        <v>242</v>
      </c>
      <c r="H37" s="2"/>
      <c r="I37" s="2">
        <f t="shared" si="0"/>
        <v>28</v>
      </c>
    </row>
    <row r="38" spans="1:9" s="62" customFormat="1">
      <c r="A38" s="2">
        <f t="shared" si="2"/>
        <v>29</v>
      </c>
      <c r="B38" s="2"/>
      <c r="C38" s="10"/>
      <c r="D38" s="10"/>
      <c r="E38" s="10"/>
      <c r="F38" s="10"/>
      <c r="G38" s="10"/>
      <c r="H38" s="2"/>
      <c r="I38" s="2">
        <f t="shared" si="0"/>
        <v>29</v>
      </c>
    </row>
    <row r="39" spans="1:9" s="62" customFormat="1">
      <c r="A39" s="2">
        <f t="shared" si="2"/>
        <v>30</v>
      </c>
      <c r="B39" s="2"/>
      <c r="C39" s="4" t="s">
        <v>149</v>
      </c>
      <c r="D39" s="12"/>
      <c r="E39" s="12"/>
      <c r="F39" s="12"/>
      <c r="G39" s="12"/>
      <c r="H39" s="12"/>
      <c r="I39" s="2">
        <f t="shared" ref="I39:I61" si="5">A39</f>
        <v>30</v>
      </c>
    </row>
    <row r="40" spans="1:9" s="62" customFormat="1">
      <c r="A40" s="2">
        <f t="shared" si="2"/>
        <v>31</v>
      </c>
      <c r="B40" s="2"/>
      <c r="C40" s="4" t="s">
        <v>145</v>
      </c>
      <c r="D40" s="12"/>
      <c r="E40" s="12"/>
      <c r="F40" s="12"/>
      <c r="G40" s="12"/>
      <c r="H40" s="12"/>
      <c r="I40" s="2">
        <f t="shared" si="5"/>
        <v>31</v>
      </c>
    </row>
    <row r="41" spans="1:9" s="62" customFormat="1">
      <c r="A41" s="2">
        <f t="shared" si="2"/>
        <v>32</v>
      </c>
      <c r="B41" s="2"/>
      <c r="C41" s="4" t="s">
        <v>150</v>
      </c>
      <c r="D41" s="266">
        <f>('[3]INPUTS-LAMP SPECIFIC'!E64+'LS-1 LED FACILITIES COSTS ADDER'!F91)*'[3]INPUTS-GENERAL'!$E$31</f>
        <v>2942.9974273009097</v>
      </c>
      <c r="E41" s="266">
        <f>('[3]INPUTS-LAMP SPECIFIC'!F64+'LS-1 LED FACILITIES COSTS ADDER'!F92)*'[3]INPUTS-GENERAL'!$E$31</f>
        <v>3009.8065585357522</v>
      </c>
      <c r="F41" s="266">
        <f>('[3]INPUTS-LAMP SPECIFIC'!G64+'LS-1 LED FACILITIES COSTS ADDER'!F93)*'[3]INPUTS-GENERAL'!$E$31</f>
        <v>3118.664801650139</v>
      </c>
      <c r="G41" s="266">
        <f>('[3]INPUTS-LAMP SPECIFIC'!H64+'LS-1 LED FACILITIES COSTS ADDER'!F94)*'[3]INPUTS-GENERAL'!$E$31</f>
        <v>3189.4840156618479</v>
      </c>
      <c r="H41" s="12"/>
      <c r="I41" s="2">
        <f t="shared" si="5"/>
        <v>32</v>
      </c>
    </row>
    <row r="42" spans="1:9" s="62" customFormat="1">
      <c r="A42" s="2">
        <f t="shared" si="2"/>
        <v>33</v>
      </c>
      <c r="B42" s="2"/>
      <c r="C42" s="4" t="s">
        <v>12</v>
      </c>
      <c r="D42" s="266">
        <f>('[3]INPUTS-LAMP SPECIFIC'!E65+'LS-1 LED FACILITIES COSTS ADDER'!F86)*'[3]INPUTS-GENERAL'!$E$31</f>
        <v>1083.1547460807951</v>
      </c>
      <c r="E42" s="266">
        <f>('[3]INPUTS-LAMP SPECIFIC'!F65+'LS-1 LED FACILITIES COSTS ADDER'!F87)*'[3]INPUTS-GENERAL'!$E$31</f>
        <v>1149.9638773156373</v>
      </c>
      <c r="F42" s="266">
        <f>('[3]INPUTS-LAMP SPECIFIC'!G65+'LS-1 LED FACILITIES COSTS ADDER'!F88)*'[3]INPUTS-GENERAL'!$E$31</f>
        <v>1258.8221204300241</v>
      </c>
      <c r="G42" s="266">
        <f>('[3]INPUTS-LAMP SPECIFIC'!H65+'LS-1 LED FACILITIES COSTS ADDER'!F89)*'[3]INPUTS-GENERAL'!$E$31</f>
        <v>1329.6413344417326</v>
      </c>
      <c r="H42" s="12"/>
      <c r="I42" s="2">
        <f t="shared" si="5"/>
        <v>33</v>
      </c>
    </row>
    <row r="43" spans="1:9" s="62" customFormat="1">
      <c r="A43" s="2">
        <f t="shared" si="2"/>
        <v>34</v>
      </c>
      <c r="B43" s="2"/>
      <c r="C43" s="4" t="s">
        <v>197</v>
      </c>
      <c r="D43" s="11">
        <f>D41-D42</f>
        <v>1859.8426812201146</v>
      </c>
      <c r="E43" s="11">
        <f>E41-E42</f>
        <v>1859.8426812201149</v>
      </c>
      <c r="F43" s="11">
        <f>F41-F42</f>
        <v>1859.8426812201149</v>
      </c>
      <c r="G43" s="11">
        <f>G41-G42</f>
        <v>1859.8426812201153</v>
      </c>
      <c r="H43" s="12"/>
      <c r="I43" s="2">
        <f t="shared" si="5"/>
        <v>34</v>
      </c>
    </row>
    <row r="44" spans="1:9" s="62" customFormat="1">
      <c r="A44" s="2">
        <f t="shared" si="2"/>
        <v>35</v>
      </c>
      <c r="B44" s="2"/>
      <c r="C44" s="1"/>
      <c r="D44" s="11"/>
      <c r="E44" s="11"/>
      <c r="F44" s="11"/>
      <c r="G44" s="11"/>
      <c r="H44" s="12"/>
      <c r="I44" s="2">
        <f t="shared" si="5"/>
        <v>35</v>
      </c>
    </row>
    <row r="45" spans="1:9" s="62" customFormat="1">
      <c r="A45" s="2">
        <f t="shared" si="2"/>
        <v>36</v>
      </c>
      <c r="B45" s="2"/>
      <c r="C45" s="4" t="s">
        <v>83</v>
      </c>
      <c r="D45" s="11"/>
      <c r="E45" s="11"/>
      <c r="F45" s="11"/>
      <c r="G45" s="11"/>
      <c r="H45" s="12"/>
      <c r="I45" s="2">
        <f t="shared" si="5"/>
        <v>36</v>
      </c>
    </row>
    <row r="46" spans="1:9" s="62" customFormat="1">
      <c r="A46" s="2">
        <f t="shared" si="2"/>
        <v>37</v>
      </c>
      <c r="B46" s="2"/>
      <c r="C46" s="4" t="s">
        <v>151</v>
      </c>
      <c r="D46" s="11">
        <f>D41</f>
        <v>2942.9974273009097</v>
      </c>
      <c r="E46" s="11">
        <f>E41</f>
        <v>3009.8065585357522</v>
      </c>
      <c r="F46" s="11">
        <f>F41</f>
        <v>3118.664801650139</v>
      </c>
      <c r="G46" s="11">
        <f>G41</f>
        <v>3189.4840156618479</v>
      </c>
      <c r="H46" s="12"/>
      <c r="I46" s="2">
        <f t="shared" si="5"/>
        <v>37</v>
      </c>
    </row>
    <row r="47" spans="1:9" s="62" customFormat="1">
      <c r="A47" s="2">
        <f t="shared" si="2"/>
        <v>38</v>
      </c>
      <c r="B47" s="2"/>
      <c r="C47" s="4" t="s">
        <v>13</v>
      </c>
      <c r="D47" s="266">
        <f>D46*'[3]INPUTS-GENERAL'!$E$39</f>
        <v>215.12087811407588</v>
      </c>
      <c r="E47" s="266">
        <f>E46*'[3]INPUTS-GENERAL'!$E$39</f>
        <v>220.00434788674866</v>
      </c>
      <c r="F47" s="266">
        <f>F46*'[3]INPUTS-GENERAL'!$E$39</f>
        <v>227.96143294278264</v>
      </c>
      <c r="G47" s="266">
        <f>G46*'[3]INPUTS-GENERAL'!$E$39</f>
        <v>233.13802309682825</v>
      </c>
      <c r="H47" s="12"/>
      <c r="I47" s="2">
        <f t="shared" si="5"/>
        <v>38</v>
      </c>
    </row>
    <row r="48" spans="1:9" s="62" customFormat="1">
      <c r="A48" s="2">
        <f t="shared" si="2"/>
        <v>39</v>
      </c>
      <c r="B48" s="2"/>
      <c r="C48" s="1"/>
      <c r="D48" s="11"/>
      <c r="E48" s="11"/>
      <c r="F48" s="11"/>
      <c r="G48" s="11"/>
      <c r="H48" s="12"/>
      <c r="I48" s="2">
        <f t="shared" si="5"/>
        <v>39</v>
      </c>
    </row>
    <row r="49" spans="1:9" s="62" customFormat="1">
      <c r="A49" s="2">
        <f t="shared" si="2"/>
        <v>40</v>
      </c>
      <c r="B49" s="2"/>
      <c r="C49" s="4" t="s">
        <v>82</v>
      </c>
      <c r="D49" s="11"/>
      <c r="E49" s="11"/>
      <c r="F49" s="11"/>
      <c r="G49" s="11"/>
      <c r="H49" s="12"/>
      <c r="I49" s="2">
        <f t="shared" si="5"/>
        <v>40</v>
      </c>
    </row>
    <row r="50" spans="1:9" s="62" customFormat="1">
      <c r="A50" s="2">
        <f t="shared" si="2"/>
        <v>41</v>
      </c>
      <c r="B50" s="2"/>
      <c r="C50" s="4" t="s">
        <v>146</v>
      </c>
      <c r="D50" s="11">
        <f>D42</f>
        <v>1083.1547460807951</v>
      </c>
      <c r="E50" s="11">
        <f t="shared" ref="D50:G51" si="6">E42</f>
        <v>1149.9638773156373</v>
      </c>
      <c r="F50" s="11">
        <f t="shared" si="6"/>
        <v>1258.8221204300241</v>
      </c>
      <c r="G50" s="11">
        <f t="shared" si="6"/>
        <v>1329.6413344417326</v>
      </c>
      <c r="H50" s="12"/>
      <c r="I50" s="2">
        <f t="shared" si="5"/>
        <v>41</v>
      </c>
    </row>
    <row r="51" spans="1:9" s="62" customFormat="1">
      <c r="A51" s="2">
        <f t="shared" si="2"/>
        <v>42</v>
      </c>
      <c r="B51" s="2"/>
      <c r="C51" s="4" t="s">
        <v>147</v>
      </c>
      <c r="D51" s="11">
        <f t="shared" si="6"/>
        <v>1859.8426812201146</v>
      </c>
      <c r="E51" s="11">
        <f t="shared" si="6"/>
        <v>1859.8426812201149</v>
      </c>
      <c r="F51" s="11">
        <f t="shared" si="6"/>
        <v>1859.8426812201149</v>
      </c>
      <c r="G51" s="11">
        <f t="shared" si="6"/>
        <v>1859.8426812201153</v>
      </c>
      <c r="H51" s="12"/>
      <c r="I51" s="2">
        <f t="shared" si="5"/>
        <v>42</v>
      </c>
    </row>
    <row r="52" spans="1:9" s="62" customFormat="1">
      <c r="A52" s="2">
        <f t="shared" si="2"/>
        <v>43</v>
      </c>
      <c r="B52" s="2"/>
      <c r="C52" s="4" t="s">
        <v>14</v>
      </c>
      <c r="D52" s="266">
        <f>(D50*'[3]INPUTS-GENERAL'!$E$39)+(D51*'[3]INPUTS-GENERAL'!$E$40)</f>
        <v>90.856699227302471</v>
      </c>
      <c r="E52" s="266">
        <f>(E50*'[3]INPUTS-GENERAL'!$E$39)+(E51*'[3]INPUTS-GENERAL'!$E$40)</f>
        <v>95.740168999975268</v>
      </c>
      <c r="F52" s="266">
        <f>(F50*'[3]INPUTS-GENERAL'!$E$39)+(F51*'[3]INPUTS-GENERAL'!$E$40)</f>
        <v>103.69725405600921</v>
      </c>
      <c r="G52" s="266">
        <f>(G50*'[3]INPUTS-GENERAL'!$E$39)+(G51*'[3]INPUTS-GENERAL'!$E$40)</f>
        <v>108.87384421005481</v>
      </c>
      <c r="H52" s="12"/>
      <c r="I52" s="2">
        <f t="shared" si="5"/>
        <v>43</v>
      </c>
    </row>
    <row r="53" spans="1:9" s="62" customFormat="1">
      <c r="A53" s="2">
        <f t="shared" si="2"/>
        <v>44</v>
      </c>
      <c r="B53" s="2"/>
      <c r="C53" s="4"/>
      <c r="D53" s="11"/>
      <c r="E53" s="11"/>
      <c r="F53" s="11"/>
      <c r="G53" s="11"/>
      <c r="H53" s="12"/>
      <c r="I53" s="2">
        <f t="shared" si="5"/>
        <v>44</v>
      </c>
    </row>
    <row r="54" spans="1:9" s="62" customFormat="1">
      <c r="A54" s="2">
        <f t="shared" si="2"/>
        <v>45</v>
      </c>
      <c r="B54" s="2"/>
      <c r="C54" s="4" t="s">
        <v>81</v>
      </c>
      <c r="D54" s="11"/>
      <c r="E54" s="11"/>
      <c r="F54" s="11"/>
      <c r="G54" s="11"/>
      <c r="H54" s="12"/>
      <c r="I54" s="2">
        <f t="shared" si="5"/>
        <v>45</v>
      </c>
    </row>
    <row r="55" spans="1:9" s="62" customFormat="1">
      <c r="A55" s="2">
        <f t="shared" si="2"/>
        <v>46</v>
      </c>
      <c r="B55" s="2"/>
      <c r="C55" s="4" t="s">
        <v>203</v>
      </c>
      <c r="D55" s="266">
        <f>('[3]INPUTS-LAMP SPECIFIC'!E63+'LS-1 LED FACILITIES COSTS ADDER'!F81)*'[3]INPUTS-GENERAL'!$E$31</f>
        <v>1132.484698200368</v>
      </c>
      <c r="E55" s="266">
        <f>('[3]INPUTS-LAMP SPECIFIC'!F63+'LS-1 LED FACILITIES COSTS ADDER'!F82)*'[3]INPUTS-GENERAL'!$E$31</f>
        <v>1199.29382943521</v>
      </c>
      <c r="F55" s="266">
        <f>('[3]INPUTS-LAMP SPECIFIC'!G63+'LS-1 LED FACILITIES COSTS ADDER'!F83)*'[3]INPUTS-GENERAL'!$E$31</f>
        <v>1308.1520725495968</v>
      </c>
      <c r="G55" s="266">
        <f>('[3]INPUTS-LAMP SPECIFIC'!H63+'LS-1 LED FACILITIES COSTS ADDER'!F84)*'[3]INPUTS-GENERAL'!$E$31</f>
        <v>1378.9712865613055</v>
      </c>
      <c r="H55" s="12"/>
      <c r="I55" s="2">
        <f t="shared" si="5"/>
        <v>46</v>
      </c>
    </row>
    <row r="56" spans="1:9" s="62" customFormat="1">
      <c r="A56" s="2">
        <f t="shared" si="2"/>
        <v>47</v>
      </c>
      <c r="B56" s="2"/>
      <c r="C56" s="4" t="s">
        <v>13</v>
      </c>
      <c r="D56" s="266">
        <f>D55*'[3]INPUTS-GENERAL'!$E$39</f>
        <v>82.779923783707773</v>
      </c>
      <c r="E56" s="266">
        <f>E55*'[3]INPUTS-GENERAL'!$E$39</f>
        <v>87.663393556380541</v>
      </c>
      <c r="F56" s="266">
        <f>F55*'[3]INPUTS-GENERAL'!$E$39</f>
        <v>95.620478612414502</v>
      </c>
      <c r="G56" s="266">
        <f>G55*'[3]INPUTS-GENERAL'!$E$39</f>
        <v>100.79706876646011</v>
      </c>
      <c r="H56" s="12"/>
      <c r="I56" s="2">
        <f t="shared" si="5"/>
        <v>47</v>
      </c>
    </row>
    <row r="57" spans="1:9" s="62" customFormat="1">
      <c r="A57" s="2">
        <f t="shared" si="2"/>
        <v>48</v>
      </c>
      <c r="B57" s="2"/>
      <c r="C57" s="1"/>
      <c r="D57" s="11"/>
      <c r="E57" s="11"/>
      <c r="F57" s="11"/>
      <c r="G57" s="11"/>
      <c r="H57" s="12"/>
      <c r="I57" s="2">
        <f t="shared" si="5"/>
        <v>48</v>
      </c>
    </row>
    <row r="58" spans="1:9" s="62" customFormat="1">
      <c r="A58" s="2">
        <f t="shared" si="2"/>
        <v>49</v>
      </c>
      <c r="B58" s="2"/>
      <c r="C58" s="4" t="s">
        <v>15</v>
      </c>
      <c r="D58" s="11"/>
      <c r="E58" s="11"/>
      <c r="F58" s="11"/>
      <c r="G58" s="11"/>
      <c r="H58" s="12"/>
      <c r="I58" s="2">
        <f t="shared" si="5"/>
        <v>49</v>
      </c>
    </row>
    <row r="59" spans="1:9" s="62" customFormat="1">
      <c r="A59" s="2">
        <f t="shared" si="2"/>
        <v>50</v>
      </c>
      <c r="B59" s="2"/>
      <c r="C59" s="4" t="s">
        <v>16</v>
      </c>
      <c r="D59" s="11">
        <f>D56</f>
        <v>82.779923783707773</v>
      </c>
      <c r="E59" s="11">
        <f>E56</f>
        <v>87.663393556380541</v>
      </c>
      <c r="F59" s="11">
        <f>F56</f>
        <v>95.620478612414502</v>
      </c>
      <c r="G59" s="11">
        <f>G56</f>
        <v>100.79706876646011</v>
      </c>
      <c r="H59" s="12"/>
      <c r="I59" s="2">
        <f t="shared" si="5"/>
        <v>50</v>
      </c>
    </row>
    <row r="60" spans="1:9" s="62" customFormat="1">
      <c r="A60" s="2">
        <f t="shared" si="2"/>
        <v>51</v>
      </c>
      <c r="B60" s="2"/>
      <c r="C60" s="4" t="s">
        <v>17</v>
      </c>
      <c r="D60" s="11">
        <f>D52</f>
        <v>90.856699227302471</v>
      </c>
      <c r="E60" s="11">
        <f>E52</f>
        <v>95.740168999975268</v>
      </c>
      <c r="F60" s="11">
        <f>F52</f>
        <v>103.69725405600921</v>
      </c>
      <c r="G60" s="11">
        <f>G52</f>
        <v>108.87384421005481</v>
      </c>
      <c r="H60" s="12"/>
      <c r="I60" s="2">
        <f t="shared" si="5"/>
        <v>51</v>
      </c>
    </row>
    <row r="61" spans="1:9" s="62" customFormat="1">
      <c r="A61" s="2">
        <f t="shared" si="2"/>
        <v>52</v>
      </c>
      <c r="B61" s="2"/>
      <c r="C61" s="4" t="s">
        <v>18</v>
      </c>
      <c r="D61" s="11">
        <f>D47</f>
        <v>215.12087811407588</v>
      </c>
      <c r="E61" s="11">
        <f>E47</f>
        <v>220.00434788674866</v>
      </c>
      <c r="F61" s="11">
        <f>F47</f>
        <v>227.96143294278264</v>
      </c>
      <c r="G61" s="11">
        <f>G47</f>
        <v>233.13802309682825</v>
      </c>
      <c r="H61" s="12"/>
      <c r="I61" s="2">
        <f t="shared" si="5"/>
        <v>52</v>
      </c>
    </row>
  </sheetData>
  <mergeCells count="4">
    <mergeCell ref="A1:I1"/>
    <mergeCell ref="A2:I2"/>
    <mergeCell ref="A5:I5"/>
    <mergeCell ref="A3:I3"/>
  </mergeCells>
  <phoneticPr fontId="4" type="noConversion"/>
  <printOptions horizontalCentered="1"/>
  <pageMargins left="0.75" right="0.75" top="1" bottom="1" header="0.5" footer="0.5"/>
  <pageSetup orientation="landscape" r:id="rId1"/>
  <headerFooter alignWithMargins="0">
    <oddFooter>&amp;L&amp;F
&amp;A&amp;R&amp;P of &amp;N</oddFooter>
  </headerFooter>
  <rowBreaks count="1" manualBreakCount="1">
    <brk id="36" max="8" man="1"/>
  </rowBreaks>
  <ignoredErrors>
    <ignoredError sqref="E19 F19:G19 D19" unlockedFormula="1"/>
    <ignoredError sqref="D13 E13:G13 D15 E15:G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E823-6DC6-440B-9A2A-5C6756A0E851}">
  <dimension ref="A1:L109"/>
  <sheetViews>
    <sheetView zoomScaleNormal="100" workbookViewId="0">
      <selection activeCell="A5" sqref="A5:J5"/>
    </sheetView>
  </sheetViews>
  <sheetFormatPr defaultColWidth="9.140625" defaultRowHeight="15"/>
  <cols>
    <col min="1" max="1" width="9.140625" style="233"/>
    <col min="2" max="2" width="1.7109375" style="233" customWidth="1"/>
    <col min="3" max="3" width="42.7109375" style="233" bestFit="1" customWidth="1"/>
    <col min="4" max="4" width="18.85546875" style="233" bestFit="1" customWidth="1"/>
    <col min="5" max="5" width="10.5703125" style="233" bestFit="1" customWidth="1"/>
    <col min="6" max="6" width="14.85546875" style="233" bestFit="1" customWidth="1"/>
    <col min="7" max="7" width="2.7109375" style="233" customWidth="1"/>
    <col min="8" max="8" width="9.85546875" style="233" bestFit="1" customWidth="1"/>
    <col min="9" max="9" width="1.7109375" style="233" customWidth="1"/>
    <col min="10" max="16384" width="9.140625" style="233"/>
  </cols>
  <sheetData>
    <row r="1" spans="1:12">
      <c r="A1" s="290" t="str">
        <f>DESCRIPTION!A1</f>
        <v>SAN DIEGO GAS AND ELECTRIC COMPANY ("SDG&amp;E")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2">
      <c r="A2" s="290" t="str">
        <f>DESCRIPTION!A2</f>
        <v>TEST YEAR ("TY") 2019 GENERAL RATE CASE ("GRC") PHASE 2, APPLICATION ("A.") 19-03-002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2">
      <c r="A3" s="290" t="str">
        <f>DESCRIPTION!A3</f>
        <v>SAXE SUPPLEMENTAL TESTIMONY WORKPAPER #1 - LS-1 LED RATES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12">
      <c r="C4" s="244"/>
      <c r="D4" s="244"/>
      <c r="E4" s="244"/>
      <c r="F4" s="244"/>
      <c r="G4" s="244"/>
      <c r="H4" s="244"/>
    </row>
    <row r="5" spans="1:12">
      <c r="A5" s="297" t="s">
        <v>281</v>
      </c>
      <c r="B5" s="297"/>
      <c r="C5" s="297"/>
      <c r="D5" s="297"/>
      <c r="E5" s="297"/>
      <c r="F5" s="297"/>
      <c r="G5" s="297"/>
      <c r="H5" s="297"/>
      <c r="I5" s="297"/>
      <c r="J5" s="297"/>
    </row>
    <row r="6" spans="1:12">
      <c r="C6" s="244"/>
      <c r="D6" s="244"/>
      <c r="E6" s="244"/>
      <c r="F6" s="244"/>
      <c r="G6" s="244"/>
      <c r="H6" s="244"/>
    </row>
    <row r="7" spans="1:12">
      <c r="A7" s="179" t="s">
        <v>1</v>
      </c>
      <c r="C7" s="244"/>
      <c r="D7" s="243" t="s">
        <v>258</v>
      </c>
      <c r="E7" s="243" t="s">
        <v>259</v>
      </c>
      <c r="F7" s="243" t="s">
        <v>251</v>
      </c>
      <c r="G7" s="242"/>
      <c r="H7" s="242"/>
      <c r="J7" s="179" t="s">
        <v>1</v>
      </c>
    </row>
    <row r="8" spans="1:12">
      <c r="A8" s="175" t="s">
        <v>48</v>
      </c>
      <c r="B8" s="246"/>
      <c r="C8" s="247"/>
      <c r="D8" s="248" t="s">
        <v>46</v>
      </c>
      <c r="E8" s="248" t="s">
        <v>46</v>
      </c>
      <c r="F8" s="248" t="s">
        <v>46</v>
      </c>
      <c r="G8" s="249"/>
      <c r="H8" s="249" t="s">
        <v>235</v>
      </c>
      <c r="I8" s="246"/>
      <c r="J8" s="175" t="s">
        <v>48</v>
      </c>
    </row>
    <row r="9" spans="1:12">
      <c r="A9" s="192"/>
      <c r="C9" s="244" t="s">
        <v>140</v>
      </c>
      <c r="D9" s="244"/>
      <c r="E9" s="244"/>
      <c r="F9" s="244"/>
      <c r="G9" s="244"/>
      <c r="H9" s="244"/>
      <c r="J9" s="192"/>
    </row>
    <row r="10" spans="1:12">
      <c r="A10" s="192">
        <f>A9+1</f>
        <v>1</v>
      </c>
      <c r="C10" s="244">
        <v>175</v>
      </c>
      <c r="D10" s="261">
        <f>'[5]LS-1 Mercury Vapor'!$C$9+'[5]LS-1 Mercury Vapor'!$C$10</f>
        <v>262.2850358565737</v>
      </c>
      <c r="E10" s="263">
        <f>'[4]Mercury Vapor Class A'!$S$6</f>
        <v>509.60955000000001</v>
      </c>
      <c r="F10" s="245">
        <f>E10-D10</f>
        <v>247.32451414342631</v>
      </c>
      <c r="G10" s="244"/>
      <c r="H10" s="244">
        <v>71</v>
      </c>
      <c r="J10" s="192">
        <f>J9+1</f>
        <v>1</v>
      </c>
      <c r="L10" s="250"/>
    </row>
    <row r="11" spans="1:12">
      <c r="A11" s="192">
        <f>A10+1</f>
        <v>2</v>
      </c>
      <c r="C11" s="244" t="s">
        <v>139</v>
      </c>
      <c r="D11" s="261"/>
      <c r="E11" s="263"/>
      <c r="F11" s="245"/>
      <c r="G11" s="244"/>
      <c r="H11" s="244"/>
      <c r="J11" s="192">
        <f>J10+1</f>
        <v>2</v>
      </c>
      <c r="L11" s="250"/>
    </row>
    <row r="12" spans="1:12">
      <c r="A12" s="192">
        <f t="shared" ref="A12:A74" si="0">A11+1</f>
        <v>3</v>
      </c>
      <c r="C12" s="244">
        <v>175</v>
      </c>
      <c r="D12" s="261">
        <f>'[5]LS-1 Mercury Vapor'!$C$9+'[5]LS-1 Mercury Vapor'!$C$10</f>
        <v>262.2850358565737</v>
      </c>
      <c r="E12" s="263">
        <f>'[4]Mercury Vapor Class A'!$S$6</f>
        <v>509.60955000000001</v>
      </c>
      <c r="F12" s="245">
        <f t="shared" ref="F12:F13" si="1">E12-D12</f>
        <v>247.32451414342631</v>
      </c>
      <c r="G12" s="244"/>
      <c r="H12" s="244">
        <v>71</v>
      </c>
      <c r="J12" s="192">
        <f t="shared" ref="J12:J74" si="2">J11+1</f>
        <v>3</v>
      </c>
      <c r="L12" s="250"/>
    </row>
    <row r="13" spans="1:12">
      <c r="A13" s="192">
        <f t="shared" si="0"/>
        <v>4</v>
      </c>
      <c r="C13" s="244">
        <v>400</v>
      </c>
      <c r="D13" s="261">
        <f>'[5]LS-1 Mercury Vapor'!$D$9+'[5]LS-1 Mercury Vapor'!$D$10</f>
        <v>485.92742629482075</v>
      </c>
      <c r="E13" s="261">
        <f>'[4]Mercury Vapor Class A'!$S$8</f>
        <v>717.19155000000001</v>
      </c>
      <c r="F13" s="245">
        <f t="shared" si="1"/>
        <v>231.26412370517926</v>
      </c>
      <c r="G13" s="244"/>
      <c r="H13" s="244">
        <v>174</v>
      </c>
      <c r="J13" s="192">
        <f t="shared" si="2"/>
        <v>4</v>
      </c>
      <c r="L13" s="250"/>
    </row>
    <row r="14" spans="1:12">
      <c r="A14" s="192">
        <f t="shared" si="0"/>
        <v>5</v>
      </c>
      <c r="C14" s="244"/>
      <c r="D14" s="262"/>
      <c r="E14" s="262"/>
      <c r="F14" s="244"/>
      <c r="G14" s="244"/>
      <c r="H14" s="244"/>
      <c r="J14" s="192">
        <f t="shared" si="2"/>
        <v>5</v>
      </c>
      <c r="L14" s="250"/>
    </row>
    <row r="15" spans="1:12">
      <c r="A15" s="192">
        <f t="shared" si="0"/>
        <v>6</v>
      </c>
      <c r="C15" s="244" t="s">
        <v>171</v>
      </c>
      <c r="D15" s="262"/>
      <c r="E15" s="262"/>
      <c r="F15" s="244"/>
      <c r="G15" s="244"/>
      <c r="H15" s="244"/>
      <c r="J15" s="192">
        <f t="shared" si="2"/>
        <v>6</v>
      </c>
      <c r="L15" s="250"/>
    </row>
    <row r="16" spans="1:12">
      <c r="A16" s="192">
        <f t="shared" si="0"/>
        <v>7</v>
      </c>
      <c r="C16" s="244">
        <v>70</v>
      </c>
      <c r="D16" s="261">
        <f>'[5]LS-1A'!$F$11</f>
        <v>111.24000000000001</v>
      </c>
      <c r="E16" s="261">
        <f>'[4]HPS Class A'!$S$6</f>
        <v>454.25435000000004</v>
      </c>
      <c r="F16" s="245">
        <f t="shared" ref="F16:F79" si="3">E16-D16</f>
        <v>343.01435000000004</v>
      </c>
      <c r="G16" s="244"/>
      <c r="H16" s="244">
        <v>31</v>
      </c>
      <c r="J16" s="192">
        <f t="shared" si="2"/>
        <v>7</v>
      </c>
      <c r="L16" s="250"/>
    </row>
    <row r="17" spans="1:12">
      <c r="A17" s="192">
        <f t="shared" si="0"/>
        <v>8</v>
      </c>
      <c r="C17" s="244">
        <v>100</v>
      </c>
      <c r="D17" s="261">
        <f>'[5]LS-1A'!$F$13</f>
        <v>116.69</v>
      </c>
      <c r="E17" s="261">
        <f>'[4]HPS Class A'!$S$7</f>
        <v>461.17955000000001</v>
      </c>
      <c r="F17" s="245">
        <f t="shared" si="3"/>
        <v>344.48955000000001</v>
      </c>
      <c r="G17" s="244"/>
      <c r="H17" s="244">
        <v>39</v>
      </c>
      <c r="J17" s="192">
        <f t="shared" si="2"/>
        <v>8</v>
      </c>
      <c r="L17" s="250"/>
    </row>
    <row r="18" spans="1:12">
      <c r="A18" s="192">
        <f t="shared" si="0"/>
        <v>9</v>
      </c>
      <c r="C18" s="244">
        <v>150</v>
      </c>
      <c r="D18" s="261">
        <f>'[5]LS-1A'!$F$15</f>
        <v>116.47</v>
      </c>
      <c r="E18" s="261">
        <f>'[4]HPS Class A'!$S$8</f>
        <v>509.60955000000001</v>
      </c>
      <c r="F18" s="245">
        <f t="shared" si="3"/>
        <v>393.13954999999999</v>
      </c>
      <c r="G18" s="244"/>
      <c r="H18" s="244">
        <v>71</v>
      </c>
      <c r="J18" s="192">
        <f t="shared" si="2"/>
        <v>9</v>
      </c>
      <c r="L18" s="250"/>
    </row>
    <row r="19" spans="1:12">
      <c r="A19" s="192">
        <f t="shared" si="0"/>
        <v>10</v>
      </c>
      <c r="C19" s="244" t="s">
        <v>172</v>
      </c>
      <c r="D19" s="261"/>
      <c r="E19" s="261"/>
      <c r="F19" s="245"/>
      <c r="G19" s="244"/>
      <c r="H19" s="244"/>
      <c r="J19" s="192">
        <f t="shared" si="2"/>
        <v>10</v>
      </c>
      <c r="L19" s="250"/>
    </row>
    <row r="20" spans="1:12">
      <c r="A20" s="192">
        <f t="shared" si="0"/>
        <v>11</v>
      </c>
      <c r="C20" s="244">
        <v>200</v>
      </c>
      <c r="D20" s="261">
        <f>'[5]LS-1A'!$F$17</f>
        <v>189.87</v>
      </c>
      <c r="E20" s="261">
        <f>'[4]HPS Class A'!$S$9</f>
        <v>571.88995</v>
      </c>
      <c r="F20" s="245">
        <f t="shared" si="3"/>
        <v>382.01994999999999</v>
      </c>
      <c r="G20" s="244"/>
      <c r="H20" s="244">
        <v>97</v>
      </c>
      <c r="J20" s="192">
        <f t="shared" si="2"/>
        <v>11</v>
      </c>
      <c r="L20" s="250"/>
    </row>
    <row r="21" spans="1:12">
      <c r="A21" s="192">
        <f t="shared" si="0"/>
        <v>12</v>
      </c>
      <c r="C21" s="244">
        <v>250</v>
      </c>
      <c r="D21" s="261">
        <f>'[5]LS-1A'!$F$19</f>
        <v>231.93</v>
      </c>
      <c r="E21" s="261">
        <f>'[4]HPS Class A'!$S$10</f>
        <v>620.31995000000006</v>
      </c>
      <c r="F21" s="245">
        <f t="shared" si="3"/>
        <v>388.38995000000006</v>
      </c>
      <c r="G21" s="244"/>
      <c r="H21" s="244">
        <v>98</v>
      </c>
      <c r="J21" s="192">
        <f t="shared" si="2"/>
        <v>12</v>
      </c>
      <c r="L21" s="250"/>
    </row>
    <row r="22" spans="1:12">
      <c r="A22" s="192">
        <f t="shared" si="0"/>
        <v>13</v>
      </c>
      <c r="C22" s="244">
        <v>400</v>
      </c>
      <c r="D22" s="261">
        <f>'[5]LS-1A'!$F$21</f>
        <v>219.32</v>
      </c>
      <c r="E22" s="261">
        <f>'[4]HPS Class A'!$S$11</f>
        <v>717.19155000000001</v>
      </c>
      <c r="F22" s="245">
        <f t="shared" si="3"/>
        <v>497.87155000000001</v>
      </c>
      <c r="G22" s="244"/>
      <c r="H22" s="244">
        <v>174</v>
      </c>
      <c r="J22" s="192">
        <f t="shared" si="2"/>
        <v>13</v>
      </c>
      <c r="L22" s="250"/>
    </row>
    <row r="23" spans="1:12">
      <c r="A23" s="192">
        <f t="shared" si="0"/>
        <v>14</v>
      </c>
      <c r="C23" s="244" t="s">
        <v>173</v>
      </c>
      <c r="D23" s="262"/>
      <c r="E23" s="262"/>
      <c r="F23" s="245"/>
      <c r="G23" s="244"/>
      <c r="H23" s="244"/>
      <c r="J23" s="192">
        <f t="shared" si="2"/>
        <v>14</v>
      </c>
      <c r="L23" s="250"/>
    </row>
    <row r="24" spans="1:12">
      <c r="A24" s="192">
        <f t="shared" si="0"/>
        <v>15</v>
      </c>
      <c r="C24" s="244">
        <v>70</v>
      </c>
      <c r="D24" s="261">
        <f>'[5]LS-1B &amp; LS-1C'!$F$22</f>
        <v>111.24000000000001</v>
      </c>
      <c r="E24" s="261">
        <f>'[4]HPS Class B &amp; C Single'!$K$8</f>
        <v>454.25435000000004</v>
      </c>
      <c r="F24" s="245">
        <f t="shared" si="3"/>
        <v>343.01435000000004</v>
      </c>
      <c r="G24" s="244"/>
      <c r="H24" s="244">
        <v>31</v>
      </c>
      <c r="J24" s="192">
        <f t="shared" si="2"/>
        <v>15</v>
      </c>
      <c r="L24" s="250"/>
    </row>
    <row r="25" spans="1:12">
      <c r="A25" s="192">
        <f t="shared" si="0"/>
        <v>16</v>
      </c>
      <c r="C25" s="244">
        <v>100</v>
      </c>
      <c r="D25" s="261">
        <f>'[5]LS-1B &amp; LS-1C'!$F$24</f>
        <v>116.69</v>
      </c>
      <c r="E25" s="261">
        <f>'[4]HPS Class B &amp; C Single'!$K$12</f>
        <v>461.17954999999995</v>
      </c>
      <c r="F25" s="245">
        <f t="shared" si="3"/>
        <v>344.48954999999995</v>
      </c>
      <c r="G25" s="244"/>
      <c r="H25" s="244">
        <v>39</v>
      </c>
      <c r="J25" s="192">
        <f t="shared" si="2"/>
        <v>16</v>
      </c>
      <c r="L25" s="250"/>
    </row>
    <row r="26" spans="1:12">
      <c r="A26" s="192">
        <f t="shared" si="0"/>
        <v>17</v>
      </c>
      <c r="C26" s="244">
        <v>150</v>
      </c>
      <c r="D26" s="261">
        <f>'[5]LS-1B &amp; LS-1C'!$F$26</f>
        <v>116.47</v>
      </c>
      <c r="E26" s="261">
        <f>'[4]HPS Class B &amp; C Single'!$K$17</f>
        <v>509.60955000000001</v>
      </c>
      <c r="F26" s="245">
        <f t="shared" si="3"/>
        <v>393.13954999999999</v>
      </c>
      <c r="G26" s="244"/>
      <c r="H26" s="244">
        <v>71</v>
      </c>
      <c r="J26" s="192">
        <f t="shared" si="2"/>
        <v>17</v>
      </c>
      <c r="L26" s="250"/>
    </row>
    <row r="27" spans="1:12">
      <c r="A27" s="192">
        <f t="shared" si="0"/>
        <v>18</v>
      </c>
      <c r="C27" s="244" t="s">
        <v>174</v>
      </c>
      <c r="D27" s="261"/>
      <c r="E27" s="261"/>
      <c r="F27" s="245"/>
      <c r="G27" s="244"/>
      <c r="H27" s="244"/>
      <c r="J27" s="192">
        <f t="shared" si="2"/>
        <v>18</v>
      </c>
      <c r="L27" s="250"/>
    </row>
    <row r="28" spans="1:12">
      <c r="A28" s="192">
        <f t="shared" si="0"/>
        <v>19</v>
      </c>
      <c r="C28" s="244">
        <v>200</v>
      </c>
      <c r="D28" s="261">
        <f>'[5]LS-1B &amp; LS-1C'!$F$28</f>
        <v>189.87</v>
      </c>
      <c r="E28" s="261">
        <f>'[4]HPS Class B &amp; C Single'!$K$22</f>
        <v>571.88995</v>
      </c>
      <c r="F28" s="245">
        <f t="shared" si="3"/>
        <v>382.01994999999999</v>
      </c>
      <c r="G28" s="244"/>
      <c r="H28" s="244">
        <v>97</v>
      </c>
      <c r="J28" s="192">
        <f t="shared" si="2"/>
        <v>19</v>
      </c>
      <c r="L28" s="250"/>
    </row>
    <row r="29" spans="1:12">
      <c r="A29" s="192">
        <f t="shared" si="0"/>
        <v>20</v>
      </c>
      <c r="C29" s="244">
        <v>250</v>
      </c>
      <c r="D29" s="261">
        <f>'[5]LS-1B &amp; LS-1C'!$F$30</f>
        <v>231.93</v>
      </c>
      <c r="E29" s="261">
        <f>'[4]HPS Class B &amp; C Single'!$K$27</f>
        <v>620.31995000000006</v>
      </c>
      <c r="F29" s="245">
        <f t="shared" si="3"/>
        <v>388.38995000000006</v>
      </c>
      <c r="G29" s="244"/>
      <c r="H29" s="244">
        <v>136</v>
      </c>
      <c r="J29" s="192">
        <f t="shared" si="2"/>
        <v>20</v>
      </c>
      <c r="L29" s="250"/>
    </row>
    <row r="30" spans="1:12">
      <c r="A30" s="192">
        <f t="shared" si="0"/>
        <v>21</v>
      </c>
      <c r="C30" s="244">
        <v>400</v>
      </c>
      <c r="D30" s="261">
        <f>'[5]LS-1B &amp; LS-1C'!$F$32</f>
        <v>219.32</v>
      </c>
      <c r="E30" s="261">
        <f>'[4]HPS Class B &amp; C Single'!$K$32</f>
        <v>717.19155000000001</v>
      </c>
      <c r="F30" s="245">
        <f t="shared" si="3"/>
        <v>497.87155000000001</v>
      </c>
      <c r="G30" s="244"/>
      <c r="H30" s="244">
        <v>174</v>
      </c>
      <c r="J30" s="192">
        <f t="shared" si="2"/>
        <v>21</v>
      </c>
      <c r="L30" s="250"/>
    </row>
    <row r="31" spans="1:12">
      <c r="A31" s="192">
        <f t="shared" si="0"/>
        <v>22</v>
      </c>
      <c r="C31" s="244" t="s">
        <v>175</v>
      </c>
      <c r="D31" s="261"/>
      <c r="E31" s="261"/>
      <c r="F31" s="245"/>
      <c r="G31" s="244"/>
      <c r="H31" s="244"/>
      <c r="J31" s="192">
        <f t="shared" si="2"/>
        <v>22</v>
      </c>
      <c r="L31" s="250"/>
    </row>
    <row r="32" spans="1:12">
      <c r="A32" s="192">
        <f t="shared" si="0"/>
        <v>23</v>
      </c>
      <c r="C32" s="244">
        <v>70</v>
      </c>
      <c r="D32" s="261">
        <f>'[5]LS-1B &amp; LS-1C'!$F$21</f>
        <v>111.24000000000001</v>
      </c>
      <c r="E32" s="261">
        <f>'[4]HPS Class B &amp; C Double'!$K$9/2</f>
        <v>312.85697500000003</v>
      </c>
      <c r="F32" s="245">
        <f t="shared" si="3"/>
        <v>201.61697500000002</v>
      </c>
      <c r="G32" s="244"/>
      <c r="H32" s="244">
        <v>31</v>
      </c>
      <c r="J32" s="192">
        <f t="shared" si="2"/>
        <v>23</v>
      </c>
      <c r="L32" s="250"/>
    </row>
    <row r="33" spans="1:12">
      <c r="A33" s="192">
        <f t="shared" si="0"/>
        <v>24</v>
      </c>
      <c r="C33" s="244">
        <v>100</v>
      </c>
      <c r="D33" s="261">
        <f>'[5]LS-1B &amp; LS-1C'!$F$23</f>
        <v>116.69</v>
      </c>
      <c r="E33" s="261">
        <f>'[4]HPS Class B &amp; C Double'!$K$16/2</f>
        <v>319.782175</v>
      </c>
      <c r="F33" s="245">
        <f t="shared" si="3"/>
        <v>203.092175</v>
      </c>
      <c r="G33" s="244"/>
      <c r="H33" s="244">
        <v>39</v>
      </c>
      <c r="J33" s="192">
        <f t="shared" si="2"/>
        <v>24</v>
      </c>
      <c r="L33" s="250"/>
    </row>
    <row r="34" spans="1:12">
      <c r="A34" s="192">
        <f t="shared" si="0"/>
        <v>25</v>
      </c>
      <c r="C34" s="244">
        <v>150</v>
      </c>
      <c r="D34" s="261">
        <f>'[5]LS-1B &amp; LS-1C'!$F$25</f>
        <v>116.47</v>
      </c>
      <c r="E34" s="261">
        <f>'[4]HPS Class B &amp; C Double'!$K$23/2</f>
        <v>368.212175</v>
      </c>
      <c r="F34" s="245">
        <f t="shared" si="3"/>
        <v>251.742175</v>
      </c>
      <c r="G34" s="244"/>
      <c r="H34" s="244">
        <v>71</v>
      </c>
      <c r="J34" s="192">
        <f t="shared" si="2"/>
        <v>25</v>
      </c>
      <c r="L34" s="250"/>
    </row>
    <row r="35" spans="1:12">
      <c r="A35" s="192">
        <f t="shared" si="0"/>
        <v>26</v>
      </c>
      <c r="C35" s="244" t="s">
        <v>176</v>
      </c>
      <c r="D35" s="261"/>
      <c r="E35" s="261"/>
      <c r="F35" s="245"/>
      <c r="G35" s="244"/>
      <c r="H35" s="244"/>
      <c r="J35" s="192">
        <f t="shared" si="2"/>
        <v>26</v>
      </c>
      <c r="L35" s="250"/>
    </row>
    <row r="36" spans="1:12">
      <c r="A36" s="192">
        <f t="shared" si="0"/>
        <v>27</v>
      </c>
      <c r="C36" s="244">
        <v>200</v>
      </c>
      <c r="D36" s="261">
        <f>'[5]LS-1B &amp; LS-1C'!$F$27</f>
        <v>189.87</v>
      </c>
      <c r="E36" s="261">
        <f>'[4]HPS Class B &amp; C Double'!$K$30/2</f>
        <v>430.49257499999999</v>
      </c>
      <c r="F36" s="245">
        <f t="shared" si="3"/>
        <v>240.62257499999998</v>
      </c>
      <c r="G36" s="244"/>
      <c r="H36" s="244">
        <v>97</v>
      </c>
      <c r="J36" s="192">
        <f t="shared" si="2"/>
        <v>27</v>
      </c>
      <c r="L36" s="250"/>
    </row>
    <row r="37" spans="1:12">
      <c r="A37" s="192">
        <f t="shared" si="0"/>
        <v>28</v>
      </c>
      <c r="C37" s="244">
        <v>250</v>
      </c>
      <c r="D37" s="261">
        <f>'[5]LS-1B &amp; LS-1C'!$F$29</f>
        <v>231.93</v>
      </c>
      <c r="E37" s="261">
        <f>'[4]HPS Class B &amp; C Double'!$K$37/2</f>
        <v>478.92257500000005</v>
      </c>
      <c r="F37" s="245">
        <f t="shared" si="3"/>
        <v>246.99257500000004</v>
      </c>
      <c r="G37" s="244"/>
      <c r="H37" s="244">
        <v>136</v>
      </c>
      <c r="J37" s="192">
        <f t="shared" si="2"/>
        <v>28</v>
      </c>
      <c r="L37" s="250"/>
    </row>
    <row r="38" spans="1:12">
      <c r="A38" s="192">
        <f t="shared" si="0"/>
        <v>29</v>
      </c>
      <c r="C38" s="244">
        <v>400</v>
      </c>
      <c r="D38" s="261">
        <f>'[5]LS-1B &amp; LS-1C'!$F$31</f>
        <v>219.32</v>
      </c>
      <c r="E38" s="261">
        <f>'[4]HPS Class B &amp; C Double'!$K$44/2</f>
        <v>575.794175</v>
      </c>
      <c r="F38" s="245">
        <f t="shared" si="3"/>
        <v>356.474175</v>
      </c>
      <c r="G38" s="244"/>
      <c r="H38" s="244">
        <v>174</v>
      </c>
      <c r="J38" s="192">
        <f t="shared" si="2"/>
        <v>29</v>
      </c>
      <c r="L38" s="250"/>
    </row>
    <row r="39" spans="1:12">
      <c r="A39" s="192">
        <f t="shared" si="0"/>
        <v>30</v>
      </c>
      <c r="C39" s="244" t="s">
        <v>177</v>
      </c>
      <c r="D39" s="261"/>
      <c r="E39" s="262"/>
      <c r="F39" s="245"/>
      <c r="G39" s="244"/>
      <c r="H39" s="244"/>
      <c r="J39" s="192">
        <f t="shared" si="2"/>
        <v>30</v>
      </c>
      <c r="L39" s="250"/>
    </row>
    <row r="40" spans="1:12">
      <c r="A40" s="192">
        <f t="shared" si="0"/>
        <v>31</v>
      </c>
      <c r="C40" s="244">
        <v>70</v>
      </c>
      <c r="D40" s="261">
        <f>'[5]LS-1B &amp; LS-1C'!$F$22</f>
        <v>111.24000000000001</v>
      </c>
      <c r="E40" s="261">
        <f>E24</f>
        <v>454.25435000000004</v>
      </c>
      <c r="F40" s="245">
        <f t="shared" si="3"/>
        <v>343.01435000000004</v>
      </c>
      <c r="G40" s="244"/>
      <c r="H40" s="244">
        <v>31</v>
      </c>
      <c r="J40" s="192">
        <f t="shared" si="2"/>
        <v>31</v>
      </c>
      <c r="L40" s="250"/>
    </row>
    <row r="41" spans="1:12">
      <c r="A41" s="192">
        <f t="shared" si="0"/>
        <v>32</v>
      </c>
      <c r="C41" s="244">
        <v>100</v>
      </c>
      <c r="D41" s="261">
        <f>'[5]LS-1B &amp; LS-1C'!$F$24</f>
        <v>116.69</v>
      </c>
      <c r="E41" s="261">
        <f t="shared" ref="E41:E54" si="4">E25</f>
        <v>461.17954999999995</v>
      </c>
      <c r="F41" s="245">
        <f t="shared" si="3"/>
        <v>344.48954999999995</v>
      </c>
      <c r="G41" s="244"/>
      <c r="H41" s="244">
        <v>39</v>
      </c>
      <c r="J41" s="192">
        <f t="shared" si="2"/>
        <v>32</v>
      </c>
      <c r="L41" s="250"/>
    </row>
    <row r="42" spans="1:12">
      <c r="A42" s="192">
        <f t="shared" si="0"/>
        <v>33</v>
      </c>
      <c r="C42" s="244">
        <v>150</v>
      </c>
      <c r="D42" s="261">
        <f>'[5]LS-1B &amp; LS-1C'!$F$26</f>
        <v>116.47</v>
      </c>
      <c r="E42" s="261">
        <f t="shared" si="4"/>
        <v>509.60955000000001</v>
      </c>
      <c r="F42" s="245">
        <f t="shared" si="3"/>
        <v>393.13954999999999</v>
      </c>
      <c r="G42" s="244"/>
      <c r="H42" s="244">
        <v>71</v>
      </c>
      <c r="J42" s="192">
        <f t="shared" si="2"/>
        <v>33</v>
      </c>
      <c r="L42" s="250"/>
    </row>
    <row r="43" spans="1:12">
      <c r="A43" s="192">
        <f t="shared" si="0"/>
        <v>34</v>
      </c>
      <c r="C43" s="244" t="s">
        <v>178</v>
      </c>
      <c r="D43" s="261"/>
      <c r="E43" s="261"/>
      <c r="F43" s="245"/>
      <c r="G43" s="244"/>
      <c r="H43" s="244"/>
      <c r="J43" s="192">
        <f t="shared" si="2"/>
        <v>34</v>
      </c>
      <c r="L43" s="250"/>
    </row>
    <row r="44" spans="1:12">
      <c r="A44" s="192">
        <f t="shared" si="0"/>
        <v>35</v>
      </c>
      <c r="C44" s="244">
        <v>200</v>
      </c>
      <c r="D44" s="261">
        <f>'[5]LS-1B &amp; LS-1C'!$F$28</f>
        <v>189.87</v>
      </c>
      <c r="E44" s="261">
        <f t="shared" si="4"/>
        <v>571.88995</v>
      </c>
      <c r="F44" s="245">
        <f t="shared" si="3"/>
        <v>382.01994999999999</v>
      </c>
      <c r="G44" s="244"/>
      <c r="H44" s="244">
        <v>97</v>
      </c>
      <c r="J44" s="192">
        <f t="shared" si="2"/>
        <v>35</v>
      </c>
      <c r="L44" s="250"/>
    </row>
    <row r="45" spans="1:12">
      <c r="A45" s="192">
        <f t="shared" si="0"/>
        <v>36</v>
      </c>
      <c r="C45" s="244">
        <v>250</v>
      </c>
      <c r="D45" s="261">
        <f>'[5]LS-1B &amp; LS-1C'!$F$30</f>
        <v>231.93</v>
      </c>
      <c r="E45" s="261">
        <f t="shared" si="4"/>
        <v>620.31995000000006</v>
      </c>
      <c r="F45" s="245">
        <f t="shared" si="3"/>
        <v>388.38995000000006</v>
      </c>
      <c r="G45" s="244"/>
      <c r="H45" s="244">
        <v>136</v>
      </c>
      <c r="J45" s="192">
        <f t="shared" si="2"/>
        <v>36</v>
      </c>
      <c r="L45" s="250"/>
    </row>
    <row r="46" spans="1:12">
      <c r="A46" s="192">
        <f t="shared" si="0"/>
        <v>37</v>
      </c>
      <c r="C46" s="244">
        <v>400</v>
      </c>
      <c r="D46" s="261">
        <f>'[5]LS-1B &amp; LS-1C'!$F$32</f>
        <v>219.32</v>
      </c>
      <c r="E46" s="261">
        <f t="shared" si="4"/>
        <v>717.19155000000001</v>
      </c>
      <c r="F46" s="245">
        <f t="shared" si="3"/>
        <v>497.87155000000001</v>
      </c>
      <c r="G46" s="244"/>
      <c r="H46" s="244">
        <v>174</v>
      </c>
      <c r="J46" s="192">
        <f t="shared" si="2"/>
        <v>37</v>
      </c>
      <c r="L46" s="250"/>
    </row>
    <row r="47" spans="1:12">
      <c r="A47" s="192">
        <f t="shared" si="0"/>
        <v>38</v>
      </c>
      <c r="C47" s="244" t="s">
        <v>179</v>
      </c>
      <c r="D47" s="261"/>
      <c r="E47" s="261"/>
      <c r="F47" s="245"/>
      <c r="G47" s="244"/>
      <c r="H47" s="244"/>
      <c r="J47" s="192">
        <f t="shared" si="2"/>
        <v>38</v>
      </c>
      <c r="L47" s="250"/>
    </row>
    <row r="48" spans="1:12">
      <c r="A48" s="192">
        <f t="shared" si="0"/>
        <v>39</v>
      </c>
      <c r="C48" s="244">
        <v>70</v>
      </c>
      <c r="D48" s="261">
        <f>'[5]LS-1B &amp; LS-1C'!$F$21</f>
        <v>111.24000000000001</v>
      </c>
      <c r="E48" s="261">
        <f t="shared" si="4"/>
        <v>312.85697500000003</v>
      </c>
      <c r="F48" s="245">
        <f t="shared" si="3"/>
        <v>201.61697500000002</v>
      </c>
      <c r="G48" s="244"/>
      <c r="H48" s="244">
        <v>31</v>
      </c>
      <c r="J48" s="192">
        <f t="shared" si="2"/>
        <v>39</v>
      </c>
      <c r="L48" s="250"/>
    </row>
    <row r="49" spans="1:12">
      <c r="A49" s="192">
        <f t="shared" si="0"/>
        <v>40</v>
      </c>
      <c r="C49" s="244">
        <v>100</v>
      </c>
      <c r="D49" s="261">
        <f>'[5]LS-1B &amp; LS-1C'!$F$23</f>
        <v>116.69</v>
      </c>
      <c r="E49" s="261">
        <f t="shared" si="4"/>
        <v>319.782175</v>
      </c>
      <c r="F49" s="245">
        <f t="shared" si="3"/>
        <v>203.092175</v>
      </c>
      <c r="G49" s="244"/>
      <c r="H49" s="244">
        <v>39</v>
      </c>
      <c r="J49" s="192">
        <f t="shared" si="2"/>
        <v>40</v>
      </c>
      <c r="L49" s="250"/>
    </row>
    <row r="50" spans="1:12">
      <c r="A50" s="192">
        <f t="shared" si="0"/>
        <v>41</v>
      </c>
      <c r="C50" s="244">
        <v>150</v>
      </c>
      <c r="D50" s="261">
        <f>'[5]LS-1B &amp; LS-1C'!$F$25</f>
        <v>116.47</v>
      </c>
      <c r="E50" s="261">
        <f t="shared" si="4"/>
        <v>368.212175</v>
      </c>
      <c r="F50" s="245">
        <f t="shared" si="3"/>
        <v>251.742175</v>
      </c>
      <c r="G50" s="244"/>
      <c r="H50" s="244">
        <v>71</v>
      </c>
      <c r="J50" s="192">
        <f t="shared" si="2"/>
        <v>41</v>
      </c>
      <c r="L50" s="250"/>
    </row>
    <row r="51" spans="1:12">
      <c r="A51" s="192">
        <f t="shared" si="0"/>
        <v>42</v>
      </c>
      <c r="C51" s="244" t="s">
        <v>180</v>
      </c>
      <c r="D51" s="261"/>
      <c r="E51" s="261"/>
      <c r="F51" s="245"/>
      <c r="G51" s="244"/>
      <c r="H51" s="244"/>
      <c r="J51" s="192">
        <f t="shared" si="2"/>
        <v>42</v>
      </c>
      <c r="L51" s="250"/>
    </row>
    <row r="52" spans="1:12">
      <c r="A52" s="192">
        <f t="shared" si="0"/>
        <v>43</v>
      </c>
      <c r="C52" s="244">
        <v>200</v>
      </c>
      <c r="D52" s="261">
        <f>'[5]LS-1B &amp; LS-1C'!$F$27</f>
        <v>189.87</v>
      </c>
      <c r="E52" s="261">
        <f t="shared" si="4"/>
        <v>430.49257499999999</v>
      </c>
      <c r="F52" s="245">
        <f t="shared" si="3"/>
        <v>240.62257499999998</v>
      </c>
      <c r="G52" s="244"/>
      <c r="H52" s="244">
        <v>97</v>
      </c>
      <c r="J52" s="192">
        <f t="shared" si="2"/>
        <v>43</v>
      </c>
      <c r="L52" s="250"/>
    </row>
    <row r="53" spans="1:12">
      <c r="A53" s="192">
        <f t="shared" si="0"/>
        <v>44</v>
      </c>
      <c r="C53" s="244">
        <v>250</v>
      </c>
      <c r="D53" s="261">
        <f>'[5]LS-1B &amp; LS-1C'!$F$29</f>
        <v>231.93</v>
      </c>
      <c r="E53" s="261">
        <f t="shared" si="4"/>
        <v>478.92257500000005</v>
      </c>
      <c r="F53" s="245">
        <f t="shared" si="3"/>
        <v>246.99257500000004</v>
      </c>
      <c r="G53" s="244"/>
      <c r="H53" s="244">
        <v>136</v>
      </c>
      <c r="J53" s="192">
        <f t="shared" si="2"/>
        <v>44</v>
      </c>
      <c r="L53" s="250"/>
    </row>
    <row r="54" spans="1:12">
      <c r="A54" s="192">
        <f t="shared" si="0"/>
        <v>45</v>
      </c>
      <c r="C54" s="244">
        <v>400</v>
      </c>
      <c r="D54" s="261">
        <f>'[5]LS-1B &amp; LS-1C'!$F$31</f>
        <v>219.32</v>
      </c>
      <c r="E54" s="261">
        <f t="shared" si="4"/>
        <v>575.794175</v>
      </c>
      <c r="F54" s="245">
        <f t="shared" si="3"/>
        <v>356.474175</v>
      </c>
      <c r="G54" s="244"/>
      <c r="H54" s="244">
        <v>174</v>
      </c>
      <c r="J54" s="192">
        <f t="shared" si="2"/>
        <v>45</v>
      </c>
      <c r="L54" s="250"/>
    </row>
    <row r="55" spans="1:12">
      <c r="A55" s="192">
        <f t="shared" si="0"/>
        <v>46</v>
      </c>
      <c r="C55" s="244" t="s">
        <v>66</v>
      </c>
      <c r="D55" s="261"/>
      <c r="E55" s="262"/>
      <c r="F55" s="245"/>
      <c r="G55" s="244"/>
      <c r="H55" s="244"/>
      <c r="J55" s="192">
        <f t="shared" si="2"/>
        <v>46</v>
      </c>
      <c r="L55" s="250"/>
    </row>
    <row r="56" spans="1:12">
      <c r="A56" s="192">
        <f t="shared" si="0"/>
        <v>47</v>
      </c>
      <c r="C56" s="244">
        <v>55</v>
      </c>
      <c r="D56" s="261">
        <f>'[5]LS-1A'!$F$24</f>
        <v>418.66999999999996</v>
      </c>
      <c r="E56" s="261">
        <f>'[4]LPS Class A'!$S$6</f>
        <v>454.25435000000004</v>
      </c>
      <c r="F56" s="245">
        <f t="shared" si="3"/>
        <v>35.584350000000086</v>
      </c>
      <c r="G56" s="244"/>
      <c r="H56" s="244">
        <v>14</v>
      </c>
      <c r="J56" s="192">
        <f t="shared" si="2"/>
        <v>47</v>
      </c>
      <c r="L56" s="250"/>
    </row>
    <row r="57" spans="1:12">
      <c r="A57" s="192">
        <f t="shared" si="0"/>
        <v>48</v>
      </c>
      <c r="C57" s="244">
        <v>90</v>
      </c>
      <c r="D57" s="261">
        <f>'[5]LS-1A'!$F$26</f>
        <v>492.9</v>
      </c>
      <c r="E57" s="261">
        <f>'[4]LPS Class A'!$S$7</f>
        <v>461.17955000000001</v>
      </c>
      <c r="F57" s="245">
        <f t="shared" si="3"/>
        <v>-31.720449999999971</v>
      </c>
      <c r="G57" s="244"/>
      <c r="H57" s="244">
        <v>39</v>
      </c>
      <c r="J57" s="192">
        <f t="shared" si="2"/>
        <v>48</v>
      </c>
      <c r="L57" s="250"/>
    </row>
    <row r="58" spans="1:12">
      <c r="A58" s="192">
        <f t="shared" si="0"/>
        <v>49</v>
      </c>
      <c r="C58" s="244">
        <v>135</v>
      </c>
      <c r="D58" s="261">
        <f>'[5]LS-1A'!$F$28</f>
        <v>599.32999999999993</v>
      </c>
      <c r="E58" s="261">
        <f>'[4]LPS Class A'!$S$8</f>
        <v>577.42315000000008</v>
      </c>
      <c r="F58" s="245">
        <f t="shared" si="3"/>
        <v>-21.906849999999849</v>
      </c>
      <c r="G58" s="244"/>
      <c r="H58" s="244">
        <v>60</v>
      </c>
      <c r="J58" s="192">
        <f t="shared" si="2"/>
        <v>49</v>
      </c>
      <c r="L58" s="250"/>
    </row>
    <row r="59" spans="1:12">
      <c r="A59" s="192">
        <f t="shared" si="0"/>
        <v>50</v>
      </c>
      <c r="C59" s="244">
        <v>180</v>
      </c>
      <c r="D59" s="261">
        <f>'[5]LS-1A'!$F$30</f>
        <v>800.07</v>
      </c>
      <c r="E59" s="261">
        <f>'[4]LPS Class A'!$S$9</f>
        <v>585.72874999999999</v>
      </c>
      <c r="F59" s="245">
        <f t="shared" si="3"/>
        <v>-214.34125000000006</v>
      </c>
      <c r="G59" s="244"/>
      <c r="H59" s="244">
        <v>98</v>
      </c>
      <c r="J59" s="192">
        <f t="shared" si="2"/>
        <v>50</v>
      </c>
      <c r="L59" s="250"/>
    </row>
    <row r="60" spans="1:12">
      <c r="A60" s="192">
        <f t="shared" si="0"/>
        <v>51</v>
      </c>
      <c r="C60" s="244" t="s">
        <v>67</v>
      </c>
      <c r="D60" s="261"/>
      <c r="E60" s="262"/>
      <c r="F60" s="245"/>
      <c r="G60" s="244"/>
      <c r="H60" s="244"/>
      <c r="J60" s="192">
        <f t="shared" si="2"/>
        <v>51</v>
      </c>
      <c r="L60" s="250"/>
    </row>
    <row r="61" spans="1:12">
      <c r="A61" s="192">
        <f t="shared" si="0"/>
        <v>52</v>
      </c>
      <c r="C61" s="244">
        <v>55</v>
      </c>
      <c r="D61" s="261">
        <f>'[5]LS-1B &amp; LS-1C'!$F$13</f>
        <v>418.66999999999996</v>
      </c>
      <c r="E61" s="261">
        <f>'[4]LPS Class B &amp; C Single'!$K$7</f>
        <v>454.25435000000004</v>
      </c>
      <c r="F61" s="245">
        <f t="shared" si="3"/>
        <v>35.584350000000086</v>
      </c>
      <c r="G61" s="244"/>
      <c r="H61" s="244">
        <v>14</v>
      </c>
      <c r="J61" s="192">
        <f t="shared" si="2"/>
        <v>52</v>
      </c>
      <c r="L61" s="250"/>
    </row>
    <row r="62" spans="1:12">
      <c r="A62" s="192">
        <f t="shared" si="0"/>
        <v>53</v>
      </c>
      <c r="C62" s="244">
        <v>90</v>
      </c>
      <c r="D62" s="261">
        <f>'[5]LS-1B &amp; LS-1C'!$F$15</f>
        <v>492.9</v>
      </c>
      <c r="E62" s="261">
        <f>'[4]LPS Class B &amp; C Single'!$K$12</f>
        <v>461.17954999999995</v>
      </c>
      <c r="F62" s="245">
        <f t="shared" si="3"/>
        <v>-31.720450000000028</v>
      </c>
      <c r="G62" s="244"/>
      <c r="H62" s="244">
        <v>39</v>
      </c>
      <c r="J62" s="192">
        <f t="shared" si="2"/>
        <v>53</v>
      </c>
      <c r="L62" s="250"/>
    </row>
    <row r="63" spans="1:12">
      <c r="A63" s="192">
        <f t="shared" si="0"/>
        <v>54</v>
      </c>
      <c r="C63" s="244">
        <v>135</v>
      </c>
      <c r="D63" s="261">
        <f>'[5]LS-1B &amp; LS-1C'!$F$17</f>
        <v>599.32999999999993</v>
      </c>
      <c r="E63" s="261">
        <f>'[4]LPS Class B &amp; C Single'!$K$17</f>
        <v>603.58114999999998</v>
      </c>
      <c r="F63" s="245">
        <f t="shared" si="3"/>
        <v>4.2511500000000524</v>
      </c>
      <c r="G63" s="244"/>
      <c r="H63" s="244">
        <v>60</v>
      </c>
      <c r="J63" s="192">
        <f t="shared" si="2"/>
        <v>54</v>
      </c>
      <c r="L63" s="250"/>
    </row>
    <row r="64" spans="1:12">
      <c r="A64" s="192">
        <f t="shared" si="0"/>
        <v>55</v>
      </c>
      <c r="C64" s="244">
        <v>180</v>
      </c>
      <c r="D64" s="261">
        <f>'[5]LS-1B &amp; LS-1C'!$F$19</f>
        <v>800.07</v>
      </c>
      <c r="E64" s="261">
        <f>'[4]LPS Class B &amp; C Single'!$K$22</f>
        <v>611.88675000000001</v>
      </c>
      <c r="F64" s="245">
        <f t="shared" si="3"/>
        <v>-188.18325000000004</v>
      </c>
      <c r="G64" s="244"/>
      <c r="H64" s="244">
        <v>98</v>
      </c>
      <c r="J64" s="192">
        <f t="shared" si="2"/>
        <v>55</v>
      </c>
      <c r="L64" s="250"/>
    </row>
    <row r="65" spans="1:12">
      <c r="A65" s="192">
        <f t="shared" si="0"/>
        <v>56</v>
      </c>
      <c r="C65" s="244" t="s">
        <v>68</v>
      </c>
      <c r="D65" s="261"/>
      <c r="E65" s="262"/>
      <c r="F65" s="245"/>
      <c r="G65" s="244"/>
      <c r="H65" s="244"/>
      <c r="J65" s="192">
        <f t="shared" si="2"/>
        <v>56</v>
      </c>
      <c r="L65" s="250"/>
    </row>
    <row r="66" spans="1:12">
      <c r="A66" s="192">
        <f t="shared" si="0"/>
        <v>57</v>
      </c>
      <c r="C66" s="244">
        <v>55</v>
      </c>
      <c r="D66" s="261">
        <f>'[5]LS-1B &amp; LS-1C'!$F$12</f>
        <v>418.66999999999996</v>
      </c>
      <c r="E66" s="261">
        <f>'[4]LPS Class B &amp; C Double'!$K$9/2</f>
        <v>312.85697500000003</v>
      </c>
      <c r="F66" s="245">
        <f t="shared" si="3"/>
        <v>-105.81302499999993</v>
      </c>
      <c r="G66" s="244"/>
      <c r="H66" s="244">
        <v>14</v>
      </c>
      <c r="J66" s="192">
        <f t="shared" si="2"/>
        <v>57</v>
      </c>
      <c r="L66" s="250"/>
    </row>
    <row r="67" spans="1:12">
      <c r="A67" s="192">
        <f t="shared" si="0"/>
        <v>58</v>
      </c>
      <c r="C67" s="244">
        <v>90</v>
      </c>
      <c r="D67" s="261">
        <f>'[5]LS-1B &amp; LS-1C'!$F$14</f>
        <v>492.9</v>
      </c>
      <c r="E67" s="261">
        <f>'[4]LPS Class B &amp; C Double'!$K$16/2</f>
        <v>319.782175</v>
      </c>
      <c r="F67" s="245">
        <f t="shared" si="3"/>
        <v>-173.11782499999998</v>
      </c>
      <c r="G67" s="244"/>
      <c r="H67" s="244">
        <v>39</v>
      </c>
      <c r="J67" s="192">
        <f t="shared" si="2"/>
        <v>58</v>
      </c>
      <c r="L67" s="250"/>
    </row>
    <row r="68" spans="1:12">
      <c r="A68" s="192">
        <f t="shared" si="0"/>
        <v>59</v>
      </c>
      <c r="C68" s="244">
        <v>135</v>
      </c>
      <c r="D68" s="261">
        <f>'[5]LS-1B &amp; LS-1C'!$F$16</f>
        <v>599.32999999999993</v>
      </c>
      <c r="E68" s="261">
        <f>'[4]LPS Class B &amp; C Double'!$K$23/2</f>
        <v>462.18377500000003</v>
      </c>
      <c r="F68" s="245">
        <f t="shared" si="3"/>
        <v>-137.1462249999999</v>
      </c>
      <c r="G68" s="244"/>
      <c r="H68" s="244">
        <v>60</v>
      </c>
      <c r="J68" s="192">
        <f t="shared" si="2"/>
        <v>59</v>
      </c>
      <c r="L68" s="250"/>
    </row>
    <row r="69" spans="1:12">
      <c r="A69" s="192">
        <f t="shared" si="0"/>
        <v>60</v>
      </c>
      <c r="C69" s="244">
        <v>180</v>
      </c>
      <c r="D69" s="261">
        <f>'[5]LS-1B &amp; LS-1C'!$F$18</f>
        <v>800.07</v>
      </c>
      <c r="E69" s="261">
        <f>'[4]LPS Class B &amp; C Double'!$K$30/2</f>
        <v>470.489375</v>
      </c>
      <c r="F69" s="245">
        <f t="shared" si="3"/>
        <v>-329.58062500000005</v>
      </c>
      <c r="G69" s="244"/>
      <c r="H69" s="244">
        <v>98</v>
      </c>
      <c r="J69" s="192">
        <f t="shared" si="2"/>
        <v>60</v>
      </c>
      <c r="L69" s="250"/>
    </row>
    <row r="70" spans="1:12">
      <c r="A70" s="192">
        <f t="shared" si="0"/>
        <v>61</v>
      </c>
      <c r="C70" s="244" t="s">
        <v>69</v>
      </c>
      <c r="D70" s="261"/>
      <c r="E70" s="262"/>
      <c r="F70" s="245"/>
      <c r="G70" s="244"/>
      <c r="H70" s="244"/>
      <c r="J70" s="192">
        <f t="shared" si="2"/>
        <v>61</v>
      </c>
      <c r="L70" s="250"/>
    </row>
    <row r="71" spans="1:12">
      <c r="A71" s="192">
        <f t="shared" si="0"/>
        <v>62</v>
      </c>
      <c r="C71" s="244">
        <v>55</v>
      </c>
      <c r="D71" s="261">
        <f>'[5]LS-1B &amp; LS-1C'!$F$13</f>
        <v>418.66999999999996</v>
      </c>
      <c r="E71" s="261">
        <f>E61</f>
        <v>454.25435000000004</v>
      </c>
      <c r="F71" s="245">
        <f t="shared" si="3"/>
        <v>35.584350000000086</v>
      </c>
      <c r="G71" s="244"/>
      <c r="H71" s="244">
        <v>14</v>
      </c>
      <c r="J71" s="192">
        <f t="shared" si="2"/>
        <v>62</v>
      </c>
      <c r="L71" s="250"/>
    </row>
    <row r="72" spans="1:12">
      <c r="A72" s="192">
        <f t="shared" si="0"/>
        <v>63</v>
      </c>
      <c r="C72" s="244">
        <v>90</v>
      </c>
      <c r="D72" s="261">
        <f>'[5]LS-1B &amp; LS-1C'!$F$15</f>
        <v>492.9</v>
      </c>
      <c r="E72" s="261">
        <f t="shared" ref="E72:E79" si="5">E62</f>
        <v>461.17954999999995</v>
      </c>
      <c r="F72" s="245">
        <f t="shared" si="3"/>
        <v>-31.720450000000028</v>
      </c>
      <c r="G72" s="244"/>
      <c r="H72" s="244">
        <v>39</v>
      </c>
      <c r="J72" s="192">
        <f t="shared" si="2"/>
        <v>63</v>
      </c>
      <c r="L72" s="250"/>
    </row>
    <row r="73" spans="1:12">
      <c r="A73" s="192">
        <f t="shared" si="0"/>
        <v>64</v>
      </c>
      <c r="C73" s="244">
        <v>135</v>
      </c>
      <c r="D73" s="261">
        <f>'[5]LS-1B &amp; LS-1C'!$F$17</f>
        <v>599.32999999999993</v>
      </c>
      <c r="E73" s="261">
        <f t="shared" si="5"/>
        <v>603.58114999999998</v>
      </c>
      <c r="F73" s="245">
        <f t="shared" si="3"/>
        <v>4.2511500000000524</v>
      </c>
      <c r="G73" s="244"/>
      <c r="H73" s="244">
        <v>60</v>
      </c>
      <c r="J73" s="192">
        <f t="shared" si="2"/>
        <v>64</v>
      </c>
      <c r="L73" s="250"/>
    </row>
    <row r="74" spans="1:12">
      <c r="A74" s="192">
        <f t="shared" si="0"/>
        <v>65</v>
      </c>
      <c r="C74" s="244">
        <v>180</v>
      </c>
      <c r="D74" s="261">
        <f>'[5]LS-1B &amp; LS-1C'!$F$19</f>
        <v>800.07</v>
      </c>
      <c r="E74" s="261">
        <f t="shared" si="5"/>
        <v>611.88675000000001</v>
      </c>
      <c r="F74" s="245">
        <f t="shared" si="3"/>
        <v>-188.18325000000004</v>
      </c>
      <c r="G74" s="244"/>
      <c r="H74" s="244">
        <v>98</v>
      </c>
      <c r="J74" s="192">
        <f t="shared" si="2"/>
        <v>65</v>
      </c>
      <c r="L74" s="250"/>
    </row>
    <row r="75" spans="1:12">
      <c r="A75" s="192">
        <f t="shared" ref="A75:A96" si="6">A74+1</f>
        <v>66</v>
      </c>
      <c r="C75" s="244" t="s">
        <v>70</v>
      </c>
      <c r="D75" s="261"/>
      <c r="E75" s="261"/>
      <c r="F75" s="245"/>
      <c r="G75" s="244"/>
      <c r="H75" s="244"/>
      <c r="J75" s="192">
        <f t="shared" ref="J75:J96" si="7">J74+1</f>
        <v>66</v>
      </c>
      <c r="L75" s="250"/>
    </row>
    <row r="76" spans="1:12">
      <c r="A76" s="192">
        <f t="shared" si="6"/>
        <v>67</v>
      </c>
      <c r="C76" s="244">
        <v>55</v>
      </c>
      <c r="D76" s="261">
        <f>'[5]LS-1B &amp; LS-1C'!$F$12</f>
        <v>418.66999999999996</v>
      </c>
      <c r="E76" s="261">
        <f t="shared" si="5"/>
        <v>312.85697500000003</v>
      </c>
      <c r="F76" s="245">
        <f t="shared" si="3"/>
        <v>-105.81302499999993</v>
      </c>
      <c r="G76" s="244"/>
      <c r="H76" s="244">
        <v>14</v>
      </c>
      <c r="J76" s="192">
        <f t="shared" si="7"/>
        <v>67</v>
      </c>
      <c r="L76" s="250"/>
    </row>
    <row r="77" spans="1:12">
      <c r="A77" s="192">
        <f t="shared" si="6"/>
        <v>68</v>
      </c>
      <c r="C77" s="244">
        <v>90</v>
      </c>
      <c r="D77" s="261">
        <f>'[5]LS-1B &amp; LS-1C'!$F$14</f>
        <v>492.9</v>
      </c>
      <c r="E77" s="261">
        <f t="shared" si="5"/>
        <v>319.782175</v>
      </c>
      <c r="F77" s="245">
        <f t="shared" si="3"/>
        <v>-173.11782499999998</v>
      </c>
      <c r="G77" s="244"/>
      <c r="H77" s="244">
        <v>39</v>
      </c>
      <c r="J77" s="192">
        <f t="shared" si="7"/>
        <v>68</v>
      </c>
      <c r="L77" s="250"/>
    </row>
    <row r="78" spans="1:12">
      <c r="A78" s="192">
        <f t="shared" si="6"/>
        <v>69</v>
      </c>
      <c r="C78" s="244">
        <v>135</v>
      </c>
      <c r="D78" s="261">
        <f>'[5]LS-1B &amp; LS-1C'!$F$16</f>
        <v>599.32999999999993</v>
      </c>
      <c r="E78" s="261">
        <f t="shared" si="5"/>
        <v>462.18377500000003</v>
      </c>
      <c r="F78" s="245">
        <f t="shared" si="3"/>
        <v>-137.1462249999999</v>
      </c>
      <c r="G78" s="244"/>
      <c r="H78" s="244">
        <v>60</v>
      </c>
      <c r="J78" s="192">
        <f t="shared" si="7"/>
        <v>69</v>
      </c>
      <c r="L78" s="250"/>
    </row>
    <row r="79" spans="1:12">
      <c r="A79" s="192">
        <f t="shared" si="6"/>
        <v>70</v>
      </c>
      <c r="C79" s="244">
        <v>180</v>
      </c>
      <c r="D79" s="261">
        <f>'[5]LS-1B &amp; LS-1C'!$F$18</f>
        <v>800.07</v>
      </c>
      <c r="E79" s="261">
        <f t="shared" si="5"/>
        <v>470.489375</v>
      </c>
      <c r="F79" s="245">
        <f t="shared" si="3"/>
        <v>-329.58062500000005</v>
      </c>
      <c r="G79" s="244"/>
      <c r="H79" s="244">
        <v>98</v>
      </c>
      <c r="J79" s="192">
        <f t="shared" si="7"/>
        <v>70</v>
      </c>
      <c r="L79" s="250"/>
    </row>
    <row r="80" spans="1:12">
      <c r="A80" s="192">
        <f t="shared" si="6"/>
        <v>71</v>
      </c>
      <c r="C80" s="244" t="s">
        <v>110</v>
      </c>
      <c r="D80" s="261"/>
      <c r="E80" s="262"/>
      <c r="F80" s="244"/>
      <c r="G80" s="244"/>
      <c r="H80" s="244"/>
      <c r="J80" s="192">
        <f t="shared" si="7"/>
        <v>71</v>
      </c>
      <c r="L80" s="250"/>
    </row>
    <row r="81" spans="1:12">
      <c r="A81" s="192">
        <f t="shared" si="6"/>
        <v>72</v>
      </c>
      <c r="C81" s="244">
        <v>100</v>
      </c>
      <c r="D81" s="261">
        <f>'[5]Metal Halide'!$C$9+'[5]Metal Halide'!$C$10</f>
        <v>113.53</v>
      </c>
      <c r="E81" s="261">
        <f>'[4]Metal Halide Class A'!$S$5</f>
        <v>461.17955000000001</v>
      </c>
      <c r="F81" s="245">
        <f>E81-D81</f>
        <v>347.64954999999998</v>
      </c>
      <c r="G81" s="244"/>
      <c r="H81" s="244">
        <v>39</v>
      </c>
      <c r="J81" s="192">
        <f t="shared" si="7"/>
        <v>72</v>
      </c>
      <c r="L81" s="250"/>
    </row>
    <row r="82" spans="1:12">
      <c r="A82" s="192">
        <f t="shared" si="6"/>
        <v>73</v>
      </c>
      <c r="C82" s="244">
        <v>175</v>
      </c>
      <c r="D82" s="261">
        <f>'[5]Metal Halide'!$D$9+'[5]Metal Halide'!$D$10</f>
        <v>113.53</v>
      </c>
      <c r="E82" s="261">
        <f>'[4]Metal Halide Class A'!$S$6</f>
        <v>509.60955000000001</v>
      </c>
      <c r="F82" s="245">
        <f t="shared" ref="F82:F96" si="8">E82-D82</f>
        <v>396.07955000000004</v>
      </c>
      <c r="G82" s="244"/>
      <c r="H82" s="244">
        <v>71</v>
      </c>
      <c r="J82" s="192">
        <f t="shared" si="7"/>
        <v>73</v>
      </c>
      <c r="L82" s="250"/>
    </row>
    <row r="83" spans="1:12">
      <c r="A83" s="192">
        <f t="shared" si="6"/>
        <v>74</v>
      </c>
      <c r="C83" s="244">
        <v>250</v>
      </c>
      <c r="D83" s="261">
        <f>'[5]Metal Halide'!$E$9+'[5]Metal Halide'!$E$10</f>
        <v>120.75999999999999</v>
      </c>
      <c r="E83" s="261">
        <f>'[4]Metal Halide Class A'!$S$7</f>
        <v>585.72874999999999</v>
      </c>
      <c r="F83" s="245">
        <f t="shared" si="8"/>
        <v>464.96875</v>
      </c>
      <c r="G83" s="244"/>
      <c r="H83" s="244">
        <v>98</v>
      </c>
      <c r="J83" s="192">
        <f t="shared" si="7"/>
        <v>74</v>
      </c>
      <c r="L83" s="250"/>
    </row>
    <row r="84" spans="1:12">
      <c r="A84" s="192">
        <f t="shared" si="6"/>
        <v>75</v>
      </c>
      <c r="C84" s="244">
        <v>400</v>
      </c>
      <c r="D84" s="261">
        <f>'[5]Metal Halide'!$F$9+'[5]Metal Halide'!$F$10</f>
        <v>164.12</v>
      </c>
      <c r="E84" s="261">
        <f>'[4]Metal Halide Class A'!$S$8</f>
        <v>620.31995000000006</v>
      </c>
      <c r="F84" s="245">
        <f t="shared" si="8"/>
        <v>456.19995000000006</v>
      </c>
      <c r="G84" s="244"/>
      <c r="H84" s="244">
        <v>136</v>
      </c>
      <c r="J84" s="192">
        <f t="shared" si="7"/>
        <v>75</v>
      </c>
      <c r="L84" s="250"/>
    </row>
    <row r="85" spans="1:12">
      <c r="A85" s="192">
        <f t="shared" si="6"/>
        <v>76</v>
      </c>
      <c r="C85" s="244" t="s">
        <v>111</v>
      </c>
      <c r="D85" s="261"/>
      <c r="E85" s="261"/>
      <c r="F85" s="245"/>
      <c r="G85" s="244"/>
      <c r="H85" s="244"/>
      <c r="J85" s="192">
        <f t="shared" si="7"/>
        <v>76</v>
      </c>
      <c r="L85" s="250"/>
    </row>
    <row r="86" spans="1:12">
      <c r="A86" s="192">
        <f t="shared" si="6"/>
        <v>77</v>
      </c>
      <c r="C86" s="244">
        <v>100</v>
      </c>
      <c r="D86" s="261">
        <f>'[5]Metal Halide'!$C$9+'[5]Metal Halide'!$C$10</f>
        <v>113.53</v>
      </c>
      <c r="E86" s="261">
        <f>'[4]Metal Halide Class B &amp; C'!$K$7</f>
        <v>461.17954999999995</v>
      </c>
      <c r="F86" s="245">
        <f t="shared" si="8"/>
        <v>347.64954999999998</v>
      </c>
      <c r="G86" s="244"/>
      <c r="H86" s="244">
        <v>39</v>
      </c>
      <c r="J86" s="192">
        <f t="shared" si="7"/>
        <v>77</v>
      </c>
      <c r="L86" s="250"/>
    </row>
    <row r="87" spans="1:12">
      <c r="A87" s="192">
        <f t="shared" si="6"/>
        <v>78</v>
      </c>
      <c r="C87" s="244">
        <v>175</v>
      </c>
      <c r="D87" s="261">
        <f>'[5]Metal Halide'!$D$9+'[5]Metal Halide'!$D$10</f>
        <v>113.53</v>
      </c>
      <c r="E87" s="261">
        <f>'[4]Metal Halide Class B &amp; C'!$K$12</f>
        <v>509.60955000000001</v>
      </c>
      <c r="F87" s="245">
        <f t="shared" si="8"/>
        <v>396.07955000000004</v>
      </c>
      <c r="G87" s="244"/>
      <c r="H87" s="244">
        <v>71</v>
      </c>
      <c r="J87" s="192">
        <f t="shared" si="7"/>
        <v>78</v>
      </c>
      <c r="L87" s="250"/>
    </row>
    <row r="88" spans="1:12">
      <c r="A88" s="192">
        <f t="shared" si="6"/>
        <v>79</v>
      </c>
      <c r="C88" s="244">
        <v>250</v>
      </c>
      <c r="D88" s="261">
        <f>'[5]Metal Halide'!$E$9+'[5]Metal Halide'!$E$10</f>
        <v>120.75999999999999</v>
      </c>
      <c r="E88" s="261">
        <f>'[4]Metal Halide Class B &amp; C'!$K$17</f>
        <v>585.72874999999999</v>
      </c>
      <c r="F88" s="245">
        <f t="shared" si="8"/>
        <v>464.96875</v>
      </c>
      <c r="G88" s="244"/>
      <c r="H88" s="244">
        <v>98</v>
      </c>
      <c r="J88" s="192">
        <f t="shared" si="7"/>
        <v>79</v>
      </c>
      <c r="L88" s="250"/>
    </row>
    <row r="89" spans="1:12">
      <c r="A89" s="192">
        <f t="shared" si="6"/>
        <v>80</v>
      </c>
      <c r="C89" s="244">
        <v>400</v>
      </c>
      <c r="D89" s="261">
        <f>'[5]Metal Halide'!$F$9+'[5]Metal Halide'!$F$10</f>
        <v>164.12</v>
      </c>
      <c r="E89" s="261">
        <f>'[4]Metal Halide Class B &amp; C'!$K$22</f>
        <v>620.31995000000006</v>
      </c>
      <c r="F89" s="245">
        <f t="shared" si="8"/>
        <v>456.19995000000006</v>
      </c>
      <c r="G89" s="244"/>
      <c r="H89" s="244">
        <v>136</v>
      </c>
      <c r="J89" s="192">
        <f t="shared" si="7"/>
        <v>80</v>
      </c>
      <c r="L89" s="250"/>
    </row>
    <row r="90" spans="1:12">
      <c r="A90" s="192">
        <f t="shared" si="6"/>
        <v>81</v>
      </c>
      <c r="C90" s="244" t="s">
        <v>112</v>
      </c>
      <c r="D90" s="261"/>
      <c r="E90" s="262"/>
      <c r="F90" s="245"/>
      <c r="G90" s="244"/>
      <c r="H90" s="244"/>
      <c r="J90" s="192">
        <f t="shared" si="7"/>
        <v>81</v>
      </c>
      <c r="L90" s="250"/>
    </row>
    <row r="91" spans="1:12">
      <c r="A91" s="192">
        <f t="shared" si="6"/>
        <v>82</v>
      </c>
      <c r="C91" s="244">
        <v>100</v>
      </c>
      <c r="D91" s="261">
        <f>'[5]Metal Halide'!$C$9+'[5]Metal Halide'!$C$10</f>
        <v>113.53</v>
      </c>
      <c r="E91" s="261">
        <f>E86</f>
        <v>461.17954999999995</v>
      </c>
      <c r="F91" s="245">
        <f t="shared" si="8"/>
        <v>347.64954999999998</v>
      </c>
      <c r="G91" s="244"/>
      <c r="H91" s="244">
        <v>39</v>
      </c>
      <c r="J91" s="192">
        <f t="shared" si="7"/>
        <v>82</v>
      </c>
      <c r="L91" s="250"/>
    </row>
    <row r="92" spans="1:12">
      <c r="A92" s="192">
        <f t="shared" si="6"/>
        <v>83</v>
      </c>
      <c r="C92" s="244">
        <v>175</v>
      </c>
      <c r="D92" s="261">
        <f>'[5]Metal Halide'!$D$9+'[5]Metal Halide'!$D$10</f>
        <v>113.53</v>
      </c>
      <c r="E92" s="261">
        <f t="shared" ref="E92:E94" si="9">E87</f>
        <v>509.60955000000001</v>
      </c>
      <c r="F92" s="245">
        <f t="shared" si="8"/>
        <v>396.07955000000004</v>
      </c>
      <c r="G92" s="244"/>
      <c r="H92" s="244">
        <v>71</v>
      </c>
      <c r="J92" s="192">
        <f t="shared" si="7"/>
        <v>83</v>
      </c>
      <c r="L92" s="250"/>
    </row>
    <row r="93" spans="1:12">
      <c r="A93" s="192">
        <f t="shared" si="6"/>
        <v>84</v>
      </c>
      <c r="C93" s="244">
        <v>250</v>
      </c>
      <c r="D93" s="261">
        <f>'[5]Metal Halide'!$E$9+'[5]Metal Halide'!$E$10</f>
        <v>120.75999999999999</v>
      </c>
      <c r="E93" s="261">
        <f t="shared" si="9"/>
        <v>585.72874999999999</v>
      </c>
      <c r="F93" s="245">
        <f t="shared" si="8"/>
        <v>464.96875</v>
      </c>
      <c r="G93" s="244"/>
      <c r="H93" s="244">
        <v>98</v>
      </c>
      <c r="J93" s="192">
        <f t="shared" si="7"/>
        <v>84</v>
      </c>
      <c r="L93" s="250"/>
    </row>
    <row r="94" spans="1:12">
      <c r="A94" s="192">
        <f t="shared" si="6"/>
        <v>85</v>
      </c>
      <c r="C94" s="244">
        <v>400</v>
      </c>
      <c r="D94" s="261">
        <f>'[5]Metal Halide'!$F$9+'[5]Metal Halide'!$F$10</f>
        <v>164.12</v>
      </c>
      <c r="E94" s="261">
        <f t="shared" si="9"/>
        <v>620.31995000000006</v>
      </c>
      <c r="F94" s="245">
        <f t="shared" si="8"/>
        <v>456.19995000000006</v>
      </c>
      <c r="G94" s="244"/>
      <c r="H94" s="244">
        <v>136</v>
      </c>
      <c r="J94" s="192">
        <f t="shared" si="7"/>
        <v>85</v>
      </c>
      <c r="L94" s="250"/>
    </row>
    <row r="95" spans="1:12">
      <c r="A95" s="192">
        <f t="shared" si="6"/>
        <v>86</v>
      </c>
      <c r="C95" s="244"/>
      <c r="D95" s="244"/>
      <c r="E95" s="262"/>
      <c r="F95" s="245"/>
      <c r="G95" s="244"/>
      <c r="H95" s="244"/>
      <c r="J95" s="192">
        <f t="shared" si="7"/>
        <v>86</v>
      </c>
      <c r="L95" s="250"/>
    </row>
    <row r="96" spans="1:12">
      <c r="A96" s="192">
        <f t="shared" si="6"/>
        <v>87</v>
      </c>
      <c r="C96" s="244" t="s">
        <v>276</v>
      </c>
      <c r="D96" s="284">
        <f>'[3]INPUTS-GENERAL'!$E$27</f>
        <v>21.432855952611135</v>
      </c>
      <c r="E96" s="264">
        <f>'[4]O&amp;M'!$I$5</f>
        <v>16.97519103685303</v>
      </c>
      <c r="F96" s="245">
        <f t="shared" si="8"/>
        <v>-4.4576649157581052</v>
      </c>
      <c r="G96" s="244"/>
      <c r="H96" s="244"/>
      <c r="J96" s="192">
        <f t="shared" si="7"/>
        <v>87</v>
      </c>
      <c r="L96" s="250"/>
    </row>
    <row r="97" spans="3:8">
      <c r="C97" s="244"/>
      <c r="D97" s="244"/>
      <c r="E97" s="244"/>
      <c r="F97" s="244"/>
      <c r="G97" s="244"/>
      <c r="H97" s="244"/>
    </row>
    <row r="98" spans="3:8">
      <c r="C98" s="244"/>
      <c r="D98" s="244"/>
      <c r="E98" s="244"/>
      <c r="F98" s="244"/>
      <c r="G98" s="244"/>
      <c r="H98" s="244"/>
    </row>
    <row r="99" spans="3:8">
      <c r="C99" s="244"/>
      <c r="D99" s="244"/>
      <c r="E99" s="244"/>
      <c r="F99" s="244"/>
      <c r="G99" s="244"/>
      <c r="H99" s="244"/>
    </row>
    <row r="100" spans="3:8">
      <c r="C100" s="244"/>
      <c r="D100" s="244"/>
      <c r="E100" s="244"/>
      <c r="F100" s="244"/>
      <c r="G100" s="244"/>
      <c r="H100" s="244"/>
    </row>
    <row r="101" spans="3:8">
      <c r="C101" s="244"/>
      <c r="D101" s="244"/>
      <c r="E101" s="244"/>
      <c r="F101" s="244"/>
      <c r="G101" s="244"/>
      <c r="H101" s="244"/>
    </row>
    <row r="102" spans="3:8">
      <c r="C102" s="244"/>
      <c r="D102" s="244"/>
      <c r="E102" s="244"/>
      <c r="F102" s="244"/>
      <c r="G102" s="244"/>
      <c r="H102" s="244"/>
    </row>
    <row r="103" spans="3:8">
      <c r="C103" s="244"/>
      <c r="D103" s="244"/>
      <c r="E103" s="244"/>
      <c r="F103" s="244"/>
      <c r="G103" s="244"/>
      <c r="H103" s="244"/>
    </row>
    <row r="104" spans="3:8">
      <c r="C104" s="244"/>
      <c r="D104" s="244"/>
      <c r="E104" s="244"/>
      <c r="F104" s="244"/>
      <c r="G104" s="244"/>
      <c r="H104" s="244"/>
    </row>
    <row r="105" spans="3:8">
      <c r="C105" s="244"/>
      <c r="D105" s="244"/>
      <c r="E105" s="244"/>
      <c r="F105" s="244"/>
      <c r="G105" s="244"/>
      <c r="H105" s="244"/>
    </row>
    <row r="106" spans="3:8">
      <c r="C106" s="244"/>
      <c r="D106" s="244"/>
      <c r="E106" s="244"/>
      <c r="F106" s="244"/>
      <c r="G106" s="244"/>
      <c r="H106" s="244"/>
    </row>
    <row r="107" spans="3:8">
      <c r="C107" s="244"/>
      <c r="D107" s="244"/>
      <c r="E107" s="244"/>
      <c r="F107" s="244"/>
      <c r="G107" s="244"/>
      <c r="H107" s="244"/>
    </row>
    <row r="108" spans="3:8">
      <c r="C108" s="244"/>
      <c r="D108" s="244"/>
      <c r="E108" s="244"/>
      <c r="F108" s="244"/>
      <c r="G108" s="244"/>
      <c r="H108" s="244"/>
    </row>
    <row r="109" spans="3:8">
      <c r="C109" s="244"/>
      <c r="D109" s="244"/>
      <c r="E109" s="244"/>
      <c r="F109" s="244"/>
      <c r="G109" s="244"/>
      <c r="H109" s="244"/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scale="65" orientation="portrait" r:id="rId1"/>
  <rowBreaks count="1" manualBreakCount="1">
    <brk id="5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C29C-F027-4579-8777-A2B0F38D7B43}">
  <dimension ref="A1:U96"/>
  <sheetViews>
    <sheetView zoomScaleNormal="100" zoomScaleSheetLayoutView="100" workbookViewId="0">
      <pane ySplit="10" topLeftCell="A11" activePane="bottomLeft" state="frozen"/>
      <selection activeCell="A37" sqref="A37"/>
      <selection pane="bottomLeft" activeCell="L7" sqref="L7:M7"/>
    </sheetView>
  </sheetViews>
  <sheetFormatPr defaultColWidth="8.7109375" defaultRowHeight="11.25"/>
  <cols>
    <col min="1" max="1" width="8.7109375" style="27"/>
    <col min="2" max="2" width="1.7109375" style="27" customWidth="1"/>
    <col min="3" max="3" width="34.28515625" style="27" customWidth="1"/>
    <col min="4" max="4" width="1.5703125" style="27" customWidth="1"/>
    <col min="5" max="5" width="8.7109375" style="27"/>
    <col min="6" max="7" width="12" style="27" bestFit="1" customWidth="1"/>
    <col min="8" max="8" width="1.7109375" style="27" customWidth="1"/>
    <col min="9" max="9" width="8.7109375" style="27"/>
    <col min="10" max="10" width="12" style="27" bestFit="1" customWidth="1"/>
    <col min="11" max="11" width="1.7109375" style="27" customWidth="1"/>
    <col min="12" max="13" width="20.7109375" style="27" customWidth="1"/>
    <col min="14" max="14" width="1.7109375" style="27" customWidth="1"/>
    <col min="15" max="15" width="20.7109375" style="27" customWidth="1"/>
    <col min="16" max="16" width="25.7109375" style="27" customWidth="1"/>
    <col min="17" max="17" width="1.7109375" style="27" customWidth="1"/>
    <col min="18" max="16384" width="8.7109375" style="27"/>
  </cols>
  <sheetData>
    <row r="1" spans="1:21" ht="12.75" customHeight="1">
      <c r="A1" s="288" t="str">
        <f>DESCRIPTION!A1</f>
        <v>SAN DIEGO GAS AND ELECTRIC COMPANY ("SDG&amp;E")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</row>
    <row r="2" spans="1:21" ht="12.75" customHeight="1">
      <c r="A2" s="288" t="str">
        <f>DESCRIPTION!A2</f>
        <v>TEST YEAR ("TY") 2019 GENERAL RATE CASE ("GRC") PHASE 2, APPLICATION ("A.") 19-03-002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</row>
    <row r="3" spans="1:21" ht="12.75" customHeight="1">
      <c r="A3" s="288" t="str">
        <f>DESCRIPTION!A3</f>
        <v>SAXE SUPPLEMENTAL TESTIMONY WORKPAPER #1 - LS-1 LED RATES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</row>
    <row r="4" spans="1:21" ht="12.75" customHeight="1"/>
    <row r="5" spans="1:21" ht="12.75" customHeight="1">
      <c r="A5" s="288" t="s">
        <v>282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</row>
    <row r="6" spans="1:21" ht="12.75" customHeight="1"/>
    <row r="7" spans="1:21" ht="12.75" customHeight="1">
      <c r="C7" s="38"/>
      <c r="E7" s="291" t="s">
        <v>284</v>
      </c>
      <c r="F7" s="291"/>
      <c r="G7" s="291"/>
      <c r="I7" s="291" t="s">
        <v>248</v>
      </c>
      <c r="J7" s="291"/>
      <c r="K7" s="54"/>
      <c r="L7" s="291" t="s">
        <v>285</v>
      </c>
      <c r="M7" s="291"/>
      <c r="O7" s="291" t="s">
        <v>286</v>
      </c>
      <c r="P7" s="291"/>
    </row>
    <row r="8" spans="1:21">
      <c r="F8" s="191" t="s">
        <v>247</v>
      </c>
      <c r="G8" s="191" t="s">
        <v>246</v>
      </c>
      <c r="J8" s="191" t="s">
        <v>246</v>
      </c>
      <c r="K8" s="191"/>
      <c r="L8" s="239" t="s">
        <v>250</v>
      </c>
      <c r="M8" s="239" t="s">
        <v>252</v>
      </c>
      <c r="O8" s="239" t="s">
        <v>250</v>
      </c>
      <c r="P8" s="239" t="s">
        <v>252</v>
      </c>
    </row>
    <row r="9" spans="1:21">
      <c r="A9" s="179" t="s">
        <v>1</v>
      </c>
      <c r="C9" s="40" t="s">
        <v>113</v>
      </c>
      <c r="E9" s="191" t="s">
        <v>245</v>
      </c>
      <c r="F9" s="191" t="s">
        <v>45</v>
      </c>
      <c r="G9" s="191" t="s">
        <v>45</v>
      </c>
      <c r="I9" s="191" t="s">
        <v>245</v>
      </c>
      <c r="J9" s="191" t="s">
        <v>45</v>
      </c>
      <c r="K9" s="191"/>
      <c r="L9" s="191" t="s">
        <v>45</v>
      </c>
      <c r="M9" s="191" t="s">
        <v>249</v>
      </c>
      <c r="O9" s="191" t="s">
        <v>45</v>
      </c>
      <c r="P9" s="191" t="s">
        <v>249</v>
      </c>
      <c r="R9" s="179" t="s">
        <v>1</v>
      </c>
    </row>
    <row r="10" spans="1:21">
      <c r="A10" s="175" t="s">
        <v>48</v>
      </c>
      <c r="C10" s="229" t="s">
        <v>114</v>
      </c>
      <c r="E10" s="191" t="s">
        <v>51</v>
      </c>
      <c r="F10" s="191" t="s">
        <v>52</v>
      </c>
      <c r="G10" s="191" t="s">
        <v>53</v>
      </c>
      <c r="I10" s="191" t="s">
        <v>54</v>
      </c>
      <c r="J10" s="191" t="s">
        <v>55</v>
      </c>
      <c r="K10" s="191"/>
      <c r="L10" s="191" t="s">
        <v>253</v>
      </c>
      <c r="M10" s="191" t="s">
        <v>255</v>
      </c>
      <c r="O10" s="191" t="s">
        <v>254</v>
      </c>
      <c r="P10" s="191" t="s">
        <v>256</v>
      </c>
      <c r="R10" s="175" t="s">
        <v>48</v>
      </c>
    </row>
    <row r="11" spans="1:21">
      <c r="A11" s="192"/>
      <c r="R11" s="192"/>
    </row>
    <row r="12" spans="1:21">
      <c r="A12" s="192">
        <f>A11+1</f>
        <v>1</v>
      </c>
      <c r="C12" s="64" t="s">
        <v>140</v>
      </c>
      <c r="E12" s="64"/>
      <c r="F12" s="64"/>
      <c r="G12" s="64"/>
      <c r="H12" s="64"/>
      <c r="I12" s="64"/>
      <c r="R12" s="192">
        <f>R11+1</f>
        <v>1</v>
      </c>
    </row>
    <row r="13" spans="1:21">
      <c r="A13" s="192">
        <f>A12+1</f>
        <v>2</v>
      </c>
      <c r="C13" s="53"/>
      <c r="E13" s="27">
        <v>175</v>
      </c>
      <c r="F13" s="285">
        <f>ROUND('PRESENT LS-1 NON-LED RATES'!U14,2)</f>
        <v>17.88</v>
      </c>
      <c r="G13" s="286">
        <f>ROUND('PROPOSED LS-1 NON-LED RATES'!U14,2)</f>
        <v>18.260000000000002</v>
      </c>
      <c r="I13" s="53">
        <v>71</v>
      </c>
      <c r="J13" s="285">
        <f>ROUND('PROPOSED LS-1 LED RATES'!U14,2)</f>
        <v>13.17</v>
      </c>
      <c r="L13" s="67">
        <f>J13-F13</f>
        <v>-4.7099999999999991</v>
      </c>
      <c r="M13" s="238">
        <f>L13/F13</f>
        <v>-0.26342281879194629</v>
      </c>
      <c r="O13" s="67">
        <f>J13-G13</f>
        <v>-5.0900000000000016</v>
      </c>
      <c r="P13" s="238">
        <f>O13/G13</f>
        <v>-0.27875136911281495</v>
      </c>
      <c r="R13" s="192">
        <f>R12+1</f>
        <v>2</v>
      </c>
      <c r="T13" s="238"/>
      <c r="U13" s="119"/>
    </row>
    <row r="14" spans="1:21">
      <c r="A14" s="192">
        <f t="shared" ref="A14:A75" si="0">A13+1</f>
        <v>3</v>
      </c>
      <c r="C14" s="27" t="s">
        <v>139</v>
      </c>
      <c r="F14" s="285"/>
      <c r="G14" s="286"/>
      <c r="J14" s="285"/>
      <c r="L14" s="67"/>
      <c r="M14" s="238"/>
      <c r="O14" s="67"/>
      <c r="P14" s="238"/>
      <c r="R14" s="192">
        <f t="shared" ref="R14:R75" si="1">R13+1</f>
        <v>3</v>
      </c>
      <c r="T14" s="238"/>
      <c r="U14" s="119"/>
    </row>
    <row r="15" spans="1:21">
      <c r="A15" s="192">
        <f t="shared" si="0"/>
        <v>4</v>
      </c>
      <c r="C15" s="53"/>
      <c r="E15" s="27">
        <v>175</v>
      </c>
      <c r="F15" s="285">
        <f>ROUND('PRESENT LS-1 NON-LED RATES'!U16,2)</f>
        <v>18.77</v>
      </c>
      <c r="G15" s="286">
        <f>ROUND('PROPOSED LS-1 NON-LED RATES'!U16,2)</f>
        <v>19.239999999999998</v>
      </c>
      <c r="I15" s="53">
        <v>71</v>
      </c>
      <c r="J15" s="285">
        <f>ROUND('PROPOSED LS-1 LED RATES'!U16,2)</f>
        <v>13.17</v>
      </c>
      <c r="L15" s="67">
        <f t="shared" ref="L15:L75" si="2">J15-F15</f>
        <v>-5.6</v>
      </c>
      <c r="M15" s="238">
        <f t="shared" ref="M15:M75" si="3">L15/F15</f>
        <v>-0.29834842834310066</v>
      </c>
      <c r="O15" s="67">
        <f>J15-G15</f>
        <v>-6.0699999999999985</v>
      </c>
      <c r="P15" s="238">
        <f>O15/G15</f>
        <v>-0.31548856548856541</v>
      </c>
      <c r="R15" s="192">
        <f t="shared" si="1"/>
        <v>4</v>
      </c>
      <c r="T15" s="238"/>
      <c r="U15" s="119"/>
    </row>
    <row r="16" spans="1:21">
      <c r="A16" s="192">
        <f t="shared" si="0"/>
        <v>5</v>
      </c>
      <c r="C16" s="53"/>
      <c r="E16" s="27">
        <v>400</v>
      </c>
      <c r="F16" s="285">
        <f>ROUND('PRESENT LS-1 NON-LED RATES'!U17,2)</f>
        <v>34.630000000000003</v>
      </c>
      <c r="G16" s="286">
        <f>ROUND('PROPOSED LS-1 NON-LED RATES'!U17,2)</f>
        <v>35.86</v>
      </c>
      <c r="I16" s="53">
        <v>174</v>
      </c>
      <c r="J16" s="285">
        <f>ROUND('PROPOSED LS-1 LED RATES'!U17,2)</f>
        <v>21.3</v>
      </c>
      <c r="L16" s="67">
        <f t="shared" si="2"/>
        <v>-13.330000000000002</v>
      </c>
      <c r="M16" s="238">
        <f t="shared" si="3"/>
        <v>-0.38492636442390993</v>
      </c>
      <c r="O16" s="67">
        <f>J16-G16</f>
        <v>-14.559999999999999</v>
      </c>
      <c r="P16" s="238">
        <f>O16/G16</f>
        <v>-0.40602342442833239</v>
      </c>
      <c r="R16" s="192">
        <f t="shared" si="1"/>
        <v>5</v>
      </c>
      <c r="T16" s="238"/>
      <c r="U16" s="119"/>
    </row>
    <row r="17" spans="1:21">
      <c r="A17" s="192">
        <f t="shared" si="0"/>
        <v>6</v>
      </c>
      <c r="C17" s="27" t="s">
        <v>171</v>
      </c>
      <c r="F17" s="285"/>
      <c r="G17" s="286"/>
      <c r="J17" s="285"/>
      <c r="L17" s="67"/>
      <c r="M17" s="238"/>
      <c r="O17" s="67"/>
      <c r="P17" s="238"/>
      <c r="R17" s="192">
        <f t="shared" si="1"/>
        <v>6</v>
      </c>
      <c r="T17" s="238"/>
      <c r="U17" s="119"/>
    </row>
    <row r="18" spans="1:21">
      <c r="A18" s="192">
        <f t="shared" si="0"/>
        <v>7</v>
      </c>
      <c r="C18" s="53"/>
      <c r="E18" s="27">
        <v>70</v>
      </c>
      <c r="F18" s="285">
        <f>ROUND('PRESENT LS-1 NON-LED RATES'!U19,2)</f>
        <v>12.18</v>
      </c>
      <c r="G18" s="286">
        <f>ROUND('PROPOSED LS-1 NON-LED RATES'!U19,2)</f>
        <v>11.43</v>
      </c>
      <c r="I18" s="53">
        <f>'HP SODIUM VAPOR'!$D$8</f>
        <v>31</v>
      </c>
      <c r="J18" s="285">
        <f>ROUND('PROPOSED LS-1 LED RATES'!U19,2)</f>
        <v>10.37</v>
      </c>
      <c r="L18" s="67">
        <f t="shared" si="2"/>
        <v>-1.8100000000000005</v>
      </c>
      <c r="M18" s="238">
        <f t="shared" si="3"/>
        <v>-0.14860426929392451</v>
      </c>
      <c r="O18" s="67">
        <f>J18-G18</f>
        <v>-1.0600000000000005</v>
      </c>
      <c r="P18" s="238">
        <f>O18/G18</f>
        <v>-9.273840769903767E-2</v>
      </c>
      <c r="R18" s="192">
        <f t="shared" si="1"/>
        <v>7</v>
      </c>
      <c r="T18" s="238"/>
      <c r="U18" s="119"/>
    </row>
    <row r="19" spans="1:21">
      <c r="A19" s="192">
        <f t="shared" si="0"/>
        <v>8</v>
      </c>
      <c r="C19" s="53"/>
      <c r="E19" s="27">
        <v>100</v>
      </c>
      <c r="F19" s="285">
        <f>ROUND('PRESENT LS-1 NON-LED RATES'!U20,2)</f>
        <v>14.15</v>
      </c>
      <c r="G19" s="286">
        <f>ROUND('PROPOSED LS-1 NON-LED RATES'!U20,2)</f>
        <v>13.48</v>
      </c>
      <c r="I19" s="53">
        <f>'HP SODIUM VAPOR'!$E$8</f>
        <v>39</v>
      </c>
      <c r="J19" s="285">
        <f>ROUND('PROPOSED LS-1 LED RATES'!U20,2)</f>
        <v>10.99</v>
      </c>
      <c r="L19" s="67">
        <f t="shared" si="2"/>
        <v>-3.16</v>
      </c>
      <c r="M19" s="238">
        <f t="shared" si="3"/>
        <v>-0.22332155477031804</v>
      </c>
      <c r="O19" s="67">
        <f>J19-G19</f>
        <v>-2.4900000000000002</v>
      </c>
      <c r="P19" s="238">
        <f>O19/G19</f>
        <v>-0.18471810089020774</v>
      </c>
      <c r="R19" s="192">
        <f t="shared" si="1"/>
        <v>8</v>
      </c>
      <c r="T19" s="238"/>
      <c r="U19" s="119"/>
    </row>
    <row r="20" spans="1:21">
      <c r="A20" s="192">
        <f t="shared" si="0"/>
        <v>9</v>
      </c>
      <c r="C20" s="53"/>
      <c r="E20" s="27">
        <v>150</v>
      </c>
      <c r="F20" s="285">
        <f>ROUND('PRESENT LS-1 NON-LED RATES'!U21,2)</f>
        <v>16.84</v>
      </c>
      <c r="G20" s="286">
        <f>ROUND('PROPOSED LS-1 NON-LED RATES'!U21,2)</f>
        <v>16.41</v>
      </c>
      <c r="I20" s="53">
        <f>'HP SODIUM VAPOR'!$F$8</f>
        <v>71</v>
      </c>
      <c r="J20" s="285">
        <f>ROUND('PROPOSED LS-1 LED RATES'!U21,2)</f>
        <v>13.08</v>
      </c>
      <c r="L20" s="67">
        <f t="shared" si="2"/>
        <v>-3.76</v>
      </c>
      <c r="M20" s="238">
        <f t="shared" si="3"/>
        <v>-0.22327790973871733</v>
      </c>
      <c r="O20" s="67">
        <f>J20-G20</f>
        <v>-3.33</v>
      </c>
      <c r="P20" s="238">
        <f>O20/G20</f>
        <v>-0.20292504570383912</v>
      </c>
      <c r="R20" s="192">
        <f t="shared" si="1"/>
        <v>9</v>
      </c>
      <c r="T20" s="238"/>
      <c r="U20" s="119"/>
    </row>
    <row r="21" spans="1:21">
      <c r="A21" s="192">
        <f t="shared" si="0"/>
        <v>10</v>
      </c>
      <c r="C21" s="27" t="s">
        <v>172</v>
      </c>
      <c r="F21" s="285"/>
      <c r="G21" s="286"/>
      <c r="J21" s="285"/>
      <c r="L21" s="67"/>
      <c r="M21" s="238"/>
      <c r="O21" s="67"/>
      <c r="P21" s="238"/>
      <c r="R21" s="192">
        <f t="shared" si="1"/>
        <v>10</v>
      </c>
      <c r="T21" s="238"/>
      <c r="U21" s="119"/>
    </row>
    <row r="22" spans="1:21">
      <c r="A22" s="192">
        <f t="shared" si="0"/>
        <v>11</v>
      </c>
      <c r="C22" s="53"/>
      <c r="E22" s="27">
        <v>200</v>
      </c>
      <c r="F22" s="285">
        <f>ROUND('PRESENT LS-1 NON-LED RATES'!U23,2)</f>
        <v>21.5</v>
      </c>
      <c r="G22" s="286">
        <f>ROUND('PROPOSED LS-1 NON-LED RATES'!U23,2)</f>
        <v>21.16</v>
      </c>
      <c r="I22" s="53">
        <f>'HP SODIUM VAPOR'!$G$8</f>
        <v>97</v>
      </c>
      <c r="J22" s="285">
        <f>ROUND('PROPOSED LS-1 LED RATES'!U23,2)</f>
        <v>15.01</v>
      </c>
      <c r="L22" s="67">
        <f t="shared" si="2"/>
        <v>-6.49</v>
      </c>
      <c r="M22" s="238">
        <f t="shared" si="3"/>
        <v>-0.30186046511627906</v>
      </c>
      <c r="O22" s="67">
        <f>J22-G22</f>
        <v>-6.15</v>
      </c>
      <c r="P22" s="238">
        <f>O22/G22</f>
        <v>-0.29064272211720227</v>
      </c>
      <c r="R22" s="192">
        <f t="shared" si="1"/>
        <v>11</v>
      </c>
      <c r="T22" s="238"/>
      <c r="U22" s="119"/>
    </row>
    <row r="23" spans="1:21">
      <c r="A23" s="192">
        <f t="shared" si="0"/>
        <v>12</v>
      </c>
      <c r="C23" s="53"/>
      <c r="E23" s="27">
        <v>250</v>
      </c>
      <c r="F23" s="285">
        <f>ROUND('PRESENT LS-1 NON-LED RATES'!U24,2)</f>
        <v>25.69</v>
      </c>
      <c r="G23" s="286">
        <f>ROUND('PROPOSED LS-1 NON-LED RATES'!U24,2)</f>
        <v>25.49</v>
      </c>
      <c r="I23" s="53">
        <f>'HP SODIUM VAPOR'!$H$8</f>
        <v>98</v>
      </c>
      <c r="J23" s="285">
        <f>ROUND('PROPOSED LS-1 LED RATES'!U24,2)</f>
        <v>15.56</v>
      </c>
      <c r="L23" s="67">
        <f t="shared" si="2"/>
        <v>-10.130000000000001</v>
      </c>
      <c r="M23" s="238">
        <f t="shared" si="3"/>
        <v>-0.39431685480731804</v>
      </c>
      <c r="O23" s="67">
        <f>J23-G23</f>
        <v>-9.9299999999999979</v>
      </c>
      <c r="P23" s="238">
        <f>O23/G23</f>
        <v>-0.3895645351118085</v>
      </c>
      <c r="R23" s="192">
        <f t="shared" si="1"/>
        <v>12</v>
      </c>
      <c r="T23" s="238"/>
      <c r="U23" s="119"/>
    </row>
    <row r="24" spans="1:21">
      <c r="A24" s="192">
        <f t="shared" si="0"/>
        <v>13</v>
      </c>
      <c r="C24" s="53"/>
      <c r="E24" s="27">
        <v>400</v>
      </c>
      <c r="F24" s="285">
        <f>ROUND('PRESENT LS-1 NON-LED RATES'!U25,2)</f>
        <v>33.770000000000003</v>
      </c>
      <c r="G24" s="286">
        <f>ROUND('PROPOSED LS-1 NON-LED RATES'!U25,2)</f>
        <v>34.39</v>
      </c>
      <c r="I24" s="53">
        <f>'HP SODIUM VAPOR'!$I$8</f>
        <v>174</v>
      </c>
      <c r="J24" s="285">
        <f>ROUND('PROPOSED LS-1 LED RATES'!U25,2)</f>
        <v>20.329999999999998</v>
      </c>
      <c r="L24" s="67">
        <f t="shared" si="2"/>
        <v>-13.440000000000005</v>
      </c>
      <c r="M24" s="238">
        <f t="shared" si="3"/>
        <v>-0.39798637844240459</v>
      </c>
      <c r="O24" s="67">
        <f>J24-G24</f>
        <v>-14.060000000000002</v>
      </c>
      <c r="P24" s="238">
        <f>O24/G24</f>
        <v>-0.40883977900552493</v>
      </c>
      <c r="R24" s="192">
        <f t="shared" si="1"/>
        <v>13</v>
      </c>
      <c r="T24" s="238"/>
      <c r="U24" s="119"/>
    </row>
    <row r="25" spans="1:21">
      <c r="A25" s="192">
        <f t="shared" si="0"/>
        <v>14</v>
      </c>
      <c r="C25" s="27" t="s">
        <v>173</v>
      </c>
      <c r="F25" s="285"/>
      <c r="G25" s="286"/>
      <c r="J25" s="285"/>
      <c r="L25" s="67"/>
      <c r="M25" s="238"/>
      <c r="O25" s="67"/>
      <c r="P25" s="238"/>
      <c r="R25" s="192">
        <f t="shared" si="1"/>
        <v>14</v>
      </c>
      <c r="T25" s="238"/>
      <c r="U25" s="119"/>
    </row>
    <row r="26" spans="1:21">
      <c r="A26" s="192">
        <f t="shared" si="0"/>
        <v>15</v>
      </c>
      <c r="C26" s="53"/>
      <c r="E26" s="27">
        <v>70</v>
      </c>
      <c r="F26" s="285">
        <f>ROUND('PRESENT LS-1 NON-LED RATES'!U27,2)</f>
        <v>12.32</v>
      </c>
      <c r="G26" s="286">
        <f>ROUND('PROPOSED LS-1 NON-LED RATES'!U27,2)</f>
        <v>11.78</v>
      </c>
      <c r="I26" s="53">
        <f>'HP SODIUM VAPOR'!$D$8</f>
        <v>31</v>
      </c>
      <c r="J26" s="285">
        <f>ROUND('PROPOSED LS-1 LED RATES'!U27,2)</f>
        <v>10.73</v>
      </c>
      <c r="L26" s="67">
        <f t="shared" si="2"/>
        <v>-1.5899999999999999</v>
      </c>
      <c r="M26" s="238">
        <f t="shared" si="3"/>
        <v>-0.12905844155844154</v>
      </c>
      <c r="O26" s="67">
        <f>J26-G26</f>
        <v>-1.0499999999999989</v>
      </c>
      <c r="P26" s="238">
        <f>O26/G26</f>
        <v>-8.9134125636672237E-2</v>
      </c>
      <c r="R26" s="192">
        <f t="shared" si="1"/>
        <v>15</v>
      </c>
      <c r="T26" s="238"/>
      <c r="U26" s="119"/>
    </row>
    <row r="27" spans="1:21">
      <c r="A27" s="192">
        <f t="shared" si="0"/>
        <v>16</v>
      </c>
      <c r="C27" s="53"/>
      <c r="E27" s="27">
        <v>100</v>
      </c>
      <c r="F27" s="285">
        <f>ROUND('PRESENT LS-1 NON-LED RATES'!U28,2)</f>
        <v>14.34</v>
      </c>
      <c r="G27" s="286">
        <f>ROUND('PROPOSED LS-1 NON-LED RATES'!U28,2)</f>
        <v>13.9</v>
      </c>
      <c r="I27" s="53">
        <f>'HP SODIUM VAPOR'!$E$8</f>
        <v>39</v>
      </c>
      <c r="J27" s="285">
        <f>ROUND('PROPOSED LS-1 LED RATES'!U28,2)</f>
        <v>11.41</v>
      </c>
      <c r="L27" s="67">
        <f t="shared" si="2"/>
        <v>-2.9299999999999997</v>
      </c>
      <c r="M27" s="238">
        <f t="shared" si="3"/>
        <v>-0.20432357043235702</v>
      </c>
      <c r="O27" s="67">
        <f>J27-G27</f>
        <v>-2.4900000000000002</v>
      </c>
      <c r="P27" s="238">
        <f>O27/G27</f>
        <v>-0.17913669064748203</v>
      </c>
      <c r="R27" s="192">
        <f t="shared" si="1"/>
        <v>16</v>
      </c>
      <c r="T27" s="238"/>
      <c r="U27" s="119"/>
    </row>
    <row r="28" spans="1:21">
      <c r="A28" s="192">
        <f t="shared" si="0"/>
        <v>17</v>
      </c>
      <c r="C28" s="53"/>
      <c r="E28" s="27">
        <v>150</v>
      </c>
      <c r="F28" s="285">
        <f>ROUND('PRESENT LS-1 NON-LED RATES'!U29,2)</f>
        <v>16.899999999999999</v>
      </c>
      <c r="G28" s="286">
        <f>ROUND('PROPOSED LS-1 NON-LED RATES'!U29,2)</f>
        <v>16.670000000000002</v>
      </c>
      <c r="I28" s="53">
        <f>'HP SODIUM VAPOR'!$F$8</f>
        <v>71</v>
      </c>
      <c r="J28" s="285">
        <f>ROUND('PROPOSED LS-1 LED RATES'!U29,2)</f>
        <v>13.34</v>
      </c>
      <c r="L28" s="67">
        <f t="shared" si="2"/>
        <v>-3.5599999999999987</v>
      </c>
      <c r="M28" s="238">
        <f t="shared" si="3"/>
        <v>-0.21065088757396444</v>
      </c>
      <c r="O28" s="67">
        <f>J28-G28</f>
        <v>-3.3300000000000018</v>
      </c>
      <c r="P28" s="238">
        <f>O28/G28</f>
        <v>-0.19976004799040201</v>
      </c>
      <c r="R28" s="192">
        <f t="shared" si="1"/>
        <v>17</v>
      </c>
      <c r="T28" s="238"/>
      <c r="U28" s="119"/>
    </row>
    <row r="29" spans="1:21">
      <c r="A29" s="192">
        <f t="shared" si="0"/>
        <v>18</v>
      </c>
      <c r="C29" s="27" t="s">
        <v>174</v>
      </c>
      <c r="F29" s="285"/>
      <c r="G29" s="286"/>
      <c r="J29" s="285"/>
      <c r="L29" s="67"/>
      <c r="M29" s="238"/>
      <c r="O29" s="67"/>
      <c r="P29" s="238"/>
      <c r="R29" s="192">
        <f t="shared" si="1"/>
        <v>18</v>
      </c>
      <c r="T29" s="238"/>
      <c r="U29" s="119"/>
    </row>
    <row r="30" spans="1:21">
      <c r="A30" s="192">
        <f t="shared" si="0"/>
        <v>19</v>
      </c>
      <c r="C30" s="53"/>
      <c r="E30" s="27">
        <v>200</v>
      </c>
      <c r="F30" s="285">
        <f>ROUND('PRESENT LS-1 NON-LED RATES'!U31,2)</f>
        <v>21.54</v>
      </c>
      <c r="G30" s="286">
        <f>ROUND('PROPOSED LS-1 NON-LED RATES'!U31,2)</f>
        <v>21.33</v>
      </c>
      <c r="I30" s="53">
        <f>'HP SODIUM VAPOR'!$G$8</f>
        <v>97</v>
      </c>
      <c r="J30" s="285">
        <f>ROUND('PROPOSED LS-1 LED RATES'!U31,2)</f>
        <v>15.18</v>
      </c>
      <c r="L30" s="67">
        <f t="shared" si="2"/>
        <v>-6.3599999999999994</v>
      </c>
      <c r="M30" s="238">
        <f t="shared" si="3"/>
        <v>-0.29526462395543174</v>
      </c>
      <c r="O30" s="67">
        <f>J30-G30</f>
        <v>-6.1499999999999986</v>
      </c>
      <c r="P30" s="238">
        <f>O30/G30</f>
        <v>-0.28832630098452877</v>
      </c>
      <c r="R30" s="192">
        <f t="shared" si="1"/>
        <v>19</v>
      </c>
      <c r="T30" s="238"/>
      <c r="U30" s="119"/>
    </row>
    <row r="31" spans="1:21">
      <c r="A31" s="192">
        <f t="shared" si="0"/>
        <v>20</v>
      </c>
      <c r="C31" s="53"/>
      <c r="E31" s="27">
        <v>250</v>
      </c>
      <c r="F31" s="285">
        <f>ROUND('PRESENT LS-1 NON-LED RATES'!U32,2)</f>
        <v>25.74</v>
      </c>
      <c r="G31" s="286">
        <f>ROUND('PROPOSED LS-1 NON-LED RATES'!U32,2)</f>
        <v>25.68</v>
      </c>
      <c r="I31" s="53">
        <f>'HP SODIUM VAPOR'!$H$8</f>
        <v>98</v>
      </c>
      <c r="J31" s="285">
        <f>ROUND('PROPOSED LS-1 LED RATES'!U32,2)</f>
        <v>15.75</v>
      </c>
      <c r="L31" s="67">
        <f t="shared" si="2"/>
        <v>-9.9899999999999984</v>
      </c>
      <c r="M31" s="238">
        <f t="shared" si="3"/>
        <v>-0.38811188811188807</v>
      </c>
      <c r="O31" s="67">
        <f>J31-G31</f>
        <v>-9.93</v>
      </c>
      <c r="P31" s="238">
        <f>O31/G31</f>
        <v>-0.38668224299065418</v>
      </c>
      <c r="R31" s="192">
        <f t="shared" si="1"/>
        <v>20</v>
      </c>
      <c r="T31" s="238"/>
      <c r="U31" s="119"/>
    </row>
    <row r="32" spans="1:21">
      <c r="A32" s="192">
        <f t="shared" si="0"/>
        <v>21</v>
      </c>
      <c r="C32" s="53"/>
      <c r="E32" s="27">
        <v>400</v>
      </c>
      <c r="F32" s="285">
        <f>ROUND('PRESENT LS-1 NON-LED RATES'!U33,2)</f>
        <v>33.700000000000003</v>
      </c>
      <c r="G32" s="286">
        <f>ROUND('PROPOSED LS-1 NON-LED RATES'!U33,2)</f>
        <v>34.5</v>
      </c>
      <c r="I32" s="53">
        <f>'HP SODIUM VAPOR'!$I$8</f>
        <v>174</v>
      </c>
      <c r="J32" s="285">
        <f>ROUND('PROPOSED LS-1 LED RATES'!U33,2)</f>
        <v>20.440000000000001</v>
      </c>
      <c r="L32" s="67">
        <f t="shared" si="2"/>
        <v>-13.260000000000002</v>
      </c>
      <c r="M32" s="238">
        <f t="shared" si="3"/>
        <v>-0.39347181008902077</v>
      </c>
      <c r="O32" s="67">
        <f>J32-G32</f>
        <v>-14.059999999999999</v>
      </c>
      <c r="P32" s="238">
        <f>O32/G32</f>
        <v>-0.40753623188405791</v>
      </c>
      <c r="R32" s="192">
        <f t="shared" si="1"/>
        <v>21</v>
      </c>
      <c r="T32" s="238"/>
      <c r="U32" s="119"/>
    </row>
    <row r="33" spans="1:21">
      <c r="A33" s="192">
        <f t="shared" si="0"/>
        <v>22</v>
      </c>
      <c r="C33" s="27" t="s">
        <v>175</v>
      </c>
      <c r="F33" s="285"/>
      <c r="G33" s="286"/>
      <c r="J33" s="285"/>
      <c r="L33" s="67"/>
      <c r="M33" s="238"/>
      <c r="O33" s="67"/>
      <c r="P33" s="238"/>
      <c r="R33" s="192">
        <f t="shared" si="1"/>
        <v>22</v>
      </c>
      <c r="T33" s="238"/>
      <c r="U33" s="119"/>
    </row>
    <row r="34" spans="1:21">
      <c r="A34" s="192">
        <f t="shared" si="0"/>
        <v>23</v>
      </c>
      <c r="C34" s="53"/>
      <c r="E34" s="27">
        <v>70</v>
      </c>
      <c r="F34" s="285">
        <f>ROUND('PRESENT LS-1 NON-LED RATES'!U35,2)</f>
        <v>11.17</v>
      </c>
      <c r="G34" s="286">
        <f>ROUND('PROPOSED LS-1 NON-LED RATES'!U35,2)</f>
        <v>10.62</v>
      </c>
      <c r="I34" s="53">
        <f>'HP SODIUM VAPOR'!$D$8</f>
        <v>31</v>
      </c>
      <c r="J34" s="285">
        <f>ROUND('PROPOSED LS-1 LED RATES'!U35,2)</f>
        <v>6.41</v>
      </c>
      <c r="L34" s="67">
        <f t="shared" si="2"/>
        <v>-4.76</v>
      </c>
      <c r="M34" s="238">
        <f t="shared" si="3"/>
        <v>-0.42614145031333928</v>
      </c>
      <c r="O34" s="67">
        <f>J34-G34</f>
        <v>-4.2099999999999991</v>
      </c>
      <c r="P34" s="238">
        <f>O34/G34</f>
        <v>-0.39642184557438787</v>
      </c>
      <c r="R34" s="192">
        <f t="shared" si="1"/>
        <v>23</v>
      </c>
      <c r="T34" s="238"/>
      <c r="U34" s="119"/>
    </row>
    <row r="35" spans="1:21">
      <c r="A35" s="192">
        <f t="shared" si="0"/>
        <v>24</v>
      </c>
      <c r="C35" s="53"/>
      <c r="E35" s="27">
        <v>100</v>
      </c>
      <c r="F35" s="285">
        <f>ROUND('PRESENT LS-1 NON-LED RATES'!U36,2)</f>
        <v>13.16</v>
      </c>
      <c r="G35" s="286">
        <f>ROUND('PROPOSED LS-1 NON-LED RATES'!U36,2)</f>
        <v>12.68</v>
      </c>
      <c r="I35" s="53">
        <f>'HP SODIUM VAPOR'!$E$8</f>
        <v>39</v>
      </c>
      <c r="J35" s="285">
        <f>ROUND('PROPOSED LS-1 LED RATES'!U36,2)</f>
        <v>7.02</v>
      </c>
      <c r="L35" s="67">
        <f t="shared" si="2"/>
        <v>-6.1400000000000006</v>
      </c>
      <c r="M35" s="238">
        <f t="shared" si="3"/>
        <v>-0.46656534954407297</v>
      </c>
      <c r="O35" s="67">
        <f>J35-G35</f>
        <v>-5.66</v>
      </c>
      <c r="P35" s="238">
        <f>O35/G35</f>
        <v>-0.44637223974763407</v>
      </c>
      <c r="R35" s="192">
        <f t="shared" si="1"/>
        <v>24</v>
      </c>
      <c r="T35" s="238"/>
      <c r="U35" s="119"/>
    </row>
    <row r="36" spans="1:21">
      <c r="A36" s="192">
        <f t="shared" si="0"/>
        <v>25</v>
      </c>
      <c r="C36" s="53"/>
      <c r="E36" s="27">
        <v>150</v>
      </c>
      <c r="F36" s="285">
        <f>ROUND('PRESENT LS-1 NON-LED RATES'!U37,2)</f>
        <v>15.83</v>
      </c>
      <c r="G36" s="286">
        <f>ROUND('PROPOSED LS-1 NON-LED RATES'!U37,2)</f>
        <v>15.61</v>
      </c>
      <c r="I36" s="53">
        <f>'HP SODIUM VAPOR'!$F$8</f>
        <v>71</v>
      </c>
      <c r="J36" s="285">
        <f>ROUND('PROPOSED LS-1 LED RATES'!U37,2)</f>
        <v>8.8000000000000007</v>
      </c>
      <c r="L36" s="67">
        <f t="shared" si="2"/>
        <v>-7.0299999999999994</v>
      </c>
      <c r="M36" s="238">
        <f t="shared" si="3"/>
        <v>-0.44409349336702458</v>
      </c>
      <c r="O36" s="67">
        <f>J36-G36</f>
        <v>-6.8099999999999987</v>
      </c>
      <c r="P36" s="238">
        <f>O36/G36</f>
        <v>-0.43625880845611781</v>
      </c>
      <c r="R36" s="192">
        <f t="shared" si="1"/>
        <v>25</v>
      </c>
      <c r="T36" s="238"/>
      <c r="U36" s="119"/>
    </row>
    <row r="37" spans="1:21">
      <c r="A37" s="192">
        <f t="shared" si="0"/>
        <v>26</v>
      </c>
      <c r="C37" s="27" t="s">
        <v>176</v>
      </c>
      <c r="F37" s="285"/>
      <c r="G37" s="286"/>
      <c r="J37" s="285"/>
      <c r="L37" s="67"/>
      <c r="M37" s="238"/>
      <c r="O37" s="67"/>
      <c r="P37" s="238"/>
      <c r="R37" s="192">
        <f t="shared" si="1"/>
        <v>26</v>
      </c>
      <c r="T37" s="238"/>
      <c r="U37" s="119"/>
    </row>
    <row r="38" spans="1:21">
      <c r="A38" s="192">
        <f t="shared" si="0"/>
        <v>27</v>
      </c>
      <c r="C38" s="53"/>
      <c r="E38" s="27">
        <v>200</v>
      </c>
      <c r="F38" s="285">
        <f>ROUND('PRESENT LS-1 NON-LED RATES'!U39,2)</f>
        <v>20.49</v>
      </c>
      <c r="G38" s="286">
        <f>ROUND('PROPOSED LS-1 NON-LED RATES'!U39,2)</f>
        <v>20.36</v>
      </c>
      <c r="I38" s="53">
        <f>'HP SODIUM VAPOR'!$G$8</f>
        <v>97</v>
      </c>
      <c r="J38" s="285">
        <f>ROUND('PROPOSED LS-1 LED RATES'!U39,2)</f>
        <v>10.79</v>
      </c>
      <c r="L38" s="67">
        <f t="shared" si="2"/>
        <v>-9.6999999999999993</v>
      </c>
      <c r="M38" s="238">
        <f t="shared" si="3"/>
        <v>-0.47340165934602246</v>
      </c>
      <c r="O38" s="67">
        <f>J38-G38</f>
        <v>-9.57</v>
      </c>
      <c r="P38" s="238">
        <f>O38/G38</f>
        <v>-0.47003929273084483</v>
      </c>
      <c r="R38" s="192">
        <f t="shared" si="1"/>
        <v>27</v>
      </c>
      <c r="T38" s="238"/>
      <c r="U38" s="119"/>
    </row>
    <row r="39" spans="1:21">
      <c r="A39" s="192">
        <f t="shared" si="0"/>
        <v>28</v>
      </c>
      <c r="C39" s="53"/>
      <c r="E39" s="27">
        <v>250</v>
      </c>
      <c r="F39" s="285">
        <f>ROUND('PRESENT LS-1 NON-LED RATES'!U40,2)</f>
        <v>24.77</v>
      </c>
      <c r="G39" s="286">
        <f>ROUND('PROPOSED LS-1 NON-LED RATES'!U40,2)</f>
        <v>24.77</v>
      </c>
      <c r="I39" s="53">
        <f>'HP SODIUM VAPOR'!$H$8</f>
        <v>98</v>
      </c>
      <c r="J39" s="285">
        <f>ROUND('PROPOSED LS-1 LED RATES'!U40,2)</f>
        <v>11.39</v>
      </c>
      <c r="L39" s="67">
        <f t="shared" si="2"/>
        <v>-13.379999999999999</v>
      </c>
      <c r="M39" s="238">
        <f t="shared" si="3"/>
        <v>-0.54016955995155425</v>
      </c>
      <c r="O39" s="67">
        <f>J39-G39</f>
        <v>-13.379999999999999</v>
      </c>
      <c r="P39" s="238">
        <f>O39/G39</f>
        <v>-0.54016955995155425</v>
      </c>
      <c r="R39" s="192">
        <f t="shared" si="1"/>
        <v>28</v>
      </c>
      <c r="T39" s="238"/>
      <c r="U39" s="119"/>
    </row>
    <row r="40" spans="1:21">
      <c r="A40" s="192">
        <f t="shared" si="0"/>
        <v>29</v>
      </c>
      <c r="C40" s="53"/>
      <c r="E40" s="27">
        <v>400</v>
      </c>
      <c r="F40" s="285">
        <f>ROUND('PRESENT LS-1 NON-LED RATES'!U41,2)</f>
        <v>32.76</v>
      </c>
      <c r="G40" s="286">
        <f>ROUND('PROPOSED LS-1 NON-LED RATES'!U41,2)</f>
        <v>33.590000000000003</v>
      </c>
      <c r="I40" s="53">
        <f>'HP SODIUM VAPOR'!$I$8</f>
        <v>174</v>
      </c>
      <c r="J40" s="285">
        <f>ROUND('PROPOSED LS-1 LED RATES'!U41,2)</f>
        <v>15.36</v>
      </c>
      <c r="L40" s="67">
        <f t="shared" si="2"/>
        <v>-17.399999999999999</v>
      </c>
      <c r="M40" s="238">
        <f t="shared" si="3"/>
        <v>-0.53113553113553114</v>
      </c>
      <c r="O40" s="67">
        <f>J40-G40</f>
        <v>-18.230000000000004</v>
      </c>
      <c r="P40" s="238">
        <f>O40/G40</f>
        <v>-0.5427210479309319</v>
      </c>
      <c r="R40" s="192">
        <f t="shared" si="1"/>
        <v>29</v>
      </c>
      <c r="T40" s="238"/>
      <c r="U40" s="119"/>
    </row>
    <row r="41" spans="1:21">
      <c r="A41" s="192">
        <f t="shared" si="0"/>
        <v>30</v>
      </c>
      <c r="C41" s="27" t="s">
        <v>177</v>
      </c>
      <c r="F41" s="285"/>
      <c r="G41" s="286"/>
      <c r="J41" s="285"/>
      <c r="L41" s="67"/>
      <c r="M41" s="238"/>
      <c r="O41" s="67"/>
      <c r="P41" s="238"/>
      <c r="R41" s="192">
        <f t="shared" si="1"/>
        <v>30</v>
      </c>
      <c r="T41" s="238"/>
      <c r="U41" s="119"/>
    </row>
    <row r="42" spans="1:21">
      <c r="A42" s="192">
        <f t="shared" si="0"/>
        <v>31</v>
      </c>
      <c r="C42" s="53"/>
      <c r="E42" s="27">
        <v>70</v>
      </c>
      <c r="F42" s="285">
        <f>ROUND('PRESENT LS-1 NON-LED RATES'!U43,2)</f>
        <v>17.010000000000002</v>
      </c>
      <c r="G42" s="286">
        <f>ROUND('PROPOSED LS-1 NON-LED RATES'!U43,2)</f>
        <v>15.58</v>
      </c>
      <c r="I42" s="53">
        <f>'HP SODIUM VAPOR'!$D$8</f>
        <v>31</v>
      </c>
      <c r="J42" s="285">
        <f>ROUND('PROPOSED LS-1 LED RATES'!U43,2)</f>
        <v>14.52</v>
      </c>
      <c r="L42" s="67">
        <f t="shared" si="2"/>
        <v>-2.490000000000002</v>
      </c>
      <c r="M42" s="238">
        <f t="shared" si="3"/>
        <v>-0.14638447971781315</v>
      </c>
      <c r="O42" s="67">
        <f>J42-G42</f>
        <v>-1.0600000000000005</v>
      </c>
      <c r="P42" s="238">
        <f>O42/G42</f>
        <v>-6.8035943517329944E-2</v>
      </c>
      <c r="R42" s="192">
        <f t="shared" si="1"/>
        <v>31</v>
      </c>
      <c r="T42" s="238"/>
      <c r="U42" s="119"/>
    </row>
    <row r="43" spans="1:21">
      <c r="A43" s="192">
        <f t="shared" si="0"/>
        <v>32</v>
      </c>
      <c r="C43" s="53"/>
      <c r="E43" s="27">
        <v>100</v>
      </c>
      <c r="F43" s="285">
        <f>ROUND('PRESENT LS-1 NON-LED RATES'!U44,2)</f>
        <v>18.86</v>
      </c>
      <c r="G43" s="286">
        <f>ROUND('PROPOSED LS-1 NON-LED RATES'!U44,2)</f>
        <v>17.579999999999998</v>
      </c>
      <c r="I43" s="53">
        <f>'HP SODIUM VAPOR'!$E$8</f>
        <v>39</v>
      </c>
      <c r="J43" s="285">
        <f>ROUND('PROPOSED LS-1 LED RATES'!U44,2)</f>
        <v>15.09</v>
      </c>
      <c r="L43" s="67">
        <f t="shared" si="2"/>
        <v>-3.7699999999999996</v>
      </c>
      <c r="M43" s="238">
        <f t="shared" si="3"/>
        <v>-0.19989395546129374</v>
      </c>
      <c r="O43" s="67">
        <f>J43-G43</f>
        <v>-2.4899999999999984</v>
      </c>
      <c r="P43" s="238">
        <f>O43/G43</f>
        <v>-0.14163822525597261</v>
      </c>
      <c r="R43" s="192">
        <f t="shared" si="1"/>
        <v>32</v>
      </c>
      <c r="T43" s="238"/>
      <c r="U43" s="119"/>
    </row>
    <row r="44" spans="1:21">
      <c r="A44" s="192">
        <f t="shared" si="0"/>
        <v>33</v>
      </c>
      <c r="C44" s="53"/>
      <c r="E44" s="27">
        <v>150</v>
      </c>
      <c r="F44" s="285">
        <f>ROUND('PRESENT LS-1 NON-LED RATES'!U45,2)</f>
        <v>21.44</v>
      </c>
      <c r="G44" s="286">
        <f>ROUND('PROPOSED LS-1 NON-LED RATES'!U45,2)</f>
        <v>20.37</v>
      </c>
      <c r="I44" s="53">
        <f>'HP SODIUM VAPOR'!$F$8</f>
        <v>71</v>
      </c>
      <c r="J44" s="285">
        <f>ROUND('PROPOSED LS-1 LED RATES'!U45,2)</f>
        <v>17.04</v>
      </c>
      <c r="L44" s="67">
        <f t="shared" si="2"/>
        <v>-4.4000000000000021</v>
      </c>
      <c r="M44" s="238">
        <f t="shared" si="3"/>
        <v>-0.20522388059701502</v>
      </c>
      <c r="O44" s="67">
        <f>J44-G44</f>
        <v>-3.3300000000000018</v>
      </c>
      <c r="P44" s="238">
        <f>O44/G44</f>
        <v>-0.16347569955817387</v>
      </c>
      <c r="R44" s="192">
        <f t="shared" si="1"/>
        <v>33</v>
      </c>
      <c r="T44" s="238"/>
      <c r="U44" s="119"/>
    </row>
    <row r="45" spans="1:21">
      <c r="A45" s="192">
        <f t="shared" si="0"/>
        <v>34</v>
      </c>
      <c r="C45" s="27" t="s">
        <v>178</v>
      </c>
      <c r="F45" s="285"/>
      <c r="G45" s="286"/>
      <c r="J45" s="285"/>
      <c r="L45" s="67"/>
      <c r="M45" s="238"/>
      <c r="O45" s="67"/>
      <c r="P45" s="238"/>
      <c r="R45" s="192">
        <f t="shared" si="1"/>
        <v>34</v>
      </c>
      <c r="T45" s="238"/>
      <c r="U45" s="119"/>
    </row>
    <row r="46" spans="1:21">
      <c r="A46" s="192">
        <f t="shared" si="0"/>
        <v>35</v>
      </c>
      <c r="C46" s="53"/>
      <c r="E46" s="27">
        <v>200</v>
      </c>
      <c r="F46" s="285">
        <f>ROUND('PRESENT LS-1 NON-LED RATES'!U47,2)</f>
        <v>27.09</v>
      </c>
      <c r="G46" s="286">
        <f>ROUND('PROPOSED LS-1 NON-LED RATES'!U47,2)</f>
        <v>25.91</v>
      </c>
      <c r="I46" s="53">
        <f>'HP SODIUM VAPOR'!$G$8</f>
        <v>97</v>
      </c>
      <c r="J46" s="285">
        <f>ROUND('PROPOSED LS-1 LED RATES'!U47,2)</f>
        <v>19.75</v>
      </c>
      <c r="L46" s="67">
        <f t="shared" si="2"/>
        <v>-7.34</v>
      </c>
      <c r="M46" s="238">
        <f t="shared" si="3"/>
        <v>-0.27094868955334073</v>
      </c>
      <c r="O46" s="67">
        <f>J46-G46</f>
        <v>-6.16</v>
      </c>
      <c r="P46" s="238">
        <f>O46/G46</f>
        <v>-0.2377460439984562</v>
      </c>
      <c r="R46" s="192">
        <f t="shared" si="1"/>
        <v>35</v>
      </c>
      <c r="T46" s="238"/>
      <c r="U46" s="119"/>
    </row>
    <row r="47" spans="1:21">
      <c r="A47" s="192">
        <f t="shared" si="0"/>
        <v>36</v>
      </c>
      <c r="C47" s="53"/>
      <c r="E47" s="27">
        <v>250</v>
      </c>
      <c r="F47" s="285">
        <f>ROUND('PRESENT LS-1 NON-LED RATES'!U48,2)</f>
        <v>30.68</v>
      </c>
      <c r="G47" s="286">
        <f>ROUND('PROPOSED LS-1 NON-LED RATES'!U48,2)</f>
        <v>29.79</v>
      </c>
      <c r="I47" s="53">
        <f>'HP SODIUM VAPOR'!$H$8</f>
        <v>98</v>
      </c>
      <c r="J47" s="285">
        <f>ROUND('PROPOSED LS-1 LED RATES'!U48,2)</f>
        <v>19.86</v>
      </c>
      <c r="L47" s="67">
        <f t="shared" si="2"/>
        <v>-10.82</v>
      </c>
      <c r="M47" s="238">
        <f t="shared" si="3"/>
        <v>-0.35267275097783574</v>
      </c>
      <c r="O47" s="67">
        <f>J47-G47</f>
        <v>-9.93</v>
      </c>
      <c r="P47" s="238">
        <f>O47/G47</f>
        <v>-0.33333333333333331</v>
      </c>
      <c r="R47" s="192">
        <f t="shared" si="1"/>
        <v>36</v>
      </c>
      <c r="T47" s="238"/>
      <c r="U47" s="119"/>
    </row>
    <row r="48" spans="1:21">
      <c r="A48" s="192">
        <f t="shared" si="0"/>
        <v>37</v>
      </c>
      <c r="C48" s="53"/>
      <c r="E48" s="27">
        <v>400</v>
      </c>
      <c r="F48" s="285">
        <f>ROUND('PRESENT LS-1 NON-LED RATES'!U49,2)</f>
        <v>40.75</v>
      </c>
      <c r="G48" s="286">
        <f>ROUND('PROPOSED LS-1 NON-LED RATES'!U49,2)</f>
        <v>40.22</v>
      </c>
      <c r="I48" s="53">
        <f>'HP SODIUM VAPOR'!$I$8</f>
        <v>174</v>
      </c>
      <c r="J48" s="285">
        <f>ROUND('PROPOSED LS-1 LED RATES'!U49,2)</f>
        <v>26.16</v>
      </c>
      <c r="L48" s="67">
        <f t="shared" si="2"/>
        <v>-14.59</v>
      </c>
      <c r="M48" s="238">
        <f t="shared" si="3"/>
        <v>-0.35803680981595093</v>
      </c>
      <c r="O48" s="67">
        <f>J48-G48</f>
        <v>-14.059999999999999</v>
      </c>
      <c r="P48" s="238">
        <f>O48/G48</f>
        <v>-0.3495773247140726</v>
      </c>
      <c r="R48" s="192">
        <f t="shared" si="1"/>
        <v>37</v>
      </c>
      <c r="T48" s="238"/>
      <c r="U48" s="119"/>
    </row>
    <row r="49" spans="1:21">
      <c r="A49" s="192">
        <f t="shared" si="0"/>
        <v>38</v>
      </c>
      <c r="C49" s="27" t="s">
        <v>179</v>
      </c>
      <c r="F49" s="285"/>
      <c r="G49" s="286"/>
      <c r="J49" s="285"/>
      <c r="L49" s="67"/>
      <c r="M49" s="238"/>
      <c r="O49" s="67"/>
      <c r="P49" s="238"/>
      <c r="R49" s="192">
        <f t="shared" si="1"/>
        <v>38</v>
      </c>
      <c r="T49" s="238"/>
      <c r="U49" s="119"/>
    </row>
    <row r="50" spans="1:21">
      <c r="A50" s="192">
        <f t="shared" si="0"/>
        <v>39</v>
      </c>
      <c r="C50" s="53"/>
      <c r="E50" s="27">
        <v>70</v>
      </c>
      <c r="F50" s="285">
        <f>ROUND('PRESENT LS-1 NON-LED RATES'!U51,2)</f>
        <v>12.04</v>
      </c>
      <c r="G50" s="286">
        <f>ROUND('PROPOSED LS-1 NON-LED RATES'!U51,2)</f>
        <v>11.5</v>
      </c>
      <c r="I50" s="53">
        <f>'HP SODIUM VAPOR'!$D$8</f>
        <v>31</v>
      </c>
      <c r="J50" s="285">
        <f>ROUND('PROPOSED LS-1 LED RATES'!U51,2)</f>
        <v>7.4</v>
      </c>
      <c r="L50" s="67">
        <f t="shared" si="2"/>
        <v>-4.6399999999999988</v>
      </c>
      <c r="M50" s="238">
        <f t="shared" si="3"/>
        <v>-0.38538205980066437</v>
      </c>
      <c r="O50" s="67">
        <f>J50-G50</f>
        <v>-4.0999999999999996</v>
      </c>
      <c r="P50" s="238">
        <f>O50/G50</f>
        <v>-0.35652173913043478</v>
      </c>
      <c r="R50" s="192">
        <f t="shared" si="1"/>
        <v>39</v>
      </c>
      <c r="T50" s="238"/>
      <c r="U50" s="119"/>
    </row>
    <row r="51" spans="1:21">
      <c r="A51" s="192">
        <f t="shared" si="0"/>
        <v>40</v>
      </c>
      <c r="C51" s="53"/>
      <c r="E51" s="27">
        <v>100</v>
      </c>
      <c r="F51" s="285">
        <f>ROUND('PRESENT LS-1 NON-LED RATES'!U52,2)</f>
        <v>13.83</v>
      </c>
      <c r="G51" s="286">
        <f>ROUND('PROPOSED LS-1 NON-LED RATES'!U52,2)</f>
        <v>13.74</v>
      </c>
      <c r="I51" s="53">
        <f>'HP SODIUM VAPOR'!$E$8</f>
        <v>39</v>
      </c>
      <c r="J51" s="285">
        <f>ROUND('PROPOSED LS-1 LED RATES'!U52,2)</f>
        <v>8.2100000000000009</v>
      </c>
      <c r="L51" s="67">
        <f t="shared" si="2"/>
        <v>-5.6199999999999992</v>
      </c>
      <c r="M51" s="238">
        <f t="shared" si="3"/>
        <v>-0.40636297903109175</v>
      </c>
      <c r="O51" s="67">
        <f>J51-G51</f>
        <v>-5.5299999999999994</v>
      </c>
      <c r="P51" s="238">
        <f>O51/G51</f>
        <v>-0.40247452692867536</v>
      </c>
      <c r="R51" s="192">
        <f t="shared" si="1"/>
        <v>40</v>
      </c>
      <c r="T51" s="238"/>
      <c r="U51" s="119"/>
    </row>
    <row r="52" spans="1:21">
      <c r="A52" s="192">
        <f t="shared" si="0"/>
        <v>41</v>
      </c>
      <c r="C52" s="53"/>
      <c r="E52" s="27">
        <v>150</v>
      </c>
      <c r="F52" s="285">
        <f>ROUND('PRESENT LS-1 NON-LED RATES'!U53,2)</f>
        <v>16.809999999999999</v>
      </c>
      <c r="G52" s="286">
        <f>ROUND('PROPOSED LS-1 NON-LED RATES'!U53,2)</f>
        <v>16.47</v>
      </c>
      <c r="I52" s="53">
        <f>'HP SODIUM VAPOR'!$F$8</f>
        <v>71</v>
      </c>
      <c r="J52" s="285">
        <f>ROUND('PROPOSED LS-1 LED RATES'!U53,2)</f>
        <v>9.8000000000000007</v>
      </c>
      <c r="L52" s="67">
        <f t="shared" si="2"/>
        <v>-7.009999999999998</v>
      </c>
      <c r="M52" s="238">
        <f t="shared" si="3"/>
        <v>-0.41701368233194519</v>
      </c>
      <c r="O52" s="67">
        <f>J52-G52</f>
        <v>-6.6699999999999982</v>
      </c>
      <c r="P52" s="238">
        <f>O52/G52</f>
        <v>-0.40497874924104421</v>
      </c>
      <c r="R52" s="192">
        <f t="shared" si="1"/>
        <v>41</v>
      </c>
      <c r="T52" s="238"/>
      <c r="U52" s="119"/>
    </row>
    <row r="53" spans="1:21">
      <c r="A53" s="192">
        <f t="shared" si="0"/>
        <v>42</v>
      </c>
      <c r="C53" s="27" t="s">
        <v>180</v>
      </c>
      <c r="F53" s="285"/>
      <c r="G53" s="286"/>
      <c r="J53" s="285"/>
      <c r="L53" s="67"/>
      <c r="M53" s="238"/>
      <c r="O53" s="67"/>
      <c r="P53" s="238"/>
      <c r="R53" s="192">
        <f t="shared" si="1"/>
        <v>42</v>
      </c>
      <c r="T53" s="238"/>
      <c r="U53" s="119"/>
    </row>
    <row r="54" spans="1:21">
      <c r="A54" s="192">
        <f t="shared" si="0"/>
        <v>43</v>
      </c>
      <c r="C54" s="53"/>
      <c r="E54" s="27">
        <v>200</v>
      </c>
      <c r="F54" s="285">
        <f>ROUND('PRESENT LS-1 NON-LED RATES'!U55,2)</f>
        <v>20.86</v>
      </c>
      <c r="G54" s="286">
        <f>ROUND('PROPOSED LS-1 NON-LED RATES'!U55,2)</f>
        <v>20.62</v>
      </c>
      <c r="I54" s="53">
        <f>'HP SODIUM VAPOR'!$G$8</f>
        <v>97</v>
      </c>
      <c r="J54" s="285">
        <f>ROUND('PROPOSED LS-1 LED RATES'!U55,2)</f>
        <v>11.19</v>
      </c>
      <c r="L54" s="67">
        <f t="shared" si="2"/>
        <v>-9.67</v>
      </c>
      <c r="M54" s="238">
        <f t="shared" si="3"/>
        <v>-0.46356663470757431</v>
      </c>
      <c r="O54" s="67">
        <f>J54-G54</f>
        <v>-9.4300000000000015</v>
      </c>
      <c r="P54" s="238">
        <f>O54/G54</f>
        <v>-0.45732298739088267</v>
      </c>
      <c r="R54" s="192">
        <f t="shared" si="1"/>
        <v>43</v>
      </c>
      <c r="T54" s="238"/>
      <c r="U54" s="119"/>
    </row>
    <row r="55" spans="1:21">
      <c r="A55" s="192">
        <f t="shared" si="0"/>
        <v>44</v>
      </c>
      <c r="C55" s="53"/>
      <c r="E55" s="27">
        <v>250</v>
      </c>
      <c r="F55" s="285">
        <f>ROUND('PRESENT LS-1 NON-LED RATES'!U56,2)</f>
        <v>25.72</v>
      </c>
      <c r="G55" s="286">
        <f>ROUND('PROPOSED LS-1 NON-LED RATES'!U56,2)</f>
        <v>25.6</v>
      </c>
      <c r="I55" s="53">
        <f>'HP SODIUM VAPOR'!$H$8</f>
        <v>98</v>
      </c>
      <c r="J55" s="285">
        <f>ROUND('PROPOSED LS-1 LED RATES'!U56,2)</f>
        <v>12.36</v>
      </c>
      <c r="L55" s="67">
        <f t="shared" si="2"/>
        <v>-13.36</v>
      </c>
      <c r="M55" s="238">
        <f t="shared" si="3"/>
        <v>-0.51944012441679632</v>
      </c>
      <c r="O55" s="67">
        <f>J55-G55</f>
        <v>-13.240000000000002</v>
      </c>
      <c r="P55" s="238">
        <f>O55/G55</f>
        <v>-0.51718750000000002</v>
      </c>
      <c r="R55" s="192">
        <f t="shared" si="1"/>
        <v>44</v>
      </c>
      <c r="T55" s="238"/>
      <c r="U55" s="119"/>
    </row>
    <row r="56" spans="1:21">
      <c r="A56" s="192">
        <f t="shared" si="0"/>
        <v>45</v>
      </c>
      <c r="C56" s="53"/>
      <c r="E56" s="27">
        <v>400</v>
      </c>
      <c r="F56" s="285">
        <f>ROUND('PRESENT LS-1 NON-LED RATES'!U57,2)</f>
        <v>33.200000000000003</v>
      </c>
      <c r="G56" s="286">
        <f>ROUND('PROPOSED LS-1 NON-LED RATES'!U57,2)</f>
        <v>33.93</v>
      </c>
      <c r="I56" s="53">
        <f>'HP SODIUM VAPOR'!$I$8</f>
        <v>174</v>
      </c>
      <c r="J56" s="285">
        <f>ROUND('PROPOSED LS-1 LED RATES'!U57,2)</f>
        <v>15.91</v>
      </c>
      <c r="L56" s="67">
        <f t="shared" si="2"/>
        <v>-17.290000000000003</v>
      </c>
      <c r="M56" s="238">
        <f t="shared" si="3"/>
        <v>-0.52078313253012054</v>
      </c>
      <c r="O56" s="67">
        <f>J56-G56</f>
        <v>-18.02</v>
      </c>
      <c r="P56" s="238">
        <f>O56/G56</f>
        <v>-0.53109342764515177</v>
      </c>
      <c r="R56" s="192">
        <f t="shared" si="1"/>
        <v>45</v>
      </c>
      <c r="T56" s="238"/>
      <c r="U56" s="119"/>
    </row>
    <row r="57" spans="1:21">
      <c r="A57" s="192">
        <f t="shared" si="0"/>
        <v>46</v>
      </c>
      <c r="C57" s="27" t="s">
        <v>66</v>
      </c>
      <c r="F57" s="285"/>
      <c r="G57" s="286"/>
      <c r="J57" s="285"/>
      <c r="L57" s="67"/>
      <c r="M57" s="238"/>
      <c r="O57" s="67"/>
      <c r="P57" s="238"/>
      <c r="R57" s="192">
        <f t="shared" si="1"/>
        <v>46</v>
      </c>
      <c r="T57" s="238"/>
      <c r="U57" s="119"/>
    </row>
    <row r="58" spans="1:21">
      <c r="A58" s="192">
        <f t="shared" si="0"/>
        <v>47</v>
      </c>
      <c r="C58" s="53"/>
      <c r="E58" s="27">
        <v>55</v>
      </c>
      <c r="F58" s="285">
        <f>ROUND('PRESENT LS-1 NON-LED RATES'!U59,2)</f>
        <v>16.47</v>
      </c>
      <c r="G58" s="286">
        <f>ROUND('PROPOSED LS-1 NON-LED RATES'!U59,2)</f>
        <v>14.57</v>
      </c>
      <c r="I58" s="53">
        <f>'LP SODIUM VAPOR'!$D$7</f>
        <v>14</v>
      </c>
      <c r="J58" s="285">
        <f>ROUND('PROPOSED LS-1 LED RATES'!U59,2)</f>
        <v>10.26</v>
      </c>
      <c r="L58" s="67">
        <f t="shared" si="2"/>
        <v>-6.2099999999999991</v>
      </c>
      <c r="M58" s="238">
        <f t="shared" si="3"/>
        <v>-0.37704918032786883</v>
      </c>
      <c r="O58" s="67">
        <f>J58-G58</f>
        <v>-4.3100000000000005</v>
      </c>
      <c r="P58" s="238">
        <f>O58/G58</f>
        <v>-0.29581331503088543</v>
      </c>
      <c r="R58" s="192">
        <f t="shared" si="1"/>
        <v>47</v>
      </c>
      <c r="T58" s="238"/>
      <c r="U58" s="119"/>
    </row>
    <row r="59" spans="1:21">
      <c r="A59" s="192">
        <f t="shared" si="0"/>
        <v>48</v>
      </c>
      <c r="C59" s="53"/>
      <c r="E59" s="27">
        <v>90</v>
      </c>
      <c r="F59" s="285">
        <f>ROUND('PRESENT LS-1 NON-LED RATES'!U60,2)</f>
        <v>20.329999999999998</v>
      </c>
      <c r="G59" s="286">
        <f>ROUND('PROPOSED LS-1 NON-LED RATES'!U60,2)</f>
        <v>18.39</v>
      </c>
      <c r="I59" s="53">
        <f>'LP SODIUM VAPOR'!$E$7</f>
        <v>39</v>
      </c>
      <c r="J59" s="285">
        <f>ROUND('PROPOSED LS-1 LED RATES'!U60,2)</f>
        <v>11.96</v>
      </c>
      <c r="L59" s="67">
        <f t="shared" si="2"/>
        <v>-8.3699999999999974</v>
      </c>
      <c r="M59" s="238">
        <f t="shared" si="3"/>
        <v>-0.41170683718642392</v>
      </c>
      <c r="O59" s="67">
        <f>J59-G59</f>
        <v>-6.43</v>
      </c>
      <c r="P59" s="238">
        <f>O59/G59</f>
        <v>-0.34964654703643283</v>
      </c>
      <c r="R59" s="192">
        <f t="shared" si="1"/>
        <v>48</v>
      </c>
      <c r="T59" s="238"/>
      <c r="U59" s="119"/>
    </row>
    <row r="60" spans="1:21">
      <c r="A60" s="192">
        <f t="shared" si="0"/>
        <v>49</v>
      </c>
      <c r="C60" s="53"/>
      <c r="E60" s="27">
        <v>135</v>
      </c>
      <c r="F60" s="285">
        <f>ROUND('PRESENT LS-1 NON-LED RATES'!U61,2)</f>
        <v>23.93</v>
      </c>
      <c r="G60" s="286">
        <f>ROUND('PROPOSED LS-1 NON-LED RATES'!U61,2)</f>
        <v>22.5</v>
      </c>
      <c r="I60" s="53">
        <f>'LP SODIUM VAPOR'!$F$7</f>
        <v>60</v>
      </c>
      <c r="J60" s="285">
        <f>ROUND('PROPOSED LS-1 LED RATES'!U61,2)</f>
        <v>13.86</v>
      </c>
      <c r="L60" s="67">
        <f t="shared" si="2"/>
        <v>-10.07</v>
      </c>
      <c r="M60" s="238">
        <f t="shared" si="3"/>
        <v>-0.42081069786878395</v>
      </c>
      <c r="O60" s="67">
        <f>J60-G60</f>
        <v>-8.64</v>
      </c>
      <c r="P60" s="238">
        <f>O60/G60</f>
        <v>-0.38400000000000001</v>
      </c>
      <c r="R60" s="192">
        <f t="shared" si="1"/>
        <v>49</v>
      </c>
      <c r="T60" s="238"/>
      <c r="U60" s="119"/>
    </row>
    <row r="61" spans="1:21">
      <c r="A61" s="192">
        <f t="shared" si="0"/>
        <v>50</v>
      </c>
      <c r="C61" s="53"/>
      <c r="E61" s="27">
        <v>180</v>
      </c>
      <c r="F61" s="285">
        <f>ROUND('PRESENT LS-1 NON-LED RATES'!U62,2)</f>
        <v>27.45</v>
      </c>
      <c r="G61" s="286">
        <f>ROUND('PROPOSED LS-1 NON-LED RATES'!U62,2)</f>
        <v>25.29</v>
      </c>
      <c r="I61" s="53">
        <f>'LP SODIUM VAPOR'!$G$7</f>
        <v>98</v>
      </c>
      <c r="J61" s="285">
        <f>ROUND('PROPOSED LS-1 LED RATES'!U62,2)</f>
        <v>15.81</v>
      </c>
      <c r="L61" s="67">
        <f t="shared" si="2"/>
        <v>-11.639999999999999</v>
      </c>
      <c r="M61" s="238">
        <f t="shared" si="3"/>
        <v>-0.42404371584699452</v>
      </c>
      <c r="O61" s="67">
        <f>J61-G61</f>
        <v>-9.4799999999999986</v>
      </c>
      <c r="P61" s="238">
        <f>O61/G61</f>
        <v>-0.37485172004744954</v>
      </c>
      <c r="R61" s="192">
        <f t="shared" si="1"/>
        <v>50</v>
      </c>
      <c r="T61" s="238"/>
      <c r="U61" s="119"/>
    </row>
    <row r="62" spans="1:21">
      <c r="A62" s="192">
        <f t="shared" si="0"/>
        <v>51</v>
      </c>
      <c r="C62" s="27" t="s">
        <v>67</v>
      </c>
      <c r="F62" s="285"/>
      <c r="G62" s="286"/>
      <c r="J62" s="285"/>
      <c r="L62" s="67"/>
      <c r="M62" s="238"/>
      <c r="O62" s="67"/>
      <c r="P62" s="238"/>
      <c r="R62" s="192">
        <f t="shared" si="1"/>
        <v>51</v>
      </c>
      <c r="T62" s="238"/>
      <c r="U62" s="119"/>
    </row>
    <row r="63" spans="1:21">
      <c r="A63" s="192">
        <f t="shared" si="0"/>
        <v>52</v>
      </c>
      <c r="C63" s="53"/>
      <c r="E63" s="27">
        <v>55</v>
      </c>
      <c r="F63" s="285">
        <f>ROUND('PRESENT LS-1 NON-LED RATES'!U64,2)</f>
        <v>16.649999999999999</v>
      </c>
      <c r="G63" s="286">
        <f>ROUND('PROPOSED LS-1 NON-LED RATES'!U64,2)</f>
        <v>14.89</v>
      </c>
      <c r="I63" s="53">
        <f>'LP SODIUM VAPOR'!$D$7</f>
        <v>14</v>
      </c>
      <c r="J63" s="285">
        <f>ROUND('PROPOSED LS-1 LED RATES'!U64,2)</f>
        <v>10.57</v>
      </c>
      <c r="L63" s="67">
        <f t="shared" si="2"/>
        <v>-6.0799999999999983</v>
      </c>
      <c r="M63" s="238">
        <f t="shared" si="3"/>
        <v>-0.36516516516516512</v>
      </c>
      <c r="O63" s="67">
        <f>J63-G63</f>
        <v>-4.32</v>
      </c>
      <c r="P63" s="238">
        <f>O63/G63</f>
        <v>-0.29012760241773</v>
      </c>
      <c r="R63" s="192">
        <f t="shared" si="1"/>
        <v>52</v>
      </c>
      <c r="T63" s="238"/>
      <c r="U63" s="119"/>
    </row>
    <row r="64" spans="1:21">
      <c r="A64" s="192">
        <f t="shared" si="0"/>
        <v>53</v>
      </c>
      <c r="C64" s="53"/>
      <c r="E64" s="27">
        <v>90</v>
      </c>
      <c r="F64" s="285">
        <f>ROUND('PRESENT LS-1 NON-LED RATES'!U65,2)</f>
        <v>20.5</v>
      </c>
      <c r="G64" s="286">
        <f>ROUND('PROPOSED LS-1 NON-LED RATES'!U65,2)</f>
        <v>18.7</v>
      </c>
      <c r="I64" s="53">
        <f>'LP SODIUM VAPOR'!$E$7</f>
        <v>39</v>
      </c>
      <c r="J64" s="285">
        <f>ROUND('PROPOSED LS-1 LED RATES'!U65,2)</f>
        <v>12.26</v>
      </c>
      <c r="L64" s="67">
        <f t="shared" si="2"/>
        <v>-8.24</v>
      </c>
      <c r="M64" s="238">
        <f t="shared" si="3"/>
        <v>-0.40195121951219515</v>
      </c>
      <c r="O64" s="67">
        <f>J64-G64</f>
        <v>-6.4399999999999995</v>
      </c>
      <c r="P64" s="238">
        <f>O64/G64</f>
        <v>-0.34438502673796789</v>
      </c>
      <c r="R64" s="192">
        <f t="shared" si="1"/>
        <v>53</v>
      </c>
      <c r="T64" s="238"/>
      <c r="U64" s="119"/>
    </row>
    <row r="65" spans="1:21">
      <c r="A65" s="192">
        <f t="shared" si="0"/>
        <v>54</v>
      </c>
      <c r="C65" s="53"/>
      <c r="E65" s="27">
        <v>135</v>
      </c>
      <c r="F65" s="285">
        <f>ROUND('PRESENT LS-1 NON-LED RATES'!U66,2)</f>
        <v>24.06</v>
      </c>
      <c r="G65" s="286">
        <f>ROUND('PROPOSED LS-1 NON-LED RATES'!U66,2)</f>
        <v>22.66</v>
      </c>
      <c r="I65" s="53">
        <f>'LP SODIUM VAPOR'!$F$7</f>
        <v>60</v>
      </c>
      <c r="J65" s="285">
        <f>ROUND('PROPOSED LS-1 LED RATES'!U66,2)</f>
        <v>14.2</v>
      </c>
      <c r="L65" s="67">
        <f t="shared" si="2"/>
        <v>-9.86</v>
      </c>
      <c r="M65" s="238">
        <f t="shared" si="3"/>
        <v>-0.40980881130507063</v>
      </c>
      <c r="O65" s="67">
        <f>J65-G65</f>
        <v>-8.4600000000000009</v>
      </c>
      <c r="P65" s="238">
        <f>O65/G65</f>
        <v>-0.37334510150044137</v>
      </c>
      <c r="R65" s="192">
        <f t="shared" si="1"/>
        <v>54</v>
      </c>
      <c r="T65" s="238"/>
      <c r="U65" s="119"/>
    </row>
    <row r="66" spans="1:21">
      <c r="A66" s="192">
        <f t="shared" si="0"/>
        <v>55</v>
      </c>
      <c r="C66" s="53"/>
      <c r="E66" s="27">
        <v>180</v>
      </c>
      <c r="F66" s="285">
        <f>ROUND('PRESENT LS-1 NON-LED RATES'!U67,2)</f>
        <v>27.58</v>
      </c>
      <c r="G66" s="286">
        <f>ROUND('PROPOSED LS-1 NON-LED RATES'!U67,2)</f>
        <v>25.45</v>
      </c>
      <c r="I66" s="53">
        <f>'LP SODIUM VAPOR'!$G$7</f>
        <v>98</v>
      </c>
      <c r="J66" s="285">
        <f>ROUND('PROPOSED LS-1 LED RATES'!U67,2)</f>
        <v>16.14</v>
      </c>
      <c r="L66" s="67">
        <f t="shared" si="2"/>
        <v>-11.439999999999998</v>
      </c>
      <c r="M66" s="238">
        <f t="shared" si="3"/>
        <v>-0.41479332849891221</v>
      </c>
      <c r="O66" s="67">
        <f>J66-G66</f>
        <v>-9.3099999999999987</v>
      </c>
      <c r="P66" s="238">
        <f>O66/G66</f>
        <v>-0.36581532416502943</v>
      </c>
      <c r="R66" s="192">
        <f t="shared" si="1"/>
        <v>55</v>
      </c>
      <c r="T66" s="238"/>
      <c r="U66" s="119"/>
    </row>
    <row r="67" spans="1:21">
      <c r="A67" s="192">
        <f t="shared" si="0"/>
        <v>56</v>
      </c>
      <c r="C67" s="27" t="s">
        <v>68</v>
      </c>
      <c r="F67" s="285"/>
      <c r="G67" s="286"/>
      <c r="J67" s="285"/>
      <c r="L67" s="67"/>
      <c r="M67" s="238"/>
      <c r="O67" s="67"/>
      <c r="P67" s="238"/>
      <c r="R67" s="192">
        <f t="shared" si="1"/>
        <v>56</v>
      </c>
      <c r="T67" s="238"/>
      <c r="U67" s="119"/>
    </row>
    <row r="68" spans="1:21">
      <c r="A68" s="192">
        <f t="shared" si="0"/>
        <v>57</v>
      </c>
      <c r="C68" s="53"/>
      <c r="E68" s="27">
        <v>55</v>
      </c>
      <c r="F68" s="285">
        <f>ROUND('PRESENT LS-1 NON-LED RATES'!U69,2)</f>
        <v>16</v>
      </c>
      <c r="G68" s="286">
        <f>ROUND('PROPOSED LS-1 NON-LED RATES'!U69,2)</f>
        <v>14.26</v>
      </c>
      <c r="I68" s="53">
        <f>'LP SODIUM VAPOR'!$D$7</f>
        <v>14</v>
      </c>
      <c r="J68" s="285">
        <f>ROUND('PROPOSED LS-1 LED RATES'!U69,2)</f>
        <v>8.7899999999999991</v>
      </c>
      <c r="L68" s="67">
        <f t="shared" si="2"/>
        <v>-7.2100000000000009</v>
      </c>
      <c r="M68" s="238">
        <f t="shared" si="3"/>
        <v>-0.45062500000000005</v>
      </c>
      <c r="O68" s="67">
        <f>J68-G68</f>
        <v>-5.4700000000000006</v>
      </c>
      <c r="P68" s="238">
        <f>O68/G68</f>
        <v>-0.38359046283309961</v>
      </c>
      <c r="R68" s="192">
        <f t="shared" si="1"/>
        <v>57</v>
      </c>
      <c r="T68" s="238"/>
      <c r="U68" s="119"/>
    </row>
    <row r="69" spans="1:21">
      <c r="A69" s="192">
        <f t="shared" si="0"/>
        <v>58</v>
      </c>
      <c r="C69" s="53"/>
      <c r="E69" s="27">
        <v>90</v>
      </c>
      <c r="F69" s="285">
        <f>ROUND('PRESENT LS-1 NON-LED RATES'!U70,2)</f>
        <v>19.86</v>
      </c>
      <c r="G69" s="286">
        <f>ROUND('PROPOSED LS-1 NON-LED RATES'!U70,2)</f>
        <v>18.07</v>
      </c>
      <c r="I69" s="53">
        <f>'LP SODIUM VAPOR'!$E$7</f>
        <v>39</v>
      </c>
      <c r="J69" s="285">
        <f>ROUND('PROPOSED LS-1 LED RATES'!U70,2)</f>
        <v>10.93</v>
      </c>
      <c r="L69" s="67">
        <f t="shared" si="2"/>
        <v>-8.93</v>
      </c>
      <c r="M69" s="238">
        <f t="shared" si="3"/>
        <v>-0.44964753272910374</v>
      </c>
      <c r="O69" s="67">
        <f>J69-G69</f>
        <v>-7.1400000000000006</v>
      </c>
      <c r="P69" s="238">
        <f>O69/G69</f>
        <v>-0.39513004980630884</v>
      </c>
      <c r="R69" s="192">
        <f t="shared" si="1"/>
        <v>58</v>
      </c>
      <c r="T69" s="238"/>
      <c r="U69" s="119"/>
    </row>
    <row r="70" spans="1:21">
      <c r="A70" s="192">
        <f t="shared" si="0"/>
        <v>59</v>
      </c>
      <c r="C70" s="53"/>
      <c r="E70" s="27">
        <v>135</v>
      </c>
      <c r="F70" s="285">
        <f>ROUND('PRESENT LS-1 NON-LED RATES'!U71,2)</f>
        <v>23.66</v>
      </c>
      <c r="G70" s="286">
        <f>ROUND('PROPOSED LS-1 NON-LED RATES'!U71,2)</f>
        <v>22.38</v>
      </c>
      <c r="I70" s="53">
        <f>'LP SODIUM VAPOR'!$F$7</f>
        <v>60</v>
      </c>
      <c r="J70" s="285">
        <f>ROUND('PROPOSED LS-1 LED RATES'!U71,2)</f>
        <v>12.96</v>
      </c>
      <c r="L70" s="67">
        <f t="shared" si="2"/>
        <v>-10.7</v>
      </c>
      <c r="M70" s="238">
        <f t="shared" si="3"/>
        <v>-0.452240067624683</v>
      </c>
      <c r="O70" s="67">
        <f>J70-G70</f>
        <v>-9.4199999999999982</v>
      </c>
      <c r="P70" s="238">
        <f>O70/G70</f>
        <v>-0.420911528150134</v>
      </c>
      <c r="R70" s="192">
        <f t="shared" si="1"/>
        <v>59</v>
      </c>
      <c r="T70" s="238"/>
      <c r="U70" s="119"/>
    </row>
    <row r="71" spans="1:21">
      <c r="A71" s="192">
        <f t="shared" si="0"/>
        <v>60</v>
      </c>
      <c r="C71" s="53"/>
      <c r="E71" s="27">
        <v>180</v>
      </c>
      <c r="F71" s="285">
        <f>ROUND('PRESENT LS-1 NON-LED RATES'!U72,2)</f>
        <v>27.17</v>
      </c>
      <c r="G71" s="286">
        <f>ROUND('PROPOSED LS-1 NON-LED RATES'!U72,2)</f>
        <v>25.16</v>
      </c>
      <c r="I71" s="53">
        <f>'LP SODIUM VAPOR'!$G$7</f>
        <v>98</v>
      </c>
      <c r="J71" s="285">
        <f>ROUND('PROPOSED LS-1 LED RATES'!U72,2)</f>
        <v>16.149999999999999</v>
      </c>
      <c r="L71" s="67">
        <f t="shared" si="2"/>
        <v>-11.020000000000003</v>
      </c>
      <c r="M71" s="238">
        <f t="shared" si="3"/>
        <v>-0.40559440559440568</v>
      </c>
      <c r="O71" s="67">
        <f>J71-G71</f>
        <v>-9.0100000000000016</v>
      </c>
      <c r="P71" s="238">
        <f>O71/G71</f>
        <v>-0.35810810810810817</v>
      </c>
      <c r="R71" s="192">
        <f t="shared" si="1"/>
        <v>60</v>
      </c>
      <c r="T71" s="238"/>
      <c r="U71" s="119"/>
    </row>
    <row r="72" spans="1:21">
      <c r="A72" s="192">
        <f t="shared" si="0"/>
        <v>61</v>
      </c>
      <c r="C72" s="27" t="s">
        <v>69</v>
      </c>
      <c r="F72" s="285"/>
      <c r="G72" s="286"/>
      <c r="J72" s="285"/>
      <c r="L72" s="67"/>
      <c r="M72" s="238"/>
      <c r="O72" s="67"/>
      <c r="P72" s="238"/>
      <c r="R72" s="192">
        <f t="shared" si="1"/>
        <v>61</v>
      </c>
      <c r="T72" s="238"/>
      <c r="U72" s="119"/>
    </row>
    <row r="73" spans="1:21">
      <c r="A73" s="192">
        <f t="shared" si="0"/>
        <v>62</v>
      </c>
      <c r="C73" s="53"/>
      <c r="E73" s="27">
        <v>55</v>
      </c>
      <c r="F73" s="285">
        <f>ROUND('PRESENT LS-1 NON-LED RATES'!U74,2)</f>
        <v>19.73</v>
      </c>
      <c r="G73" s="286">
        <f>ROUND('PROPOSED LS-1 NON-LED RATES'!U74,2)</f>
        <v>17.760000000000002</v>
      </c>
      <c r="I73" s="53">
        <f>'LP SODIUM VAPOR'!$D$7</f>
        <v>14</v>
      </c>
      <c r="J73" s="285">
        <f>ROUND('PROPOSED LS-1 LED RATES'!U74,2)</f>
        <v>13.44</v>
      </c>
      <c r="L73" s="67">
        <f t="shared" si="2"/>
        <v>-6.2900000000000009</v>
      </c>
      <c r="M73" s="238">
        <f t="shared" si="3"/>
        <v>-0.31880385200202743</v>
      </c>
      <c r="O73" s="67">
        <f>J73-G73</f>
        <v>-4.3200000000000021</v>
      </c>
      <c r="P73" s="238">
        <f>O73/G73</f>
        <v>-0.24324324324324334</v>
      </c>
      <c r="R73" s="192">
        <f t="shared" si="1"/>
        <v>62</v>
      </c>
      <c r="T73" s="238"/>
      <c r="U73" s="119"/>
    </row>
    <row r="74" spans="1:21">
      <c r="A74" s="192">
        <f t="shared" si="0"/>
        <v>63</v>
      </c>
      <c r="C74" s="53"/>
      <c r="E74" s="27">
        <v>90</v>
      </c>
      <c r="F74" s="285">
        <f>ROUND('PRESENT LS-1 NON-LED RATES'!U75,2)</f>
        <v>22.91</v>
      </c>
      <c r="G74" s="286">
        <f>ROUND('PROPOSED LS-1 NON-LED RATES'!U75,2)</f>
        <v>21.14</v>
      </c>
      <c r="I74" s="53">
        <f>'LP SODIUM VAPOR'!$E$7</f>
        <v>39</v>
      </c>
      <c r="J74" s="285">
        <f>ROUND('PROPOSED LS-1 LED RATES'!U75,2)</f>
        <v>14.7</v>
      </c>
      <c r="L74" s="67">
        <f t="shared" si="2"/>
        <v>-8.2100000000000009</v>
      </c>
      <c r="M74" s="238">
        <f t="shared" si="3"/>
        <v>-0.35835879528590137</v>
      </c>
      <c r="O74" s="67">
        <f>J74-G74</f>
        <v>-6.4400000000000013</v>
      </c>
      <c r="P74" s="238">
        <f>O74/G74</f>
        <v>-0.30463576158940403</v>
      </c>
      <c r="R74" s="192">
        <f t="shared" si="1"/>
        <v>63</v>
      </c>
      <c r="T74" s="238"/>
      <c r="U74" s="119"/>
    </row>
    <row r="75" spans="1:21">
      <c r="A75" s="192">
        <f t="shared" si="0"/>
        <v>64</v>
      </c>
      <c r="C75" s="53"/>
      <c r="E75" s="27">
        <v>135</v>
      </c>
      <c r="F75" s="285">
        <f>ROUND('PRESENT LS-1 NON-LED RATES'!U76,2)</f>
        <v>27.76</v>
      </c>
      <c r="G75" s="286">
        <f>ROUND('PROPOSED LS-1 NON-LED RATES'!U76,2)</f>
        <v>25.82</v>
      </c>
      <c r="I75" s="53">
        <f>'LP SODIUM VAPOR'!$F$7</f>
        <v>60</v>
      </c>
      <c r="J75" s="285">
        <f>ROUND('PROPOSED LS-1 LED RATES'!U76,2)</f>
        <v>17.350000000000001</v>
      </c>
      <c r="L75" s="67">
        <f t="shared" si="2"/>
        <v>-10.41</v>
      </c>
      <c r="M75" s="238">
        <f t="shared" si="3"/>
        <v>-0.375</v>
      </c>
      <c r="O75" s="67">
        <f>J75-G75</f>
        <v>-8.4699999999999989</v>
      </c>
      <c r="P75" s="238">
        <f>O75/G75</f>
        <v>-0.32804027885360182</v>
      </c>
      <c r="R75" s="192">
        <f t="shared" si="1"/>
        <v>64</v>
      </c>
      <c r="T75" s="238"/>
      <c r="U75" s="119"/>
    </row>
    <row r="76" spans="1:21">
      <c r="A76" s="192">
        <f t="shared" ref="A76:A96" si="4">A75+1</f>
        <v>65</v>
      </c>
      <c r="C76" s="53"/>
      <c r="E76" s="27">
        <v>180</v>
      </c>
      <c r="F76" s="285">
        <f>ROUND('PRESENT LS-1 NON-LED RATES'!U77,2)</f>
        <v>29.85</v>
      </c>
      <c r="G76" s="286">
        <f>ROUND('PROPOSED LS-1 NON-LED RATES'!U77,2)</f>
        <v>27.92</v>
      </c>
      <c r="I76" s="53">
        <f>'LP SODIUM VAPOR'!$G$7</f>
        <v>98</v>
      </c>
      <c r="J76" s="285">
        <f>ROUND('PROPOSED LS-1 LED RATES'!U77,2)</f>
        <v>18.61</v>
      </c>
      <c r="L76" s="67">
        <f t="shared" ref="L76:L96" si="5">J76-F76</f>
        <v>-11.240000000000002</v>
      </c>
      <c r="M76" s="238">
        <f t="shared" ref="M76:M96" si="6">L76/F76</f>
        <v>-0.37654941373534345</v>
      </c>
      <c r="O76" s="67">
        <f>J76-G76</f>
        <v>-9.3100000000000023</v>
      </c>
      <c r="P76" s="238">
        <f>O76/G76</f>
        <v>-0.33345272206303733</v>
      </c>
      <c r="R76" s="192">
        <f t="shared" ref="R76:R96" si="7">R75+1</f>
        <v>65</v>
      </c>
      <c r="T76" s="238"/>
      <c r="U76" s="119"/>
    </row>
    <row r="77" spans="1:21">
      <c r="A77" s="192">
        <f t="shared" si="4"/>
        <v>66</v>
      </c>
      <c r="C77" s="27" t="s">
        <v>70</v>
      </c>
      <c r="F77" s="285"/>
      <c r="G77" s="286"/>
      <c r="J77" s="285"/>
      <c r="L77" s="67"/>
      <c r="M77" s="238"/>
      <c r="O77" s="67"/>
      <c r="P77" s="238"/>
      <c r="R77" s="192">
        <f t="shared" si="7"/>
        <v>66</v>
      </c>
      <c r="T77" s="238"/>
      <c r="U77" s="119"/>
    </row>
    <row r="78" spans="1:21">
      <c r="A78" s="192">
        <f t="shared" si="4"/>
        <v>67</v>
      </c>
      <c r="C78" s="53"/>
      <c r="E78" s="27">
        <v>55</v>
      </c>
      <c r="F78" s="285">
        <f>ROUND('PRESENT LS-1 NON-LED RATES'!U79,2)</f>
        <v>16.11</v>
      </c>
      <c r="G78" s="286">
        <f>ROUND('PROPOSED LS-1 NON-LED RATES'!U79,2)</f>
        <v>14.29</v>
      </c>
      <c r="I78" s="53">
        <f>'LP SODIUM VAPOR'!$D$7</f>
        <v>14</v>
      </c>
      <c r="J78" s="285">
        <f>ROUND('PROPOSED LS-1 LED RATES'!U79,2)</f>
        <v>8.7899999999999991</v>
      </c>
      <c r="L78" s="67">
        <f t="shared" si="5"/>
        <v>-7.32</v>
      </c>
      <c r="M78" s="238">
        <f t="shared" si="6"/>
        <v>-0.4543761638733706</v>
      </c>
      <c r="O78" s="67">
        <f>J78-G78</f>
        <v>-5.5</v>
      </c>
      <c r="P78" s="238">
        <f>O78/G78</f>
        <v>-0.38488453463960814</v>
      </c>
      <c r="R78" s="192">
        <f t="shared" si="7"/>
        <v>67</v>
      </c>
      <c r="T78" s="238"/>
      <c r="U78" s="119"/>
    </row>
    <row r="79" spans="1:21">
      <c r="A79" s="192">
        <f t="shared" si="4"/>
        <v>68</v>
      </c>
      <c r="C79" s="53"/>
      <c r="E79" s="27">
        <v>90</v>
      </c>
      <c r="F79" s="285">
        <f>ROUND('PRESENT LS-1 NON-LED RATES'!U80,2)</f>
        <v>19.98</v>
      </c>
      <c r="G79" s="286">
        <f>ROUND('PROPOSED LS-1 NON-LED RATES'!U80,2)</f>
        <v>18.13</v>
      </c>
      <c r="I79" s="53">
        <f>'LP SODIUM VAPOR'!$E$7</f>
        <v>39</v>
      </c>
      <c r="J79" s="285">
        <f>ROUND('PROPOSED LS-1 LED RATES'!U80,2)</f>
        <v>11.31</v>
      </c>
      <c r="L79" s="67">
        <f t="shared" si="5"/>
        <v>-8.67</v>
      </c>
      <c r="M79" s="238">
        <f t="shared" si="6"/>
        <v>-0.43393393393393392</v>
      </c>
      <c r="O79" s="67">
        <f>J79-G79</f>
        <v>-6.8199999999999985</v>
      </c>
      <c r="P79" s="238">
        <f>O79/G79</f>
        <v>-0.3761720904578047</v>
      </c>
      <c r="R79" s="192">
        <f t="shared" si="7"/>
        <v>68</v>
      </c>
      <c r="T79" s="238"/>
      <c r="U79" s="119"/>
    </row>
    <row r="80" spans="1:21">
      <c r="A80" s="192">
        <f t="shared" si="4"/>
        <v>69</v>
      </c>
      <c r="C80" s="53"/>
      <c r="E80" s="27">
        <v>135</v>
      </c>
      <c r="F80" s="285">
        <f>ROUND('PRESENT LS-1 NON-LED RATES'!U81,2)</f>
        <v>23.99</v>
      </c>
      <c r="G80" s="286">
        <f>ROUND('PROPOSED LS-1 NON-LED RATES'!U81,2)</f>
        <v>22.66</v>
      </c>
      <c r="I80" s="53">
        <f>'LP SODIUM VAPOR'!$F$7</f>
        <v>60</v>
      </c>
      <c r="J80" s="285">
        <f>ROUND('PROPOSED LS-1 LED RATES'!U81,2)</f>
        <v>12.9</v>
      </c>
      <c r="L80" s="67">
        <f t="shared" si="5"/>
        <v>-11.089999999999998</v>
      </c>
      <c r="M80" s="238">
        <f t="shared" si="6"/>
        <v>-0.46227594831179653</v>
      </c>
      <c r="O80" s="67">
        <f>J80-G80</f>
        <v>-9.76</v>
      </c>
      <c r="P80" s="238">
        <f>O80/G80</f>
        <v>-0.43071491615180935</v>
      </c>
      <c r="R80" s="192">
        <f t="shared" si="7"/>
        <v>69</v>
      </c>
      <c r="T80" s="238"/>
      <c r="U80" s="119"/>
    </row>
    <row r="81" spans="1:21">
      <c r="A81" s="192">
        <f t="shared" si="4"/>
        <v>70</v>
      </c>
      <c r="C81" s="53"/>
      <c r="E81" s="27">
        <v>180</v>
      </c>
      <c r="F81" s="285">
        <f>ROUND('PRESENT LS-1 NON-LED RATES'!U82,2)</f>
        <v>27.24</v>
      </c>
      <c r="G81" s="286">
        <f>ROUND('PROPOSED LS-1 NON-LED RATES'!U82,2)</f>
        <v>25.18</v>
      </c>
      <c r="I81" s="53">
        <f>'LP SODIUM VAPOR'!$G$7</f>
        <v>98</v>
      </c>
      <c r="J81" s="285">
        <f>ROUND('PROPOSED LS-1 LED RATES'!U82,2)</f>
        <v>16.12</v>
      </c>
      <c r="L81" s="67">
        <f t="shared" si="5"/>
        <v>-11.119999999999997</v>
      </c>
      <c r="M81" s="238">
        <f t="shared" si="6"/>
        <v>-0.40822320117474298</v>
      </c>
      <c r="O81" s="67">
        <f>J81-G81</f>
        <v>-9.0599999999999987</v>
      </c>
      <c r="P81" s="238">
        <f>O81/G81</f>
        <v>-0.35980937251787126</v>
      </c>
      <c r="R81" s="192">
        <f t="shared" si="7"/>
        <v>70</v>
      </c>
      <c r="T81" s="238"/>
      <c r="U81" s="119"/>
    </row>
    <row r="82" spans="1:21">
      <c r="A82" s="192">
        <f t="shared" si="4"/>
        <v>71</v>
      </c>
      <c r="C82" s="36" t="s">
        <v>110</v>
      </c>
      <c r="E82" s="36"/>
      <c r="F82" s="285"/>
      <c r="G82" s="286"/>
      <c r="H82" s="36"/>
      <c r="I82" s="36"/>
      <c r="J82" s="285"/>
      <c r="L82" s="67"/>
      <c r="M82" s="238"/>
      <c r="O82" s="67"/>
      <c r="P82" s="238"/>
      <c r="R82" s="192">
        <f t="shared" si="7"/>
        <v>71</v>
      </c>
      <c r="T82" s="238"/>
      <c r="U82" s="119"/>
    </row>
    <row r="83" spans="1:21">
      <c r="A83" s="192">
        <f t="shared" si="4"/>
        <v>72</v>
      </c>
      <c r="C83" s="53"/>
      <c r="E83" s="27">
        <v>100</v>
      </c>
      <c r="F83" s="285">
        <f>ROUND('PRESENT LS-1 NON-LED RATES'!U84,2)</f>
        <v>12.74</v>
      </c>
      <c r="G83" s="286">
        <f>ROUND('PROPOSED LS-1 NON-LED RATES'!U84,2)</f>
        <v>13.1</v>
      </c>
      <c r="I83" s="53">
        <f>'METAL HALIDE'!$D$7</f>
        <v>39</v>
      </c>
      <c r="J83" s="285">
        <f>ROUND('PROPOSED LS-1 LED RATES'!U84,2)</f>
        <v>9.74</v>
      </c>
      <c r="L83" s="67">
        <f t="shared" si="5"/>
        <v>-3</v>
      </c>
      <c r="M83" s="238">
        <f t="shared" si="6"/>
        <v>-0.23547880690737832</v>
      </c>
      <c r="O83" s="67">
        <f>J83-G83</f>
        <v>-3.3599999999999994</v>
      </c>
      <c r="P83" s="238">
        <f>O83/G83</f>
        <v>-0.25648854961832057</v>
      </c>
      <c r="R83" s="192">
        <f t="shared" si="7"/>
        <v>72</v>
      </c>
      <c r="T83" s="238"/>
      <c r="U83" s="119"/>
    </row>
    <row r="84" spans="1:21">
      <c r="A84" s="192">
        <f t="shared" si="4"/>
        <v>73</v>
      </c>
      <c r="C84" s="53"/>
      <c r="E84" s="27">
        <v>175</v>
      </c>
      <c r="F84" s="285">
        <f>ROUND('PRESENT LS-1 NON-LED RATES'!U85,2)</f>
        <v>16.62</v>
      </c>
      <c r="G84" s="286">
        <f>ROUND('PROPOSED LS-1 NON-LED RATES'!U85,2)</f>
        <v>17.3</v>
      </c>
      <c r="I84" s="53">
        <f>'METAL HALIDE'!$E$7</f>
        <v>71</v>
      </c>
      <c r="J84" s="285">
        <f>ROUND('PROPOSED LS-1 LED RATES'!U85,2)</f>
        <v>10.88</v>
      </c>
      <c r="L84" s="67">
        <f t="shared" si="5"/>
        <v>-5.74</v>
      </c>
      <c r="M84" s="238">
        <f t="shared" si="6"/>
        <v>-0.345367027677497</v>
      </c>
      <c r="O84" s="67">
        <f>J84-G84</f>
        <v>-6.42</v>
      </c>
      <c r="P84" s="238">
        <f>O84/G84</f>
        <v>-0.37109826589595374</v>
      </c>
      <c r="R84" s="192">
        <f t="shared" si="7"/>
        <v>73</v>
      </c>
      <c r="T84" s="238"/>
      <c r="U84" s="119"/>
    </row>
    <row r="85" spans="1:21">
      <c r="A85" s="192">
        <f t="shared" si="4"/>
        <v>74</v>
      </c>
      <c r="C85" s="53"/>
      <c r="E85" s="27">
        <v>250</v>
      </c>
      <c r="F85" s="285">
        <f>ROUND('PRESENT LS-1 NON-LED RATES'!U86,2)</f>
        <v>20.88</v>
      </c>
      <c r="G85" s="286">
        <f>ROUND('PROPOSED LS-1 NON-LED RATES'!U86,2)</f>
        <v>21.91</v>
      </c>
      <c r="I85" s="53">
        <f>'METAL HALIDE'!$F$7</f>
        <v>98</v>
      </c>
      <c r="J85" s="285">
        <f>ROUND('PROPOSED LS-1 LED RATES'!U86,2)</f>
        <v>12.27</v>
      </c>
      <c r="L85" s="67">
        <f t="shared" si="5"/>
        <v>-8.61</v>
      </c>
      <c r="M85" s="238">
        <f t="shared" si="6"/>
        <v>-0.41235632183908044</v>
      </c>
      <c r="O85" s="67">
        <f>J85-G85</f>
        <v>-9.64</v>
      </c>
      <c r="P85" s="238">
        <f>O85/G85</f>
        <v>-0.43998174349612051</v>
      </c>
      <c r="R85" s="192">
        <f t="shared" si="7"/>
        <v>74</v>
      </c>
      <c r="T85" s="238"/>
      <c r="U85" s="119"/>
    </row>
    <row r="86" spans="1:21">
      <c r="A86" s="192">
        <f t="shared" si="4"/>
        <v>75</v>
      </c>
      <c r="C86" s="53"/>
      <c r="E86" s="27">
        <v>400</v>
      </c>
      <c r="F86" s="285">
        <f>ROUND('PRESENT LS-1 NON-LED RATES'!U87,2)</f>
        <v>29.51</v>
      </c>
      <c r="G86" s="286">
        <f>ROUND('PROPOSED LS-1 NON-LED RATES'!U87,2)</f>
        <v>31.15</v>
      </c>
      <c r="I86" s="53">
        <f>'METAL HALIDE'!$G$7</f>
        <v>136</v>
      </c>
      <c r="J86" s="285">
        <f>ROUND('PROPOSED LS-1 LED RATES'!U87,2)</f>
        <v>13.57</v>
      </c>
      <c r="L86" s="67">
        <f t="shared" si="5"/>
        <v>-15.940000000000001</v>
      </c>
      <c r="M86" s="238">
        <f t="shared" si="6"/>
        <v>-0.54015587936292786</v>
      </c>
      <c r="O86" s="67">
        <f>J86-G86</f>
        <v>-17.579999999999998</v>
      </c>
      <c r="P86" s="238">
        <f>O86/G86</f>
        <v>-0.56436597110754416</v>
      </c>
      <c r="R86" s="192">
        <f t="shared" si="7"/>
        <v>75</v>
      </c>
      <c r="T86" s="238"/>
      <c r="U86" s="119"/>
    </row>
    <row r="87" spans="1:21">
      <c r="A87" s="192">
        <f t="shared" si="4"/>
        <v>76</v>
      </c>
      <c r="C87" s="36" t="s">
        <v>111</v>
      </c>
      <c r="E87" s="36"/>
      <c r="F87" s="285"/>
      <c r="G87" s="286"/>
      <c r="H87" s="36"/>
      <c r="I87" s="36"/>
      <c r="J87" s="285"/>
      <c r="L87" s="67"/>
      <c r="M87" s="238"/>
      <c r="O87" s="67"/>
      <c r="P87" s="238"/>
      <c r="R87" s="192">
        <f t="shared" si="7"/>
        <v>76</v>
      </c>
      <c r="T87" s="238"/>
      <c r="U87" s="119"/>
    </row>
    <row r="88" spans="1:21">
      <c r="A88" s="192">
        <f t="shared" si="4"/>
        <v>77</v>
      </c>
      <c r="C88" s="53"/>
      <c r="E88" s="27">
        <v>100</v>
      </c>
      <c r="F88" s="285">
        <f>ROUND('PRESENT LS-1 NON-LED RATES'!U89,2)</f>
        <v>13.19</v>
      </c>
      <c r="G88" s="286">
        <f>ROUND('PROPOSED LS-1 NON-LED RATES'!U89,2)</f>
        <v>13.76</v>
      </c>
      <c r="I88" s="53">
        <f>'METAL HALIDE'!$D$7</f>
        <v>39</v>
      </c>
      <c r="J88" s="285">
        <f>ROUND('PROPOSED LS-1 LED RATES'!U89,2)</f>
        <v>10.4</v>
      </c>
      <c r="L88" s="67">
        <f t="shared" si="5"/>
        <v>-2.7899999999999991</v>
      </c>
      <c r="M88" s="238">
        <f t="shared" si="6"/>
        <v>-0.21152388172858219</v>
      </c>
      <c r="O88" s="67">
        <f>J88-G88</f>
        <v>-3.3599999999999994</v>
      </c>
      <c r="P88" s="238">
        <f>O88/G88</f>
        <v>-0.24418604651162787</v>
      </c>
      <c r="R88" s="192">
        <f t="shared" si="7"/>
        <v>77</v>
      </c>
      <c r="T88" s="238"/>
      <c r="U88" s="119"/>
    </row>
    <row r="89" spans="1:21">
      <c r="A89" s="192">
        <f t="shared" si="4"/>
        <v>78</v>
      </c>
      <c r="C89" s="53"/>
      <c r="E89" s="27">
        <v>175</v>
      </c>
      <c r="F89" s="285">
        <f>ROUND('PRESENT LS-1 NON-LED RATES'!U90,2)</f>
        <v>17.07</v>
      </c>
      <c r="G89" s="286">
        <f>ROUND('PROPOSED LS-1 NON-LED RATES'!U90,2)</f>
        <v>17.96</v>
      </c>
      <c r="I89" s="53">
        <f>'METAL HALIDE'!$E$7</f>
        <v>71</v>
      </c>
      <c r="J89" s="285">
        <f>ROUND('PROPOSED LS-1 LED RATES'!U90,2)</f>
        <v>11.55</v>
      </c>
      <c r="L89" s="67">
        <f t="shared" si="5"/>
        <v>-5.52</v>
      </c>
      <c r="M89" s="238">
        <f t="shared" si="6"/>
        <v>-0.32337434094903333</v>
      </c>
      <c r="O89" s="67">
        <f>J89-G89</f>
        <v>-6.41</v>
      </c>
      <c r="P89" s="238">
        <f>O89/G89</f>
        <v>-0.35690423162583518</v>
      </c>
      <c r="R89" s="192">
        <f t="shared" si="7"/>
        <v>78</v>
      </c>
      <c r="T89" s="238"/>
      <c r="U89" s="119"/>
    </row>
    <row r="90" spans="1:21">
      <c r="A90" s="192">
        <f t="shared" si="4"/>
        <v>79</v>
      </c>
      <c r="C90" s="53"/>
      <c r="E90" s="27">
        <v>250</v>
      </c>
      <c r="F90" s="285">
        <f>ROUND('PRESENT LS-1 NON-LED RATES'!U91,2)</f>
        <v>21.34</v>
      </c>
      <c r="G90" s="286">
        <f>ROUND('PROPOSED LS-1 NON-LED RATES'!U91,2)</f>
        <v>22.58</v>
      </c>
      <c r="I90" s="53">
        <f>'METAL HALIDE'!$F$7</f>
        <v>98</v>
      </c>
      <c r="J90" s="285">
        <f>ROUND('PROPOSED LS-1 LED RATES'!U91,2)</f>
        <v>12.93</v>
      </c>
      <c r="L90" s="67">
        <f t="shared" si="5"/>
        <v>-8.41</v>
      </c>
      <c r="M90" s="238">
        <f t="shared" si="6"/>
        <v>-0.39409559512652298</v>
      </c>
      <c r="O90" s="67">
        <f>J90-G90</f>
        <v>-9.6499999999999986</v>
      </c>
      <c r="P90" s="238">
        <f>O90/G90</f>
        <v>-0.42736935341009741</v>
      </c>
      <c r="R90" s="192">
        <f t="shared" si="7"/>
        <v>79</v>
      </c>
      <c r="T90" s="238"/>
      <c r="U90" s="119"/>
    </row>
    <row r="91" spans="1:21">
      <c r="A91" s="192">
        <f t="shared" si="4"/>
        <v>80</v>
      </c>
      <c r="C91" s="53"/>
      <c r="E91" s="27">
        <v>400</v>
      </c>
      <c r="F91" s="285">
        <f>ROUND('PRESENT LS-1 NON-LED RATES'!U92,2)</f>
        <v>29.96</v>
      </c>
      <c r="G91" s="286">
        <f>ROUND('PROPOSED LS-1 NON-LED RATES'!U92,2)</f>
        <v>31.81</v>
      </c>
      <c r="I91" s="53">
        <f>'METAL HALIDE'!$G$7</f>
        <v>136</v>
      </c>
      <c r="J91" s="285">
        <f>ROUND('PROPOSED LS-1 LED RATES'!U92,2)</f>
        <v>14.24</v>
      </c>
      <c r="L91" s="67">
        <f t="shared" si="5"/>
        <v>-15.72</v>
      </c>
      <c r="M91" s="238">
        <f t="shared" si="6"/>
        <v>-0.52469959946595457</v>
      </c>
      <c r="O91" s="67">
        <f>J91-G91</f>
        <v>-17.57</v>
      </c>
      <c r="P91" s="238">
        <f>O91/G91</f>
        <v>-0.5523420308079221</v>
      </c>
      <c r="R91" s="192">
        <f t="shared" si="7"/>
        <v>80</v>
      </c>
      <c r="T91" s="238"/>
      <c r="U91" s="119"/>
    </row>
    <row r="92" spans="1:21">
      <c r="A92" s="192">
        <f t="shared" si="4"/>
        <v>81</v>
      </c>
      <c r="C92" s="36" t="s">
        <v>112</v>
      </c>
      <c r="E92" s="36"/>
      <c r="F92" s="285"/>
      <c r="G92" s="286"/>
      <c r="H92" s="36"/>
      <c r="I92" s="36"/>
      <c r="J92" s="285"/>
      <c r="L92" s="67"/>
      <c r="M92" s="238"/>
      <c r="O92" s="67"/>
      <c r="P92" s="238"/>
      <c r="R92" s="192">
        <f t="shared" si="7"/>
        <v>81</v>
      </c>
      <c r="T92" s="238"/>
      <c r="U92" s="119"/>
    </row>
    <row r="93" spans="1:21">
      <c r="A93" s="192">
        <f t="shared" si="4"/>
        <v>82</v>
      </c>
      <c r="C93" s="53"/>
      <c r="E93" s="27">
        <v>100</v>
      </c>
      <c r="F93" s="285">
        <f>ROUND('PRESENT LS-1 NON-LED RATES'!U94,2)</f>
        <v>24.97</v>
      </c>
      <c r="G93" s="286">
        <f>ROUND('PROPOSED LS-1 NON-LED RATES'!U94,2)</f>
        <v>23.97</v>
      </c>
      <c r="I93" s="53">
        <f>'METAL HALIDE'!$D$7</f>
        <v>39</v>
      </c>
      <c r="J93" s="285">
        <f>ROUND('PROPOSED LS-1 LED RATES'!U94,2)</f>
        <v>20.61</v>
      </c>
      <c r="L93" s="67">
        <f t="shared" si="5"/>
        <v>-4.3599999999999994</v>
      </c>
      <c r="M93" s="238">
        <f t="shared" si="6"/>
        <v>-0.17460953143772526</v>
      </c>
      <c r="O93" s="67">
        <f>J93-G93</f>
        <v>-3.3599999999999994</v>
      </c>
      <c r="P93" s="238">
        <f>O93/G93</f>
        <v>-0.14017521902377972</v>
      </c>
      <c r="R93" s="192">
        <f t="shared" si="7"/>
        <v>82</v>
      </c>
      <c r="T93" s="238"/>
      <c r="U93" s="119"/>
    </row>
    <row r="94" spans="1:21">
      <c r="A94" s="192">
        <f t="shared" si="4"/>
        <v>83</v>
      </c>
      <c r="C94" s="53"/>
      <c r="E94" s="27">
        <v>175</v>
      </c>
      <c r="F94" s="285">
        <f>ROUND('PRESENT LS-1 NON-LED RATES'!U95,2)</f>
        <v>28.85</v>
      </c>
      <c r="G94" s="286">
        <f>ROUND('PROPOSED LS-1 NON-LED RATES'!U95,2)</f>
        <v>28.16</v>
      </c>
      <c r="I94" s="53">
        <f>'METAL HALIDE'!$E$7</f>
        <v>71</v>
      </c>
      <c r="J94" s="285">
        <f>ROUND('PROPOSED LS-1 LED RATES'!U95,2)</f>
        <v>21.75</v>
      </c>
      <c r="L94" s="67">
        <f t="shared" si="5"/>
        <v>-7.1000000000000014</v>
      </c>
      <c r="M94" s="238">
        <f t="shared" si="6"/>
        <v>-0.24610051993067594</v>
      </c>
      <c r="O94" s="67">
        <f>J94-G94</f>
        <v>-6.41</v>
      </c>
      <c r="P94" s="238">
        <f>O94/G94</f>
        <v>-0.22762784090909091</v>
      </c>
      <c r="R94" s="192">
        <f t="shared" si="7"/>
        <v>83</v>
      </c>
      <c r="T94" s="238"/>
      <c r="U94" s="119"/>
    </row>
    <row r="95" spans="1:21">
      <c r="A95" s="192">
        <f t="shared" si="4"/>
        <v>84</v>
      </c>
      <c r="C95" s="53"/>
      <c r="E95" s="27">
        <v>250</v>
      </c>
      <c r="F95" s="285">
        <f>ROUND('PRESENT LS-1 NON-LED RATES'!U96,2)</f>
        <v>33.119999999999997</v>
      </c>
      <c r="G95" s="286">
        <f>ROUND('PROPOSED LS-1 NON-LED RATES'!U96,2)</f>
        <v>32.78</v>
      </c>
      <c r="I95" s="53">
        <f>'METAL HALIDE'!$F$7</f>
        <v>98</v>
      </c>
      <c r="J95" s="285">
        <f>ROUND('PROPOSED LS-1 LED RATES'!U96,2)</f>
        <v>23.13</v>
      </c>
      <c r="L95" s="67">
        <f t="shared" si="5"/>
        <v>-9.9899999999999984</v>
      </c>
      <c r="M95" s="238">
        <f t="shared" si="6"/>
        <v>-0.30163043478260865</v>
      </c>
      <c r="O95" s="67">
        <f>J95-G95</f>
        <v>-9.6500000000000021</v>
      </c>
      <c r="P95" s="238">
        <f>O95/G95</f>
        <v>-0.29438682123245885</v>
      </c>
      <c r="R95" s="192">
        <f t="shared" si="7"/>
        <v>84</v>
      </c>
      <c r="T95" s="238"/>
      <c r="U95" s="119"/>
    </row>
    <row r="96" spans="1:21">
      <c r="A96" s="192">
        <f t="shared" si="4"/>
        <v>85</v>
      </c>
      <c r="C96" s="53"/>
      <c r="E96" s="27">
        <v>400</v>
      </c>
      <c r="F96" s="285">
        <f>ROUND('PRESENT LS-1 NON-LED RATES'!U97,2)</f>
        <v>41.74</v>
      </c>
      <c r="G96" s="286">
        <f>ROUND('PROPOSED LS-1 NON-LED RATES'!U97,2)</f>
        <v>42.01</v>
      </c>
      <c r="I96" s="53">
        <f>'METAL HALIDE'!$G$7</f>
        <v>136</v>
      </c>
      <c r="J96" s="285">
        <f>ROUND('PROPOSED LS-1 LED RATES'!U97,2)</f>
        <v>24.44</v>
      </c>
      <c r="L96" s="67">
        <f t="shared" si="5"/>
        <v>-17.3</v>
      </c>
      <c r="M96" s="238">
        <f t="shared" si="6"/>
        <v>-0.41447053186391952</v>
      </c>
      <c r="O96" s="67">
        <f>J96-G96</f>
        <v>-17.569999999999997</v>
      </c>
      <c r="P96" s="238">
        <f>O96/G96</f>
        <v>-0.41823375386812656</v>
      </c>
      <c r="R96" s="192">
        <f t="shared" si="7"/>
        <v>85</v>
      </c>
      <c r="T96" s="238"/>
      <c r="U96" s="119"/>
    </row>
  </sheetData>
  <mergeCells count="8">
    <mergeCell ref="A1:R1"/>
    <mergeCell ref="A2:R2"/>
    <mergeCell ref="A3:R3"/>
    <mergeCell ref="A5:R5"/>
    <mergeCell ref="E7:G7"/>
    <mergeCell ref="I7:J7"/>
    <mergeCell ref="O7:P7"/>
    <mergeCell ref="L7:M7"/>
  </mergeCells>
  <printOptions horizontalCentered="1"/>
  <pageMargins left="0.75" right="0.75" top="1" bottom="1" header="0.5" footer="0.5"/>
  <pageSetup scale="60" orientation="landscape" r:id="rId1"/>
  <headerFooter alignWithMargins="0">
    <oddFooter>&amp;L&amp;F
&amp;A&amp;R&amp;P of &amp;N</oddFooter>
  </headerFooter>
  <rowBreaks count="1" manualBreakCount="1">
    <brk id="5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383-AEAD-42E3-A253-3C59B66CDE8B}">
  <dimension ref="A1:Z220"/>
  <sheetViews>
    <sheetView zoomScaleNormal="100" zoomScaleSheetLayoutView="100" workbookViewId="0">
      <pane ySplit="11" topLeftCell="A12" activePane="bottomLeft" state="frozen"/>
      <selection activeCell="A37" sqref="A37"/>
      <selection pane="bottomLeft" activeCell="S119" sqref="S119"/>
    </sheetView>
  </sheetViews>
  <sheetFormatPr defaultColWidth="8.7109375" defaultRowHeight="11.25"/>
  <cols>
    <col min="1" max="1" width="4.42578125" style="55" customWidth="1"/>
    <col min="2" max="2" width="1.7109375" style="27" customWidth="1"/>
    <col min="3" max="3" width="9" style="27" bestFit="1" customWidth="1"/>
    <col min="4" max="4" width="1.7109375" style="27" customWidth="1"/>
    <col min="5" max="5" width="10.7109375" style="27" bestFit="1" customWidth="1"/>
    <col min="6" max="6" width="7.5703125" style="27" customWidth="1"/>
    <col min="7" max="7" width="6.7109375" style="27" bestFit="1" customWidth="1"/>
    <col min="8" max="8" width="1.7109375" style="27" customWidth="1"/>
    <col min="9" max="9" width="7.28515625" style="27" bestFit="1" customWidth="1"/>
    <col min="10" max="10" width="7.28515625" style="89" bestFit="1" customWidth="1"/>
    <col min="11" max="11" width="7.28515625" style="27" bestFit="1" customWidth="1"/>
    <col min="12" max="12" width="7.7109375" style="27" bestFit="1" customWidth="1"/>
    <col min="13" max="13" width="8" style="27" bestFit="1" customWidth="1"/>
    <col min="14" max="14" width="7.28515625" style="27" bestFit="1" customWidth="1"/>
    <col min="15" max="15" width="7.7109375" style="27" bestFit="1" customWidth="1"/>
    <col min="16" max="18" width="7.28515625" style="27" bestFit="1" customWidth="1"/>
    <col min="19" max="19" width="8" style="27" bestFit="1" customWidth="1"/>
    <col min="20" max="20" width="7.7109375" style="187" customWidth="1"/>
    <col min="21" max="21" width="8.85546875" style="27" bestFit="1" customWidth="1"/>
    <col min="22" max="22" width="1.7109375" style="27" customWidth="1"/>
    <col min="23" max="23" width="10.28515625" style="27" bestFit="1" customWidth="1"/>
    <col min="24" max="24" width="1.7109375" style="27" customWidth="1"/>
    <col min="25" max="25" width="4.42578125" style="27" bestFit="1" customWidth="1"/>
    <col min="26" max="26" width="1.7109375" style="27" customWidth="1"/>
    <col min="27" max="16384" width="8.7109375" style="27"/>
  </cols>
  <sheetData>
    <row r="1" spans="1:26" ht="12.75" customHeight="1">
      <c r="F1" s="288" t="str">
        <f>'LS-1 RATE COMPARISON'!A1</f>
        <v>SAN DIEGO GAS AND ELECTRIC COMPANY ("SDG&amp;E")</v>
      </c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6" ht="12.75" customHeight="1">
      <c r="F2" s="288" t="str">
        <f>'LS-1 RATE COMPARISON'!A2</f>
        <v>TEST YEAR ("TY") 2019 GENERAL RATE CASE ("GRC") PHASE 2, APPLICATION ("A.") 19-03-002</v>
      </c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1:26" ht="12.75" customHeight="1">
      <c r="F3" s="288" t="str">
        <f>'LS-1 RATE COMPARISON'!A3</f>
        <v>SAXE SUPPLEMENTAL TESTIMONY WORKPAPER #1 - LS-1 LED RATES</v>
      </c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</row>
    <row r="4" spans="1:26" ht="12.75" customHeight="1">
      <c r="B4" s="293" t="s">
        <v>160</v>
      </c>
      <c r="C4" s="293"/>
      <c r="D4" s="293"/>
      <c r="E4" s="293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163"/>
      <c r="Z4" s="38"/>
    </row>
    <row r="5" spans="1:26" ht="12.75" customHeight="1">
      <c r="B5" s="293" t="s">
        <v>21</v>
      </c>
      <c r="C5" s="293"/>
      <c r="D5" s="293"/>
      <c r="E5" s="293"/>
      <c r="F5" s="288" t="s">
        <v>274</v>
      </c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38"/>
    </row>
    <row r="6" spans="1:26" ht="12.75" customHeight="1">
      <c r="B6" s="292">
        <f>'[3]LIGHTING MC'!$V$10</f>
        <v>4165</v>
      </c>
      <c r="C6" s="292"/>
      <c r="D6" s="292"/>
      <c r="E6" s="292"/>
      <c r="I6" s="38"/>
      <c r="J6" s="82"/>
      <c r="K6" s="38"/>
      <c r="L6" s="39"/>
      <c r="M6" s="38"/>
      <c r="N6" s="38"/>
      <c r="O6" s="38"/>
      <c r="P6" s="38"/>
      <c r="Q6" s="38"/>
      <c r="X6" s="182"/>
      <c r="Y6" s="38"/>
      <c r="Z6" s="38"/>
    </row>
    <row r="7" spans="1:26" ht="12.75" customHeight="1">
      <c r="B7" s="293" t="s">
        <v>29</v>
      </c>
      <c r="C7" s="293"/>
      <c r="D7" s="293"/>
      <c r="E7" s="293"/>
      <c r="I7" s="251"/>
      <c r="J7" s="176"/>
      <c r="L7" s="81"/>
      <c r="M7" s="191" t="s">
        <v>30</v>
      </c>
      <c r="N7" s="191"/>
      <c r="O7" s="251"/>
      <c r="P7" s="191"/>
      <c r="Q7" s="177" t="s">
        <v>20</v>
      </c>
      <c r="X7" s="38"/>
      <c r="Y7" s="38"/>
      <c r="Z7" s="38"/>
    </row>
    <row r="8" spans="1:26" ht="12.75" customHeight="1">
      <c r="B8" s="292">
        <f>B6/12</f>
        <v>347.08333333333331</v>
      </c>
      <c r="C8" s="292"/>
      <c r="D8" s="292"/>
      <c r="E8" s="292"/>
      <c r="F8" s="38"/>
      <c r="G8" s="38"/>
      <c r="H8" s="38"/>
      <c r="I8" s="81" t="s">
        <v>155</v>
      </c>
      <c r="J8" s="178" t="s">
        <v>156</v>
      </c>
      <c r="K8" s="81" t="s">
        <v>33</v>
      </c>
      <c r="L8" s="81" t="s">
        <v>157</v>
      </c>
      <c r="M8" s="81" t="s">
        <v>34</v>
      </c>
      <c r="N8" s="81" t="s">
        <v>169</v>
      </c>
      <c r="O8" s="81" t="s">
        <v>104</v>
      </c>
      <c r="P8" s="81" t="s">
        <v>103</v>
      </c>
      <c r="Q8" s="177" t="s">
        <v>161</v>
      </c>
      <c r="R8" s="112" t="s">
        <v>136</v>
      </c>
      <c r="S8" s="112" t="s">
        <v>105</v>
      </c>
      <c r="T8" s="188" t="s">
        <v>106</v>
      </c>
      <c r="U8" s="112" t="s">
        <v>20</v>
      </c>
      <c r="V8" s="112"/>
      <c r="W8" s="40" t="s">
        <v>159</v>
      </c>
      <c r="X8" s="40"/>
      <c r="Y8" s="38"/>
      <c r="Z8" s="38"/>
    </row>
    <row r="9" spans="1:26">
      <c r="A9" s="192"/>
      <c r="B9" s="192"/>
      <c r="C9" s="192" t="s">
        <v>40</v>
      </c>
      <c r="D9" s="192"/>
      <c r="E9" s="192" t="s">
        <v>40</v>
      </c>
      <c r="F9" s="294" t="s">
        <v>113</v>
      </c>
      <c r="G9" s="294"/>
      <c r="H9" s="38"/>
      <c r="I9" s="81" t="s">
        <v>25</v>
      </c>
      <c r="J9" s="178" t="s">
        <v>25</v>
      </c>
      <c r="K9" s="81" t="s">
        <v>25</v>
      </c>
      <c r="L9" s="81" t="s">
        <v>25</v>
      </c>
      <c r="M9" s="81" t="s">
        <v>25</v>
      </c>
      <c r="N9" s="81" t="s">
        <v>25</v>
      </c>
      <c r="O9" s="81" t="s">
        <v>25</v>
      </c>
      <c r="P9" s="81" t="s">
        <v>25</v>
      </c>
      <c r="Q9" s="177" t="s">
        <v>25</v>
      </c>
      <c r="R9" s="191" t="s">
        <v>25</v>
      </c>
      <c r="S9" s="191" t="s">
        <v>25</v>
      </c>
      <c r="T9" s="189" t="s">
        <v>168</v>
      </c>
      <c r="U9" s="191" t="s">
        <v>25</v>
      </c>
      <c r="V9" s="191"/>
      <c r="W9" s="40" t="s">
        <v>115</v>
      </c>
      <c r="X9" s="40"/>
      <c r="Y9" s="38"/>
      <c r="Z9" s="38"/>
    </row>
    <row r="10" spans="1:26">
      <c r="A10" s="179" t="s">
        <v>1</v>
      </c>
      <c r="B10" s="179"/>
      <c r="C10" s="91" t="s">
        <v>42</v>
      </c>
      <c r="D10" s="92"/>
      <c r="E10" s="91" t="s">
        <v>42</v>
      </c>
      <c r="F10" s="40" t="s">
        <v>43</v>
      </c>
      <c r="G10" s="40" t="s">
        <v>44</v>
      </c>
      <c r="H10" s="38"/>
      <c r="I10" s="40" t="s">
        <v>45</v>
      </c>
      <c r="J10" s="93" t="s">
        <v>45</v>
      </c>
      <c r="K10" s="40" t="s">
        <v>45</v>
      </c>
      <c r="L10" s="40" t="s">
        <v>45</v>
      </c>
      <c r="M10" s="40" t="s">
        <v>45</v>
      </c>
      <c r="N10" s="40" t="s">
        <v>45</v>
      </c>
      <c r="O10" s="40" t="s">
        <v>45</v>
      </c>
      <c r="P10" s="40" t="s">
        <v>45</v>
      </c>
      <c r="Q10" s="40" t="s">
        <v>45</v>
      </c>
      <c r="R10" s="40" t="s">
        <v>45</v>
      </c>
      <c r="S10" s="40" t="s">
        <v>45</v>
      </c>
      <c r="T10" s="189" t="s">
        <v>45</v>
      </c>
      <c r="U10" s="40" t="s">
        <v>45</v>
      </c>
      <c r="V10" s="40"/>
      <c r="W10" s="40" t="s">
        <v>45</v>
      </c>
      <c r="X10" s="40"/>
      <c r="Y10" s="177" t="s">
        <v>1</v>
      </c>
      <c r="Z10" s="177"/>
    </row>
    <row r="11" spans="1:26">
      <c r="A11" s="175" t="s">
        <v>48</v>
      </c>
      <c r="B11" s="180"/>
      <c r="C11" s="94" t="s">
        <v>170</v>
      </c>
      <c r="D11" s="95"/>
      <c r="E11" s="94" t="s">
        <v>49</v>
      </c>
      <c r="F11" s="253" t="s">
        <v>114</v>
      </c>
      <c r="G11" s="96" t="s">
        <v>51</v>
      </c>
      <c r="H11" s="117"/>
      <c r="I11" s="41" t="s">
        <v>52</v>
      </c>
      <c r="J11" s="97" t="s">
        <v>53</v>
      </c>
      <c r="K11" s="41" t="s">
        <v>54</v>
      </c>
      <c r="L11" s="41" t="s">
        <v>55</v>
      </c>
      <c r="M11" s="41" t="s">
        <v>205</v>
      </c>
      <c r="N11" s="41" t="s">
        <v>158</v>
      </c>
      <c r="O11" s="41" t="s">
        <v>56</v>
      </c>
      <c r="P11" s="41" t="s">
        <v>57</v>
      </c>
      <c r="Q11" s="41" t="s">
        <v>58</v>
      </c>
      <c r="R11" s="191" t="s">
        <v>204</v>
      </c>
      <c r="S11" s="252" t="s">
        <v>59</v>
      </c>
      <c r="T11" s="181" t="s">
        <v>107</v>
      </c>
      <c r="U11" s="190" t="s">
        <v>108</v>
      </c>
      <c r="V11" s="252"/>
      <c r="W11" s="252" t="s">
        <v>109</v>
      </c>
      <c r="X11" s="114"/>
      <c r="Y11" s="253" t="s">
        <v>3</v>
      </c>
      <c r="Z11" s="116"/>
    </row>
    <row r="12" spans="1:26">
      <c r="A12" s="192"/>
      <c r="B12" s="192"/>
      <c r="C12" s="98"/>
      <c r="D12" s="55"/>
      <c r="E12" s="98"/>
      <c r="R12" s="121"/>
      <c r="S12" s="121"/>
      <c r="X12" s="66"/>
      <c r="Y12" s="38"/>
      <c r="Z12" s="38"/>
    </row>
    <row r="13" spans="1:26">
      <c r="A13" s="192">
        <f>A12+1</f>
        <v>1</v>
      </c>
      <c r="B13" s="192"/>
      <c r="C13" s="99"/>
      <c r="D13" s="99"/>
      <c r="E13" s="99"/>
      <c r="F13" s="281" t="s">
        <v>140</v>
      </c>
      <c r="H13" s="119"/>
      <c r="I13" s="106"/>
      <c r="J13" s="141"/>
      <c r="K13" s="106"/>
      <c r="L13" s="86"/>
      <c r="M13" s="86"/>
      <c r="N13" s="86"/>
      <c r="O13" s="86"/>
      <c r="P13" s="86"/>
      <c r="Q13" s="142"/>
      <c r="R13" s="128"/>
      <c r="S13" s="128"/>
      <c r="U13" s="105"/>
      <c r="V13" s="105"/>
      <c r="W13" s="120"/>
      <c r="X13" s="66"/>
      <c r="Y13" s="40">
        <f t="shared" ref="Y13:Y76" si="0">A13</f>
        <v>1</v>
      </c>
      <c r="Z13" s="40"/>
    </row>
    <row r="14" spans="1:26">
      <c r="A14" s="192">
        <f>A13+1</f>
        <v>2</v>
      </c>
      <c r="B14" s="192"/>
      <c r="C14" s="279">
        <f>'[3]PRESENT RATES'!C12</f>
        <v>0.192</v>
      </c>
      <c r="D14" s="280"/>
      <c r="E14" s="280">
        <f>'[3]PRESENT RATES'!E12</f>
        <v>67</v>
      </c>
      <c r="F14" s="218">
        <f>'[3]PRESENT RATES'!F12</f>
        <v>175</v>
      </c>
      <c r="G14" s="218">
        <f>'[3]PRESENT RATES'!G12</f>
        <v>7000</v>
      </c>
      <c r="H14" s="119"/>
      <c r="I14" s="219">
        <f>'[3]PRESENT RATES'!I12</f>
        <v>0.99</v>
      </c>
      <c r="J14" s="219">
        <f>'[3]PRESENT RATES'!J12</f>
        <v>10.98</v>
      </c>
      <c r="K14" s="219">
        <f>'[3]PRESENT RATES'!K12</f>
        <v>0.21</v>
      </c>
      <c r="L14" s="219">
        <f>'[3]PRESENT RATES'!L12</f>
        <v>0</v>
      </c>
      <c r="M14" s="219">
        <f>'[3]PRESENT RATES'!M12</f>
        <v>0</v>
      </c>
      <c r="N14" s="219">
        <f>'[3]PRESENT RATES'!N12</f>
        <v>0.56000000000000005</v>
      </c>
      <c r="O14" s="219">
        <f>'[3]PRESENT RATES'!O12</f>
        <v>0</v>
      </c>
      <c r="P14" s="219">
        <f>'[3]PRESENT RATES'!P12</f>
        <v>0</v>
      </c>
      <c r="Q14" s="105">
        <f>SUM(I14:P14)</f>
        <v>12.740000000000002</v>
      </c>
      <c r="R14" s="221">
        <f>'[3]PRESENT RATES'!R12</f>
        <v>0.33700999999999998</v>
      </c>
      <c r="S14" s="221">
        <f>'[3]PRESENT RATES'!S12</f>
        <v>4.8079200000000002</v>
      </c>
      <c r="T14" s="221">
        <f>'[3]PRESENT RATES'!T12</f>
        <v>-1.99E-3</v>
      </c>
      <c r="U14" s="128">
        <f>ROUND(SUM(Q14,R14,T14,S14),5)</f>
        <v>17.882940000000001</v>
      </c>
      <c r="V14" s="105"/>
      <c r="W14" s="221">
        <f>'[3]PRESENT RATES'!W12</f>
        <v>-4.6899999999999997E-3</v>
      </c>
      <c r="X14" s="66"/>
      <c r="Y14" s="40">
        <f t="shared" si="0"/>
        <v>2</v>
      </c>
      <c r="Z14" s="40"/>
    </row>
    <row r="15" spans="1:26">
      <c r="A15" s="192">
        <f t="shared" ref="A15:A78" si="1">A14+1</f>
        <v>3</v>
      </c>
      <c r="B15" s="192"/>
      <c r="C15" s="280"/>
      <c r="D15" s="280"/>
      <c r="E15" s="280"/>
      <c r="F15" s="282" t="s">
        <v>139</v>
      </c>
      <c r="G15" s="218"/>
      <c r="I15" s="218"/>
      <c r="J15" s="224"/>
      <c r="K15" s="218"/>
      <c r="L15" s="218"/>
      <c r="M15" s="225"/>
      <c r="N15" s="225"/>
      <c r="O15" s="225"/>
      <c r="P15" s="225"/>
      <c r="R15" s="226"/>
      <c r="S15" s="226"/>
      <c r="T15" s="227"/>
      <c r="U15" s="128"/>
      <c r="W15" s="227"/>
      <c r="X15" s="66"/>
      <c r="Y15" s="40">
        <f t="shared" si="0"/>
        <v>3</v>
      </c>
      <c r="Z15" s="40"/>
    </row>
    <row r="16" spans="1:26">
      <c r="A16" s="192">
        <f t="shared" si="1"/>
        <v>4</v>
      </c>
      <c r="B16" s="192"/>
      <c r="C16" s="279">
        <f>'[3]PRESENT RATES'!C14</f>
        <v>0.21</v>
      </c>
      <c r="D16" s="280"/>
      <c r="E16" s="280">
        <f>'[3]PRESENT RATES'!E14</f>
        <v>73</v>
      </c>
      <c r="F16" s="218">
        <f>'[3]PRESENT RATES'!F14</f>
        <v>175</v>
      </c>
      <c r="G16" s="218">
        <f>'[3]PRESENT RATES'!G14</f>
        <v>7000</v>
      </c>
      <c r="H16" s="119"/>
      <c r="I16" s="219">
        <f>'[3]PRESENT RATES'!I14</f>
        <v>1.07</v>
      </c>
      <c r="J16" s="219">
        <f>'[3]PRESENT RATES'!J14</f>
        <v>11.27</v>
      </c>
      <c r="K16" s="219">
        <f>'[3]PRESENT RATES'!K14</f>
        <v>0.23</v>
      </c>
      <c r="L16" s="219">
        <f>'[3]PRESENT RATES'!L14</f>
        <v>0</v>
      </c>
      <c r="M16" s="219">
        <f>'[3]PRESENT RATES'!M14</f>
        <v>0</v>
      </c>
      <c r="N16" s="219">
        <f>'[3]PRESENT RATES'!N14</f>
        <v>0.6</v>
      </c>
      <c r="O16" s="219">
        <f>'[3]PRESENT RATES'!O14</f>
        <v>0</v>
      </c>
      <c r="P16" s="219">
        <f>'[3]PRESENT RATES'!P14</f>
        <v>0</v>
      </c>
      <c r="Q16" s="105">
        <f>SUM(I16:P16)</f>
        <v>13.17</v>
      </c>
      <c r="R16" s="221">
        <f>'[3]PRESENT RATES'!R14</f>
        <v>0.36719000000000002</v>
      </c>
      <c r="S16" s="221">
        <f>'[3]PRESENT RATES'!S14</f>
        <v>5.23848</v>
      </c>
      <c r="T16" s="221">
        <f>'[3]PRESENT RATES'!T14</f>
        <v>-2.1700000000000001E-3</v>
      </c>
      <c r="U16" s="128">
        <f>ROUND(SUM(Q16,R16,T16,S16),5)</f>
        <v>18.773499999999999</v>
      </c>
      <c r="V16" s="105"/>
      <c r="W16" s="221">
        <f>'[3]PRESENT RATES'!W14</f>
        <v>-5.11E-3</v>
      </c>
      <c r="X16" s="66"/>
      <c r="Y16" s="40">
        <f t="shared" si="0"/>
        <v>4</v>
      </c>
      <c r="Z16" s="40"/>
    </row>
    <row r="17" spans="1:26">
      <c r="A17" s="192">
        <f t="shared" si="1"/>
        <v>5</v>
      </c>
      <c r="B17" s="192"/>
      <c r="C17" s="279">
        <f>'[3]PRESENT RATES'!C15</f>
        <v>0.46</v>
      </c>
      <c r="D17" s="280"/>
      <c r="E17" s="280">
        <f>'[3]PRESENT RATES'!E15</f>
        <v>160</v>
      </c>
      <c r="F17" s="218">
        <f>'[3]PRESENT RATES'!F15</f>
        <v>400</v>
      </c>
      <c r="G17" s="218">
        <f>'[3]PRESENT RATES'!G15</f>
        <v>20000</v>
      </c>
      <c r="H17" s="119"/>
      <c r="I17" s="219">
        <f>'[3]PRESENT RATES'!I15</f>
        <v>2.36</v>
      </c>
      <c r="J17" s="219">
        <f>'[3]PRESENT RATES'!J15</f>
        <v>18.149999999999999</v>
      </c>
      <c r="K17" s="219">
        <f>'[3]PRESENT RATES'!K15</f>
        <v>0.5</v>
      </c>
      <c r="L17" s="219">
        <f>'[3]PRESENT RATES'!L15</f>
        <v>0</v>
      </c>
      <c r="M17" s="219">
        <f>'[3]PRESENT RATES'!M15</f>
        <v>0.01</v>
      </c>
      <c r="N17" s="219">
        <f>'[3]PRESENT RATES'!N15</f>
        <v>1.33</v>
      </c>
      <c r="O17" s="219">
        <f>'[3]PRESENT RATES'!O15</f>
        <v>0</v>
      </c>
      <c r="P17" s="219">
        <f>'[3]PRESENT RATES'!P15</f>
        <v>0</v>
      </c>
      <c r="Q17" s="105">
        <f>SUM(I17:P17)</f>
        <v>22.35</v>
      </c>
      <c r="R17" s="221">
        <f>'[3]PRESENT RATES'!R15</f>
        <v>0.80479999999999996</v>
      </c>
      <c r="S17" s="221">
        <f>'[3]PRESENT RATES'!S15</f>
        <v>11.4816</v>
      </c>
      <c r="T17" s="221">
        <f>'[3]PRESENT RATES'!T15</f>
        <v>-4.7600000000000003E-3</v>
      </c>
      <c r="U17" s="128">
        <f>ROUND(SUM(Q17,R17,T17,S17),5)</f>
        <v>34.631639999999997</v>
      </c>
      <c r="V17" s="105"/>
      <c r="W17" s="221">
        <f>'[3]PRESENT RATES'!W15</f>
        <v>-1.12E-2</v>
      </c>
      <c r="X17" s="66"/>
      <c r="Y17" s="40">
        <f t="shared" si="0"/>
        <v>5</v>
      </c>
      <c r="Z17" s="40"/>
    </row>
    <row r="18" spans="1:26">
      <c r="A18" s="192">
        <f t="shared" si="1"/>
        <v>6</v>
      </c>
      <c r="B18" s="192"/>
      <c r="C18" s="279"/>
      <c r="D18" s="280"/>
      <c r="E18" s="280"/>
      <c r="F18" s="282" t="s">
        <v>171</v>
      </c>
      <c r="G18" s="218"/>
      <c r="H18" s="118"/>
      <c r="I18" s="219"/>
      <c r="J18" s="219"/>
      <c r="K18" s="220"/>
      <c r="L18" s="223"/>
      <c r="M18" s="223"/>
      <c r="N18" s="223"/>
      <c r="O18" s="223"/>
      <c r="P18" s="223"/>
      <c r="Q18" s="105"/>
      <c r="R18" s="222"/>
      <c r="S18" s="222"/>
      <c r="T18" s="227"/>
      <c r="U18" s="128"/>
      <c r="V18" s="105"/>
      <c r="W18" s="227"/>
      <c r="X18" s="66"/>
      <c r="Y18" s="40">
        <f t="shared" si="0"/>
        <v>6</v>
      </c>
      <c r="Z18" s="40"/>
    </row>
    <row r="19" spans="1:26">
      <c r="A19" s="192">
        <f t="shared" si="1"/>
        <v>7</v>
      </c>
      <c r="B19" s="192"/>
      <c r="C19" s="279">
        <f>'[3]PRESENT RATES'!C19</f>
        <v>8.3000000000000004E-2</v>
      </c>
      <c r="D19" s="280"/>
      <c r="E19" s="280">
        <f>'[3]PRESENT RATES'!E19</f>
        <v>29</v>
      </c>
      <c r="F19" s="218">
        <f>'[3]PRESENT RATES'!F19</f>
        <v>70</v>
      </c>
      <c r="G19" s="218">
        <f>'[3]PRESENT RATES'!G19</f>
        <v>5800</v>
      </c>
      <c r="H19" s="119"/>
      <c r="I19" s="219">
        <f>'[3]PRESENT RATES'!I19</f>
        <v>0.43</v>
      </c>
      <c r="J19" s="219">
        <f>'[3]PRESENT RATES'!J19</f>
        <v>9.19</v>
      </c>
      <c r="K19" s="219">
        <f>'[3]PRESENT RATES'!K19</f>
        <v>0.09</v>
      </c>
      <c r="L19" s="219">
        <f>'[3]PRESENT RATES'!L19</f>
        <v>0</v>
      </c>
      <c r="M19" s="219">
        <f>'[3]PRESENT RATES'!M19</f>
        <v>0</v>
      </c>
      <c r="N19" s="219">
        <f>'[3]PRESENT RATES'!N19</f>
        <v>0.24</v>
      </c>
      <c r="O19" s="219">
        <f>'[3]PRESENT RATES'!O19</f>
        <v>0</v>
      </c>
      <c r="P19" s="219">
        <f>'[3]PRESENT RATES'!P19</f>
        <v>0</v>
      </c>
      <c r="Q19" s="105">
        <f>SUM(I19:P19)</f>
        <v>9.9499999999999993</v>
      </c>
      <c r="R19" s="221">
        <f>'[3]PRESENT RATES'!R19</f>
        <v>0.14587</v>
      </c>
      <c r="S19" s="221">
        <f>'[3]PRESENT RATES'!S19</f>
        <v>2.0810399999999998</v>
      </c>
      <c r="T19" s="221">
        <f>'[3]PRESENT RATES'!T19</f>
        <v>-8.5999999999999998E-4</v>
      </c>
      <c r="U19" s="128">
        <f>ROUND(SUM(Q19,R19,T19,S19),5)</f>
        <v>12.17605</v>
      </c>
      <c r="V19" s="105"/>
      <c r="W19" s="221">
        <f>'[3]PRESENT RATES'!W19</f>
        <v>-2.0300000000000001E-3</v>
      </c>
      <c r="X19" s="66"/>
      <c r="Y19" s="40">
        <f t="shared" si="0"/>
        <v>7</v>
      </c>
      <c r="Z19" s="40"/>
    </row>
    <row r="20" spans="1:26">
      <c r="A20" s="192">
        <f t="shared" si="1"/>
        <v>8</v>
      </c>
      <c r="B20" s="192"/>
      <c r="C20" s="279">
        <f>'[3]PRESENT RATES'!C20</f>
        <v>0.11700000000000001</v>
      </c>
      <c r="D20" s="280"/>
      <c r="E20" s="280">
        <f>'[3]PRESENT RATES'!E20</f>
        <v>41</v>
      </c>
      <c r="F20" s="218">
        <f>'[3]PRESENT RATES'!F20</f>
        <v>100</v>
      </c>
      <c r="G20" s="218">
        <f>'[3]PRESENT RATES'!G20</f>
        <v>9500</v>
      </c>
      <c r="H20" s="118"/>
      <c r="I20" s="219">
        <f>'[3]PRESENT RATES'!I20</f>
        <v>0.6</v>
      </c>
      <c r="J20" s="219">
        <f>'[3]PRESENT RATES'!J20</f>
        <v>9.93</v>
      </c>
      <c r="K20" s="219">
        <f>'[3]PRESENT RATES'!K20</f>
        <v>0.13</v>
      </c>
      <c r="L20" s="219">
        <f>'[3]PRESENT RATES'!L20</f>
        <v>0</v>
      </c>
      <c r="M20" s="219">
        <f>'[3]PRESENT RATES'!M20</f>
        <v>0</v>
      </c>
      <c r="N20" s="219">
        <f>'[3]PRESENT RATES'!N20</f>
        <v>0.34</v>
      </c>
      <c r="O20" s="219">
        <f>'[3]PRESENT RATES'!O20</f>
        <v>0</v>
      </c>
      <c r="P20" s="219">
        <f>'[3]PRESENT RATES'!P20</f>
        <v>0</v>
      </c>
      <c r="Q20" s="105">
        <f>SUM(I20:P20)</f>
        <v>11</v>
      </c>
      <c r="R20" s="221">
        <f>'[3]PRESENT RATES'!R20</f>
        <v>0.20623</v>
      </c>
      <c r="S20" s="221">
        <f>'[3]PRESENT RATES'!S20</f>
        <v>2.9421599999999999</v>
      </c>
      <c r="T20" s="221">
        <f>'[3]PRESENT RATES'!T20</f>
        <v>-1.2199999999999999E-3</v>
      </c>
      <c r="U20" s="128">
        <f>ROUND(SUM(Q20,R20,T20,S20),5)</f>
        <v>14.147169999999999</v>
      </c>
      <c r="V20" s="105"/>
      <c r="W20" s="221">
        <f>'[3]PRESENT RATES'!W20</f>
        <v>-2.8700000000000002E-3</v>
      </c>
      <c r="X20" s="66"/>
      <c r="Y20" s="40">
        <f t="shared" si="0"/>
        <v>8</v>
      </c>
      <c r="Z20" s="40"/>
    </row>
    <row r="21" spans="1:26">
      <c r="A21" s="192">
        <f t="shared" si="1"/>
        <v>9</v>
      </c>
      <c r="B21" s="192"/>
      <c r="C21" s="279">
        <f>'[3]PRESENT RATES'!C21</f>
        <v>0.17100000000000001</v>
      </c>
      <c r="D21" s="280"/>
      <c r="E21" s="280">
        <f>'[3]PRESENT RATES'!E21</f>
        <v>59</v>
      </c>
      <c r="F21" s="218">
        <f>'[3]PRESENT RATES'!F21</f>
        <v>150</v>
      </c>
      <c r="G21" s="218">
        <f>'[3]PRESENT RATES'!G21</f>
        <v>16000</v>
      </c>
      <c r="H21" s="118"/>
      <c r="I21" s="219">
        <f>'[3]PRESENT RATES'!I21</f>
        <v>0.87</v>
      </c>
      <c r="J21" s="219">
        <f>'[3]PRESENT RATES'!J21</f>
        <v>10.77</v>
      </c>
      <c r="K21" s="219">
        <f>'[3]PRESENT RATES'!K21</f>
        <v>0.18</v>
      </c>
      <c r="L21" s="219">
        <f>'[3]PRESENT RATES'!L21</f>
        <v>0</v>
      </c>
      <c r="M21" s="219">
        <f>'[3]PRESENT RATES'!M21</f>
        <v>0</v>
      </c>
      <c r="N21" s="219">
        <f>'[3]PRESENT RATES'!N21</f>
        <v>0.49</v>
      </c>
      <c r="O21" s="219">
        <f>'[3]PRESENT RATES'!O21</f>
        <v>0</v>
      </c>
      <c r="P21" s="219">
        <f>'[3]PRESENT RATES'!P21</f>
        <v>0</v>
      </c>
      <c r="Q21" s="105">
        <f>SUM(I21:P21)</f>
        <v>12.309999999999999</v>
      </c>
      <c r="R21" s="221">
        <f>'[3]PRESENT RATES'!R21</f>
        <v>0.29676999999999998</v>
      </c>
      <c r="S21" s="221">
        <f>'[3]PRESENT RATES'!S21</f>
        <v>4.2338399999999998</v>
      </c>
      <c r="T21" s="221">
        <f>'[3]PRESENT RATES'!T21</f>
        <v>-1.75E-3</v>
      </c>
      <c r="U21" s="128">
        <f>ROUND(SUM(Q21,R21,T21,S21),5)</f>
        <v>16.83886</v>
      </c>
      <c r="V21" s="105"/>
      <c r="W21" s="221">
        <f>'[3]PRESENT RATES'!W21</f>
        <v>-4.13E-3</v>
      </c>
      <c r="X21" s="66"/>
      <c r="Y21" s="40">
        <f t="shared" si="0"/>
        <v>9</v>
      </c>
      <c r="Z21" s="40"/>
    </row>
    <row r="22" spans="1:26">
      <c r="A22" s="192">
        <f t="shared" si="1"/>
        <v>10</v>
      </c>
      <c r="B22" s="192"/>
      <c r="C22" s="279"/>
      <c r="D22" s="280"/>
      <c r="E22" s="280"/>
      <c r="F22" s="282" t="s">
        <v>172</v>
      </c>
      <c r="G22" s="218"/>
      <c r="H22" s="118"/>
      <c r="I22" s="219"/>
      <c r="J22" s="219"/>
      <c r="K22" s="219"/>
      <c r="L22" s="219"/>
      <c r="M22" s="219"/>
      <c r="N22" s="219"/>
      <c r="O22" s="219"/>
      <c r="P22" s="219"/>
      <c r="Q22" s="105"/>
      <c r="R22" s="221"/>
      <c r="S22" s="221"/>
      <c r="T22" s="221"/>
      <c r="U22" s="128"/>
      <c r="V22" s="105"/>
      <c r="W22" s="221"/>
      <c r="X22" s="66"/>
      <c r="Y22" s="40">
        <f t="shared" si="0"/>
        <v>10</v>
      </c>
      <c r="Z22" s="40"/>
    </row>
    <row r="23" spans="1:26">
      <c r="A23" s="192">
        <f t="shared" si="1"/>
        <v>11</v>
      </c>
      <c r="B23" s="192"/>
      <c r="C23" s="279">
        <f>'[3]PRESENT RATES'!C23</f>
        <v>0.246</v>
      </c>
      <c r="D23" s="280"/>
      <c r="E23" s="280">
        <f>'[3]PRESENT RATES'!E23</f>
        <v>85</v>
      </c>
      <c r="F23" s="218">
        <f>'[3]PRESENT RATES'!F23</f>
        <v>200</v>
      </c>
      <c r="G23" s="218">
        <f>'[3]PRESENT RATES'!G23</f>
        <v>22000</v>
      </c>
      <c r="H23" s="118"/>
      <c r="I23" s="219">
        <f>'[3]PRESENT RATES'!I23</f>
        <v>1.25</v>
      </c>
      <c r="J23" s="219">
        <f>'[3]PRESENT RATES'!J23</f>
        <v>12.77</v>
      </c>
      <c r="K23" s="219">
        <f>'[3]PRESENT RATES'!K23</f>
        <v>0.26</v>
      </c>
      <c r="L23" s="219">
        <f>'[3]PRESENT RATES'!L23</f>
        <v>0</v>
      </c>
      <c r="M23" s="219">
        <f>'[3]PRESENT RATES'!M23</f>
        <v>0</v>
      </c>
      <c r="N23" s="219">
        <f>'[3]PRESENT RATES'!N23</f>
        <v>0.7</v>
      </c>
      <c r="O23" s="219">
        <f>'[3]PRESENT RATES'!O23</f>
        <v>0</v>
      </c>
      <c r="P23" s="219">
        <f>'[3]PRESENT RATES'!P23</f>
        <v>0</v>
      </c>
      <c r="Q23" s="105">
        <f>SUM(I23:P23)</f>
        <v>14.979999999999999</v>
      </c>
      <c r="R23" s="221">
        <f>'[3]PRESENT RATES'!R23</f>
        <v>0.42754999999999999</v>
      </c>
      <c r="S23" s="221">
        <f>'[3]PRESENT RATES'!S23</f>
        <v>6.0995999999999997</v>
      </c>
      <c r="T23" s="221">
        <f>'[3]PRESENT RATES'!T23</f>
        <v>-2.5300000000000001E-3</v>
      </c>
      <c r="U23" s="128">
        <f>ROUND(SUM(Q23,R23,T23,S23),5)</f>
        <v>21.504619999999999</v>
      </c>
      <c r="V23" s="105"/>
      <c r="W23" s="221">
        <f>'[3]PRESENT RATES'!W23</f>
        <v>-5.9500000000000004E-3</v>
      </c>
      <c r="X23" s="66"/>
      <c r="Y23" s="40">
        <f t="shared" si="0"/>
        <v>11</v>
      </c>
      <c r="Z23" s="40"/>
    </row>
    <row r="24" spans="1:26">
      <c r="A24" s="192">
        <f t="shared" si="1"/>
        <v>12</v>
      </c>
      <c r="B24" s="192"/>
      <c r="C24" s="279">
        <f>'[3]PRESENT RATES'!C24</f>
        <v>0.313</v>
      </c>
      <c r="D24" s="280"/>
      <c r="E24" s="280">
        <f>'[3]PRESENT RATES'!E24</f>
        <v>109</v>
      </c>
      <c r="F24" s="218">
        <f>'[3]PRESENT RATES'!F24</f>
        <v>250</v>
      </c>
      <c r="G24" s="218">
        <f>'[3]PRESENT RATES'!G24</f>
        <v>30000</v>
      </c>
      <c r="H24" s="118"/>
      <c r="I24" s="219">
        <f>'[3]PRESENT RATES'!I24</f>
        <v>1.6</v>
      </c>
      <c r="J24" s="219">
        <f>'[3]PRESENT RATES'!J24</f>
        <v>14.47</v>
      </c>
      <c r="K24" s="219">
        <f>'[3]PRESENT RATES'!K24</f>
        <v>0.34</v>
      </c>
      <c r="L24" s="219">
        <f>'[3]PRESENT RATES'!L24</f>
        <v>0</v>
      </c>
      <c r="M24" s="219">
        <f>'[3]PRESENT RATES'!M24</f>
        <v>0.01</v>
      </c>
      <c r="N24" s="219">
        <f>'[3]PRESENT RATES'!N24</f>
        <v>0.9</v>
      </c>
      <c r="O24" s="219">
        <f>'[3]PRESENT RATES'!O24</f>
        <v>0</v>
      </c>
      <c r="P24" s="219">
        <f>'[3]PRESENT RATES'!P24</f>
        <v>0</v>
      </c>
      <c r="Q24" s="105">
        <f>SUM(I24:P24)</f>
        <v>17.32</v>
      </c>
      <c r="R24" s="221">
        <f>'[3]PRESENT RATES'!R24</f>
        <v>0.54827000000000004</v>
      </c>
      <c r="S24" s="221">
        <f>'[3]PRESENT RATES'!S24</f>
        <v>7.8218399999999999</v>
      </c>
      <c r="T24" s="221">
        <f>'[3]PRESENT RATES'!T24</f>
        <v>-3.2399999999999998E-3</v>
      </c>
      <c r="U24" s="128">
        <f>ROUND(SUM(Q24,R24,T24,S24),5)</f>
        <v>25.686869999999999</v>
      </c>
      <c r="V24" s="105"/>
      <c r="W24" s="221">
        <f>'[3]PRESENT RATES'!W24</f>
        <v>-7.6299999999999996E-3</v>
      </c>
      <c r="X24" s="66"/>
      <c r="Y24" s="40">
        <f t="shared" si="0"/>
        <v>12</v>
      </c>
      <c r="Z24" s="40"/>
    </row>
    <row r="25" spans="1:26">
      <c r="A25" s="192">
        <f t="shared" si="1"/>
        <v>13</v>
      </c>
      <c r="B25" s="192"/>
      <c r="C25" s="279">
        <f>'[3]PRESENT RATES'!C25</f>
        <v>0.47599999999999998</v>
      </c>
      <c r="D25" s="280"/>
      <c r="E25" s="280">
        <f>'[3]PRESENT RATES'!E25</f>
        <v>165</v>
      </c>
      <c r="F25" s="218">
        <f>'[3]PRESENT RATES'!F25</f>
        <v>400</v>
      </c>
      <c r="G25" s="218">
        <f>'[3]PRESENT RATES'!G25</f>
        <v>50000</v>
      </c>
      <c r="H25" s="118"/>
      <c r="I25" s="219">
        <f>'[3]PRESENT RATES'!I25</f>
        <v>2.4300000000000002</v>
      </c>
      <c r="J25" s="219">
        <f>'[3]PRESENT RATES'!J25</f>
        <v>16.79</v>
      </c>
      <c r="K25" s="219">
        <f>'[3]PRESENT RATES'!K25</f>
        <v>0.51</v>
      </c>
      <c r="L25" s="219">
        <f>'[3]PRESENT RATES'!L25</f>
        <v>-0.01</v>
      </c>
      <c r="M25" s="219">
        <f>'[3]PRESENT RATES'!M25</f>
        <v>0.01</v>
      </c>
      <c r="N25" s="219">
        <f>'[3]PRESENT RATES'!N25</f>
        <v>1.37</v>
      </c>
      <c r="O25" s="219">
        <f>'[3]PRESENT RATES'!O25</f>
        <v>0</v>
      </c>
      <c r="P25" s="219">
        <f>'[3]PRESENT RATES'!P25</f>
        <v>0</v>
      </c>
      <c r="Q25" s="105">
        <f>SUM(I25:P25)</f>
        <v>21.1</v>
      </c>
      <c r="R25" s="221">
        <f>'[3]PRESENT RATES'!R25</f>
        <v>0.82994999999999997</v>
      </c>
      <c r="S25" s="221">
        <f>'[3]PRESENT RATES'!S25</f>
        <v>11.840400000000001</v>
      </c>
      <c r="T25" s="221">
        <f>'[3]PRESENT RATES'!T25</f>
        <v>-4.9100000000000003E-3</v>
      </c>
      <c r="U25" s="128">
        <f>ROUND(SUM(Q25,R25,T25,S25),5)</f>
        <v>33.765439999999998</v>
      </c>
      <c r="V25" s="105"/>
      <c r="W25" s="221">
        <f>'[3]PRESENT RATES'!W25</f>
        <v>-1.155E-2</v>
      </c>
      <c r="X25" s="66"/>
      <c r="Y25" s="40">
        <f t="shared" si="0"/>
        <v>13</v>
      </c>
      <c r="Z25" s="40"/>
    </row>
    <row r="26" spans="1:26">
      <c r="A26" s="192">
        <f t="shared" si="1"/>
        <v>14</v>
      </c>
      <c r="B26" s="192"/>
      <c r="C26" s="279"/>
      <c r="D26" s="280"/>
      <c r="E26" s="280"/>
      <c r="F26" s="282" t="s">
        <v>173</v>
      </c>
      <c r="G26" s="218"/>
      <c r="H26" s="118"/>
      <c r="I26" s="219"/>
      <c r="J26" s="219"/>
      <c r="K26" s="219"/>
      <c r="L26" s="219"/>
      <c r="M26" s="219"/>
      <c r="N26" s="219"/>
      <c r="O26" s="219"/>
      <c r="P26" s="219"/>
      <c r="Q26" s="105"/>
      <c r="R26" s="221"/>
      <c r="S26" s="221"/>
      <c r="T26" s="221"/>
      <c r="U26" s="128"/>
      <c r="V26" s="105"/>
      <c r="W26" s="221"/>
      <c r="X26" s="66"/>
      <c r="Y26" s="40">
        <f t="shared" si="0"/>
        <v>14</v>
      </c>
      <c r="Z26" s="40"/>
    </row>
    <row r="27" spans="1:26">
      <c r="A27" s="192">
        <f t="shared" si="1"/>
        <v>15</v>
      </c>
      <c r="B27" s="192"/>
      <c r="C27" s="279">
        <f>'[3]PRESENT RATES'!C27</f>
        <v>8.3000000000000004E-2</v>
      </c>
      <c r="D27" s="280"/>
      <c r="E27" s="280">
        <f>'[3]PRESENT RATES'!E27</f>
        <v>29</v>
      </c>
      <c r="F27" s="218">
        <f>'[3]PRESENT RATES'!F27</f>
        <v>70</v>
      </c>
      <c r="G27" s="218">
        <f>'[3]PRESENT RATES'!G27</f>
        <v>5800</v>
      </c>
      <c r="H27" s="118"/>
      <c r="I27" s="219">
        <f>'[3]PRESENT RATES'!I27</f>
        <v>0.43</v>
      </c>
      <c r="J27" s="219">
        <f>'[3]PRESENT RATES'!J27</f>
        <v>9.33</v>
      </c>
      <c r="K27" s="219">
        <f>'[3]PRESENT RATES'!K27</f>
        <v>0.09</v>
      </c>
      <c r="L27" s="219">
        <f>'[3]PRESENT RATES'!L27</f>
        <v>0</v>
      </c>
      <c r="M27" s="219">
        <f>'[3]PRESENT RATES'!M27</f>
        <v>0</v>
      </c>
      <c r="N27" s="219">
        <f>'[3]PRESENT RATES'!N27</f>
        <v>0.24</v>
      </c>
      <c r="O27" s="219">
        <f>'[3]PRESENT RATES'!O27</f>
        <v>0</v>
      </c>
      <c r="P27" s="219">
        <f>'[3]PRESENT RATES'!P27</f>
        <v>0</v>
      </c>
      <c r="Q27" s="105">
        <f>SUM(I27:P27)</f>
        <v>10.09</v>
      </c>
      <c r="R27" s="221">
        <f>'[3]PRESENT RATES'!R27</f>
        <v>0.14587</v>
      </c>
      <c r="S27" s="221">
        <f>'[3]PRESENT RATES'!S27</f>
        <v>2.0810399999999998</v>
      </c>
      <c r="T27" s="221">
        <f>'[3]PRESENT RATES'!T27</f>
        <v>-8.5999999999999998E-4</v>
      </c>
      <c r="U27" s="128">
        <f>ROUND(SUM(Q27,R27,T27,S27),5)</f>
        <v>12.316050000000001</v>
      </c>
      <c r="V27" s="105"/>
      <c r="W27" s="221">
        <f>'[3]PRESENT RATES'!W27</f>
        <v>-2.0300000000000001E-3</v>
      </c>
      <c r="X27" s="66"/>
      <c r="Y27" s="40">
        <f t="shared" si="0"/>
        <v>15</v>
      </c>
      <c r="Z27" s="40"/>
    </row>
    <row r="28" spans="1:26">
      <c r="A28" s="192">
        <f t="shared" si="1"/>
        <v>16</v>
      </c>
      <c r="B28" s="192"/>
      <c r="C28" s="279">
        <f>'[3]PRESENT RATES'!C28</f>
        <v>0.11700000000000001</v>
      </c>
      <c r="D28" s="280"/>
      <c r="E28" s="280">
        <f>'[3]PRESENT RATES'!E28</f>
        <v>41</v>
      </c>
      <c r="F28" s="218">
        <f>'[3]PRESENT RATES'!F28</f>
        <v>100</v>
      </c>
      <c r="G28" s="218">
        <f>'[3]PRESENT RATES'!G28</f>
        <v>9500</v>
      </c>
      <c r="H28" s="118"/>
      <c r="I28" s="219">
        <f>'[3]PRESENT RATES'!I28</f>
        <v>0.6</v>
      </c>
      <c r="J28" s="219">
        <f>'[3]PRESENT RATES'!J28</f>
        <v>10.119999999999999</v>
      </c>
      <c r="K28" s="219">
        <f>'[3]PRESENT RATES'!K28</f>
        <v>0.13</v>
      </c>
      <c r="L28" s="219">
        <f>'[3]PRESENT RATES'!L28</f>
        <v>0</v>
      </c>
      <c r="M28" s="219">
        <f>'[3]PRESENT RATES'!M28</f>
        <v>0</v>
      </c>
      <c r="N28" s="219">
        <f>'[3]PRESENT RATES'!N28</f>
        <v>0.34</v>
      </c>
      <c r="O28" s="219">
        <f>'[3]PRESENT RATES'!O28</f>
        <v>0</v>
      </c>
      <c r="P28" s="219">
        <f>'[3]PRESENT RATES'!P28</f>
        <v>0</v>
      </c>
      <c r="Q28" s="105">
        <f>SUM(I28:P28)</f>
        <v>11.19</v>
      </c>
      <c r="R28" s="221">
        <f>'[3]PRESENT RATES'!R28</f>
        <v>0.20623</v>
      </c>
      <c r="S28" s="221">
        <f>'[3]PRESENT RATES'!S28</f>
        <v>2.9421599999999999</v>
      </c>
      <c r="T28" s="221">
        <f>'[3]PRESENT RATES'!T28</f>
        <v>-1.2199999999999999E-3</v>
      </c>
      <c r="U28" s="128">
        <f>ROUND(SUM(Q28,R28,T28,S28),5)</f>
        <v>14.33717</v>
      </c>
      <c r="V28" s="105"/>
      <c r="W28" s="221">
        <f>'[3]PRESENT RATES'!W28</f>
        <v>-2.8700000000000002E-3</v>
      </c>
      <c r="X28" s="66"/>
      <c r="Y28" s="40">
        <f t="shared" si="0"/>
        <v>16</v>
      </c>
      <c r="Z28" s="40"/>
    </row>
    <row r="29" spans="1:26">
      <c r="A29" s="192">
        <f t="shared" si="1"/>
        <v>17</v>
      </c>
      <c r="B29" s="192"/>
      <c r="C29" s="279">
        <f>'[3]PRESENT RATES'!C29</f>
        <v>0.17100000000000001</v>
      </c>
      <c r="D29" s="280"/>
      <c r="E29" s="280">
        <f>'[3]PRESENT RATES'!E29</f>
        <v>59</v>
      </c>
      <c r="F29" s="218">
        <f>'[3]PRESENT RATES'!F29</f>
        <v>150</v>
      </c>
      <c r="G29" s="218">
        <f>'[3]PRESENT RATES'!G29</f>
        <v>16000</v>
      </c>
      <c r="H29" s="118"/>
      <c r="I29" s="219">
        <f>'[3]PRESENT RATES'!I29</f>
        <v>0.87</v>
      </c>
      <c r="J29" s="219">
        <f>'[3]PRESENT RATES'!J29</f>
        <v>10.83</v>
      </c>
      <c r="K29" s="219">
        <f>'[3]PRESENT RATES'!K29</f>
        <v>0.18</v>
      </c>
      <c r="L29" s="219">
        <f>'[3]PRESENT RATES'!L29</f>
        <v>0</v>
      </c>
      <c r="M29" s="219">
        <f>'[3]PRESENT RATES'!M29</f>
        <v>0</v>
      </c>
      <c r="N29" s="219">
        <f>'[3]PRESENT RATES'!N29</f>
        <v>0.49</v>
      </c>
      <c r="O29" s="219">
        <f>'[3]PRESENT RATES'!O29</f>
        <v>0</v>
      </c>
      <c r="P29" s="219">
        <f>'[3]PRESENT RATES'!P29</f>
        <v>0</v>
      </c>
      <c r="Q29" s="105">
        <f>SUM(I29:P29)</f>
        <v>12.37</v>
      </c>
      <c r="R29" s="221">
        <f>'[3]PRESENT RATES'!R29</f>
        <v>0.29676999999999998</v>
      </c>
      <c r="S29" s="221">
        <f>'[3]PRESENT RATES'!S29</f>
        <v>4.2338399999999998</v>
      </c>
      <c r="T29" s="221">
        <f>'[3]PRESENT RATES'!T29</f>
        <v>-1.75E-3</v>
      </c>
      <c r="U29" s="128">
        <f>ROUND(SUM(Q29,R29,T29,S29),5)</f>
        <v>16.898859999999999</v>
      </c>
      <c r="V29" s="105"/>
      <c r="W29" s="221">
        <f>'[3]PRESENT RATES'!W29</f>
        <v>-4.13E-3</v>
      </c>
      <c r="X29" s="66"/>
      <c r="Y29" s="40">
        <f t="shared" si="0"/>
        <v>17</v>
      </c>
      <c r="Z29" s="40"/>
    </row>
    <row r="30" spans="1:26">
      <c r="A30" s="192">
        <f t="shared" si="1"/>
        <v>18</v>
      </c>
      <c r="B30" s="192"/>
      <c r="C30" s="279"/>
      <c r="D30" s="280"/>
      <c r="E30" s="280"/>
      <c r="F30" s="282" t="s">
        <v>174</v>
      </c>
      <c r="G30" s="218"/>
      <c r="H30" s="118"/>
      <c r="I30" s="219"/>
      <c r="J30" s="219"/>
      <c r="K30" s="219"/>
      <c r="L30" s="219"/>
      <c r="M30" s="219"/>
      <c r="N30" s="219"/>
      <c r="O30" s="219"/>
      <c r="P30" s="219"/>
      <c r="Q30" s="105"/>
      <c r="R30" s="221"/>
      <c r="S30" s="221"/>
      <c r="T30" s="221"/>
      <c r="U30" s="128"/>
      <c r="V30" s="105"/>
      <c r="W30" s="221"/>
      <c r="X30" s="66"/>
      <c r="Y30" s="40">
        <f t="shared" si="0"/>
        <v>18</v>
      </c>
      <c r="Z30" s="40"/>
    </row>
    <row r="31" spans="1:26">
      <c r="A31" s="192">
        <f t="shared" si="1"/>
        <v>19</v>
      </c>
      <c r="B31" s="192"/>
      <c r="C31" s="279">
        <f>'[3]PRESENT RATES'!C31</f>
        <v>0.246</v>
      </c>
      <c r="D31" s="280"/>
      <c r="E31" s="280">
        <f>'[3]PRESENT RATES'!E31</f>
        <v>85</v>
      </c>
      <c r="F31" s="218">
        <f>'[3]PRESENT RATES'!F31</f>
        <v>200</v>
      </c>
      <c r="G31" s="218">
        <f>'[3]PRESENT RATES'!G31</f>
        <v>22000</v>
      </c>
      <c r="H31" s="118"/>
      <c r="I31" s="219">
        <f>'[3]PRESENT RATES'!I31</f>
        <v>1.25</v>
      </c>
      <c r="J31" s="219">
        <f>'[3]PRESENT RATES'!J31</f>
        <v>12.81</v>
      </c>
      <c r="K31" s="219">
        <f>'[3]PRESENT RATES'!K31</f>
        <v>0.26</v>
      </c>
      <c r="L31" s="219">
        <f>'[3]PRESENT RATES'!L31</f>
        <v>0</v>
      </c>
      <c r="M31" s="219">
        <f>'[3]PRESENT RATES'!M31</f>
        <v>0</v>
      </c>
      <c r="N31" s="219">
        <f>'[3]PRESENT RATES'!N31</f>
        <v>0.7</v>
      </c>
      <c r="O31" s="219">
        <f>'[3]PRESENT RATES'!O31</f>
        <v>0</v>
      </c>
      <c r="P31" s="219">
        <f>'[3]PRESENT RATES'!P31</f>
        <v>0</v>
      </c>
      <c r="Q31" s="105">
        <f>SUM(I31:P31)</f>
        <v>15.02</v>
      </c>
      <c r="R31" s="221">
        <f>'[3]PRESENT RATES'!R31</f>
        <v>0.42754999999999999</v>
      </c>
      <c r="S31" s="221">
        <f>'[3]PRESENT RATES'!S31</f>
        <v>6.0995999999999997</v>
      </c>
      <c r="T31" s="221">
        <f>'[3]PRESENT RATES'!T31</f>
        <v>-2.5300000000000001E-3</v>
      </c>
      <c r="U31" s="128">
        <f>ROUND(SUM(Q31,R31,T31,S31),5)</f>
        <v>21.544619999999998</v>
      </c>
      <c r="V31" s="105"/>
      <c r="W31" s="221">
        <f>'[3]PRESENT RATES'!W31</f>
        <v>-5.9500000000000004E-3</v>
      </c>
      <c r="X31" s="66"/>
      <c r="Y31" s="40">
        <f t="shared" si="0"/>
        <v>19</v>
      </c>
      <c r="Z31" s="40"/>
    </row>
    <row r="32" spans="1:26">
      <c r="A32" s="192">
        <f t="shared" si="1"/>
        <v>20</v>
      </c>
      <c r="B32" s="192"/>
      <c r="C32" s="279">
        <f>'[3]PRESENT RATES'!C32</f>
        <v>0.313</v>
      </c>
      <c r="D32" s="280"/>
      <c r="E32" s="280">
        <f>'[3]PRESENT RATES'!E32</f>
        <v>109</v>
      </c>
      <c r="F32" s="218">
        <f>'[3]PRESENT RATES'!F32</f>
        <v>250</v>
      </c>
      <c r="G32" s="218">
        <f>'[3]PRESENT RATES'!G32</f>
        <v>30000</v>
      </c>
      <c r="H32" s="118"/>
      <c r="I32" s="219">
        <f>'[3]PRESENT RATES'!I32</f>
        <v>1.6</v>
      </c>
      <c r="J32" s="219">
        <f>'[3]PRESENT RATES'!J32</f>
        <v>14.52</v>
      </c>
      <c r="K32" s="219">
        <f>'[3]PRESENT RATES'!K32</f>
        <v>0.34</v>
      </c>
      <c r="L32" s="219">
        <f>'[3]PRESENT RATES'!L32</f>
        <v>0</v>
      </c>
      <c r="M32" s="219">
        <f>'[3]PRESENT RATES'!M32</f>
        <v>0.01</v>
      </c>
      <c r="N32" s="219">
        <f>'[3]PRESENT RATES'!N32</f>
        <v>0.9</v>
      </c>
      <c r="O32" s="219">
        <f>'[3]PRESENT RATES'!O32</f>
        <v>0</v>
      </c>
      <c r="P32" s="219">
        <f>'[3]PRESENT RATES'!P32</f>
        <v>0</v>
      </c>
      <c r="Q32" s="105">
        <f>SUM(I32:P32)</f>
        <v>17.37</v>
      </c>
      <c r="R32" s="221">
        <f>'[3]PRESENT RATES'!R32</f>
        <v>0.54827000000000004</v>
      </c>
      <c r="S32" s="221">
        <f>'[3]PRESENT RATES'!S32</f>
        <v>7.8218399999999999</v>
      </c>
      <c r="T32" s="221">
        <f>'[3]PRESENT RATES'!T32</f>
        <v>-3.2399999999999998E-3</v>
      </c>
      <c r="U32" s="128">
        <f>ROUND(SUM(Q32,R32,T32,S32),5)</f>
        <v>25.73687</v>
      </c>
      <c r="V32" s="105"/>
      <c r="W32" s="221">
        <f>'[3]PRESENT RATES'!W32</f>
        <v>-7.6299999999999996E-3</v>
      </c>
      <c r="X32" s="66"/>
      <c r="Y32" s="40">
        <f t="shared" si="0"/>
        <v>20</v>
      </c>
      <c r="Z32" s="40"/>
    </row>
    <row r="33" spans="1:26">
      <c r="A33" s="192">
        <f t="shared" si="1"/>
        <v>21</v>
      </c>
      <c r="B33" s="192"/>
      <c r="C33" s="279">
        <f>'[3]PRESENT RATES'!C33</f>
        <v>0.47599999999999998</v>
      </c>
      <c r="D33" s="280"/>
      <c r="E33" s="280">
        <f>'[3]PRESENT RATES'!E33</f>
        <v>165</v>
      </c>
      <c r="F33" s="218">
        <f>'[3]PRESENT RATES'!F33</f>
        <v>400</v>
      </c>
      <c r="G33" s="218">
        <f>'[3]PRESENT RATES'!G33</f>
        <v>50000</v>
      </c>
      <c r="H33" s="118"/>
      <c r="I33" s="219">
        <f>'[3]PRESENT RATES'!I33</f>
        <v>2.4300000000000002</v>
      </c>
      <c r="J33" s="219">
        <f>'[3]PRESENT RATES'!J33</f>
        <v>16.72</v>
      </c>
      <c r="K33" s="219">
        <f>'[3]PRESENT RATES'!K33</f>
        <v>0.51</v>
      </c>
      <c r="L33" s="219">
        <f>'[3]PRESENT RATES'!L33</f>
        <v>-0.01</v>
      </c>
      <c r="M33" s="219">
        <f>'[3]PRESENT RATES'!M33</f>
        <v>0.01</v>
      </c>
      <c r="N33" s="219">
        <f>'[3]PRESENT RATES'!N33</f>
        <v>1.37</v>
      </c>
      <c r="O33" s="219">
        <f>'[3]PRESENT RATES'!O33</f>
        <v>0</v>
      </c>
      <c r="P33" s="219">
        <f>'[3]PRESENT RATES'!P33</f>
        <v>0</v>
      </c>
      <c r="Q33" s="105">
        <f>SUM(I33:P33)</f>
        <v>21.03</v>
      </c>
      <c r="R33" s="221">
        <f>'[3]PRESENT RATES'!R33</f>
        <v>0.82994999999999997</v>
      </c>
      <c r="S33" s="221">
        <f>'[3]PRESENT RATES'!S33</f>
        <v>11.840400000000001</v>
      </c>
      <c r="T33" s="221">
        <f>'[3]PRESENT RATES'!T33</f>
        <v>-4.9100000000000003E-3</v>
      </c>
      <c r="U33" s="128">
        <f>ROUND(SUM(Q33,R33,T33,S33),5)</f>
        <v>33.695439999999998</v>
      </c>
      <c r="V33" s="105"/>
      <c r="W33" s="221">
        <f>'[3]PRESENT RATES'!W33</f>
        <v>-1.155E-2</v>
      </c>
      <c r="X33" s="66"/>
      <c r="Y33" s="40">
        <f t="shared" si="0"/>
        <v>21</v>
      </c>
      <c r="Z33" s="40"/>
    </row>
    <row r="34" spans="1:26">
      <c r="A34" s="192">
        <f t="shared" si="1"/>
        <v>22</v>
      </c>
      <c r="B34" s="192"/>
      <c r="C34" s="279"/>
      <c r="D34" s="280"/>
      <c r="E34" s="280"/>
      <c r="F34" s="282" t="s">
        <v>175</v>
      </c>
      <c r="G34" s="218"/>
      <c r="H34" s="118"/>
      <c r="I34" s="219"/>
      <c r="J34" s="219"/>
      <c r="K34" s="219"/>
      <c r="L34" s="219"/>
      <c r="M34" s="219"/>
      <c r="N34" s="219"/>
      <c r="O34" s="219"/>
      <c r="P34" s="219"/>
      <c r="Q34" s="105"/>
      <c r="R34" s="221"/>
      <c r="S34" s="221"/>
      <c r="T34" s="221"/>
      <c r="U34" s="128"/>
      <c r="V34" s="105"/>
      <c r="W34" s="221"/>
      <c r="X34" s="66"/>
      <c r="Y34" s="40">
        <f t="shared" si="0"/>
        <v>22</v>
      </c>
      <c r="Z34" s="40"/>
    </row>
    <row r="35" spans="1:26">
      <c r="A35" s="192">
        <f t="shared" si="1"/>
        <v>23</v>
      </c>
      <c r="B35" s="192"/>
      <c r="C35" s="279">
        <f>'[3]PRESENT RATES'!C35</f>
        <v>8.3000000000000004E-2</v>
      </c>
      <c r="D35" s="280"/>
      <c r="E35" s="280">
        <f>'[3]PRESENT RATES'!E35</f>
        <v>29</v>
      </c>
      <c r="F35" s="218">
        <f>'[3]PRESENT RATES'!F35</f>
        <v>70</v>
      </c>
      <c r="G35" s="218">
        <f>'[3]PRESENT RATES'!G35</f>
        <v>5800</v>
      </c>
      <c r="H35" s="118"/>
      <c r="I35" s="219">
        <f>'[3]PRESENT RATES'!I35</f>
        <v>0.43</v>
      </c>
      <c r="J35" s="219">
        <f>'[3]PRESENT RATES'!J35</f>
        <v>8.18</v>
      </c>
      <c r="K35" s="219">
        <f>'[3]PRESENT RATES'!K35</f>
        <v>0.09</v>
      </c>
      <c r="L35" s="219">
        <f>'[3]PRESENT RATES'!L35</f>
        <v>0</v>
      </c>
      <c r="M35" s="219">
        <f>'[3]PRESENT RATES'!M35</f>
        <v>0</v>
      </c>
      <c r="N35" s="219">
        <f>'[3]PRESENT RATES'!N35</f>
        <v>0.24</v>
      </c>
      <c r="O35" s="219">
        <f>'[3]PRESENT RATES'!O35</f>
        <v>0</v>
      </c>
      <c r="P35" s="219">
        <f>'[3]PRESENT RATES'!P35</f>
        <v>0</v>
      </c>
      <c r="Q35" s="105">
        <f>SUM(I35:P35)</f>
        <v>8.94</v>
      </c>
      <c r="R35" s="221">
        <f>'[3]PRESENT RATES'!R35</f>
        <v>0.14587</v>
      </c>
      <c r="S35" s="221">
        <f>'[3]PRESENT RATES'!S35</f>
        <v>2.0810399999999998</v>
      </c>
      <c r="T35" s="221">
        <f>'[3]PRESENT RATES'!T35</f>
        <v>-8.5999999999999998E-4</v>
      </c>
      <c r="U35" s="128">
        <f>ROUND(SUM(Q35,R35,T35,S35),5)</f>
        <v>11.16605</v>
      </c>
      <c r="V35" s="105"/>
      <c r="W35" s="221">
        <f>'[3]PRESENT RATES'!W35</f>
        <v>-2.0300000000000001E-3</v>
      </c>
      <c r="X35" s="66"/>
      <c r="Y35" s="40">
        <f t="shared" si="0"/>
        <v>23</v>
      </c>
      <c r="Z35" s="40"/>
    </row>
    <row r="36" spans="1:26">
      <c r="A36" s="192">
        <f t="shared" si="1"/>
        <v>24</v>
      </c>
      <c r="B36" s="192"/>
      <c r="C36" s="279">
        <f>'[3]PRESENT RATES'!C36</f>
        <v>0.11700000000000001</v>
      </c>
      <c r="D36" s="280"/>
      <c r="E36" s="280">
        <f>'[3]PRESENT RATES'!E36</f>
        <v>41</v>
      </c>
      <c r="F36" s="218">
        <f>'[3]PRESENT RATES'!F36</f>
        <v>100</v>
      </c>
      <c r="G36" s="218">
        <f>'[3]PRESENT RATES'!G36</f>
        <v>9500</v>
      </c>
      <c r="H36" s="118"/>
      <c r="I36" s="219">
        <f>'[3]PRESENT RATES'!I36</f>
        <v>0.6</v>
      </c>
      <c r="J36" s="219">
        <f>'[3]PRESENT RATES'!J36</f>
        <v>8.94</v>
      </c>
      <c r="K36" s="219">
        <f>'[3]PRESENT RATES'!K36</f>
        <v>0.13</v>
      </c>
      <c r="L36" s="219">
        <f>'[3]PRESENT RATES'!L36</f>
        <v>0</v>
      </c>
      <c r="M36" s="219">
        <f>'[3]PRESENT RATES'!M36</f>
        <v>0</v>
      </c>
      <c r="N36" s="219">
        <f>'[3]PRESENT RATES'!N36</f>
        <v>0.34</v>
      </c>
      <c r="O36" s="219">
        <f>'[3]PRESENT RATES'!O36</f>
        <v>0</v>
      </c>
      <c r="P36" s="219">
        <f>'[3]PRESENT RATES'!P36</f>
        <v>0</v>
      </c>
      <c r="Q36" s="105">
        <f>SUM(I36:P36)</f>
        <v>10.01</v>
      </c>
      <c r="R36" s="221">
        <f>'[3]PRESENT RATES'!R36</f>
        <v>0.20623</v>
      </c>
      <c r="S36" s="221">
        <f>'[3]PRESENT RATES'!S36</f>
        <v>2.9421599999999999</v>
      </c>
      <c r="T36" s="221">
        <f>'[3]PRESENT RATES'!T36</f>
        <v>-1.2199999999999999E-3</v>
      </c>
      <c r="U36" s="128">
        <f>ROUND(SUM(Q36,R36,T36,S36),5)</f>
        <v>13.157170000000001</v>
      </c>
      <c r="V36" s="105"/>
      <c r="W36" s="221">
        <f>'[3]PRESENT RATES'!W36</f>
        <v>-2.8700000000000002E-3</v>
      </c>
      <c r="X36" s="66"/>
      <c r="Y36" s="40">
        <f t="shared" si="0"/>
        <v>24</v>
      </c>
      <c r="Z36" s="40"/>
    </row>
    <row r="37" spans="1:26">
      <c r="A37" s="192">
        <f t="shared" si="1"/>
        <v>25</v>
      </c>
      <c r="B37" s="192"/>
      <c r="C37" s="279">
        <f>'[3]PRESENT RATES'!C37</f>
        <v>0.17100000000000001</v>
      </c>
      <c r="D37" s="280"/>
      <c r="E37" s="280">
        <f>'[3]PRESENT RATES'!E37</f>
        <v>59</v>
      </c>
      <c r="F37" s="218">
        <f>'[3]PRESENT RATES'!F37</f>
        <v>150</v>
      </c>
      <c r="G37" s="218">
        <f>'[3]PRESENT RATES'!G37</f>
        <v>16000</v>
      </c>
      <c r="H37" s="118"/>
      <c r="I37" s="219">
        <f>'[3]PRESENT RATES'!I37</f>
        <v>0.87</v>
      </c>
      <c r="J37" s="219">
        <f>'[3]PRESENT RATES'!J37</f>
        <v>9.76</v>
      </c>
      <c r="K37" s="219">
        <f>'[3]PRESENT RATES'!K37</f>
        <v>0.18</v>
      </c>
      <c r="L37" s="219">
        <f>'[3]PRESENT RATES'!L37</f>
        <v>0</v>
      </c>
      <c r="M37" s="219">
        <f>'[3]PRESENT RATES'!M37</f>
        <v>0</v>
      </c>
      <c r="N37" s="219">
        <f>'[3]PRESENT RATES'!N37</f>
        <v>0.49</v>
      </c>
      <c r="O37" s="219">
        <f>'[3]PRESENT RATES'!O37</f>
        <v>0</v>
      </c>
      <c r="P37" s="219">
        <f>'[3]PRESENT RATES'!P37</f>
        <v>0</v>
      </c>
      <c r="Q37" s="105">
        <f>SUM(I37:P37)</f>
        <v>11.299999999999999</v>
      </c>
      <c r="R37" s="221">
        <f>'[3]PRESENT RATES'!R37</f>
        <v>0.29676999999999998</v>
      </c>
      <c r="S37" s="221">
        <f>'[3]PRESENT RATES'!S37</f>
        <v>4.2338399999999998</v>
      </c>
      <c r="T37" s="221">
        <f>'[3]PRESENT RATES'!T37</f>
        <v>-1.75E-3</v>
      </c>
      <c r="U37" s="128">
        <f>ROUND(SUM(Q37,R37,T37,S37),5)</f>
        <v>15.828860000000001</v>
      </c>
      <c r="V37" s="105"/>
      <c r="W37" s="221">
        <f>'[3]PRESENT RATES'!W37</f>
        <v>-4.13E-3</v>
      </c>
      <c r="X37" s="66"/>
      <c r="Y37" s="40">
        <f t="shared" si="0"/>
        <v>25</v>
      </c>
      <c r="Z37" s="40"/>
    </row>
    <row r="38" spans="1:26">
      <c r="A38" s="192">
        <f t="shared" si="1"/>
        <v>26</v>
      </c>
      <c r="B38" s="192"/>
      <c r="C38" s="279"/>
      <c r="D38" s="280"/>
      <c r="E38" s="280"/>
      <c r="F38" s="282" t="s">
        <v>176</v>
      </c>
      <c r="G38" s="218"/>
      <c r="H38" s="118"/>
      <c r="I38" s="219"/>
      <c r="J38" s="219"/>
      <c r="K38" s="219"/>
      <c r="L38" s="219"/>
      <c r="M38" s="219"/>
      <c r="N38" s="219"/>
      <c r="O38" s="219"/>
      <c r="P38" s="219"/>
      <c r="Q38" s="105"/>
      <c r="R38" s="221"/>
      <c r="S38" s="221"/>
      <c r="T38" s="221"/>
      <c r="U38" s="128"/>
      <c r="V38" s="105"/>
      <c r="W38" s="221"/>
      <c r="X38" s="66"/>
      <c r="Y38" s="40">
        <f t="shared" si="0"/>
        <v>26</v>
      </c>
      <c r="Z38" s="40"/>
    </row>
    <row r="39" spans="1:26">
      <c r="A39" s="192">
        <f t="shared" si="1"/>
        <v>27</v>
      </c>
      <c r="B39" s="192"/>
      <c r="C39" s="279">
        <f>'[3]PRESENT RATES'!C39</f>
        <v>0.246</v>
      </c>
      <c r="D39" s="280"/>
      <c r="E39" s="280">
        <f>'[3]PRESENT RATES'!E39</f>
        <v>85</v>
      </c>
      <c r="F39" s="218">
        <f>'[3]PRESENT RATES'!F39</f>
        <v>200</v>
      </c>
      <c r="G39" s="218">
        <f>'[3]PRESENT RATES'!G39</f>
        <v>22000</v>
      </c>
      <c r="H39" s="118"/>
      <c r="I39" s="219">
        <f>'[3]PRESENT RATES'!I39</f>
        <v>1.25</v>
      </c>
      <c r="J39" s="219">
        <f>'[3]PRESENT RATES'!J39</f>
        <v>11.76</v>
      </c>
      <c r="K39" s="219">
        <f>'[3]PRESENT RATES'!K39</f>
        <v>0.26</v>
      </c>
      <c r="L39" s="219">
        <f>'[3]PRESENT RATES'!L39</f>
        <v>0</v>
      </c>
      <c r="M39" s="219">
        <f>'[3]PRESENT RATES'!M39</f>
        <v>0</v>
      </c>
      <c r="N39" s="219">
        <f>'[3]PRESENT RATES'!N39</f>
        <v>0.7</v>
      </c>
      <c r="O39" s="219">
        <f>'[3]PRESENT RATES'!O39</f>
        <v>0</v>
      </c>
      <c r="P39" s="219">
        <f>'[3]PRESENT RATES'!P39</f>
        <v>0</v>
      </c>
      <c r="Q39" s="105">
        <f>SUM(I39:P39)</f>
        <v>13.969999999999999</v>
      </c>
      <c r="R39" s="221">
        <f>'[3]PRESENT RATES'!R39</f>
        <v>0.42754999999999999</v>
      </c>
      <c r="S39" s="221">
        <f>'[3]PRESENT RATES'!S39</f>
        <v>6.0995999999999997</v>
      </c>
      <c r="T39" s="221">
        <f>'[3]PRESENT RATES'!T39</f>
        <v>-2.5300000000000001E-3</v>
      </c>
      <c r="U39" s="128">
        <f>ROUND(SUM(Q39,R39,T39,S39),5)</f>
        <v>20.494620000000001</v>
      </c>
      <c r="V39" s="105"/>
      <c r="W39" s="221">
        <f>'[3]PRESENT RATES'!W39</f>
        <v>-5.9500000000000004E-3</v>
      </c>
      <c r="X39" s="66"/>
      <c r="Y39" s="40">
        <f t="shared" si="0"/>
        <v>27</v>
      </c>
      <c r="Z39" s="40"/>
    </row>
    <row r="40" spans="1:26">
      <c r="A40" s="192">
        <f t="shared" si="1"/>
        <v>28</v>
      </c>
      <c r="B40" s="192"/>
      <c r="C40" s="279">
        <f>'[3]PRESENT RATES'!C40</f>
        <v>0.313</v>
      </c>
      <c r="D40" s="280"/>
      <c r="E40" s="280">
        <f>'[3]PRESENT RATES'!E40</f>
        <v>109</v>
      </c>
      <c r="F40" s="218">
        <f>'[3]PRESENT RATES'!F40</f>
        <v>250</v>
      </c>
      <c r="G40" s="218">
        <f>'[3]PRESENT RATES'!G40</f>
        <v>30000</v>
      </c>
      <c r="H40" s="118"/>
      <c r="I40" s="219">
        <f>'[3]PRESENT RATES'!I40</f>
        <v>1.6</v>
      </c>
      <c r="J40" s="219">
        <f>'[3]PRESENT RATES'!J40</f>
        <v>13.55</v>
      </c>
      <c r="K40" s="219">
        <f>'[3]PRESENT RATES'!K40</f>
        <v>0.34</v>
      </c>
      <c r="L40" s="219">
        <f>'[3]PRESENT RATES'!L40</f>
        <v>0</v>
      </c>
      <c r="M40" s="219">
        <f>'[3]PRESENT RATES'!M40</f>
        <v>0.01</v>
      </c>
      <c r="N40" s="219">
        <f>'[3]PRESENT RATES'!N40</f>
        <v>0.9</v>
      </c>
      <c r="O40" s="219">
        <f>'[3]PRESENT RATES'!O40</f>
        <v>0</v>
      </c>
      <c r="P40" s="219">
        <f>'[3]PRESENT RATES'!P40</f>
        <v>0</v>
      </c>
      <c r="Q40" s="105">
        <f>SUM(I40:P40)</f>
        <v>16.399999999999999</v>
      </c>
      <c r="R40" s="221">
        <f>'[3]PRESENT RATES'!R40</f>
        <v>0.54827000000000004</v>
      </c>
      <c r="S40" s="221">
        <f>'[3]PRESENT RATES'!S40</f>
        <v>7.8218399999999999</v>
      </c>
      <c r="T40" s="221">
        <f>'[3]PRESENT RATES'!T40</f>
        <v>-3.2399999999999998E-3</v>
      </c>
      <c r="U40" s="128">
        <f>ROUND(SUM(Q40,R40,T40,S40),5)</f>
        <v>24.766870000000001</v>
      </c>
      <c r="V40" s="105"/>
      <c r="W40" s="221">
        <f>'[3]PRESENT RATES'!W40</f>
        <v>-7.6299999999999996E-3</v>
      </c>
      <c r="X40" s="66"/>
      <c r="Y40" s="40">
        <f t="shared" si="0"/>
        <v>28</v>
      </c>
      <c r="Z40" s="40"/>
    </row>
    <row r="41" spans="1:26">
      <c r="A41" s="192">
        <f t="shared" si="1"/>
        <v>29</v>
      </c>
      <c r="B41" s="192"/>
      <c r="C41" s="279">
        <f>'[3]PRESENT RATES'!C41</f>
        <v>0.47599999999999998</v>
      </c>
      <c r="D41" s="280"/>
      <c r="E41" s="280">
        <f>'[3]PRESENT RATES'!E41</f>
        <v>165</v>
      </c>
      <c r="F41" s="218">
        <f>'[3]PRESENT RATES'!F41</f>
        <v>400</v>
      </c>
      <c r="G41" s="218">
        <f>'[3]PRESENT RATES'!G41</f>
        <v>50000</v>
      </c>
      <c r="H41" s="118"/>
      <c r="I41" s="219">
        <f>'[3]PRESENT RATES'!I41</f>
        <v>2.4300000000000002</v>
      </c>
      <c r="J41" s="219">
        <f>'[3]PRESENT RATES'!J41</f>
        <v>15.78</v>
      </c>
      <c r="K41" s="219">
        <f>'[3]PRESENT RATES'!K41</f>
        <v>0.51</v>
      </c>
      <c r="L41" s="219">
        <f>'[3]PRESENT RATES'!L41</f>
        <v>-0.01</v>
      </c>
      <c r="M41" s="219">
        <f>'[3]PRESENT RATES'!M41</f>
        <v>0.01</v>
      </c>
      <c r="N41" s="219">
        <f>'[3]PRESENT RATES'!N41</f>
        <v>1.37</v>
      </c>
      <c r="O41" s="219">
        <f>'[3]PRESENT RATES'!O41</f>
        <v>0</v>
      </c>
      <c r="P41" s="219">
        <f>'[3]PRESENT RATES'!P41</f>
        <v>0</v>
      </c>
      <c r="Q41" s="105">
        <f>SUM(I41:P41)</f>
        <v>20.090000000000003</v>
      </c>
      <c r="R41" s="221">
        <f>'[3]PRESENT RATES'!R41</f>
        <v>0.82994999999999997</v>
      </c>
      <c r="S41" s="221">
        <f>'[3]PRESENT RATES'!S41</f>
        <v>11.840400000000001</v>
      </c>
      <c r="T41" s="221">
        <f>'[3]PRESENT RATES'!T41</f>
        <v>-4.9100000000000003E-3</v>
      </c>
      <c r="U41" s="128">
        <f>ROUND(SUM(Q41,R41,T41,S41),5)</f>
        <v>32.75544</v>
      </c>
      <c r="V41" s="105"/>
      <c r="W41" s="221">
        <f>'[3]PRESENT RATES'!W41</f>
        <v>-1.155E-2</v>
      </c>
      <c r="X41" s="66"/>
      <c r="Y41" s="40">
        <f t="shared" si="0"/>
        <v>29</v>
      </c>
      <c r="Z41" s="40"/>
    </row>
    <row r="42" spans="1:26">
      <c r="A42" s="192">
        <f t="shared" si="1"/>
        <v>30</v>
      </c>
      <c r="B42" s="192"/>
      <c r="C42" s="279"/>
      <c r="D42" s="280"/>
      <c r="E42" s="280"/>
      <c r="F42" s="282" t="s">
        <v>177</v>
      </c>
      <c r="G42" s="218"/>
      <c r="H42" s="118"/>
      <c r="I42" s="219"/>
      <c r="J42" s="219"/>
      <c r="K42" s="219"/>
      <c r="L42" s="219"/>
      <c r="M42" s="219"/>
      <c r="N42" s="219"/>
      <c r="O42" s="219"/>
      <c r="P42" s="219"/>
      <c r="Q42" s="105"/>
      <c r="R42" s="221"/>
      <c r="S42" s="221"/>
      <c r="T42" s="221"/>
      <c r="U42" s="128"/>
      <c r="V42" s="105"/>
      <c r="W42" s="221"/>
      <c r="X42" s="66"/>
      <c r="Y42" s="40">
        <f t="shared" si="0"/>
        <v>30</v>
      </c>
      <c r="Z42" s="40"/>
    </row>
    <row r="43" spans="1:26">
      <c r="A43" s="192">
        <f t="shared" si="1"/>
        <v>31</v>
      </c>
      <c r="B43" s="192"/>
      <c r="C43" s="279">
        <f>'[3]PRESENT RATES'!C43</f>
        <v>8.3000000000000004E-2</v>
      </c>
      <c r="D43" s="280"/>
      <c r="E43" s="280">
        <f>'[3]PRESENT RATES'!E43</f>
        <v>29</v>
      </c>
      <c r="F43" s="218">
        <f>'[3]PRESENT RATES'!F43</f>
        <v>70</v>
      </c>
      <c r="G43" s="218">
        <f>'[3]PRESENT RATES'!G43</f>
        <v>5800</v>
      </c>
      <c r="H43" s="118"/>
      <c r="I43" s="219">
        <f>'[3]PRESENT RATES'!I43</f>
        <v>0.43</v>
      </c>
      <c r="J43" s="219">
        <f>'[3]PRESENT RATES'!J43</f>
        <v>14.02</v>
      </c>
      <c r="K43" s="219">
        <f>'[3]PRESENT RATES'!K43</f>
        <v>0.09</v>
      </c>
      <c r="L43" s="219">
        <f>'[3]PRESENT RATES'!L43</f>
        <v>0</v>
      </c>
      <c r="M43" s="219">
        <f>'[3]PRESENT RATES'!M43</f>
        <v>0</v>
      </c>
      <c r="N43" s="219">
        <f>'[3]PRESENT RATES'!N43</f>
        <v>0.24</v>
      </c>
      <c r="O43" s="219">
        <f>'[3]PRESENT RATES'!O43</f>
        <v>0</v>
      </c>
      <c r="P43" s="219">
        <f>'[3]PRESENT RATES'!P43</f>
        <v>0</v>
      </c>
      <c r="Q43" s="105">
        <f>SUM(I43:P43)</f>
        <v>14.78</v>
      </c>
      <c r="R43" s="221">
        <f>'[3]PRESENT RATES'!R43</f>
        <v>0.14587</v>
      </c>
      <c r="S43" s="221">
        <f>'[3]PRESENT RATES'!S43</f>
        <v>2.0810399999999998</v>
      </c>
      <c r="T43" s="221">
        <f>'[3]PRESENT RATES'!T43</f>
        <v>-8.5999999999999998E-4</v>
      </c>
      <c r="U43" s="128">
        <f>ROUND(SUM(Q43,R43,T43,S43),5)</f>
        <v>17.006049999999998</v>
      </c>
      <c r="V43" s="105"/>
      <c r="W43" s="221">
        <f>'[3]PRESENT RATES'!W43</f>
        <v>-2.0300000000000001E-3</v>
      </c>
      <c r="X43" s="66"/>
      <c r="Y43" s="40">
        <f t="shared" si="0"/>
        <v>31</v>
      </c>
      <c r="Z43" s="40"/>
    </row>
    <row r="44" spans="1:26">
      <c r="A44" s="192">
        <f t="shared" si="1"/>
        <v>32</v>
      </c>
      <c r="B44" s="192"/>
      <c r="C44" s="279">
        <f>'[3]PRESENT RATES'!C44</f>
        <v>0.11700000000000001</v>
      </c>
      <c r="D44" s="280"/>
      <c r="E44" s="280">
        <f>'[3]PRESENT RATES'!E44</f>
        <v>41</v>
      </c>
      <c r="F44" s="218">
        <f>'[3]PRESENT RATES'!F44</f>
        <v>100</v>
      </c>
      <c r="G44" s="218">
        <f>'[3]PRESENT RATES'!G44</f>
        <v>9500</v>
      </c>
      <c r="H44" s="118"/>
      <c r="I44" s="219">
        <f>'[3]PRESENT RATES'!I44</f>
        <v>0.6</v>
      </c>
      <c r="J44" s="219">
        <f>'[3]PRESENT RATES'!J44</f>
        <v>14.64</v>
      </c>
      <c r="K44" s="219">
        <f>'[3]PRESENT RATES'!K44</f>
        <v>0.13</v>
      </c>
      <c r="L44" s="219">
        <f>'[3]PRESENT RATES'!L44</f>
        <v>0</v>
      </c>
      <c r="M44" s="219">
        <f>'[3]PRESENT RATES'!M44</f>
        <v>0</v>
      </c>
      <c r="N44" s="219">
        <f>'[3]PRESENT RATES'!N44</f>
        <v>0.34</v>
      </c>
      <c r="O44" s="219">
        <f>'[3]PRESENT RATES'!O44</f>
        <v>0</v>
      </c>
      <c r="P44" s="219">
        <f>'[3]PRESENT RATES'!P44</f>
        <v>0</v>
      </c>
      <c r="Q44" s="105">
        <f>SUM(I44:P44)</f>
        <v>15.71</v>
      </c>
      <c r="R44" s="221">
        <f>'[3]PRESENT RATES'!R44</f>
        <v>0.20623</v>
      </c>
      <c r="S44" s="221">
        <f>'[3]PRESENT RATES'!S44</f>
        <v>2.9421599999999999</v>
      </c>
      <c r="T44" s="221">
        <f>'[3]PRESENT RATES'!T44</f>
        <v>-1.2199999999999999E-3</v>
      </c>
      <c r="U44" s="128">
        <f>ROUND(SUM(Q44,R44,T44,S44),5)</f>
        <v>18.85717</v>
      </c>
      <c r="V44" s="105"/>
      <c r="W44" s="221">
        <f>'[3]PRESENT RATES'!W44</f>
        <v>-2.8700000000000002E-3</v>
      </c>
      <c r="X44" s="66"/>
      <c r="Y44" s="40">
        <f t="shared" si="0"/>
        <v>32</v>
      </c>
      <c r="Z44" s="40"/>
    </row>
    <row r="45" spans="1:26">
      <c r="A45" s="192">
        <f t="shared" si="1"/>
        <v>33</v>
      </c>
      <c r="B45" s="192"/>
      <c r="C45" s="279">
        <f>'[3]PRESENT RATES'!C45</f>
        <v>0.17100000000000001</v>
      </c>
      <c r="D45" s="280"/>
      <c r="E45" s="280">
        <f>'[3]PRESENT RATES'!E45</f>
        <v>59</v>
      </c>
      <c r="F45" s="218">
        <f>'[3]PRESENT RATES'!F45</f>
        <v>150</v>
      </c>
      <c r="G45" s="218">
        <f>'[3]PRESENT RATES'!G45</f>
        <v>16000</v>
      </c>
      <c r="H45" s="118"/>
      <c r="I45" s="219">
        <f>'[3]PRESENT RATES'!I45</f>
        <v>0.87</v>
      </c>
      <c r="J45" s="219">
        <f>'[3]PRESENT RATES'!J45</f>
        <v>15.37</v>
      </c>
      <c r="K45" s="219">
        <f>'[3]PRESENT RATES'!K45</f>
        <v>0.18</v>
      </c>
      <c r="L45" s="219">
        <f>'[3]PRESENT RATES'!L45</f>
        <v>0</v>
      </c>
      <c r="M45" s="219">
        <f>'[3]PRESENT RATES'!M45</f>
        <v>0</v>
      </c>
      <c r="N45" s="219">
        <f>'[3]PRESENT RATES'!N45</f>
        <v>0.49</v>
      </c>
      <c r="O45" s="219">
        <f>'[3]PRESENT RATES'!O45</f>
        <v>0</v>
      </c>
      <c r="P45" s="219">
        <f>'[3]PRESENT RATES'!P45</f>
        <v>0</v>
      </c>
      <c r="Q45" s="105">
        <f>SUM(I45:P45)</f>
        <v>16.909999999999997</v>
      </c>
      <c r="R45" s="221">
        <f>'[3]PRESENT RATES'!R45</f>
        <v>0.29676999999999998</v>
      </c>
      <c r="S45" s="221">
        <f>'[3]PRESENT RATES'!S45</f>
        <v>4.2338399999999998</v>
      </c>
      <c r="T45" s="221">
        <f>'[3]PRESENT RATES'!T45</f>
        <v>-1.75E-3</v>
      </c>
      <c r="U45" s="128">
        <f>ROUND(SUM(Q45,R45,T45,S45),5)</f>
        <v>21.438859999999998</v>
      </c>
      <c r="V45" s="105"/>
      <c r="W45" s="221">
        <f>'[3]PRESENT RATES'!W45</f>
        <v>-4.13E-3</v>
      </c>
      <c r="X45" s="66"/>
      <c r="Y45" s="40">
        <f t="shared" si="0"/>
        <v>33</v>
      </c>
      <c r="Z45" s="40"/>
    </row>
    <row r="46" spans="1:26">
      <c r="A46" s="192">
        <f t="shared" si="1"/>
        <v>34</v>
      </c>
      <c r="B46" s="192"/>
      <c r="C46" s="279"/>
      <c r="D46" s="280"/>
      <c r="E46" s="280"/>
      <c r="F46" s="282" t="s">
        <v>178</v>
      </c>
      <c r="G46" s="218"/>
      <c r="H46" s="118"/>
      <c r="I46" s="219"/>
      <c r="J46" s="219"/>
      <c r="K46" s="219"/>
      <c r="L46" s="219"/>
      <c r="M46" s="219"/>
      <c r="N46" s="219"/>
      <c r="O46" s="219"/>
      <c r="P46" s="219"/>
      <c r="Q46" s="105"/>
      <c r="R46" s="221"/>
      <c r="S46" s="221"/>
      <c r="T46" s="221"/>
      <c r="U46" s="128"/>
      <c r="V46" s="105"/>
      <c r="W46" s="221"/>
      <c r="X46" s="66"/>
      <c r="Y46" s="40">
        <f t="shared" si="0"/>
        <v>34</v>
      </c>
      <c r="Z46" s="40"/>
    </row>
    <row r="47" spans="1:26">
      <c r="A47" s="192">
        <f t="shared" si="1"/>
        <v>35</v>
      </c>
      <c r="B47" s="192"/>
      <c r="C47" s="279">
        <f>'[3]PRESENT RATES'!C47</f>
        <v>0.246</v>
      </c>
      <c r="D47" s="280"/>
      <c r="E47" s="280">
        <f>'[3]PRESENT RATES'!E47</f>
        <v>85</v>
      </c>
      <c r="F47" s="218">
        <f>'[3]PRESENT RATES'!F47</f>
        <v>200</v>
      </c>
      <c r="G47" s="218">
        <f>'[3]PRESENT RATES'!G47</f>
        <v>22000</v>
      </c>
      <c r="H47" s="118"/>
      <c r="I47" s="219">
        <f>'[3]PRESENT RATES'!I47</f>
        <v>1.25</v>
      </c>
      <c r="J47" s="219">
        <f>'[3]PRESENT RATES'!J47</f>
        <v>18.36</v>
      </c>
      <c r="K47" s="219">
        <f>'[3]PRESENT RATES'!K47</f>
        <v>0.26</v>
      </c>
      <c r="L47" s="219">
        <f>'[3]PRESENT RATES'!L47</f>
        <v>0</v>
      </c>
      <c r="M47" s="219">
        <f>'[3]PRESENT RATES'!M47</f>
        <v>0</v>
      </c>
      <c r="N47" s="219">
        <f>'[3]PRESENT RATES'!N47</f>
        <v>0.7</v>
      </c>
      <c r="O47" s="219">
        <f>'[3]PRESENT RATES'!O47</f>
        <v>0</v>
      </c>
      <c r="P47" s="219">
        <f>'[3]PRESENT RATES'!P47</f>
        <v>0</v>
      </c>
      <c r="Q47" s="105">
        <f>SUM(I47:P47)</f>
        <v>20.57</v>
      </c>
      <c r="R47" s="221">
        <f>'[3]PRESENT RATES'!R47</f>
        <v>0.42754999999999999</v>
      </c>
      <c r="S47" s="221">
        <f>'[3]PRESENT RATES'!S47</f>
        <v>6.0995999999999997</v>
      </c>
      <c r="T47" s="221">
        <f>'[3]PRESENT RATES'!T47</f>
        <v>-2.5300000000000001E-3</v>
      </c>
      <c r="U47" s="128">
        <f>ROUND(SUM(Q47,R47,T47,S47),5)</f>
        <v>27.094619999999999</v>
      </c>
      <c r="V47" s="105"/>
      <c r="W47" s="221">
        <f>'[3]PRESENT RATES'!W47</f>
        <v>-5.9500000000000004E-3</v>
      </c>
      <c r="X47" s="66"/>
      <c r="Y47" s="40">
        <f t="shared" si="0"/>
        <v>35</v>
      </c>
      <c r="Z47" s="40"/>
    </row>
    <row r="48" spans="1:26">
      <c r="A48" s="192">
        <f t="shared" si="1"/>
        <v>36</v>
      </c>
      <c r="B48" s="192"/>
      <c r="C48" s="279">
        <f>'[3]PRESENT RATES'!C48</f>
        <v>0.313</v>
      </c>
      <c r="D48" s="280"/>
      <c r="E48" s="280">
        <f>'[3]PRESENT RATES'!E48</f>
        <v>109</v>
      </c>
      <c r="F48" s="218">
        <f>'[3]PRESENT RATES'!F48</f>
        <v>250</v>
      </c>
      <c r="G48" s="218">
        <f>'[3]PRESENT RATES'!G48</f>
        <v>30000</v>
      </c>
      <c r="H48" s="118"/>
      <c r="I48" s="219">
        <f>'[3]PRESENT RATES'!I48</f>
        <v>1.6</v>
      </c>
      <c r="J48" s="219">
        <f>'[3]PRESENT RATES'!J48</f>
        <v>19.46</v>
      </c>
      <c r="K48" s="219">
        <f>'[3]PRESENT RATES'!K48</f>
        <v>0.34</v>
      </c>
      <c r="L48" s="219">
        <f>'[3]PRESENT RATES'!L48</f>
        <v>0</v>
      </c>
      <c r="M48" s="219">
        <f>'[3]PRESENT RATES'!M48</f>
        <v>0.01</v>
      </c>
      <c r="N48" s="219">
        <f>'[3]PRESENT RATES'!N48</f>
        <v>0.9</v>
      </c>
      <c r="O48" s="219">
        <f>'[3]PRESENT RATES'!O48</f>
        <v>0</v>
      </c>
      <c r="P48" s="219">
        <f>'[3]PRESENT RATES'!P48</f>
        <v>0</v>
      </c>
      <c r="Q48" s="105">
        <f>SUM(I48:P48)</f>
        <v>22.310000000000002</v>
      </c>
      <c r="R48" s="221">
        <f>'[3]PRESENT RATES'!R48</f>
        <v>0.54827000000000004</v>
      </c>
      <c r="S48" s="221">
        <f>'[3]PRESENT RATES'!S48</f>
        <v>7.8218399999999999</v>
      </c>
      <c r="T48" s="221">
        <f>'[3]PRESENT RATES'!T48</f>
        <v>-3.2399999999999998E-3</v>
      </c>
      <c r="U48" s="128">
        <f>ROUND(SUM(Q48,R48,T48,S48),5)</f>
        <v>30.676870000000001</v>
      </c>
      <c r="V48" s="105"/>
      <c r="W48" s="221">
        <f>'[3]PRESENT RATES'!W48</f>
        <v>-7.6299999999999996E-3</v>
      </c>
      <c r="X48" s="66"/>
      <c r="Y48" s="40">
        <f t="shared" si="0"/>
        <v>36</v>
      </c>
      <c r="Z48" s="40"/>
    </row>
    <row r="49" spans="1:26">
      <c r="A49" s="192">
        <f t="shared" si="1"/>
        <v>37</v>
      </c>
      <c r="B49" s="192"/>
      <c r="C49" s="279">
        <f>'[3]PRESENT RATES'!C49</f>
        <v>0.47599999999999998</v>
      </c>
      <c r="D49" s="280"/>
      <c r="E49" s="280">
        <f>'[3]PRESENT RATES'!E49</f>
        <v>165</v>
      </c>
      <c r="F49" s="218">
        <f>'[3]PRESENT RATES'!F49</f>
        <v>400</v>
      </c>
      <c r="G49" s="218">
        <f>'[3]PRESENT RATES'!G49</f>
        <v>50000</v>
      </c>
      <c r="H49" s="118"/>
      <c r="I49" s="219">
        <f>'[3]PRESENT RATES'!I49</f>
        <v>2.4300000000000002</v>
      </c>
      <c r="J49" s="219">
        <f>'[3]PRESENT RATES'!J49</f>
        <v>23.77</v>
      </c>
      <c r="K49" s="219">
        <f>'[3]PRESENT RATES'!K49</f>
        <v>0.51</v>
      </c>
      <c r="L49" s="219">
        <f>'[3]PRESENT RATES'!L49</f>
        <v>-0.01</v>
      </c>
      <c r="M49" s="219">
        <f>'[3]PRESENT RATES'!M49</f>
        <v>0.01</v>
      </c>
      <c r="N49" s="219">
        <f>'[3]PRESENT RATES'!N49</f>
        <v>1.37</v>
      </c>
      <c r="O49" s="219">
        <f>'[3]PRESENT RATES'!O49</f>
        <v>0</v>
      </c>
      <c r="P49" s="219">
        <f>'[3]PRESENT RATES'!P49</f>
        <v>0</v>
      </c>
      <c r="Q49" s="105">
        <f>SUM(I49:P49)</f>
        <v>28.080000000000002</v>
      </c>
      <c r="R49" s="221">
        <f>'[3]PRESENT RATES'!R49</f>
        <v>0.82994999999999997</v>
      </c>
      <c r="S49" s="221">
        <f>'[3]PRESENT RATES'!S49</f>
        <v>11.840400000000001</v>
      </c>
      <c r="T49" s="221">
        <f>'[3]PRESENT RATES'!T49</f>
        <v>-4.9100000000000003E-3</v>
      </c>
      <c r="U49" s="128">
        <f>ROUND(SUM(Q49,R49,T49,S49),5)</f>
        <v>40.745440000000002</v>
      </c>
      <c r="V49" s="105"/>
      <c r="W49" s="221">
        <f>'[3]PRESENT RATES'!W49</f>
        <v>-1.155E-2</v>
      </c>
      <c r="X49" s="66"/>
      <c r="Y49" s="40">
        <f t="shared" si="0"/>
        <v>37</v>
      </c>
      <c r="Z49" s="40"/>
    </row>
    <row r="50" spans="1:26">
      <c r="A50" s="192">
        <f t="shared" si="1"/>
        <v>38</v>
      </c>
      <c r="B50" s="192"/>
      <c r="C50" s="279"/>
      <c r="D50" s="280"/>
      <c r="E50" s="280"/>
      <c r="F50" s="282" t="s">
        <v>179</v>
      </c>
      <c r="G50" s="218"/>
      <c r="H50" s="118"/>
      <c r="I50" s="219"/>
      <c r="J50" s="219"/>
      <c r="K50" s="219"/>
      <c r="L50" s="219"/>
      <c r="M50" s="219"/>
      <c r="N50" s="219"/>
      <c r="O50" s="219"/>
      <c r="P50" s="219"/>
      <c r="Q50" s="105"/>
      <c r="R50" s="221"/>
      <c r="S50" s="221"/>
      <c r="T50" s="221"/>
      <c r="U50" s="128"/>
      <c r="V50" s="105"/>
      <c r="W50" s="221"/>
      <c r="X50" s="66"/>
      <c r="Y50" s="40">
        <f t="shared" si="0"/>
        <v>38</v>
      </c>
      <c r="Z50" s="40"/>
    </row>
    <row r="51" spans="1:26">
      <c r="A51" s="192">
        <f t="shared" si="1"/>
        <v>39</v>
      </c>
      <c r="B51" s="192"/>
      <c r="C51" s="279">
        <f>'[3]PRESENT RATES'!C51</f>
        <v>8.3000000000000004E-2</v>
      </c>
      <c r="D51" s="280"/>
      <c r="E51" s="280">
        <f>'[3]PRESENT RATES'!E51</f>
        <v>29</v>
      </c>
      <c r="F51" s="218">
        <f>'[3]PRESENT RATES'!F51</f>
        <v>70</v>
      </c>
      <c r="G51" s="218">
        <f>'[3]PRESENT RATES'!G51</f>
        <v>5800</v>
      </c>
      <c r="H51" s="118"/>
      <c r="I51" s="219">
        <f>'[3]PRESENT RATES'!I51</f>
        <v>0.43</v>
      </c>
      <c r="J51" s="219">
        <f>'[3]PRESENT RATES'!J51</f>
        <v>9.0500000000000007</v>
      </c>
      <c r="K51" s="219">
        <f>'[3]PRESENT RATES'!K51</f>
        <v>0.09</v>
      </c>
      <c r="L51" s="219">
        <f>'[3]PRESENT RATES'!L51</f>
        <v>0</v>
      </c>
      <c r="M51" s="219">
        <f>'[3]PRESENT RATES'!M51</f>
        <v>0</v>
      </c>
      <c r="N51" s="219">
        <f>'[3]PRESENT RATES'!N51</f>
        <v>0.24</v>
      </c>
      <c r="O51" s="219">
        <f>'[3]PRESENT RATES'!O51</f>
        <v>0</v>
      </c>
      <c r="P51" s="219">
        <f>'[3]PRESENT RATES'!P51</f>
        <v>0</v>
      </c>
      <c r="Q51" s="105">
        <f>SUM(I51:P51)</f>
        <v>9.81</v>
      </c>
      <c r="R51" s="221">
        <f>'[3]PRESENT RATES'!R51</f>
        <v>0.14587</v>
      </c>
      <c r="S51" s="221">
        <f>'[3]PRESENT RATES'!S51</f>
        <v>2.0810399999999998</v>
      </c>
      <c r="T51" s="221">
        <f>'[3]PRESENT RATES'!T51</f>
        <v>-8.5999999999999998E-4</v>
      </c>
      <c r="U51" s="128">
        <f>ROUND(SUM(Q51,R51,T51,S51),5)</f>
        <v>12.036049999999999</v>
      </c>
      <c r="V51" s="105"/>
      <c r="W51" s="221">
        <f>'[3]PRESENT RATES'!W51</f>
        <v>-2.0300000000000001E-3</v>
      </c>
      <c r="X51" s="66"/>
      <c r="Y51" s="40">
        <f t="shared" si="0"/>
        <v>39</v>
      </c>
      <c r="Z51" s="40"/>
    </row>
    <row r="52" spans="1:26">
      <c r="A52" s="192">
        <f t="shared" si="1"/>
        <v>40</v>
      </c>
      <c r="B52" s="192"/>
      <c r="C52" s="279">
        <f>'[3]PRESENT RATES'!C52</f>
        <v>0.11700000000000001</v>
      </c>
      <c r="D52" s="280"/>
      <c r="E52" s="280">
        <f>'[3]PRESENT RATES'!E52</f>
        <v>41</v>
      </c>
      <c r="F52" s="218">
        <f>'[3]PRESENT RATES'!F52</f>
        <v>100</v>
      </c>
      <c r="G52" s="218">
        <f>'[3]PRESENT RATES'!G52</f>
        <v>9500</v>
      </c>
      <c r="H52" s="118"/>
      <c r="I52" s="219">
        <f>'[3]PRESENT RATES'!I52</f>
        <v>0.6</v>
      </c>
      <c r="J52" s="219">
        <f>'[3]PRESENT RATES'!J52</f>
        <v>9.61</v>
      </c>
      <c r="K52" s="219">
        <f>'[3]PRESENT RATES'!K52</f>
        <v>0.13</v>
      </c>
      <c r="L52" s="219">
        <f>'[3]PRESENT RATES'!L52</f>
        <v>0</v>
      </c>
      <c r="M52" s="219">
        <f>'[3]PRESENT RATES'!M52</f>
        <v>0</v>
      </c>
      <c r="N52" s="219">
        <f>'[3]PRESENT RATES'!N52</f>
        <v>0.34</v>
      </c>
      <c r="O52" s="219">
        <f>'[3]PRESENT RATES'!O52</f>
        <v>0</v>
      </c>
      <c r="P52" s="219">
        <f>'[3]PRESENT RATES'!P52</f>
        <v>0</v>
      </c>
      <c r="Q52" s="105">
        <f>SUM(I52:P52)</f>
        <v>10.68</v>
      </c>
      <c r="R52" s="221">
        <f>'[3]PRESENT RATES'!R52</f>
        <v>0.20623</v>
      </c>
      <c r="S52" s="221">
        <f>'[3]PRESENT RATES'!S52</f>
        <v>2.9421599999999999</v>
      </c>
      <c r="T52" s="221">
        <f>'[3]PRESENT RATES'!T52</f>
        <v>-1.2199999999999999E-3</v>
      </c>
      <c r="U52" s="128">
        <f>ROUND(SUM(Q52,R52,T52,S52),5)</f>
        <v>13.827170000000001</v>
      </c>
      <c r="V52" s="105"/>
      <c r="W52" s="221">
        <f>'[3]PRESENT RATES'!W52</f>
        <v>-2.8700000000000002E-3</v>
      </c>
      <c r="X52" s="66"/>
      <c r="Y52" s="40">
        <f t="shared" si="0"/>
        <v>40</v>
      </c>
      <c r="Z52" s="40"/>
    </row>
    <row r="53" spans="1:26">
      <c r="A53" s="192">
        <f t="shared" si="1"/>
        <v>41</v>
      </c>
      <c r="B53" s="192"/>
      <c r="C53" s="279">
        <f>'[3]PRESENT RATES'!C53</f>
        <v>0.17100000000000001</v>
      </c>
      <c r="D53" s="280"/>
      <c r="E53" s="280">
        <f>'[3]PRESENT RATES'!E53</f>
        <v>59</v>
      </c>
      <c r="F53" s="218">
        <f>'[3]PRESENT RATES'!F53</f>
        <v>150</v>
      </c>
      <c r="G53" s="218">
        <f>'[3]PRESENT RATES'!G53</f>
        <v>16000</v>
      </c>
      <c r="H53" s="118"/>
      <c r="I53" s="219">
        <f>'[3]PRESENT RATES'!I53</f>
        <v>0.87</v>
      </c>
      <c r="J53" s="219">
        <f>'[3]PRESENT RATES'!J53</f>
        <v>10.74</v>
      </c>
      <c r="K53" s="219">
        <f>'[3]PRESENT RATES'!K53</f>
        <v>0.18</v>
      </c>
      <c r="L53" s="219">
        <f>'[3]PRESENT RATES'!L53</f>
        <v>0</v>
      </c>
      <c r="M53" s="219">
        <f>'[3]PRESENT RATES'!M53</f>
        <v>0</v>
      </c>
      <c r="N53" s="219">
        <f>'[3]PRESENT RATES'!N53</f>
        <v>0.49</v>
      </c>
      <c r="O53" s="219">
        <f>'[3]PRESENT RATES'!O53</f>
        <v>0</v>
      </c>
      <c r="P53" s="219">
        <f>'[3]PRESENT RATES'!P53</f>
        <v>0</v>
      </c>
      <c r="Q53" s="105">
        <f>SUM(I53:P53)</f>
        <v>12.28</v>
      </c>
      <c r="R53" s="221">
        <f>'[3]PRESENT RATES'!R53</f>
        <v>0.29676999999999998</v>
      </c>
      <c r="S53" s="221">
        <f>'[3]PRESENT RATES'!S53</f>
        <v>4.2338399999999998</v>
      </c>
      <c r="T53" s="221">
        <f>'[3]PRESENT RATES'!T53</f>
        <v>-1.75E-3</v>
      </c>
      <c r="U53" s="128">
        <f>ROUND(SUM(Q53,R53,T53,S53),5)</f>
        <v>16.808859999999999</v>
      </c>
      <c r="V53" s="105"/>
      <c r="W53" s="221">
        <f>'[3]PRESENT RATES'!W53</f>
        <v>-4.13E-3</v>
      </c>
      <c r="X53" s="66"/>
      <c r="Y53" s="40">
        <f t="shared" si="0"/>
        <v>41</v>
      </c>
      <c r="Z53" s="40"/>
    </row>
    <row r="54" spans="1:26">
      <c r="A54" s="192">
        <f t="shared" si="1"/>
        <v>42</v>
      </c>
      <c r="B54" s="192"/>
      <c r="C54" s="279"/>
      <c r="D54" s="280"/>
      <c r="E54" s="280"/>
      <c r="F54" s="282" t="s">
        <v>180</v>
      </c>
      <c r="G54" s="218"/>
      <c r="H54" s="118"/>
      <c r="I54" s="219"/>
      <c r="J54" s="219"/>
      <c r="K54" s="219"/>
      <c r="L54" s="219"/>
      <c r="M54" s="219"/>
      <c r="N54" s="219"/>
      <c r="O54" s="219"/>
      <c r="P54" s="219"/>
      <c r="Q54" s="105"/>
      <c r="R54" s="221"/>
      <c r="S54" s="221"/>
      <c r="T54" s="221"/>
      <c r="U54" s="128"/>
      <c r="V54" s="105"/>
      <c r="W54" s="221"/>
      <c r="X54" s="66"/>
      <c r="Y54" s="40">
        <f t="shared" si="0"/>
        <v>42</v>
      </c>
      <c r="Z54" s="40"/>
    </row>
    <row r="55" spans="1:26">
      <c r="A55" s="192">
        <f t="shared" si="1"/>
        <v>43</v>
      </c>
      <c r="B55" s="192"/>
      <c r="C55" s="279">
        <f>'[3]PRESENT RATES'!C55</f>
        <v>0.246</v>
      </c>
      <c r="D55" s="280"/>
      <c r="E55" s="280">
        <f>'[3]PRESENT RATES'!E55</f>
        <v>85</v>
      </c>
      <c r="F55" s="218">
        <f>'[3]PRESENT RATES'!F55</f>
        <v>200</v>
      </c>
      <c r="G55" s="218">
        <f>'[3]PRESENT RATES'!G55</f>
        <v>22000</v>
      </c>
      <c r="H55" s="118"/>
      <c r="I55" s="219">
        <f>'[3]PRESENT RATES'!I55</f>
        <v>1.25</v>
      </c>
      <c r="J55" s="219">
        <f>'[3]PRESENT RATES'!J55</f>
        <v>12.13</v>
      </c>
      <c r="K55" s="219">
        <f>'[3]PRESENT RATES'!K55</f>
        <v>0.26</v>
      </c>
      <c r="L55" s="219">
        <f>'[3]PRESENT RATES'!L55</f>
        <v>0</v>
      </c>
      <c r="M55" s="219">
        <f>'[3]PRESENT RATES'!M55</f>
        <v>0</v>
      </c>
      <c r="N55" s="219">
        <f>'[3]PRESENT RATES'!N55</f>
        <v>0.7</v>
      </c>
      <c r="O55" s="219">
        <f>'[3]PRESENT RATES'!O55</f>
        <v>0</v>
      </c>
      <c r="P55" s="219">
        <f>'[3]PRESENT RATES'!P55</f>
        <v>0</v>
      </c>
      <c r="Q55" s="105">
        <f>SUM(I55:P55)</f>
        <v>14.34</v>
      </c>
      <c r="R55" s="221">
        <f>'[3]PRESENT RATES'!R55</f>
        <v>0.42754999999999999</v>
      </c>
      <c r="S55" s="221">
        <f>'[3]PRESENT RATES'!S55</f>
        <v>6.0995999999999997</v>
      </c>
      <c r="T55" s="221">
        <f>'[3]PRESENT RATES'!T55</f>
        <v>-2.5300000000000001E-3</v>
      </c>
      <c r="U55" s="128">
        <f>ROUND(SUM(Q55,R55,T55,S55),5)</f>
        <v>20.864619999999999</v>
      </c>
      <c r="V55" s="105"/>
      <c r="W55" s="221">
        <f>'[3]PRESENT RATES'!W55</f>
        <v>-5.9500000000000004E-3</v>
      </c>
      <c r="X55" s="66"/>
      <c r="Y55" s="40">
        <f t="shared" si="0"/>
        <v>43</v>
      </c>
      <c r="Z55" s="40"/>
    </row>
    <row r="56" spans="1:26">
      <c r="A56" s="192">
        <f t="shared" si="1"/>
        <v>44</v>
      </c>
      <c r="B56" s="192"/>
      <c r="C56" s="279">
        <f>'[3]PRESENT RATES'!C56</f>
        <v>0.313</v>
      </c>
      <c r="D56" s="280"/>
      <c r="E56" s="280">
        <f>'[3]PRESENT RATES'!E56</f>
        <v>109</v>
      </c>
      <c r="F56" s="218">
        <f>'[3]PRESENT RATES'!F56</f>
        <v>250</v>
      </c>
      <c r="G56" s="218">
        <f>'[3]PRESENT RATES'!G56</f>
        <v>30000</v>
      </c>
      <c r="H56" s="118"/>
      <c r="I56" s="219">
        <f>'[3]PRESENT RATES'!I56</f>
        <v>1.6</v>
      </c>
      <c r="J56" s="219">
        <f>'[3]PRESENT RATES'!J56</f>
        <v>14.5</v>
      </c>
      <c r="K56" s="219">
        <f>'[3]PRESENT RATES'!K56</f>
        <v>0.34</v>
      </c>
      <c r="L56" s="219">
        <f>'[3]PRESENT RATES'!L56</f>
        <v>0</v>
      </c>
      <c r="M56" s="219">
        <f>'[3]PRESENT RATES'!M56</f>
        <v>0.01</v>
      </c>
      <c r="N56" s="219">
        <f>'[3]PRESENT RATES'!N56</f>
        <v>0.9</v>
      </c>
      <c r="O56" s="219">
        <f>'[3]PRESENT RATES'!O56</f>
        <v>0</v>
      </c>
      <c r="P56" s="219">
        <f>'[3]PRESENT RATES'!P56</f>
        <v>0</v>
      </c>
      <c r="Q56" s="105">
        <f>SUM(I56:P56)</f>
        <v>17.350000000000001</v>
      </c>
      <c r="R56" s="221">
        <f>'[3]PRESENT RATES'!R56</f>
        <v>0.54827000000000004</v>
      </c>
      <c r="S56" s="221">
        <f>'[3]PRESENT RATES'!S56</f>
        <v>7.8218399999999999</v>
      </c>
      <c r="T56" s="221">
        <f>'[3]PRESENT RATES'!T56</f>
        <v>-3.2399999999999998E-3</v>
      </c>
      <c r="U56" s="128">
        <f>ROUND(SUM(Q56,R56,T56,S56),5)</f>
        <v>25.71687</v>
      </c>
      <c r="V56" s="105"/>
      <c r="W56" s="221">
        <f>'[3]PRESENT RATES'!W56</f>
        <v>-7.6299999999999996E-3</v>
      </c>
      <c r="X56" s="66"/>
      <c r="Y56" s="40">
        <f t="shared" si="0"/>
        <v>44</v>
      </c>
      <c r="Z56" s="40"/>
    </row>
    <row r="57" spans="1:26">
      <c r="A57" s="192">
        <f t="shared" si="1"/>
        <v>45</v>
      </c>
      <c r="B57" s="192"/>
      <c r="C57" s="279">
        <f>'[3]PRESENT RATES'!C57</f>
        <v>0.47599999999999998</v>
      </c>
      <c r="D57" s="280"/>
      <c r="E57" s="280">
        <f>'[3]PRESENT RATES'!E57</f>
        <v>165</v>
      </c>
      <c r="F57" s="218">
        <f>'[3]PRESENT RATES'!F57</f>
        <v>400</v>
      </c>
      <c r="G57" s="218">
        <f>'[3]PRESENT RATES'!G57</f>
        <v>50000</v>
      </c>
      <c r="H57" s="118"/>
      <c r="I57" s="219">
        <f>'[3]PRESENT RATES'!I57</f>
        <v>2.4300000000000002</v>
      </c>
      <c r="J57" s="219">
        <f>'[3]PRESENT RATES'!J57</f>
        <v>16.22</v>
      </c>
      <c r="K57" s="219">
        <f>'[3]PRESENT RATES'!K57</f>
        <v>0.51</v>
      </c>
      <c r="L57" s="219">
        <f>'[3]PRESENT RATES'!L57</f>
        <v>-0.01</v>
      </c>
      <c r="M57" s="219">
        <f>'[3]PRESENT RATES'!M57</f>
        <v>0.01</v>
      </c>
      <c r="N57" s="219">
        <f>'[3]PRESENT RATES'!N57</f>
        <v>1.37</v>
      </c>
      <c r="O57" s="219">
        <f>'[3]PRESENT RATES'!O57</f>
        <v>0</v>
      </c>
      <c r="P57" s="219">
        <f>'[3]PRESENT RATES'!P57</f>
        <v>0</v>
      </c>
      <c r="Q57" s="105">
        <f>SUM(I57:P57)</f>
        <v>20.53</v>
      </c>
      <c r="R57" s="221">
        <f>'[3]PRESENT RATES'!R57</f>
        <v>0.82994999999999997</v>
      </c>
      <c r="S57" s="221">
        <f>'[3]PRESENT RATES'!S57</f>
        <v>11.840400000000001</v>
      </c>
      <c r="T57" s="221">
        <f>'[3]PRESENT RATES'!T57</f>
        <v>-4.9100000000000003E-3</v>
      </c>
      <c r="U57" s="128">
        <f>ROUND(SUM(Q57,R57,T57,S57),5)</f>
        <v>33.195439999999998</v>
      </c>
      <c r="V57" s="105"/>
      <c r="W57" s="221">
        <f>'[3]PRESENT RATES'!W57</f>
        <v>-1.155E-2</v>
      </c>
      <c r="X57" s="38"/>
      <c r="Y57" s="40">
        <f t="shared" si="0"/>
        <v>45</v>
      </c>
      <c r="Z57" s="40"/>
    </row>
    <row r="58" spans="1:26">
      <c r="A58" s="192">
        <f t="shared" si="1"/>
        <v>46</v>
      </c>
      <c r="B58" s="192"/>
      <c r="C58" s="279"/>
      <c r="D58" s="280"/>
      <c r="E58" s="280"/>
      <c r="F58" s="282" t="s">
        <v>66</v>
      </c>
      <c r="G58" s="218"/>
      <c r="I58" s="219"/>
      <c r="J58" s="219"/>
      <c r="K58" s="219"/>
      <c r="L58" s="219"/>
      <c r="M58" s="219"/>
      <c r="N58" s="219"/>
      <c r="O58" s="219"/>
      <c r="P58" s="219"/>
      <c r="Q58" s="105"/>
      <c r="R58" s="221"/>
      <c r="S58" s="221"/>
      <c r="T58" s="221"/>
      <c r="U58" s="128"/>
      <c r="V58" s="105"/>
      <c r="W58" s="221"/>
      <c r="X58" s="66"/>
      <c r="Y58" s="40">
        <f t="shared" si="0"/>
        <v>46</v>
      </c>
      <c r="Z58" s="40"/>
    </row>
    <row r="59" spans="1:26">
      <c r="A59" s="192">
        <f t="shared" si="1"/>
        <v>47</v>
      </c>
      <c r="B59" s="192"/>
      <c r="C59" s="279">
        <f>'[3]PRESENT RATES'!C59</f>
        <v>8.7999999999999995E-2</v>
      </c>
      <c r="D59" s="280"/>
      <c r="E59" s="280">
        <f>'[3]PRESENT RATES'!E59</f>
        <v>31</v>
      </c>
      <c r="F59" s="218">
        <f>'[3]PRESENT RATES'!F59</f>
        <v>55</v>
      </c>
      <c r="G59" s="218">
        <f>'[3]PRESENT RATES'!G59</f>
        <v>8000</v>
      </c>
      <c r="H59" s="89"/>
      <c r="I59" s="219">
        <f>'[3]PRESENT RATES'!I59</f>
        <v>0.46</v>
      </c>
      <c r="J59" s="219">
        <f>'[3]PRESENT RATES'!J59</f>
        <v>13.27</v>
      </c>
      <c r="K59" s="219">
        <f>'[3]PRESENT RATES'!K59</f>
        <v>0.1</v>
      </c>
      <c r="L59" s="219">
        <f>'[3]PRESENT RATES'!L59</f>
        <v>0</v>
      </c>
      <c r="M59" s="219">
        <f>'[3]PRESENT RATES'!M59</f>
        <v>0</v>
      </c>
      <c r="N59" s="219">
        <f>'[3]PRESENT RATES'!N59</f>
        <v>0.26</v>
      </c>
      <c r="O59" s="219">
        <f>'[3]PRESENT RATES'!O59</f>
        <v>0</v>
      </c>
      <c r="P59" s="219">
        <f>'[3]PRESENT RATES'!P59</f>
        <v>0</v>
      </c>
      <c r="Q59" s="105">
        <f>SUM(I59:P59)</f>
        <v>14.09</v>
      </c>
      <c r="R59" s="221">
        <f>'[3]PRESENT RATES'!R59</f>
        <v>0.15593000000000001</v>
      </c>
      <c r="S59" s="221">
        <f>'[3]PRESENT RATES'!S59</f>
        <v>2.2245599999999999</v>
      </c>
      <c r="T59" s="221">
        <f>'[3]PRESENT RATES'!T59</f>
        <v>-9.2000000000000003E-4</v>
      </c>
      <c r="U59" s="128">
        <f>ROUND(SUM(Q59,R59,T59,S59),5)</f>
        <v>16.469570000000001</v>
      </c>
      <c r="V59" s="105"/>
      <c r="W59" s="221">
        <f>'[3]PRESENT RATES'!W59</f>
        <v>-2.1700000000000001E-3</v>
      </c>
      <c r="X59" s="66"/>
      <c r="Y59" s="40">
        <f t="shared" si="0"/>
        <v>47</v>
      </c>
      <c r="Z59" s="40"/>
    </row>
    <row r="60" spans="1:26">
      <c r="A60" s="192">
        <f t="shared" si="1"/>
        <v>48</v>
      </c>
      <c r="B60" s="192"/>
      <c r="C60" s="279">
        <f>'[3]PRESENT RATES'!C60</f>
        <v>0.14499999999999999</v>
      </c>
      <c r="D60" s="280"/>
      <c r="E60" s="280">
        <f>'[3]PRESENT RATES'!E60</f>
        <v>50</v>
      </c>
      <c r="F60" s="218">
        <f>'[3]PRESENT RATES'!F60</f>
        <v>90</v>
      </c>
      <c r="G60" s="218">
        <f>'[3]PRESENT RATES'!G60</f>
        <v>13500</v>
      </c>
      <c r="H60" s="89"/>
      <c r="I60" s="219">
        <f>'[3]PRESENT RATES'!I60</f>
        <v>0.74</v>
      </c>
      <c r="J60" s="219">
        <f>'[3]PRESENT RATES'!J60</f>
        <v>15.18</v>
      </c>
      <c r="K60" s="219">
        <f>'[3]PRESENT RATES'!K60</f>
        <v>0.16</v>
      </c>
      <c r="L60" s="219">
        <f>'[3]PRESENT RATES'!L60</f>
        <v>0</v>
      </c>
      <c r="M60" s="219">
        <f>'[3]PRESENT RATES'!M60</f>
        <v>0</v>
      </c>
      <c r="N60" s="219">
        <f>'[3]PRESENT RATES'!N60</f>
        <v>0.41</v>
      </c>
      <c r="O60" s="219">
        <f>'[3]PRESENT RATES'!O60</f>
        <v>0</v>
      </c>
      <c r="P60" s="219">
        <f>'[3]PRESENT RATES'!P60</f>
        <v>0</v>
      </c>
      <c r="Q60" s="105">
        <f>SUM(I60:P60)</f>
        <v>16.489999999999998</v>
      </c>
      <c r="R60" s="221">
        <f>'[3]PRESENT RATES'!R60</f>
        <v>0.2515</v>
      </c>
      <c r="S60" s="221">
        <f>'[3]PRESENT RATES'!S60</f>
        <v>3.5880000000000001</v>
      </c>
      <c r="T60" s="221">
        <f>'[3]PRESENT RATES'!T60</f>
        <v>-1.49E-3</v>
      </c>
      <c r="U60" s="128">
        <f>ROUND(SUM(Q60,R60,T60,S60),5)</f>
        <v>20.328009999999999</v>
      </c>
      <c r="V60" s="105"/>
      <c r="W60" s="221">
        <f>'[3]PRESENT RATES'!W60</f>
        <v>-3.5000000000000001E-3</v>
      </c>
      <c r="X60" s="66"/>
      <c r="Y60" s="40">
        <f t="shared" si="0"/>
        <v>48</v>
      </c>
      <c r="Z60" s="40"/>
    </row>
    <row r="61" spans="1:26">
      <c r="A61" s="192">
        <f t="shared" si="1"/>
        <v>49</v>
      </c>
      <c r="B61" s="192"/>
      <c r="C61" s="279">
        <f>'[3]PRESENT RATES'!C61</f>
        <v>0.20599999999999999</v>
      </c>
      <c r="D61" s="280"/>
      <c r="E61" s="280">
        <f>'[3]PRESENT RATES'!E61</f>
        <v>71</v>
      </c>
      <c r="F61" s="218">
        <f>'[3]PRESENT RATES'!F61</f>
        <v>135</v>
      </c>
      <c r="G61" s="218">
        <f>'[3]PRESENT RATES'!G61</f>
        <v>22500</v>
      </c>
      <c r="H61" s="89"/>
      <c r="I61" s="219">
        <f>'[3]PRESENT RATES'!I61</f>
        <v>1.05</v>
      </c>
      <c r="J61" s="219">
        <f>'[3]PRESENT RATES'!J61</f>
        <v>16.62</v>
      </c>
      <c r="K61" s="219">
        <f>'[3]PRESENT RATES'!K61</f>
        <v>0.22</v>
      </c>
      <c r="L61" s="219">
        <f>'[3]PRESENT RATES'!L61</f>
        <v>0</v>
      </c>
      <c r="M61" s="219">
        <f>'[3]PRESENT RATES'!M61</f>
        <v>0</v>
      </c>
      <c r="N61" s="219">
        <f>'[3]PRESENT RATES'!N61</f>
        <v>0.59</v>
      </c>
      <c r="O61" s="219">
        <f>'[3]PRESENT RATES'!O61</f>
        <v>0</v>
      </c>
      <c r="P61" s="219">
        <f>'[3]PRESENT RATES'!P61</f>
        <v>0</v>
      </c>
      <c r="Q61" s="105">
        <f>SUM(I61:P61)</f>
        <v>18.48</v>
      </c>
      <c r="R61" s="221">
        <f>'[3]PRESENT RATES'!R61</f>
        <v>0.35713</v>
      </c>
      <c r="S61" s="221">
        <f>'[3]PRESENT RATES'!S61</f>
        <v>5.0949600000000004</v>
      </c>
      <c r="T61" s="221">
        <f>'[3]PRESENT RATES'!T61</f>
        <v>-2.1099999999999999E-3</v>
      </c>
      <c r="U61" s="128">
        <f>ROUND(SUM(Q61,R61,T61,S61),5)</f>
        <v>23.92998</v>
      </c>
      <c r="V61" s="105"/>
      <c r="W61" s="221">
        <f>'[3]PRESENT RATES'!W61</f>
        <v>-4.9699999999999996E-3</v>
      </c>
      <c r="X61" s="66"/>
      <c r="Y61" s="40">
        <f t="shared" si="0"/>
        <v>49</v>
      </c>
      <c r="Z61" s="40"/>
    </row>
    <row r="62" spans="1:26">
      <c r="A62" s="192">
        <f t="shared" si="1"/>
        <v>50</v>
      </c>
      <c r="B62" s="192"/>
      <c r="C62" s="279">
        <f>'[3]PRESENT RATES'!C62</f>
        <v>0.23499999999999999</v>
      </c>
      <c r="D62" s="280"/>
      <c r="E62" s="280">
        <f>'[3]PRESENT RATES'!E62</f>
        <v>82</v>
      </c>
      <c r="F62" s="218">
        <f>'[3]PRESENT RATES'!F62</f>
        <v>180</v>
      </c>
      <c r="G62" s="218">
        <f>'[3]PRESENT RATES'!G62</f>
        <v>33000</v>
      </c>
      <c r="H62" s="89"/>
      <c r="I62" s="219">
        <f>'[3]PRESENT RATES'!I62</f>
        <v>1.21</v>
      </c>
      <c r="J62" s="219">
        <f>'[3]PRESENT RATES'!J62</f>
        <v>19.02</v>
      </c>
      <c r="K62" s="219">
        <f>'[3]PRESENT RATES'!K62</f>
        <v>0.25</v>
      </c>
      <c r="L62" s="219">
        <f>'[3]PRESENT RATES'!L62</f>
        <v>0</v>
      </c>
      <c r="M62" s="219">
        <f>'[3]PRESENT RATES'!M62</f>
        <v>0</v>
      </c>
      <c r="N62" s="219">
        <f>'[3]PRESENT RATES'!N62</f>
        <v>0.68</v>
      </c>
      <c r="O62" s="219">
        <f>'[3]PRESENT RATES'!O62</f>
        <v>0</v>
      </c>
      <c r="P62" s="219">
        <f>'[3]PRESENT RATES'!P62</f>
        <v>0</v>
      </c>
      <c r="Q62" s="105">
        <f>SUM(I62:P62)</f>
        <v>21.16</v>
      </c>
      <c r="R62" s="221">
        <f>'[3]PRESENT RATES'!R62</f>
        <v>0.41245999999999999</v>
      </c>
      <c r="S62" s="221">
        <f>'[3]PRESENT RATES'!S62</f>
        <v>5.8843199999999998</v>
      </c>
      <c r="T62" s="221">
        <f>'[3]PRESENT RATES'!T62</f>
        <v>-2.4399999999999999E-3</v>
      </c>
      <c r="U62" s="128">
        <f>ROUND(SUM(Q62,R62,T62,S62),5)</f>
        <v>27.454339999999998</v>
      </c>
      <c r="V62" s="105"/>
      <c r="W62" s="221">
        <f>'[3]PRESENT RATES'!W62</f>
        <v>-5.7400000000000003E-3</v>
      </c>
      <c r="X62" s="66"/>
      <c r="Y62" s="40">
        <f t="shared" si="0"/>
        <v>50</v>
      </c>
      <c r="Z62" s="40"/>
    </row>
    <row r="63" spans="1:26">
      <c r="A63" s="192">
        <f t="shared" si="1"/>
        <v>51</v>
      </c>
      <c r="B63" s="192"/>
      <c r="C63" s="279"/>
      <c r="D63" s="280"/>
      <c r="E63" s="280"/>
      <c r="F63" s="282" t="s">
        <v>67</v>
      </c>
      <c r="G63" s="218"/>
      <c r="H63" s="89"/>
      <c r="I63" s="219"/>
      <c r="J63" s="219"/>
      <c r="K63" s="219"/>
      <c r="L63" s="219"/>
      <c r="M63" s="219"/>
      <c r="N63" s="219"/>
      <c r="O63" s="219"/>
      <c r="P63" s="219"/>
      <c r="Q63" s="105"/>
      <c r="R63" s="221"/>
      <c r="S63" s="221"/>
      <c r="T63" s="221"/>
      <c r="U63" s="128"/>
      <c r="V63" s="105"/>
      <c r="W63" s="221"/>
      <c r="X63" s="66"/>
      <c r="Y63" s="40">
        <f t="shared" si="0"/>
        <v>51</v>
      </c>
      <c r="Z63" s="40"/>
    </row>
    <row r="64" spans="1:26">
      <c r="A64" s="192">
        <f t="shared" si="1"/>
        <v>52</v>
      </c>
      <c r="B64" s="192"/>
      <c r="C64" s="279">
        <f>'[3]PRESENT RATES'!C64</f>
        <v>8.7999999999999995E-2</v>
      </c>
      <c r="D64" s="280"/>
      <c r="E64" s="280">
        <f>'[3]PRESENT RATES'!E64</f>
        <v>31</v>
      </c>
      <c r="F64" s="218">
        <f>'[3]PRESENT RATES'!F64</f>
        <v>55</v>
      </c>
      <c r="G64" s="218">
        <f>'[3]PRESENT RATES'!G64</f>
        <v>8000</v>
      </c>
      <c r="H64" s="89"/>
      <c r="I64" s="219">
        <f>'[3]PRESENT RATES'!I64</f>
        <v>0.46</v>
      </c>
      <c r="J64" s="219">
        <f>'[3]PRESENT RATES'!J64</f>
        <v>13.45</v>
      </c>
      <c r="K64" s="219">
        <f>'[3]PRESENT RATES'!K64</f>
        <v>0.1</v>
      </c>
      <c r="L64" s="219">
        <f>'[3]PRESENT RATES'!L64</f>
        <v>0</v>
      </c>
      <c r="M64" s="219">
        <f>'[3]PRESENT RATES'!M64</f>
        <v>0</v>
      </c>
      <c r="N64" s="219">
        <f>'[3]PRESENT RATES'!N64</f>
        <v>0.26</v>
      </c>
      <c r="O64" s="219">
        <f>'[3]PRESENT RATES'!O64</f>
        <v>0</v>
      </c>
      <c r="P64" s="219">
        <f>'[3]PRESENT RATES'!P64</f>
        <v>0</v>
      </c>
      <c r="Q64" s="105">
        <f>SUM(I64:P64)</f>
        <v>14.27</v>
      </c>
      <c r="R64" s="221">
        <f>'[3]PRESENT RATES'!R64</f>
        <v>0.15593000000000001</v>
      </c>
      <c r="S64" s="221">
        <f>'[3]PRESENT RATES'!S64</f>
        <v>2.2245599999999999</v>
      </c>
      <c r="T64" s="221">
        <f>'[3]PRESENT RATES'!T64</f>
        <v>-9.2000000000000003E-4</v>
      </c>
      <c r="U64" s="128">
        <f>ROUND(SUM(Q64,R64,T64,S64),5)</f>
        <v>16.649570000000001</v>
      </c>
      <c r="V64" s="105"/>
      <c r="W64" s="221">
        <f>'[3]PRESENT RATES'!W64</f>
        <v>-2.1700000000000001E-3</v>
      </c>
      <c r="X64" s="66"/>
      <c r="Y64" s="40">
        <f t="shared" si="0"/>
        <v>52</v>
      </c>
      <c r="Z64" s="40"/>
    </row>
    <row r="65" spans="1:26">
      <c r="A65" s="192">
        <f t="shared" si="1"/>
        <v>53</v>
      </c>
      <c r="B65" s="192"/>
      <c r="C65" s="279">
        <f>'[3]PRESENT RATES'!C65</f>
        <v>0.14499999999999999</v>
      </c>
      <c r="D65" s="280"/>
      <c r="E65" s="280">
        <f>'[3]PRESENT RATES'!E65</f>
        <v>50</v>
      </c>
      <c r="F65" s="218">
        <f>'[3]PRESENT RATES'!F65</f>
        <v>90</v>
      </c>
      <c r="G65" s="218">
        <f>'[3]PRESENT RATES'!G65</f>
        <v>13500</v>
      </c>
      <c r="H65" s="89"/>
      <c r="I65" s="219">
        <f>'[3]PRESENT RATES'!I65</f>
        <v>0.74</v>
      </c>
      <c r="J65" s="219">
        <f>'[3]PRESENT RATES'!J65</f>
        <v>15.35</v>
      </c>
      <c r="K65" s="219">
        <f>'[3]PRESENT RATES'!K65</f>
        <v>0.16</v>
      </c>
      <c r="L65" s="219">
        <f>'[3]PRESENT RATES'!L65</f>
        <v>0</v>
      </c>
      <c r="M65" s="219">
        <f>'[3]PRESENT RATES'!M65</f>
        <v>0</v>
      </c>
      <c r="N65" s="219">
        <f>'[3]PRESENT RATES'!N65</f>
        <v>0.41</v>
      </c>
      <c r="O65" s="219">
        <f>'[3]PRESENT RATES'!O65</f>
        <v>0</v>
      </c>
      <c r="P65" s="219">
        <f>'[3]PRESENT RATES'!P65</f>
        <v>0</v>
      </c>
      <c r="Q65" s="105">
        <f>SUM(I65:P65)</f>
        <v>16.66</v>
      </c>
      <c r="R65" s="221">
        <f>'[3]PRESENT RATES'!R65</f>
        <v>0.2515</v>
      </c>
      <c r="S65" s="221">
        <f>'[3]PRESENT RATES'!S65</f>
        <v>3.5880000000000001</v>
      </c>
      <c r="T65" s="221">
        <f>'[3]PRESENT RATES'!T65</f>
        <v>-1.49E-3</v>
      </c>
      <c r="U65" s="128">
        <f>ROUND(SUM(Q65,R65,T65,S65),5)</f>
        <v>20.498010000000001</v>
      </c>
      <c r="V65" s="105"/>
      <c r="W65" s="221">
        <f>'[3]PRESENT RATES'!W65</f>
        <v>-3.5000000000000001E-3</v>
      </c>
      <c r="X65" s="66"/>
      <c r="Y65" s="40">
        <f t="shared" si="0"/>
        <v>53</v>
      </c>
      <c r="Z65" s="40"/>
    </row>
    <row r="66" spans="1:26">
      <c r="A66" s="192">
        <f t="shared" si="1"/>
        <v>54</v>
      </c>
      <c r="B66" s="192"/>
      <c r="C66" s="279">
        <f>'[3]PRESENT RATES'!C66</f>
        <v>0.20599999999999999</v>
      </c>
      <c r="D66" s="280"/>
      <c r="E66" s="280">
        <f>'[3]PRESENT RATES'!E66</f>
        <v>71</v>
      </c>
      <c r="F66" s="218">
        <f>'[3]PRESENT RATES'!F66</f>
        <v>135</v>
      </c>
      <c r="G66" s="218">
        <f>'[3]PRESENT RATES'!G66</f>
        <v>22500</v>
      </c>
      <c r="H66" s="89"/>
      <c r="I66" s="219">
        <f>'[3]PRESENT RATES'!I66</f>
        <v>1.05</v>
      </c>
      <c r="J66" s="219">
        <f>'[3]PRESENT RATES'!J66</f>
        <v>16.75</v>
      </c>
      <c r="K66" s="219">
        <f>'[3]PRESENT RATES'!K66</f>
        <v>0.22</v>
      </c>
      <c r="L66" s="219">
        <f>'[3]PRESENT RATES'!L66</f>
        <v>0</v>
      </c>
      <c r="M66" s="219">
        <f>'[3]PRESENT RATES'!M66</f>
        <v>0</v>
      </c>
      <c r="N66" s="219">
        <f>'[3]PRESENT RATES'!N66</f>
        <v>0.59</v>
      </c>
      <c r="O66" s="219">
        <f>'[3]PRESENT RATES'!O66</f>
        <v>0</v>
      </c>
      <c r="P66" s="219">
        <f>'[3]PRESENT RATES'!P66</f>
        <v>0</v>
      </c>
      <c r="Q66" s="105">
        <f>SUM(I66:P66)</f>
        <v>18.61</v>
      </c>
      <c r="R66" s="221">
        <f>'[3]PRESENT RATES'!R66</f>
        <v>0.35713</v>
      </c>
      <c r="S66" s="221">
        <f>'[3]PRESENT RATES'!S66</f>
        <v>5.0949600000000004</v>
      </c>
      <c r="T66" s="221">
        <f>'[3]PRESENT RATES'!T66</f>
        <v>-2.1099999999999999E-3</v>
      </c>
      <c r="U66" s="128">
        <f>ROUND(SUM(Q66,R66,T66,S66),5)</f>
        <v>24.059979999999999</v>
      </c>
      <c r="V66" s="105"/>
      <c r="W66" s="221">
        <f>'[3]PRESENT RATES'!W66</f>
        <v>-4.9699999999999996E-3</v>
      </c>
      <c r="X66" s="66"/>
      <c r="Y66" s="40">
        <f t="shared" si="0"/>
        <v>54</v>
      </c>
      <c r="Z66" s="40"/>
    </row>
    <row r="67" spans="1:26">
      <c r="A67" s="192">
        <f t="shared" si="1"/>
        <v>55</v>
      </c>
      <c r="B67" s="192"/>
      <c r="C67" s="279">
        <f>'[3]PRESENT RATES'!C67</f>
        <v>0.23499999999999999</v>
      </c>
      <c r="D67" s="280"/>
      <c r="E67" s="280">
        <f>'[3]PRESENT RATES'!E67</f>
        <v>82</v>
      </c>
      <c r="F67" s="218">
        <f>'[3]PRESENT RATES'!F67</f>
        <v>180</v>
      </c>
      <c r="G67" s="218">
        <f>'[3]PRESENT RATES'!G67</f>
        <v>33000</v>
      </c>
      <c r="H67" s="89"/>
      <c r="I67" s="219">
        <f>'[3]PRESENT RATES'!I67</f>
        <v>1.21</v>
      </c>
      <c r="J67" s="219">
        <f>'[3]PRESENT RATES'!J67</f>
        <v>19.149999999999999</v>
      </c>
      <c r="K67" s="219">
        <f>'[3]PRESENT RATES'!K67</f>
        <v>0.25</v>
      </c>
      <c r="L67" s="219">
        <f>'[3]PRESENT RATES'!L67</f>
        <v>0</v>
      </c>
      <c r="M67" s="219">
        <f>'[3]PRESENT RATES'!M67</f>
        <v>0</v>
      </c>
      <c r="N67" s="219">
        <f>'[3]PRESENT RATES'!N67</f>
        <v>0.68</v>
      </c>
      <c r="O67" s="219">
        <f>'[3]PRESENT RATES'!O67</f>
        <v>0</v>
      </c>
      <c r="P67" s="219">
        <f>'[3]PRESENT RATES'!P67</f>
        <v>0</v>
      </c>
      <c r="Q67" s="105">
        <f>SUM(I67:P67)</f>
        <v>21.29</v>
      </c>
      <c r="R67" s="221">
        <f>'[3]PRESENT RATES'!R67</f>
        <v>0.41245999999999999</v>
      </c>
      <c r="S67" s="221">
        <f>'[3]PRESENT RATES'!S67</f>
        <v>5.8843199999999998</v>
      </c>
      <c r="T67" s="221">
        <f>'[3]PRESENT RATES'!T67</f>
        <v>-2.4399999999999999E-3</v>
      </c>
      <c r="U67" s="128">
        <f>ROUND(SUM(Q67,R67,T67,S67),5)</f>
        <v>27.584340000000001</v>
      </c>
      <c r="V67" s="105"/>
      <c r="W67" s="221">
        <f>'[3]PRESENT RATES'!W67</f>
        <v>-5.7400000000000003E-3</v>
      </c>
      <c r="X67" s="66"/>
      <c r="Y67" s="40">
        <f t="shared" si="0"/>
        <v>55</v>
      </c>
      <c r="Z67" s="40"/>
    </row>
    <row r="68" spans="1:26">
      <c r="A68" s="192">
        <f t="shared" si="1"/>
        <v>56</v>
      </c>
      <c r="B68" s="192"/>
      <c r="C68" s="279"/>
      <c r="D68" s="280"/>
      <c r="E68" s="280"/>
      <c r="F68" s="282" t="s">
        <v>68</v>
      </c>
      <c r="G68" s="218"/>
      <c r="H68" s="89"/>
      <c r="I68" s="219"/>
      <c r="J68" s="219"/>
      <c r="K68" s="219"/>
      <c r="L68" s="219"/>
      <c r="M68" s="219"/>
      <c r="N68" s="219"/>
      <c r="O68" s="219"/>
      <c r="P68" s="219"/>
      <c r="Q68" s="105"/>
      <c r="R68" s="221"/>
      <c r="S68" s="221"/>
      <c r="T68" s="221"/>
      <c r="U68" s="128"/>
      <c r="V68" s="105"/>
      <c r="W68" s="221"/>
      <c r="X68" s="66"/>
      <c r="Y68" s="40">
        <f t="shared" si="0"/>
        <v>56</v>
      </c>
      <c r="Z68" s="40"/>
    </row>
    <row r="69" spans="1:26">
      <c r="A69" s="192">
        <f t="shared" si="1"/>
        <v>57</v>
      </c>
      <c r="B69" s="192"/>
      <c r="C69" s="279">
        <f>'[3]PRESENT RATES'!C69</f>
        <v>8.7999999999999995E-2</v>
      </c>
      <c r="D69" s="280"/>
      <c r="E69" s="280">
        <f>'[3]PRESENT RATES'!E69</f>
        <v>31</v>
      </c>
      <c r="F69" s="218">
        <f>'[3]PRESENT RATES'!F69</f>
        <v>55</v>
      </c>
      <c r="G69" s="218">
        <f>'[3]PRESENT RATES'!G69</f>
        <v>8000</v>
      </c>
      <c r="H69" s="89"/>
      <c r="I69" s="219">
        <f>'[3]PRESENT RATES'!I69</f>
        <v>0.46</v>
      </c>
      <c r="J69" s="219">
        <f>'[3]PRESENT RATES'!J69</f>
        <v>12.8</v>
      </c>
      <c r="K69" s="219">
        <f>'[3]PRESENT RATES'!K69</f>
        <v>0.1</v>
      </c>
      <c r="L69" s="219">
        <f>'[3]PRESENT RATES'!L69</f>
        <v>0</v>
      </c>
      <c r="M69" s="219">
        <f>'[3]PRESENT RATES'!M69</f>
        <v>0</v>
      </c>
      <c r="N69" s="219">
        <f>'[3]PRESENT RATES'!N69</f>
        <v>0.26</v>
      </c>
      <c r="O69" s="219">
        <f>'[3]PRESENT RATES'!O69</f>
        <v>0</v>
      </c>
      <c r="P69" s="219">
        <f>'[3]PRESENT RATES'!P69</f>
        <v>0</v>
      </c>
      <c r="Q69" s="105">
        <f>SUM(I69:P69)</f>
        <v>13.620000000000001</v>
      </c>
      <c r="R69" s="221">
        <f>'[3]PRESENT RATES'!R69</f>
        <v>0.15593000000000001</v>
      </c>
      <c r="S69" s="221">
        <f>'[3]PRESENT RATES'!S69</f>
        <v>2.2245599999999999</v>
      </c>
      <c r="T69" s="221">
        <f>'[3]PRESENT RATES'!T69</f>
        <v>-9.2000000000000003E-4</v>
      </c>
      <c r="U69" s="128">
        <f>ROUND(SUM(Q69,R69,T69,S69),5)</f>
        <v>15.99957</v>
      </c>
      <c r="V69" s="105"/>
      <c r="W69" s="221">
        <f>'[3]PRESENT RATES'!W69</f>
        <v>-2.1700000000000001E-3</v>
      </c>
      <c r="X69" s="66"/>
      <c r="Y69" s="40">
        <f t="shared" si="0"/>
        <v>57</v>
      </c>
      <c r="Z69" s="40"/>
    </row>
    <row r="70" spans="1:26">
      <c r="A70" s="192">
        <f t="shared" si="1"/>
        <v>58</v>
      </c>
      <c r="B70" s="192"/>
      <c r="C70" s="279">
        <f>'[3]PRESENT RATES'!C70</f>
        <v>0.14499999999999999</v>
      </c>
      <c r="D70" s="280"/>
      <c r="E70" s="280">
        <f>'[3]PRESENT RATES'!E70</f>
        <v>50</v>
      </c>
      <c r="F70" s="218">
        <f>'[3]PRESENT RATES'!F70</f>
        <v>90</v>
      </c>
      <c r="G70" s="218">
        <f>'[3]PRESENT RATES'!G70</f>
        <v>13500</v>
      </c>
      <c r="H70" s="89"/>
      <c r="I70" s="219">
        <f>'[3]PRESENT RATES'!I70</f>
        <v>0.74</v>
      </c>
      <c r="J70" s="219">
        <f>'[3]PRESENT RATES'!J70</f>
        <v>14.71</v>
      </c>
      <c r="K70" s="219">
        <f>'[3]PRESENT RATES'!K70</f>
        <v>0.16</v>
      </c>
      <c r="L70" s="219">
        <f>'[3]PRESENT RATES'!L70</f>
        <v>0</v>
      </c>
      <c r="M70" s="219">
        <f>'[3]PRESENT RATES'!M70</f>
        <v>0</v>
      </c>
      <c r="N70" s="219">
        <f>'[3]PRESENT RATES'!N70</f>
        <v>0.41</v>
      </c>
      <c r="O70" s="219">
        <f>'[3]PRESENT RATES'!O70</f>
        <v>0</v>
      </c>
      <c r="P70" s="219">
        <f>'[3]PRESENT RATES'!P70</f>
        <v>0</v>
      </c>
      <c r="Q70" s="105">
        <f>SUM(I70:P70)</f>
        <v>16.02</v>
      </c>
      <c r="R70" s="221">
        <f>'[3]PRESENT RATES'!R70</f>
        <v>0.2515</v>
      </c>
      <c r="S70" s="221">
        <f>'[3]PRESENT RATES'!S70</f>
        <v>3.5880000000000001</v>
      </c>
      <c r="T70" s="221">
        <f>'[3]PRESENT RATES'!T70</f>
        <v>-1.49E-3</v>
      </c>
      <c r="U70" s="128">
        <f>ROUND(SUM(Q70,R70,T70,S70),5)</f>
        <v>19.85801</v>
      </c>
      <c r="V70" s="105"/>
      <c r="W70" s="221">
        <f>'[3]PRESENT RATES'!W70</f>
        <v>-3.5000000000000001E-3</v>
      </c>
      <c r="X70" s="66"/>
      <c r="Y70" s="40">
        <f t="shared" si="0"/>
        <v>58</v>
      </c>
      <c r="Z70" s="40"/>
    </row>
    <row r="71" spans="1:26">
      <c r="A71" s="192">
        <f t="shared" si="1"/>
        <v>59</v>
      </c>
      <c r="B71" s="192"/>
      <c r="C71" s="279">
        <f>'[3]PRESENT RATES'!C71</f>
        <v>0.20599999999999999</v>
      </c>
      <c r="D71" s="280"/>
      <c r="E71" s="280">
        <f>'[3]PRESENT RATES'!E71</f>
        <v>71</v>
      </c>
      <c r="F71" s="218">
        <f>'[3]PRESENT RATES'!F71</f>
        <v>135</v>
      </c>
      <c r="G71" s="218">
        <f>'[3]PRESENT RATES'!G71</f>
        <v>22500</v>
      </c>
      <c r="H71" s="89"/>
      <c r="I71" s="219">
        <f>'[3]PRESENT RATES'!I71</f>
        <v>1.05</v>
      </c>
      <c r="J71" s="219">
        <f>'[3]PRESENT RATES'!J71</f>
        <v>16.350000000000001</v>
      </c>
      <c r="K71" s="219">
        <f>'[3]PRESENT RATES'!K71</f>
        <v>0.22</v>
      </c>
      <c r="L71" s="219">
        <f>'[3]PRESENT RATES'!L71</f>
        <v>0</v>
      </c>
      <c r="M71" s="219">
        <f>'[3]PRESENT RATES'!M71</f>
        <v>0</v>
      </c>
      <c r="N71" s="219">
        <f>'[3]PRESENT RATES'!N71</f>
        <v>0.59</v>
      </c>
      <c r="O71" s="219">
        <f>'[3]PRESENT RATES'!O71</f>
        <v>0</v>
      </c>
      <c r="P71" s="219">
        <f>'[3]PRESENT RATES'!P71</f>
        <v>0</v>
      </c>
      <c r="Q71" s="105">
        <f>SUM(I71:P71)</f>
        <v>18.21</v>
      </c>
      <c r="R71" s="221">
        <f>'[3]PRESENT RATES'!R71</f>
        <v>0.35713</v>
      </c>
      <c r="S71" s="221">
        <f>'[3]PRESENT RATES'!S71</f>
        <v>5.0949600000000004</v>
      </c>
      <c r="T71" s="221">
        <f>'[3]PRESENT RATES'!T71</f>
        <v>-2.1099999999999999E-3</v>
      </c>
      <c r="U71" s="128">
        <f>ROUND(SUM(Q71,R71,T71,S71),5)</f>
        <v>23.659980000000001</v>
      </c>
      <c r="V71" s="105"/>
      <c r="W71" s="221">
        <f>'[3]PRESENT RATES'!W71</f>
        <v>-4.9699999999999996E-3</v>
      </c>
      <c r="X71" s="66"/>
      <c r="Y71" s="40">
        <f t="shared" si="0"/>
        <v>59</v>
      </c>
      <c r="Z71" s="40"/>
    </row>
    <row r="72" spans="1:26">
      <c r="A72" s="192">
        <f t="shared" si="1"/>
        <v>60</v>
      </c>
      <c r="B72" s="192"/>
      <c r="C72" s="279">
        <f>'[3]PRESENT RATES'!C72</f>
        <v>0.23499999999999999</v>
      </c>
      <c r="D72" s="280"/>
      <c r="E72" s="280">
        <f>'[3]PRESENT RATES'!E72</f>
        <v>82</v>
      </c>
      <c r="F72" s="218">
        <f>'[3]PRESENT RATES'!F72</f>
        <v>180</v>
      </c>
      <c r="G72" s="218">
        <f>'[3]PRESENT RATES'!G72</f>
        <v>33000</v>
      </c>
      <c r="H72" s="89"/>
      <c r="I72" s="219">
        <f>'[3]PRESENT RATES'!I72</f>
        <v>1.21</v>
      </c>
      <c r="J72" s="219">
        <f>'[3]PRESENT RATES'!J72</f>
        <v>18.739999999999998</v>
      </c>
      <c r="K72" s="219">
        <f>'[3]PRESENT RATES'!K72</f>
        <v>0.25</v>
      </c>
      <c r="L72" s="219">
        <f>'[3]PRESENT RATES'!L72</f>
        <v>0</v>
      </c>
      <c r="M72" s="219">
        <f>'[3]PRESENT RATES'!M72</f>
        <v>0</v>
      </c>
      <c r="N72" s="219">
        <f>'[3]PRESENT RATES'!N72</f>
        <v>0.68</v>
      </c>
      <c r="O72" s="219">
        <f>'[3]PRESENT RATES'!O72</f>
        <v>0</v>
      </c>
      <c r="P72" s="219">
        <f>'[3]PRESENT RATES'!P72</f>
        <v>0</v>
      </c>
      <c r="Q72" s="105">
        <f>SUM(I72:P72)</f>
        <v>20.88</v>
      </c>
      <c r="R72" s="221">
        <f>'[3]PRESENT RATES'!R72</f>
        <v>0.41245999999999999</v>
      </c>
      <c r="S72" s="221">
        <f>'[3]PRESENT RATES'!S72</f>
        <v>5.8843199999999998</v>
      </c>
      <c r="T72" s="221">
        <f>'[3]PRESENT RATES'!T72</f>
        <v>-2.4399999999999999E-3</v>
      </c>
      <c r="U72" s="128">
        <f>ROUND(SUM(Q72,R72,T72,S72),5)</f>
        <v>27.174340000000001</v>
      </c>
      <c r="V72" s="105"/>
      <c r="W72" s="221">
        <f>'[3]PRESENT RATES'!W72</f>
        <v>-5.7400000000000003E-3</v>
      </c>
      <c r="X72" s="66"/>
      <c r="Y72" s="40">
        <f t="shared" si="0"/>
        <v>60</v>
      </c>
      <c r="Z72" s="40"/>
    </row>
    <row r="73" spans="1:26">
      <c r="A73" s="192">
        <f t="shared" si="1"/>
        <v>61</v>
      </c>
      <c r="B73" s="192"/>
      <c r="C73" s="279"/>
      <c r="D73" s="280"/>
      <c r="E73" s="280"/>
      <c r="F73" s="282" t="s">
        <v>69</v>
      </c>
      <c r="G73" s="218"/>
      <c r="H73" s="89"/>
      <c r="I73" s="219"/>
      <c r="J73" s="219"/>
      <c r="K73" s="219"/>
      <c r="L73" s="219"/>
      <c r="M73" s="219"/>
      <c r="N73" s="219"/>
      <c r="O73" s="219"/>
      <c r="P73" s="219"/>
      <c r="Q73" s="105"/>
      <c r="R73" s="221"/>
      <c r="S73" s="221"/>
      <c r="T73" s="221"/>
      <c r="U73" s="128"/>
      <c r="V73" s="105"/>
      <c r="W73" s="221"/>
      <c r="X73" s="66"/>
      <c r="Y73" s="40">
        <f t="shared" si="0"/>
        <v>61</v>
      </c>
      <c r="Z73" s="40"/>
    </row>
    <row r="74" spans="1:26">
      <c r="A74" s="192">
        <f t="shared" si="1"/>
        <v>62</v>
      </c>
      <c r="B74" s="192"/>
      <c r="C74" s="279">
        <f>'[3]PRESENT RATES'!C74</f>
        <v>8.7999999999999995E-2</v>
      </c>
      <c r="D74" s="280"/>
      <c r="E74" s="280">
        <f>'[3]PRESENT RATES'!E74</f>
        <v>31</v>
      </c>
      <c r="F74" s="218">
        <f>'[3]PRESENT RATES'!F74</f>
        <v>55</v>
      </c>
      <c r="G74" s="218">
        <f>'[3]PRESENT RATES'!G74</f>
        <v>8000</v>
      </c>
      <c r="H74" s="89"/>
      <c r="I74" s="219">
        <f>'[3]PRESENT RATES'!I74</f>
        <v>0.46</v>
      </c>
      <c r="J74" s="219">
        <f>'[3]PRESENT RATES'!J74</f>
        <v>16.53</v>
      </c>
      <c r="K74" s="219">
        <f>'[3]PRESENT RATES'!K74</f>
        <v>0.1</v>
      </c>
      <c r="L74" s="219">
        <f>'[3]PRESENT RATES'!L74</f>
        <v>0</v>
      </c>
      <c r="M74" s="219">
        <f>'[3]PRESENT RATES'!M74</f>
        <v>0</v>
      </c>
      <c r="N74" s="219">
        <f>'[3]PRESENT RATES'!N74</f>
        <v>0.26</v>
      </c>
      <c r="O74" s="219">
        <f>'[3]PRESENT RATES'!O74</f>
        <v>0</v>
      </c>
      <c r="P74" s="219">
        <f>'[3]PRESENT RATES'!P74</f>
        <v>0</v>
      </c>
      <c r="Q74" s="105">
        <f>SUM(I74:P74)</f>
        <v>17.350000000000005</v>
      </c>
      <c r="R74" s="221">
        <f>'[3]PRESENT RATES'!R74</f>
        <v>0.15593000000000001</v>
      </c>
      <c r="S74" s="221">
        <f>'[3]PRESENT RATES'!S74</f>
        <v>2.2245599999999999</v>
      </c>
      <c r="T74" s="221">
        <f>'[3]PRESENT RATES'!T74</f>
        <v>-9.2000000000000003E-4</v>
      </c>
      <c r="U74" s="128">
        <f>ROUND(SUM(Q74,R74,T74,S74),5)</f>
        <v>19.729569999999999</v>
      </c>
      <c r="V74" s="105"/>
      <c r="W74" s="221">
        <f>'[3]PRESENT RATES'!W74</f>
        <v>-2.1700000000000001E-3</v>
      </c>
      <c r="X74" s="66"/>
      <c r="Y74" s="40">
        <f t="shared" si="0"/>
        <v>62</v>
      </c>
      <c r="Z74" s="40"/>
    </row>
    <row r="75" spans="1:26">
      <c r="A75" s="192">
        <f t="shared" si="1"/>
        <v>63</v>
      </c>
      <c r="B75" s="192"/>
      <c r="C75" s="279">
        <f>'[3]PRESENT RATES'!C75</f>
        <v>0.14499999999999999</v>
      </c>
      <c r="D75" s="280"/>
      <c r="E75" s="280">
        <f>'[3]PRESENT RATES'!E75</f>
        <v>50</v>
      </c>
      <c r="F75" s="218">
        <f>'[3]PRESENT RATES'!F75</f>
        <v>90</v>
      </c>
      <c r="G75" s="218">
        <f>'[3]PRESENT RATES'!G75</f>
        <v>13500</v>
      </c>
      <c r="H75" s="89"/>
      <c r="I75" s="219">
        <f>'[3]PRESENT RATES'!I75</f>
        <v>0.74</v>
      </c>
      <c r="J75" s="219">
        <f>'[3]PRESENT RATES'!J75</f>
        <v>17.760000000000002</v>
      </c>
      <c r="K75" s="219">
        <f>'[3]PRESENT RATES'!K75</f>
        <v>0.16</v>
      </c>
      <c r="L75" s="219">
        <f>'[3]PRESENT RATES'!L75</f>
        <v>0</v>
      </c>
      <c r="M75" s="219">
        <f>'[3]PRESENT RATES'!M75</f>
        <v>0</v>
      </c>
      <c r="N75" s="219">
        <f>'[3]PRESENT RATES'!N75</f>
        <v>0.41</v>
      </c>
      <c r="O75" s="219">
        <f>'[3]PRESENT RATES'!O75</f>
        <v>0</v>
      </c>
      <c r="P75" s="219">
        <f>'[3]PRESENT RATES'!P75</f>
        <v>0</v>
      </c>
      <c r="Q75" s="105">
        <f>SUM(I75:P75)</f>
        <v>19.07</v>
      </c>
      <c r="R75" s="221">
        <f>'[3]PRESENT RATES'!R75</f>
        <v>0.2515</v>
      </c>
      <c r="S75" s="221">
        <f>'[3]PRESENT RATES'!S75</f>
        <v>3.5880000000000001</v>
      </c>
      <c r="T75" s="221">
        <f>'[3]PRESENT RATES'!T75</f>
        <v>-1.49E-3</v>
      </c>
      <c r="U75" s="128">
        <f>ROUND(SUM(Q75,R75,T75,S75),5)</f>
        <v>22.908010000000001</v>
      </c>
      <c r="V75" s="105"/>
      <c r="W75" s="221">
        <f>'[3]PRESENT RATES'!W75</f>
        <v>-3.5000000000000001E-3</v>
      </c>
      <c r="X75" s="66"/>
      <c r="Y75" s="40">
        <f t="shared" si="0"/>
        <v>63</v>
      </c>
      <c r="Z75" s="40"/>
    </row>
    <row r="76" spans="1:26">
      <c r="A76" s="192">
        <f t="shared" si="1"/>
        <v>64</v>
      </c>
      <c r="B76" s="192"/>
      <c r="C76" s="279">
        <f>'[3]PRESENT RATES'!C76</f>
        <v>0.20599999999999999</v>
      </c>
      <c r="D76" s="280"/>
      <c r="E76" s="280">
        <f>'[3]PRESENT RATES'!E76</f>
        <v>71</v>
      </c>
      <c r="F76" s="218">
        <f>'[3]PRESENT RATES'!F76</f>
        <v>135</v>
      </c>
      <c r="G76" s="218">
        <f>'[3]PRESENT RATES'!G76</f>
        <v>22500</v>
      </c>
      <c r="H76" s="89"/>
      <c r="I76" s="219">
        <f>'[3]PRESENT RATES'!I76</f>
        <v>1.05</v>
      </c>
      <c r="J76" s="219">
        <f>'[3]PRESENT RATES'!J76</f>
        <v>20.45</v>
      </c>
      <c r="K76" s="219">
        <f>'[3]PRESENT RATES'!K76</f>
        <v>0.22</v>
      </c>
      <c r="L76" s="219">
        <f>'[3]PRESENT RATES'!L76</f>
        <v>0</v>
      </c>
      <c r="M76" s="219">
        <f>'[3]PRESENT RATES'!M76</f>
        <v>0</v>
      </c>
      <c r="N76" s="219">
        <f>'[3]PRESENT RATES'!N76</f>
        <v>0.59</v>
      </c>
      <c r="O76" s="219">
        <f>'[3]PRESENT RATES'!O76</f>
        <v>0</v>
      </c>
      <c r="P76" s="219">
        <f>'[3]PRESENT RATES'!P76</f>
        <v>0</v>
      </c>
      <c r="Q76" s="105">
        <f>SUM(I76:P76)</f>
        <v>22.31</v>
      </c>
      <c r="R76" s="221">
        <f>'[3]PRESENT RATES'!R76</f>
        <v>0.35713</v>
      </c>
      <c r="S76" s="221">
        <f>'[3]PRESENT RATES'!S76</f>
        <v>5.0949600000000004</v>
      </c>
      <c r="T76" s="221">
        <f>'[3]PRESENT RATES'!T76</f>
        <v>-2.1099999999999999E-3</v>
      </c>
      <c r="U76" s="128">
        <f>ROUND(SUM(Q76,R76,T76,S76),5)</f>
        <v>27.759979999999999</v>
      </c>
      <c r="V76" s="105"/>
      <c r="W76" s="221">
        <f>'[3]PRESENT RATES'!W76</f>
        <v>-4.9699999999999996E-3</v>
      </c>
      <c r="X76" s="66"/>
      <c r="Y76" s="40">
        <f t="shared" si="0"/>
        <v>64</v>
      </c>
      <c r="Z76" s="40"/>
    </row>
    <row r="77" spans="1:26">
      <c r="A77" s="192">
        <f t="shared" si="1"/>
        <v>65</v>
      </c>
      <c r="B77" s="192"/>
      <c r="C77" s="279">
        <f>'[3]PRESENT RATES'!C77</f>
        <v>0.23499999999999999</v>
      </c>
      <c r="D77" s="280"/>
      <c r="E77" s="280">
        <f>'[3]PRESENT RATES'!E77</f>
        <v>82</v>
      </c>
      <c r="F77" s="218">
        <f>'[3]PRESENT RATES'!F77</f>
        <v>180</v>
      </c>
      <c r="G77" s="218">
        <f>'[3]PRESENT RATES'!G77</f>
        <v>33000</v>
      </c>
      <c r="H77" s="89"/>
      <c r="I77" s="219">
        <f>'[3]PRESENT RATES'!I77</f>
        <v>1.21</v>
      </c>
      <c r="J77" s="219">
        <f>'[3]PRESENT RATES'!J77</f>
        <v>21.42</v>
      </c>
      <c r="K77" s="219">
        <f>'[3]PRESENT RATES'!K77</f>
        <v>0.25</v>
      </c>
      <c r="L77" s="219">
        <f>'[3]PRESENT RATES'!L77</f>
        <v>0</v>
      </c>
      <c r="M77" s="219">
        <f>'[3]PRESENT RATES'!M77</f>
        <v>0</v>
      </c>
      <c r="N77" s="219">
        <f>'[3]PRESENT RATES'!N77</f>
        <v>0.68</v>
      </c>
      <c r="O77" s="219">
        <f>'[3]PRESENT RATES'!O77</f>
        <v>0</v>
      </c>
      <c r="P77" s="219">
        <f>'[3]PRESENT RATES'!P77</f>
        <v>0</v>
      </c>
      <c r="Q77" s="105">
        <f>SUM(I77:P77)</f>
        <v>23.560000000000002</v>
      </c>
      <c r="R77" s="221">
        <f>'[3]PRESENT RATES'!R77</f>
        <v>0.41245999999999999</v>
      </c>
      <c r="S77" s="221">
        <f>'[3]PRESENT RATES'!S77</f>
        <v>5.8843199999999998</v>
      </c>
      <c r="T77" s="221">
        <f>'[3]PRESENT RATES'!T77</f>
        <v>-2.4399999999999999E-3</v>
      </c>
      <c r="U77" s="128">
        <f>ROUND(SUM(Q77,R77,T77,S77),5)</f>
        <v>29.854340000000001</v>
      </c>
      <c r="V77" s="105"/>
      <c r="W77" s="221">
        <f>'[3]PRESENT RATES'!W77</f>
        <v>-5.7400000000000003E-3</v>
      </c>
      <c r="X77" s="66"/>
      <c r="Y77" s="40">
        <f t="shared" ref="Y77:Y97" si="2">A77</f>
        <v>65</v>
      </c>
      <c r="Z77" s="40"/>
    </row>
    <row r="78" spans="1:26">
      <c r="A78" s="192">
        <f t="shared" si="1"/>
        <v>66</v>
      </c>
      <c r="B78" s="192"/>
      <c r="C78" s="279"/>
      <c r="D78" s="280"/>
      <c r="E78" s="280"/>
      <c r="F78" s="282" t="s">
        <v>70</v>
      </c>
      <c r="G78" s="218"/>
      <c r="H78" s="89"/>
      <c r="I78" s="219"/>
      <c r="J78" s="219"/>
      <c r="K78" s="219"/>
      <c r="L78" s="219"/>
      <c r="M78" s="219"/>
      <c r="N78" s="219"/>
      <c r="O78" s="219"/>
      <c r="P78" s="219"/>
      <c r="Q78" s="105"/>
      <c r="R78" s="221"/>
      <c r="S78" s="221"/>
      <c r="T78" s="221"/>
      <c r="U78" s="128"/>
      <c r="V78" s="105"/>
      <c r="W78" s="221"/>
      <c r="X78" s="66"/>
      <c r="Y78" s="40">
        <f t="shared" si="2"/>
        <v>66</v>
      </c>
      <c r="Z78" s="40"/>
    </row>
    <row r="79" spans="1:26">
      <c r="A79" s="192">
        <f t="shared" ref="A79:A97" si="3">A78+1</f>
        <v>67</v>
      </c>
      <c r="B79" s="192"/>
      <c r="C79" s="279">
        <f>'[3]PRESENT RATES'!C79</f>
        <v>8.7999999999999995E-2</v>
      </c>
      <c r="D79" s="280"/>
      <c r="E79" s="280">
        <f>'[3]PRESENT RATES'!E79</f>
        <v>31</v>
      </c>
      <c r="F79" s="218">
        <f>'[3]PRESENT RATES'!F79</f>
        <v>55</v>
      </c>
      <c r="G79" s="218">
        <f>'[3]PRESENT RATES'!G79</f>
        <v>8000</v>
      </c>
      <c r="H79" s="89"/>
      <c r="I79" s="219">
        <f>'[3]PRESENT RATES'!I79</f>
        <v>0.46</v>
      </c>
      <c r="J79" s="219">
        <f>'[3]PRESENT RATES'!J79</f>
        <v>12.91</v>
      </c>
      <c r="K79" s="219">
        <f>'[3]PRESENT RATES'!K79</f>
        <v>0.1</v>
      </c>
      <c r="L79" s="219">
        <f>'[3]PRESENT RATES'!L79</f>
        <v>0</v>
      </c>
      <c r="M79" s="219">
        <f>'[3]PRESENT RATES'!M79</f>
        <v>0</v>
      </c>
      <c r="N79" s="219">
        <f>'[3]PRESENT RATES'!N79</f>
        <v>0.26</v>
      </c>
      <c r="O79" s="219">
        <f>'[3]PRESENT RATES'!O79</f>
        <v>0</v>
      </c>
      <c r="P79" s="219">
        <f>'[3]PRESENT RATES'!P79</f>
        <v>0</v>
      </c>
      <c r="Q79" s="105">
        <f>SUM(I79:P79)</f>
        <v>13.73</v>
      </c>
      <c r="R79" s="221">
        <f>'[3]PRESENT RATES'!R79</f>
        <v>0.15593000000000001</v>
      </c>
      <c r="S79" s="221">
        <f>'[3]PRESENT RATES'!S79</f>
        <v>2.2245599999999999</v>
      </c>
      <c r="T79" s="221">
        <f>'[3]PRESENT RATES'!T79</f>
        <v>-9.2000000000000003E-4</v>
      </c>
      <c r="U79" s="128">
        <f>ROUND(SUM(Q79,R79,T79,S79),5)</f>
        <v>16.109570000000001</v>
      </c>
      <c r="V79" s="105"/>
      <c r="W79" s="221">
        <f>'[3]PRESENT RATES'!W79</f>
        <v>-2.1700000000000001E-3</v>
      </c>
      <c r="X79" s="66"/>
      <c r="Y79" s="40">
        <f t="shared" si="2"/>
        <v>67</v>
      </c>
      <c r="Z79" s="40"/>
    </row>
    <row r="80" spans="1:26">
      <c r="A80" s="192">
        <f t="shared" si="3"/>
        <v>68</v>
      </c>
      <c r="B80" s="192"/>
      <c r="C80" s="279">
        <f>'[3]PRESENT RATES'!C80</f>
        <v>0.14499999999999999</v>
      </c>
      <c r="D80" s="280"/>
      <c r="E80" s="280">
        <f>'[3]PRESENT RATES'!E80</f>
        <v>50</v>
      </c>
      <c r="F80" s="218">
        <f>'[3]PRESENT RATES'!F80</f>
        <v>90</v>
      </c>
      <c r="G80" s="218">
        <f>'[3]PRESENT RATES'!G80</f>
        <v>13500</v>
      </c>
      <c r="H80" s="89"/>
      <c r="I80" s="219">
        <f>'[3]PRESENT RATES'!I80</f>
        <v>0.74</v>
      </c>
      <c r="J80" s="219">
        <f>'[3]PRESENT RATES'!J80</f>
        <v>14.83</v>
      </c>
      <c r="K80" s="219">
        <f>'[3]PRESENT RATES'!K80</f>
        <v>0.16</v>
      </c>
      <c r="L80" s="219">
        <f>'[3]PRESENT RATES'!L80</f>
        <v>0</v>
      </c>
      <c r="M80" s="219">
        <f>'[3]PRESENT RATES'!M80</f>
        <v>0</v>
      </c>
      <c r="N80" s="219">
        <f>'[3]PRESENT RATES'!N80</f>
        <v>0.41</v>
      </c>
      <c r="O80" s="219">
        <f>'[3]PRESENT RATES'!O80</f>
        <v>0</v>
      </c>
      <c r="P80" s="219">
        <f>'[3]PRESENT RATES'!P80</f>
        <v>0</v>
      </c>
      <c r="Q80" s="105">
        <f>SUM(I80:P80)</f>
        <v>16.14</v>
      </c>
      <c r="R80" s="221">
        <f>'[3]PRESENT RATES'!R80</f>
        <v>0.2515</v>
      </c>
      <c r="S80" s="221">
        <f>'[3]PRESENT RATES'!S80</f>
        <v>3.5880000000000001</v>
      </c>
      <c r="T80" s="221">
        <f>'[3]PRESENT RATES'!T80</f>
        <v>-1.49E-3</v>
      </c>
      <c r="U80" s="128">
        <f>ROUND(SUM(Q80,R80,T80,S80),5)</f>
        <v>19.978010000000001</v>
      </c>
      <c r="V80" s="105"/>
      <c r="W80" s="221">
        <f>'[3]PRESENT RATES'!W80</f>
        <v>-3.5000000000000001E-3</v>
      </c>
      <c r="X80" s="66"/>
      <c r="Y80" s="40">
        <f t="shared" si="2"/>
        <v>68</v>
      </c>
      <c r="Z80" s="40"/>
    </row>
    <row r="81" spans="1:26">
      <c r="A81" s="192">
        <f t="shared" si="3"/>
        <v>69</v>
      </c>
      <c r="B81" s="192"/>
      <c r="C81" s="279">
        <f>'[3]PRESENT RATES'!C81</f>
        <v>0.20599999999999999</v>
      </c>
      <c r="D81" s="280"/>
      <c r="E81" s="280">
        <f>'[3]PRESENT RATES'!E81</f>
        <v>71</v>
      </c>
      <c r="F81" s="218">
        <f>'[3]PRESENT RATES'!F81</f>
        <v>135</v>
      </c>
      <c r="G81" s="218">
        <f>'[3]PRESENT RATES'!G81</f>
        <v>22500</v>
      </c>
      <c r="H81" s="89"/>
      <c r="I81" s="219">
        <f>'[3]PRESENT RATES'!I81</f>
        <v>1.05</v>
      </c>
      <c r="J81" s="219">
        <f>'[3]PRESENT RATES'!J81</f>
        <v>16.68</v>
      </c>
      <c r="K81" s="219">
        <f>'[3]PRESENT RATES'!K81</f>
        <v>0.22</v>
      </c>
      <c r="L81" s="219">
        <f>'[3]PRESENT RATES'!L81</f>
        <v>0</v>
      </c>
      <c r="M81" s="219">
        <f>'[3]PRESENT RATES'!M81</f>
        <v>0</v>
      </c>
      <c r="N81" s="219">
        <f>'[3]PRESENT RATES'!N81</f>
        <v>0.59</v>
      </c>
      <c r="O81" s="219">
        <f>'[3]PRESENT RATES'!O81</f>
        <v>0</v>
      </c>
      <c r="P81" s="219">
        <f>'[3]PRESENT RATES'!P81</f>
        <v>0</v>
      </c>
      <c r="Q81" s="105">
        <f>SUM(I81:P81)</f>
        <v>18.54</v>
      </c>
      <c r="R81" s="221">
        <f>'[3]PRESENT RATES'!R81</f>
        <v>0.35713</v>
      </c>
      <c r="S81" s="221">
        <f>'[3]PRESENT RATES'!S81</f>
        <v>5.0949600000000004</v>
      </c>
      <c r="T81" s="221">
        <f>'[3]PRESENT RATES'!T81</f>
        <v>-2.1099999999999999E-3</v>
      </c>
      <c r="U81" s="128">
        <f>ROUND(SUM(Q81,R81,T81,S81),5)</f>
        <v>23.989979999999999</v>
      </c>
      <c r="V81" s="105"/>
      <c r="W81" s="221">
        <f>'[3]PRESENT RATES'!W81</f>
        <v>-4.9699999999999996E-3</v>
      </c>
      <c r="X81" s="66"/>
      <c r="Y81" s="40">
        <f t="shared" si="2"/>
        <v>69</v>
      </c>
      <c r="Z81" s="40"/>
    </row>
    <row r="82" spans="1:26">
      <c r="A82" s="192">
        <f t="shared" si="3"/>
        <v>70</v>
      </c>
      <c r="B82" s="192"/>
      <c r="C82" s="279">
        <f>'[3]PRESENT RATES'!C82</f>
        <v>0.23499999999999999</v>
      </c>
      <c r="D82" s="280"/>
      <c r="E82" s="280">
        <f>'[3]PRESENT RATES'!E82</f>
        <v>82</v>
      </c>
      <c r="F82" s="218">
        <f>'[3]PRESENT RATES'!F82</f>
        <v>180</v>
      </c>
      <c r="G82" s="218">
        <f>'[3]PRESENT RATES'!G82</f>
        <v>33000</v>
      </c>
      <c r="H82" s="89"/>
      <c r="I82" s="219">
        <f>'[3]PRESENT RATES'!I82</f>
        <v>1.21</v>
      </c>
      <c r="J82" s="219">
        <f>'[3]PRESENT RATES'!J82</f>
        <v>18.809999999999999</v>
      </c>
      <c r="K82" s="219">
        <f>'[3]PRESENT RATES'!K82</f>
        <v>0.25</v>
      </c>
      <c r="L82" s="219">
        <f>'[3]PRESENT RATES'!L82</f>
        <v>0</v>
      </c>
      <c r="M82" s="219">
        <f>'[3]PRESENT RATES'!M82</f>
        <v>0</v>
      </c>
      <c r="N82" s="219">
        <f>'[3]PRESENT RATES'!N82</f>
        <v>0.68</v>
      </c>
      <c r="O82" s="219">
        <f>'[3]PRESENT RATES'!O82</f>
        <v>0</v>
      </c>
      <c r="P82" s="219">
        <f>'[3]PRESENT RATES'!P82</f>
        <v>0</v>
      </c>
      <c r="Q82" s="105">
        <f>SUM(I82:P82)</f>
        <v>20.95</v>
      </c>
      <c r="R82" s="221">
        <f>'[3]PRESENT RATES'!R82</f>
        <v>0.41245999999999999</v>
      </c>
      <c r="S82" s="221">
        <f>'[3]PRESENT RATES'!S82</f>
        <v>5.8843199999999998</v>
      </c>
      <c r="T82" s="221">
        <f>'[3]PRESENT RATES'!T82</f>
        <v>-2.4399999999999999E-3</v>
      </c>
      <c r="U82" s="128">
        <f>ROUND(SUM(Q82,R82,T82,S82),5)</f>
        <v>27.244340000000001</v>
      </c>
      <c r="V82" s="105"/>
      <c r="W82" s="221">
        <f>'[3]PRESENT RATES'!W82</f>
        <v>-5.7400000000000003E-3</v>
      </c>
      <c r="X82" s="66"/>
      <c r="Y82" s="40">
        <f t="shared" si="2"/>
        <v>70</v>
      </c>
      <c r="Z82" s="40"/>
    </row>
    <row r="83" spans="1:26">
      <c r="A83" s="192">
        <f t="shared" si="3"/>
        <v>71</v>
      </c>
      <c r="B83" s="192"/>
      <c r="C83" s="279"/>
      <c r="D83" s="280"/>
      <c r="E83" s="280"/>
      <c r="F83" s="283" t="s">
        <v>110</v>
      </c>
      <c r="G83" s="218"/>
      <c r="H83" s="89"/>
      <c r="I83" s="219"/>
      <c r="J83" s="219"/>
      <c r="K83" s="219"/>
      <c r="L83" s="219"/>
      <c r="M83" s="219"/>
      <c r="N83" s="219"/>
      <c r="O83" s="219"/>
      <c r="P83" s="219"/>
      <c r="Q83" s="105"/>
      <c r="R83" s="221"/>
      <c r="S83" s="221"/>
      <c r="T83" s="221"/>
      <c r="U83" s="128"/>
      <c r="V83" s="105"/>
      <c r="W83" s="221"/>
      <c r="X83" s="66"/>
      <c r="Y83" s="40">
        <f t="shared" si="2"/>
        <v>71</v>
      </c>
      <c r="Z83" s="40"/>
    </row>
    <row r="84" spans="1:26">
      <c r="A84" s="192">
        <f t="shared" si="3"/>
        <v>72</v>
      </c>
      <c r="B84" s="192"/>
      <c r="C84" s="279">
        <f>'[3]PRESENT RATES'!C84</f>
        <v>0.13200000000000001</v>
      </c>
      <c r="D84" s="280"/>
      <c r="E84" s="280">
        <f>'[3]PRESENT RATES'!E84</f>
        <v>46</v>
      </c>
      <c r="F84" s="218">
        <f>'[3]PRESENT RATES'!F84</f>
        <v>100</v>
      </c>
      <c r="G84" s="218">
        <f>'[3]PRESENT RATES'!G84</f>
        <v>8500</v>
      </c>
      <c r="H84" s="89"/>
      <c r="I84" s="219">
        <f>'[3]PRESENT RATES'!I84</f>
        <v>0.68</v>
      </c>
      <c r="J84" s="219">
        <f>'[3]PRESENT RATES'!J84</f>
        <v>8.01</v>
      </c>
      <c r="K84" s="219">
        <f>'[3]PRESENT RATES'!K84</f>
        <v>0.14000000000000001</v>
      </c>
      <c r="L84" s="219">
        <f>'[3]PRESENT RATES'!L84</f>
        <v>0</v>
      </c>
      <c r="M84" s="219">
        <f>'[3]PRESENT RATES'!M84</f>
        <v>0</v>
      </c>
      <c r="N84" s="219">
        <f>'[3]PRESENT RATES'!N84</f>
        <v>0.38</v>
      </c>
      <c r="O84" s="219">
        <f>'[3]PRESENT RATES'!O84</f>
        <v>0</v>
      </c>
      <c r="P84" s="219">
        <f>'[3]PRESENT RATES'!P84</f>
        <v>0</v>
      </c>
      <c r="Q84" s="105">
        <f>SUM(I84:P84)</f>
        <v>9.2100000000000009</v>
      </c>
      <c r="R84" s="221">
        <f>'[3]PRESENT RATES'!R84</f>
        <v>0.23138</v>
      </c>
      <c r="S84" s="221">
        <f>'[3]PRESENT RATES'!S84</f>
        <v>3.3009599999999999</v>
      </c>
      <c r="T84" s="221">
        <f>'[3]PRESENT RATES'!T84</f>
        <v>-1.3699999999999999E-3</v>
      </c>
      <c r="U84" s="128">
        <f>ROUND(SUM(Q84,R84,T84,S84),5)</f>
        <v>12.740970000000001</v>
      </c>
      <c r="V84" s="105"/>
      <c r="W84" s="221">
        <f>'[3]PRESENT RATES'!W84</f>
        <v>-3.2200000000000002E-3</v>
      </c>
      <c r="Y84" s="40">
        <f t="shared" si="2"/>
        <v>72</v>
      </c>
      <c r="Z84" s="40"/>
    </row>
    <row r="85" spans="1:26">
      <c r="A85" s="192">
        <f t="shared" si="3"/>
        <v>73</v>
      </c>
      <c r="B85" s="192"/>
      <c r="C85" s="279">
        <f>'[3]PRESENT RATES'!C85</f>
        <v>0.20699999999999999</v>
      </c>
      <c r="D85" s="280"/>
      <c r="E85" s="280">
        <f>'[3]PRESENT RATES'!E85</f>
        <v>72</v>
      </c>
      <c r="F85" s="218">
        <f>'[3]PRESENT RATES'!F85</f>
        <v>175</v>
      </c>
      <c r="G85" s="218">
        <f>'[3]PRESENT RATES'!G85</f>
        <v>12000</v>
      </c>
      <c r="H85" s="89"/>
      <c r="I85" s="219">
        <f>'[3]PRESENT RATES'!I85</f>
        <v>1.06</v>
      </c>
      <c r="J85" s="219">
        <f>'[3]PRESENT RATES'!J85</f>
        <v>9.2100000000000009</v>
      </c>
      <c r="K85" s="219">
        <f>'[3]PRESENT RATES'!K85</f>
        <v>0.22</v>
      </c>
      <c r="L85" s="219">
        <f>'[3]PRESENT RATES'!L85</f>
        <v>0</v>
      </c>
      <c r="M85" s="219">
        <f>'[3]PRESENT RATES'!M85</f>
        <v>0</v>
      </c>
      <c r="N85" s="219">
        <f>'[3]PRESENT RATES'!N85</f>
        <v>0.6</v>
      </c>
      <c r="O85" s="219">
        <f>'[3]PRESENT RATES'!O85</f>
        <v>0</v>
      </c>
      <c r="P85" s="219">
        <f>'[3]PRESENT RATES'!P85</f>
        <v>0</v>
      </c>
      <c r="Q85" s="105">
        <f>SUM(I85:P85)</f>
        <v>11.090000000000002</v>
      </c>
      <c r="R85" s="221">
        <f>'[3]PRESENT RATES'!R85</f>
        <v>0.36215999999999998</v>
      </c>
      <c r="S85" s="221">
        <f>'[3]PRESENT RATES'!S85</f>
        <v>5.1667199999999998</v>
      </c>
      <c r="T85" s="221">
        <f>'[3]PRESENT RATES'!T85</f>
        <v>-2.14E-3</v>
      </c>
      <c r="U85" s="128">
        <f>ROUND(SUM(Q85,R85,T85,S85),5)</f>
        <v>16.61674</v>
      </c>
      <c r="V85" s="105"/>
      <c r="W85" s="221">
        <f>'[3]PRESENT RATES'!W85</f>
        <v>-5.0400000000000002E-3</v>
      </c>
      <c r="X85" s="66"/>
      <c r="Y85" s="40">
        <f t="shared" si="2"/>
        <v>73</v>
      </c>
      <c r="Z85" s="40"/>
    </row>
    <row r="86" spans="1:26">
      <c r="A86" s="192">
        <f t="shared" si="3"/>
        <v>74</v>
      </c>
      <c r="B86" s="192"/>
      <c r="C86" s="279">
        <f>'[3]PRESENT RATES'!C86</f>
        <v>0.28799999999999998</v>
      </c>
      <c r="D86" s="280"/>
      <c r="E86" s="280">
        <f>'[3]PRESENT RATES'!E86</f>
        <v>100</v>
      </c>
      <c r="F86" s="218">
        <f>'[3]PRESENT RATES'!F86</f>
        <v>250</v>
      </c>
      <c r="G86" s="218">
        <f>'[3]PRESENT RATES'!G86</f>
        <v>18000</v>
      </c>
      <c r="H86" s="89"/>
      <c r="I86" s="219">
        <f>'[3]PRESENT RATES'!I86</f>
        <v>1.47</v>
      </c>
      <c r="J86" s="219">
        <f>'[3]PRESENT RATES'!J86</f>
        <v>10.59</v>
      </c>
      <c r="K86" s="219">
        <f>'[3]PRESENT RATES'!K86</f>
        <v>0.31</v>
      </c>
      <c r="L86" s="219">
        <f>'[3]PRESENT RATES'!L86</f>
        <v>0</v>
      </c>
      <c r="M86" s="219">
        <f>'[3]PRESENT RATES'!M86</f>
        <v>0</v>
      </c>
      <c r="N86" s="219">
        <f>'[3]PRESENT RATES'!N86</f>
        <v>0.83</v>
      </c>
      <c r="O86" s="219">
        <f>'[3]PRESENT RATES'!O86</f>
        <v>0</v>
      </c>
      <c r="P86" s="219">
        <f>'[3]PRESENT RATES'!P86</f>
        <v>0</v>
      </c>
      <c r="Q86" s="105">
        <f>SUM(I86:P86)</f>
        <v>13.200000000000001</v>
      </c>
      <c r="R86" s="221">
        <f>'[3]PRESENT RATES'!R86</f>
        <v>0.503</v>
      </c>
      <c r="S86" s="221">
        <f>'[3]PRESENT RATES'!S86</f>
        <v>7.1760000000000002</v>
      </c>
      <c r="T86" s="221">
        <f>'[3]PRESENT RATES'!T86</f>
        <v>-2.97E-3</v>
      </c>
      <c r="U86" s="128">
        <f>ROUND(SUM(Q86,R86,T86,S86),5)</f>
        <v>20.87603</v>
      </c>
      <c r="V86" s="105"/>
      <c r="W86" s="221">
        <f>'[3]PRESENT RATES'!W86</f>
        <v>-7.0000000000000001E-3</v>
      </c>
      <c r="X86" s="66"/>
      <c r="Y86" s="40">
        <f t="shared" si="2"/>
        <v>74</v>
      </c>
      <c r="Z86" s="40"/>
    </row>
    <row r="87" spans="1:26">
      <c r="A87" s="192">
        <f t="shared" si="3"/>
        <v>75</v>
      </c>
      <c r="B87" s="192"/>
      <c r="C87" s="279">
        <f>'[3]PRESENT RATES'!C87</f>
        <v>0.44400000000000001</v>
      </c>
      <c r="D87" s="280"/>
      <c r="E87" s="280">
        <f>'[3]PRESENT RATES'!E87</f>
        <v>154</v>
      </c>
      <c r="F87" s="218">
        <f>'[3]PRESENT RATES'!F87</f>
        <v>400</v>
      </c>
      <c r="G87" s="218">
        <f>'[3]PRESENT RATES'!G87</f>
        <v>32000</v>
      </c>
      <c r="H87" s="89"/>
      <c r="I87" s="219">
        <f>'[3]PRESENT RATES'!I87</f>
        <v>2.27</v>
      </c>
      <c r="J87" s="219">
        <f>'[3]PRESENT RATES'!J87</f>
        <v>13.65</v>
      </c>
      <c r="K87" s="219">
        <f>'[3]PRESENT RATES'!K87</f>
        <v>0.48</v>
      </c>
      <c r="L87" s="219">
        <f>'[3]PRESENT RATES'!L87</f>
        <v>0</v>
      </c>
      <c r="M87" s="219">
        <f>'[3]PRESENT RATES'!M87</f>
        <v>0.01</v>
      </c>
      <c r="N87" s="219">
        <f>'[3]PRESENT RATES'!N87</f>
        <v>1.28</v>
      </c>
      <c r="O87" s="219">
        <f>'[3]PRESENT RATES'!O87</f>
        <v>0</v>
      </c>
      <c r="P87" s="219">
        <f>'[3]PRESENT RATES'!P87</f>
        <v>0</v>
      </c>
      <c r="Q87" s="105">
        <f>SUM(I87:P87)</f>
        <v>17.690000000000001</v>
      </c>
      <c r="R87" s="221">
        <f>'[3]PRESENT RATES'!R87</f>
        <v>0.77461999999999998</v>
      </c>
      <c r="S87" s="221">
        <f>'[3]PRESENT RATES'!S87</f>
        <v>11.05104</v>
      </c>
      <c r="T87" s="221">
        <f>'[3]PRESENT RATES'!T87</f>
        <v>-4.5799999999999999E-3</v>
      </c>
      <c r="U87" s="128">
        <f>ROUND(SUM(Q87,R87,T87,S87),5)</f>
        <v>29.51108</v>
      </c>
      <c r="V87" s="105"/>
      <c r="W87" s="221">
        <f>'[3]PRESENT RATES'!W87</f>
        <v>-1.078E-2</v>
      </c>
      <c r="X87" s="66"/>
      <c r="Y87" s="40">
        <f t="shared" si="2"/>
        <v>75</v>
      </c>
      <c r="Z87" s="40"/>
    </row>
    <row r="88" spans="1:26">
      <c r="A88" s="192">
        <f t="shared" si="3"/>
        <v>76</v>
      </c>
      <c r="B88" s="192"/>
      <c r="C88" s="279"/>
      <c r="D88" s="280"/>
      <c r="E88" s="280"/>
      <c r="F88" s="283" t="s">
        <v>111</v>
      </c>
      <c r="G88" s="218"/>
      <c r="I88" s="219"/>
      <c r="J88" s="219"/>
      <c r="K88" s="219"/>
      <c r="L88" s="219"/>
      <c r="M88" s="219"/>
      <c r="N88" s="219"/>
      <c r="O88" s="219"/>
      <c r="P88" s="219"/>
      <c r="Q88" s="105"/>
      <c r="R88" s="221"/>
      <c r="S88" s="221"/>
      <c r="T88" s="221"/>
      <c r="U88" s="128"/>
      <c r="V88" s="105"/>
      <c r="W88" s="221"/>
      <c r="Y88" s="40">
        <f t="shared" si="2"/>
        <v>76</v>
      </c>
      <c r="Z88" s="40"/>
    </row>
    <row r="89" spans="1:26">
      <c r="A89" s="192">
        <f t="shared" si="3"/>
        <v>77</v>
      </c>
      <c r="B89" s="192"/>
      <c r="C89" s="279">
        <f>'[3]PRESENT RATES'!C89</f>
        <v>0.13200000000000001</v>
      </c>
      <c r="D89" s="280"/>
      <c r="E89" s="280">
        <f>'[3]PRESENT RATES'!E89</f>
        <v>46</v>
      </c>
      <c r="F89" s="218">
        <f>'[3]PRESENT RATES'!F89</f>
        <v>100</v>
      </c>
      <c r="G89" s="218">
        <f>'[3]PRESENT RATES'!G89</f>
        <v>8500</v>
      </c>
      <c r="H89" s="89"/>
      <c r="I89" s="219">
        <f>'[3]PRESENT RATES'!I89</f>
        <v>0.68</v>
      </c>
      <c r="J89" s="219">
        <f>'[3]PRESENT RATES'!J89</f>
        <v>8.4600000000000009</v>
      </c>
      <c r="K89" s="219">
        <f>'[3]PRESENT RATES'!K89</f>
        <v>0.14000000000000001</v>
      </c>
      <c r="L89" s="219">
        <f>'[3]PRESENT RATES'!L89</f>
        <v>0</v>
      </c>
      <c r="M89" s="219">
        <f>'[3]PRESENT RATES'!M89</f>
        <v>0</v>
      </c>
      <c r="N89" s="219">
        <f>'[3]PRESENT RATES'!N89</f>
        <v>0.38</v>
      </c>
      <c r="O89" s="219">
        <f>'[3]PRESENT RATES'!O89</f>
        <v>0</v>
      </c>
      <c r="P89" s="219">
        <f>'[3]PRESENT RATES'!P89</f>
        <v>0</v>
      </c>
      <c r="Q89" s="105">
        <f>SUM(I89:P89)</f>
        <v>9.6600000000000019</v>
      </c>
      <c r="R89" s="221">
        <f>'[3]PRESENT RATES'!R89</f>
        <v>0.23138</v>
      </c>
      <c r="S89" s="221">
        <f>'[3]PRESENT RATES'!S89</f>
        <v>3.3009599999999999</v>
      </c>
      <c r="T89" s="221">
        <f>'[3]PRESENT RATES'!T89</f>
        <v>-1.3699999999999999E-3</v>
      </c>
      <c r="U89" s="128">
        <f>ROUND(SUM(Q89,R89,T89,S89),5)</f>
        <v>13.19097</v>
      </c>
      <c r="V89" s="105"/>
      <c r="W89" s="221">
        <f>'[3]PRESENT RATES'!W89</f>
        <v>-3.2200000000000002E-3</v>
      </c>
      <c r="X89" s="66"/>
      <c r="Y89" s="40">
        <f t="shared" si="2"/>
        <v>77</v>
      </c>
      <c r="Z89" s="40"/>
    </row>
    <row r="90" spans="1:26">
      <c r="A90" s="192">
        <f t="shared" si="3"/>
        <v>78</v>
      </c>
      <c r="B90" s="192"/>
      <c r="C90" s="279">
        <f>'[3]PRESENT RATES'!C90</f>
        <v>0.20699999999999999</v>
      </c>
      <c r="D90" s="280"/>
      <c r="E90" s="280">
        <f>'[3]PRESENT RATES'!E90</f>
        <v>72</v>
      </c>
      <c r="F90" s="218">
        <f>'[3]PRESENT RATES'!F90</f>
        <v>175</v>
      </c>
      <c r="G90" s="218">
        <f>'[3]PRESENT RATES'!G90</f>
        <v>12000</v>
      </c>
      <c r="H90" s="89"/>
      <c r="I90" s="219">
        <f>'[3]PRESENT RATES'!I90</f>
        <v>1.06</v>
      </c>
      <c r="J90" s="219">
        <f>'[3]PRESENT RATES'!J90</f>
        <v>9.66</v>
      </c>
      <c r="K90" s="219">
        <f>'[3]PRESENT RATES'!K90</f>
        <v>0.22</v>
      </c>
      <c r="L90" s="219">
        <f>'[3]PRESENT RATES'!L90</f>
        <v>0</v>
      </c>
      <c r="M90" s="219">
        <f>'[3]PRESENT RATES'!M90</f>
        <v>0</v>
      </c>
      <c r="N90" s="219">
        <f>'[3]PRESENT RATES'!N90</f>
        <v>0.6</v>
      </c>
      <c r="O90" s="219">
        <f>'[3]PRESENT RATES'!O90</f>
        <v>0</v>
      </c>
      <c r="P90" s="219">
        <f>'[3]PRESENT RATES'!P90</f>
        <v>0</v>
      </c>
      <c r="Q90" s="105">
        <f>SUM(I90:P90)</f>
        <v>11.540000000000001</v>
      </c>
      <c r="R90" s="221">
        <f>'[3]PRESENT RATES'!R90</f>
        <v>0.36215999999999998</v>
      </c>
      <c r="S90" s="221">
        <f>'[3]PRESENT RATES'!S90</f>
        <v>5.1667199999999998</v>
      </c>
      <c r="T90" s="221">
        <f>'[3]PRESENT RATES'!T90</f>
        <v>-2.14E-3</v>
      </c>
      <c r="U90" s="128">
        <f>ROUND(SUM(Q90,R90,T90,S90),5)</f>
        <v>17.066739999999999</v>
      </c>
      <c r="V90" s="105"/>
      <c r="W90" s="221">
        <f>'[3]PRESENT RATES'!W90</f>
        <v>-5.0400000000000002E-3</v>
      </c>
      <c r="X90" s="66"/>
      <c r="Y90" s="40">
        <f t="shared" si="2"/>
        <v>78</v>
      </c>
      <c r="Z90" s="40"/>
    </row>
    <row r="91" spans="1:26">
      <c r="A91" s="192">
        <f t="shared" si="3"/>
        <v>79</v>
      </c>
      <c r="B91" s="192"/>
      <c r="C91" s="279">
        <f>'[3]PRESENT RATES'!C91</f>
        <v>0.28799999999999998</v>
      </c>
      <c r="D91" s="280"/>
      <c r="E91" s="280">
        <f>'[3]PRESENT RATES'!E91</f>
        <v>100</v>
      </c>
      <c r="F91" s="218">
        <f>'[3]PRESENT RATES'!F91</f>
        <v>250</v>
      </c>
      <c r="G91" s="218">
        <f>'[3]PRESENT RATES'!G91</f>
        <v>18000</v>
      </c>
      <c r="H91" s="89"/>
      <c r="I91" s="219">
        <f>'[3]PRESENT RATES'!I91</f>
        <v>1.47</v>
      </c>
      <c r="J91" s="219">
        <f>'[3]PRESENT RATES'!J91</f>
        <v>11.05</v>
      </c>
      <c r="K91" s="219">
        <f>'[3]PRESENT RATES'!K91</f>
        <v>0.31</v>
      </c>
      <c r="L91" s="219">
        <f>'[3]PRESENT RATES'!L91</f>
        <v>0</v>
      </c>
      <c r="M91" s="219">
        <f>'[3]PRESENT RATES'!M91</f>
        <v>0</v>
      </c>
      <c r="N91" s="219">
        <f>'[3]PRESENT RATES'!N91</f>
        <v>0.83</v>
      </c>
      <c r="O91" s="219">
        <f>'[3]PRESENT RATES'!O91</f>
        <v>0</v>
      </c>
      <c r="P91" s="219">
        <f>'[3]PRESENT RATES'!P91</f>
        <v>0</v>
      </c>
      <c r="Q91" s="105">
        <f>SUM(I91:P91)</f>
        <v>13.660000000000002</v>
      </c>
      <c r="R91" s="221">
        <f>'[3]PRESENT RATES'!R91</f>
        <v>0.503</v>
      </c>
      <c r="S91" s="221">
        <f>'[3]PRESENT RATES'!S91</f>
        <v>7.1760000000000002</v>
      </c>
      <c r="T91" s="221">
        <f>'[3]PRESENT RATES'!T91</f>
        <v>-2.97E-3</v>
      </c>
      <c r="U91" s="128">
        <f>ROUND(SUM(Q91,R91,T91,S91),5)</f>
        <v>21.336030000000001</v>
      </c>
      <c r="V91" s="105"/>
      <c r="W91" s="221">
        <f>'[3]PRESENT RATES'!W91</f>
        <v>-7.0000000000000001E-3</v>
      </c>
      <c r="X91" s="66"/>
      <c r="Y91" s="40">
        <f t="shared" si="2"/>
        <v>79</v>
      </c>
      <c r="Z91" s="40"/>
    </row>
    <row r="92" spans="1:26">
      <c r="A92" s="192">
        <f t="shared" si="3"/>
        <v>80</v>
      </c>
      <c r="B92" s="192"/>
      <c r="C92" s="279">
        <f>'[3]PRESENT RATES'!C92</f>
        <v>0.44400000000000001</v>
      </c>
      <c r="D92" s="280"/>
      <c r="E92" s="280">
        <f>'[3]PRESENT RATES'!E92</f>
        <v>154</v>
      </c>
      <c r="F92" s="218">
        <f>'[3]PRESENT RATES'!F92</f>
        <v>400</v>
      </c>
      <c r="G92" s="218">
        <f>'[3]PRESENT RATES'!G92</f>
        <v>32000</v>
      </c>
      <c r="H92" s="89"/>
      <c r="I92" s="219">
        <f>'[3]PRESENT RATES'!I92</f>
        <v>2.27</v>
      </c>
      <c r="J92" s="219">
        <f>'[3]PRESENT RATES'!J92</f>
        <v>14.1</v>
      </c>
      <c r="K92" s="219">
        <f>'[3]PRESENT RATES'!K92</f>
        <v>0.48</v>
      </c>
      <c r="L92" s="219">
        <f>'[3]PRESENT RATES'!L92</f>
        <v>0</v>
      </c>
      <c r="M92" s="219">
        <f>'[3]PRESENT RATES'!M92</f>
        <v>0.01</v>
      </c>
      <c r="N92" s="219">
        <f>'[3]PRESENT RATES'!N92</f>
        <v>1.28</v>
      </c>
      <c r="O92" s="219">
        <f>'[3]PRESENT RATES'!O92</f>
        <v>0</v>
      </c>
      <c r="P92" s="219">
        <f>'[3]PRESENT RATES'!P92</f>
        <v>0</v>
      </c>
      <c r="Q92" s="105">
        <f>SUM(I92:P92)</f>
        <v>18.140000000000004</v>
      </c>
      <c r="R92" s="221">
        <f>'[3]PRESENT RATES'!R92</f>
        <v>0.77461999999999998</v>
      </c>
      <c r="S92" s="221">
        <f>'[3]PRESENT RATES'!S92</f>
        <v>11.05104</v>
      </c>
      <c r="T92" s="221">
        <f>'[3]PRESENT RATES'!T92</f>
        <v>-4.5799999999999999E-3</v>
      </c>
      <c r="U92" s="128">
        <f>ROUND(SUM(Q92,R92,T92,S92),5)</f>
        <v>29.961079999999999</v>
      </c>
      <c r="V92" s="105"/>
      <c r="W92" s="221">
        <f>'[3]PRESENT RATES'!W92</f>
        <v>-1.078E-2</v>
      </c>
      <c r="X92" s="66"/>
      <c r="Y92" s="40">
        <f t="shared" si="2"/>
        <v>80</v>
      </c>
      <c r="Z92" s="40"/>
    </row>
    <row r="93" spans="1:26">
      <c r="A93" s="192">
        <f t="shared" si="3"/>
        <v>81</v>
      </c>
      <c r="B93" s="192"/>
      <c r="C93" s="279"/>
      <c r="D93" s="280"/>
      <c r="E93" s="280"/>
      <c r="F93" s="283" t="s">
        <v>112</v>
      </c>
      <c r="G93" s="218"/>
      <c r="I93" s="219"/>
      <c r="J93" s="219"/>
      <c r="K93" s="219"/>
      <c r="L93" s="219"/>
      <c r="M93" s="219"/>
      <c r="N93" s="219"/>
      <c r="O93" s="219"/>
      <c r="P93" s="219"/>
      <c r="Q93" s="105"/>
      <c r="R93" s="221"/>
      <c r="S93" s="221"/>
      <c r="T93" s="221"/>
      <c r="U93" s="128"/>
      <c r="V93" s="105"/>
      <c r="W93" s="221"/>
      <c r="Y93" s="40">
        <f t="shared" si="2"/>
        <v>81</v>
      </c>
      <c r="Z93" s="40"/>
    </row>
    <row r="94" spans="1:26">
      <c r="A94" s="192">
        <f t="shared" si="3"/>
        <v>82</v>
      </c>
      <c r="B94" s="192"/>
      <c r="C94" s="279">
        <f>'[3]PRESENT RATES'!C94</f>
        <v>0.13200000000000001</v>
      </c>
      <c r="D94" s="280"/>
      <c r="E94" s="280">
        <f>'[3]PRESENT RATES'!E94</f>
        <v>46</v>
      </c>
      <c r="F94" s="218">
        <f>'[3]PRESENT RATES'!F94</f>
        <v>100</v>
      </c>
      <c r="G94" s="218">
        <f>'[3]PRESENT RATES'!G94</f>
        <v>8500</v>
      </c>
      <c r="H94" s="89"/>
      <c r="I94" s="219">
        <f>'[3]PRESENT RATES'!I94</f>
        <v>0.68</v>
      </c>
      <c r="J94" s="219">
        <f>'[3]PRESENT RATES'!J94</f>
        <v>20.239999999999998</v>
      </c>
      <c r="K94" s="219">
        <f>'[3]PRESENT RATES'!K94</f>
        <v>0.14000000000000001</v>
      </c>
      <c r="L94" s="219">
        <f>'[3]PRESENT RATES'!L94</f>
        <v>0</v>
      </c>
      <c r="M94" s="219">
        <f>'[3]PRESENT RATES'!M94</f>
        <v>0</v>
      </c>
      <c r="N94" s="219">
        <f>'[3]PRESENT RATES'!N94</f>
        <v>0.38</v>
      </c>
      <c r="O94" s="219">
        <f>'[3]PRESENT RATES'!O94</f>
        <v>0</v>
      </c>
      <c r="P94" s="219">
        <f>'[3]PRESENT RATES'!P94</f>
        <v>0</v>
      </c>
      <c r="Q94" s="105">
        <f>SUM(I94:P94)</f>
        <v>21.439999999999998</v>
      </c>
      <c r="R94" s="221">
        <f>'[3]PRESENT RATES'!R94</f>
        <v>0.23138</v>
      </c>
      <c r="S94" s="221">
        <f>'[3]PRESENT RATES'!S94</f>
        <v>3.3009599999999999</v>
      </c>
      <c r="T94" s="221">
        <f>'[3]PRESENT RATES'!T94</f>
        <v>-1.3699999999999999E-3</v>
      </c>
      <c r="U94" s="128">
        <f>ROUND(SUM(Q94,R94,T94,S94),5)</f>
        <v>24.970970000000001</v>
      </c>
      <c r="V94" s="105"/>
      <c r="W94" s="221">
        <f>'[3]PRESENT RATES'!W94</f>
        <v>-3.2200000000000002E-3</v>
      </c>
      <c r="X94" s="66"/>
      <c r="Y94" s="40">
        <f t="shared" si="2"/>
        <v>82</v>
      </c>
      <c r="Z94" s="40"/>
    </row>
    <row r="95" spans="1:26">
      <c r="A95" s="192">
        <f t="shared" si="3"/>
        <v>83</v>
      </c>
      <c r="B95" s="192"/>
      <c r="C95" s="279">
        <f>'[3]PRESENT RATES'!C95</f>
        <v>0.20699999999999999</v>
      </c>
      <c r="D95" s="280"/>
      <c r="E95" s="280">
        <f>'[3]PRESENT RATES'!E95</f>
        <v>72</v>
      </c>
      <c r="F95" s="218">
        <f>'[3]PRESENT RATES'!F95</f>
        <v>175</v>
      </c>
      <c r="G95" s="218">
        <f>'[3]PRESENT RATES'!G95</f>
        <v>12000</v>
      </c>
      <c r="H95" s="89"/>
      <c r="I95" s="219">
        <f>'[3]PRESENT RATES'!I95</f>
        <v>1.06</v>
      </c>
      <c r="J95" s="219">
        <f>'[3]PRESENT RATES'!J95</f>
        <v>21.44</v>
      </c>
      <c r="K95" s="219">
        <f>'[3]PRESENT RATES'!K95</f>
        <v>0.22</v>
      </c>
      <c r="L95" s="219">
        <f>'[3]PRESENT RATES'!L95</f>
        <v>0</v>
      </c>
      <c r="M95" s="219">
        <f>'[3]PRESENT RATES'!M95</f>
        <v>0</v>
      </c>
      <c r="N95" s="219">
        <f>'[3]PRESENT RATES'!N95</f>
        <v>0.6</v>
      </c>
      <c r="O95" s="219">
        <f>'[3]PRESENT RATES'!O95</f>
        <v>0</v>
      </c>
      <c r="P95" s="219">
        <f>'[3]PRESENT RATES'!P95</f>
        <v>0</v>
      </c>
      <c r="Q95" s="105">
        <f>SUM(I95:P95)</f>
        <v>23.32</v>
      </c>
      <c r="R95" s="221">
        <f>'[3]PRESENT RATES'!R95</f>
        <v>0.36215999999999998</v>
      </c>
      <c r="S95" s="221">
        <f>'[3]PRESENT RATES'!S95</f>
        <v>5.1667199999999998</v>
      </c>
      <c r="T95" s="221">
        <f>'[3]PRESENT RATES'!T95</f>
        <v>-2.14E-3</v>
      </c>
      <c r="U95" s="128">
        <f>ROUND(SUM(Q95,R95,T95,S95),5)</f>
        <v>28.84674</v>
      </c>
      <c r="V95" s="105"/>
      <c r="W95" s="221">
        <f>'[3]PRESENT RATES'!W95</f>
        <v>-5.0400000000000002E-3</v>
      </c>
      <c r="X95" s="66"/>
      <c r="Y95" s="40">
        <f t="shared" si="2"/>
        <v>83</v>
      </c>
      <c r="Z95" s="40"/>
    </row>
    <row r="96" spans="1:26">
      <c r="A96" s="192">
        <f t="shared" si="3"/>
        <v>84</v>
      </c>
      <c r="B96" s="192"/>
      <c r="C96" s="279">
        <f>'[3]PRESENT RATES'!C96</f>
        <v>0.28799999999999998</v>
      </c>
      <c r="D96" s="280"/>
      <c r="E96" s="280">
        <f>'[3]PRESENT RATES'!E96</f>
        <v>100</v>
      </c>
      <c r="F96" s="218">
        <f>'[3]PRESENT RATES'!F96</f>
        <v>250</v>
      </c>
      <c r="G96" s="218">
        <f>'[3]PRESENT RATES'!G96</f>
        <v>18000</v>
      </c>
      <c r="H96" s="89"/>
      <c r="I96" s="219">
        <f>'[3]PRESENT RATES'!I96</f>
        <v>1.47</v>
      </c>
      <c r="J96" s="219">
        <f>'[3]PRESENT RATES'!J96</f>
        <v>22.83</v>
      </c>
      <c r="K96" s="219">
        <f>'[3]PRESENT RATES'!K96</f>
        <v>0.31</v>
      </c>
      <c r="L96" s="219">
        <f>'[3]PRESENT RATES'!L96</f>
        <v>0</v>
      </c>
      <c r="M96" s="219">
        <f>'[3]PRESENT RATES'!M96</f>
        <v>0</v>
      </c>
      <c r="N96" s="219">
        <f>'[3]PRESENT RATES'!N96</f>
        <v>0.83</v>
      </c>
      <c r="O96" s="219">
        <f>'[3]PRESENT RATES'!O96</f>
        <v>0</v>
      </c>
      <c r="P96" s="219">
        <f>'[3]PRESENT RATES'!P96</f>
        <v>0</v>
      </c>
      <c r="Q96" s="105">
        <f>SUM(I96:P96)</f>
        <v>25.439999999999994</v>
      </c>
      <c r="R96" s="221">
        <f>'[3]PRESENT RATES'!R96</f>
        <v>0.503</v>
      </c>
      <c r="S96" s="221">
        <f>'[3]PRESENT RATES'!S96</f>
        <v>7.1760000000000002</v>
      </c>
      <c r="T96" s="221">
        <f>'[3]PRESENT RATES'!T96</f>
        <v>-2.97E-3</v>
      </c>
      <c r="U96" s="128">
        <f>ROUND(SUM(Q96,R96,T96,S96),5)</f>
        <v>33.116030000000002</v>
      </c>
      <c r="V96" s="105"/>
      <c r="W96" s="221">
        <f>'[3]PRESENT RATES'!W96</f>
        <v>-7.0000000000000001E-3</v>
      </c>
      <c r="X96" s="66"/>
      <c r="Y96" s="40">
        <f t="shared" si="2"/>
        <v>84</v>
      </c>
      <c r="Z96" s="40"/>
    </row>
    <row r="97" spans="1:26">
      <c r="A97" s="192">
        <f t="shared" si="3"/>
        <v>85</v>
      </c>
      <c r="B97" s="192"/>
      <c r="C97" s="279">
        <f>'[3]PRESENT RATES'!C97</f>
        <v>0.44400000000000001</v>
      </c>
      <c r="D97" s="280"/>
      <c r="E97" s="280">
        <f>'[3]PRESENT RATES'!E97</f>
        <v>154</v>
      </c>
      <c r="F97" s="218">
        <f>'[3]PRESENT RATES'!F97</f>
        <v>400</v>
      </c>
      <c r="G97" s="218">
        <f>'[3]PRESENT RATES'!G97</f>
        <v>32000</v>
      </c>
      <c r="H97" s="89"/>
      <c r="I97" s="219">
        <f>'[3]PRESENT RATES'!I97</f>
        <v>2.27</v>
      </c>
      <c r="J97" s="219">
        <f>'[3]PRESENT RATES'!J97</f>
        <v>25.88</v>
      </c>
      <c r="K97" s="219">
        <f>'[3]PRESENT RATES'!K97</f>
        <v>0.48</v>
      </c>
      <c r="L97" s="219">
        <f>'[3]PRESENT RATES'!L97</f>
        <v>0</v>
      </c>
      <c r="M97" s="219">
        <f>'[3]PRESENT RATES'!M97</f>
        <v>0.01</v>
      </c>
      <c r="N97" s="219">
        <f>'[3]PRESENT RATES'!N97</f>
        <v>1.28</v>
      </c>
      <c r="O97" s="219">
        <f>'[3]PRESENT RATES'!O97</f>
        <v>0</v>
      </c>
      <c r="P97" s="219">
        <f>'[3]PRESENT RATES'!P97</f>
        <v>0</v>
      </c>
      <c r="Q97" s="105">
        <f>SUM(I97:P97)</f>
        <v>29.92</v>
      </c>
      <c r="R97" s="221">
        <f>'[3]PRESENT RATES'!R97</f>
        <v>0.77461999999999998</v>
      </c>
      <c r="S97" s="221">
        <f>'[3]PRESENT RATES'!S97</f>
        <v>11.05104</v>
      </c>
      <c r="T97" s="221">
        <f>'[3]PRESENT RATES'!T97</f>
        <v>-4.5799999999999999E-3</v>
      </c>
      <c r="U97" s="128">
        <f>ROUND(SUM(Q97,R97,T97,S97),5)</f>
        <v>41.741079999999997</v>
      </c>
      <c r="V97" s="105"/>
      <c r="W97" s="221">
        <f>'[3]PRESENT RATES'!W97</f>
        <v>-1.078E-2</v>
      </c>
      <c r="X97" s="66"/>
      <c r="Y97" s="40">
        <f t="shared" si="2"/>
        <v>85</v>
      </c>
      <c r="Z97" s="40"/>
    </row>
    <row r="98" spans="1:26">
      <c r="A98" s="27"/>
      <c r="C98" s="186"/>
      <c r="J98" s="27"/>
      <c r="T98" s="27"/>
    </row>
    <row r="99" spans="1:26">
      <c r="A99" s="27"/>
      <c r="C99" s="186"/>
      <c r="J99" s="27"/>
      <c r="T99" s="27"/>
    </row>
    <row r="100" spans="1:26">
      <c r="A100" s="27"/>
      <c r="C100" s="186"/>
      <c r="J100" s="27"/>
      <c r="T100" s="27"/>
    </row>
    <row r="101" spans="1:26">
      <c r="A101" s="27"/>
      <c r="C101" s="186"/>
      <c r="J101" s="27"/>
      <c r="T101" s="27"/>
    </row>
    <row r="102" spans="1:26">
      <c r="A102" s="27"/>
      <c r="C102" s="186"/>
      <c r="J102" s="27"/>
      <c r="T102" s="27"/>
    </row>
    <row r="103" spans="1:26">
      <c r="A103" s="27"/>
      <c r="C103" s="186"/>
      <c r="J103" s="27"/>
      <c r="T103" s="27"/>
    </row>
    <row r="104" spans="1:26">
      <c r="A104" s="27"/>
      <c r="C104" s="186"/>
      <c r="J104" s="27"/>
      <c r="T104" s="27"/>
    </row>
    <row r="105" spans="1:26">
      <c r="A105" s="27"/>
      <c r="C105" s="186"/>
      <c r="J105" s="27"/>
      <c r="T105" s="27"/>
    </row>
    <row r="106" spans="1:26">
      <c r="A106" s="27"/>
      <c r="C106" s="186"/>
      <c r="J106" s="27"/>
      <c r="T106" s="27"/>
    </row>
    <row r="107" spans="1:26">
      <c r="A107" s="27"/>
      <c r="C107" s="186"/>
      <c r="J107" s="27"/>
      <c r="T107" s="27"/>
    </row>
    <row r="108" spans="1:26">
      <c r="A108" s="27"/>
      <c r="C108" s="186"/>
      <c r="J108" s="27"/>
      <c r="T108" s="27"/>
    </row>
    <row r="109" spans="1:26">
      <c r="A109" s="27"/>
      <c r="C109" s="186"/>
      <c r="J109" s="27"/>
      <c r="T109" s="27"/>
    </row>
    <row r="110" spans="1:26">
      <c r="A110" s="27"/>
      <c r="C110" s="186"/>
      <c r="J110" s="27"/>
      <c r="T110" s="27"/>
    </row>
    <row r="111" spans="1:26">
      <c r="A111" s="27"/>
      <c r="C111" s="186"/>
      <c r="J111" s="27"/>
      <c r="T111" s="27"/>
    </row>
    <row r="112" spans="1:26">
      <c r="A112" s="27"/>
      <c r="C112" s="186"/>
      <c r="J112" s="27"/>
      <c r="T112" s="27"/>
    </row>
    <row r="113" spans="1:20">
      <c r="A113" s="27"/>
      <c r="C113" s="186"/>
      <c r="J113" s="27"/>
      <c r="T113" s="27"/>
    </row>
    <row r="114" spans="1:20">
      <c r="A114" s="27"/>
      <c r="C114" s="186"/>
      <c r="J114" s="27"/>
      <c r="T114" s="27"/>
    </row>
    <row r="115" spans="1:20">
      <c r="A115" s="27"/>
      <c r="C115" s="186"/>
      <c r="J115" s="27"/>
      <c r="T115" s="27"/>
    </row>
    <row r="116" spans="1:20">
      <c r="A116" s="27"/>
      <c r="C116" s="186"/>
      <c r="J116" s="27"/>
      <c r="T116" s="27"/>
    </row>
    <row r="117" spans="1:20">
      <c r="A117" s="27"/>
      <c r="C117" s="186"/>
      <c r="J117" s="27"/>
      <c r="T117" s="27"/>
    </row>
    <row r="118" spans="1:20">
      <c r="A118" s="27"/>
      <c r="C118" s="186"/>
      <c r="J118" s="27"/>
      <c r="T118" s="27"/>
    </row>
    <row r="119" spans="1:20">
      <c r="A119" s="27"/>
      <c r="C119" s="186"/>
      <c r="J119" s="27"/>
      <c r="T119" s="27"/>
    </row>
    <row r="120" spans="1:20">
      <c r="A120" s="27"/>
      <c r="C120" s="186"/>
      <c r="J120" s="27"/>
      <c r="T120" s="27"/>
    </row>
    <row r="121" spans="1:20">
      <c r="A121" s="27"/>
      <c r="C121" s="186"/>
      <c r="J121" s="27"/>
      <c r="T121" s="27"/>
    </row>
    <row r="122" spans="1:20">
      <c r="A122" s="27"/>
      <c r="C122" s="186"/>
      <c r="J122" s="27"/>
      <c r="T122" s="27"/>
    </row>
    <row r="123" spans="1:20">
      <c r="A123" s="27"/>
      <c r="C123" s="186"/>
      <c r="J123" s="27"/>
      <c r="T123" s="27"/>
    </row>
    <row r="124" spans="1:20">
      <c r="A124" s="27"/>
      <c r="C124" s="186"/>
      <c r="J124" s="27"/>
      <c r="T124" s="27"/>
    </row>
    <row r="125" spans="1:20">
      <c r="A125" s="27"/>
      <c r="C125" s="186"/>
      <c r="J125" s="27"/>
      <c r="T125" s="27"/>
    </row>
    <row r="126" spans="1:20">
      <c r="A126" s="27"/>
      <c r="C126" s="186"/>
      <c r="J126" s="27"/>
      <c r="T126" s="27"/>
    </row>
    <row r="127" spans="1:20">
      <c r="A127" s="27"/>
      <c r="C127" s="186"/>
      <c r="J127" s="27"/>
      <c r="T127" s="27"/>
    </row>
    <row r="128" spans="1:20">
      <c r="A128" s="27"/>
      <c r="C128" s="186"/>
      <c r="J128" s="27"/>
      <c r="T128" s="27"/>
    </row>
    <row r="129" spans="1:20">
      <c r="A129" s="27"/>
      <c r="C129" s="186"/>
      <c r="J129" s="27"/>
      <c r="T129" s="27"/>
    </row>
    <row r="130" spans="1:20">
      <c r="A130" s="27"/>
      <c r="C130" s="186"/>
      <c r="J130" s="27"/>
      <c r="T130" s="27"/>
    </row>
    <row r="131" spans="1:20">
      <c r="A131" s="27"/>
      <c r="C131" s="186"/>
      <c r="J131" s="27"/>
      <c r="T131" s="27"/>
    </row>
    <row r="132" spans="1:20">
      <c r="A132" s="27"/>
      <c r="C132" s="186"/>
      <c r="J132" s="27"/>
      <c r="T132" s="27"/>
    </row>
    <row r="133" spans="1:20">
      <c r="A133" s="27"/>
      <c r="C133" s="186"/>
      <c r="J133" s="27"/>
      <c r="T133" s="27"/>
    </row>
    <row r="134" spans="1:20">
      <c r="A134" s="27"/>
      <c r="C134" s="186"/>
      <c r="J134" s="27"/>
      <c r="T134" s="27"/>
    </row>
    <row r="135" spans="1:20">
      <c r="A135" s="27"/>
      <c r="C135" s="186"/>
      <c r="J135" s="27"/>
      <c r="T135" s="27"/>
    </row>
    <row r="136" spans="1:20">
      <c r="A136" s="27"/>
      <c r="C136" s="186"/>
      <c r="J136" s="27"/>
      <c r="T136" s="27"/>
    </row>
    <row r="137" spans="1:20">
      <c r="A137" s="27"/>
      <c r="C137" s="186"/>
      <c r="J137" s="27"/>
      <c r="T137" s="27"/>
    </row>
    <row r="138" spans="1:20">
      <c r="A138" s="27"/>
      <c r="C138" s="186"/>
      <c r="J138" s="27"/>
      <c r="T138" s="27"/>
    </row>
    <row r="139" spans="1:20">
      <c r="A139" s="27"/>
      <c r="C139" s="186"/>
      <c r="J139" s="27"/>
      <c r="T139" s="27"/>
    </row>
    <row r="140" spans="1:20">
      <c r="A140" s="27"/>
      <c r="C140" s="186"/>
      <c r="J140" s="27"/>
      <c r="T140" s="27"/>
    </row>
    <row r="141" spans="1:20">
      <c r="A141" s="27"/>
      <c r="C141" s="186"/>
      <c r="J141" s="27"/>
      <c r="T141" s="27"/>
    </row>
    <row r="142" spans="1:20">
      <c r="A142" s="27"/>
      <c r="C142" s="186"/>
      <c r="J142" s="27"/>
      <c r="T142" s="27"/>
    </row>
    <row r="143" spans="1:20">
      <c r="A143" s="27"/>
      <c r="C143" s="186"/>
      <c r="J143" s="27"/>
      <c r="T143" s="27"/>
    </row>
    <row r="144" spans="1:20">
      <c r="A144" s="27"/>
      <c r="C144" s="186"/>
      <c r="J144" s="27"/>
      <c r="T144" s="27"/>
    </row>
    <row r="145" spans="1:20">
      <c r="A145" s="27"/>
      <c r="C145" s="186"/>
      <c r="J145" s="27"/>
      <c r="T145" s="27"/>
    </row>
    <row r="146" spans="1:20">
      <c r="A146" s="27"/>
      <c r="C146" s="186"/>
      <c r="J146" s="27"/>
      <c r="T146" s="27"/>
    </row>
    <row r="147" spans="1:20">
      <c r="A147" s="27"/>
      <c r="C147" s="186"/>
      <c r="J147" s="27"/>
      <c r="T147" s="27"/>
    </row>
    <row r="148" spans="1:20">
      <c r="A148" s="27"/>
      <c r="C148" s="186"/>
      <c r="J148" s="27"/>
      <c r="T148" s="27"/>
    </row>
    <row r="149" spans="1:20">
      <c r="A149" s="27"/>
      <c r="C149" s="186"/>
      <c r="J149" s="27"/>
      <c r="T149" s="27"/>
    </row>
    <row r="150" spans="1:20">
      <c r="A150" s="27"/>
      <c r="C150" s="186"/>
      <c r="J150" s="27"/>
      <c r="T150" s="27"/>
    </row>
    <row r="151" spans="1:20">
      <c r="A151" s="27"/>
      <c r="C151" s="186"/>
      <c r="J151" s="27"/>
      <c r="T151" s="27"/>
    </row>
    <row r="152" spans="1:20">
      <c r="A152" s="27"/>
      <c r="C152" s="186"/>
      <c r="J152" s="27"/>
      <c r="T152" s="27"/>
    </row>
    <row r="153" spans="1:20">
      <c r="A153" s="27"/>
      <c r="C153" s="186"/>
      <c r="J153" s="27"/>
      <c r="T153" s="27"/>
    </row>
    <row r="154" spans="1:20">
      <c r="A154" s="27"/>
      <c r="C154" s="186"/>
      <c r="J154" s="27"/>
      <c r="T154" s="27"/>
    </row>
    <row r="155" spans="1:20">
      <c r="A155" s="27"/>
      <c r="C155" s="186"/>
      <c r="J155" s="27"/>
      <c r="T155" s="27"/>
    </row>
    <row r="156" spans="1:20">
      <c r="A156" s="27"/>
      <c r="C156" s="186"/>
      <c r="J156" s="27"/>
      <c r="T156" s="27"/>
    </row>
    <row r="157" spans="1:20">
      <c r="A157" s="27"/>
      <c r="C157" s="186"/>
      <c r="J157" s="27"/>
      <c r="T157" s="27"/>
    </row>
    <row r="158" spans="1:20">
      <c r="A158" s="27"/>
      <c r="C158" s="186"/>
      <c r="J158" s="27"/>
      <c r="T158" s="27"/>
    </row>
    <row r="159" spans="1:20">
      <c r="A159" s="27"/>
      <c r="C159" s="186"/>
      <c r="J159" s="27"/>
      <c r="T159" s="27"/>
    </row>
    <row r="160" spans="1:20">
      <c r="A160" s="27"/>
      <c r="C160" s="186"/>
      <c r="J160" s="27"/>
      <c r="T160" s="27"/>
    </row>
    <row r="161" spans="1:20">
      <c r="A161" s="27"/>
      <c r="C161" s="186"/>
      <c r="J161" s="27"/>
      <c r="T161" s="27"/>
    </row>
    <row r="162" spans="1:20">
      <c r="A162" s="27"/>
      <c r="C162" s="186"/>
      <c r="J162" s="27"/>
      <c r="T162" s="27"/>
    </row>
    <row r="163" spans="1:20">
      <c r="A163" s="27"/>
      <c r="C163" s="186"/>
      <c r="J163" s="27"/>
      <c r="T163" s="27"/>
    </row>
    <row r="164" spans="1:20">
      <c r="A164" s="27"/>
      <c r="C164" s="186"/>
      <c r="J164" s="27"/>
      <c r="T164" s="27"/>
    </row>
    <row r="165" spans="1:20">
      <c r="A165" s="27"/>
      <c r="C165" s="186"/>
      <c r="J165" s="27"/>
      <c r="T165" s="27"/>
    </row>
    <row r="166" spans="1:20">
      <c r="A166" s="27"/>
      <c r="C166" s="186"/>
      <c r="J166" s="27"/>
      <c r="T166" s="27"/>
    </row>
    <row r="167" spans="1:20">
      <c r="A167" s="27"/>
      <c r="C167" s="186"/>
      <c r="J167" s="27"/>
      <c r="T167" s="27"/>
    </row>
    <row r="168" spans="1:20">
      <c r="A168" s="27"/>
      <c r="C168" s="186"/>
      <c r="J168" s="27"/>
      <c r="T168" s="27"/>
    </row>
    <row r="169" spans="1:20">
      <c r="A169" s="27"/>
      <c r="C169" s="186"/>
      <c r="J169" s="27"/>
      <c r="T169" s="27"/>
    </row>
    <row r="170" spans="1:20">
      <c r="A170" s="27"/>
      <c r="C170" s="186"/>
      <c r="J170" s="27"/>
      <c r="T170" s="27"/>
    </row>
    <row r="171" spans="1:20">
      <c r="A171" s="27"/>
      <c r="C171" s="186"/>
      <c r="J171" s="27"/>
      <c r="T171" s="27"/>
    </row>
    <row r="172" spans="1:20">
      <c r="A172" s="27"/>
      <c r="C172" s="186"/>
      <c r="J172" s="27"/>
      <c r="T172" s="27"/>
    </row>
    <row r="173" spans="1:20">
      <c r="A173" s="27"/>
      <c r="C173" s="186"/>
      <c r="J173" s="27"/>
      <c r="T173" s="27"/>
    </row>
    <row r="174" spans="1:20">
      <c r="A174" s="27"/>
      <c r="C174" s="186"/>
      <c r="J174" s="27"/>
      <c r="T174" s="27"/>
    </row>
    <row r="175" spans="1:20">
      <c r="A175" s="27"/>
      <c r="C175" s="186"/>
      <c r="J175" s="27"/>
      <c r="T175" s="27"/>
    </row>
    <row r="176" spans="1:20">
      <c r="A176" s="27"/>
      <c r="C176" s="186"/>
      <c r="J176" s="27"/>
      <c r="T176" s="27"/>
    </row>
    <row r="177" spans="1:20">
      <c r="A177" s="27"/>
      <c r="C177" s="186"/>
      <c r="J177" s="27"/>
      <c r="T177" s="27"/>
    </row>
    <row r="178" spans="1:20">
      <c r="A178" s="27"/>
      <c r="C178" s="186"/>
      <c r="J178" s="27"/>
      <c r="T178" s="27"/>
    </row>
    <row r="179" spans="1:20">
      <c r="A179" s="27"/>
      <c r="C179" s="186"/>
      <c r="J179" s="27"/>
      <c r="T179" s="27"/>
    </row>
    <row r="180" spans="1:20">
      <c r="A180" s="27"/>
      <c r="C180" s="186"/>
      <c r="J180" s="27"/>
      <c r="T180" s="27"/>
    </row>
    <row r="181" spans="1:20">
      <c r="A181" s="27"/>
      <c r="C181" s="186"/>
      <c r="J181" s="27"/>
      <c r="T181" s="27"/>
    </row>
    <row r="182" spans="1:20">
      <c r="A182" s="27"/>
      <c r="C182" s="186"/>
      <c r="J182" s="27"/>
      <c r="T182" s="27"/>
    </row>
    <row r="183" spans="1:20">
      <c r="A183" s="27"/>
      <c r="C183" s="186"/>
      <c r="J183" s="27"/>
      <c r="T183" s="27"/>
    </row>
    <row r="184" spans="1:20">
      <c r="A184" s="27"/>
      <c r="C184" s="186"/>
      <c r="J184" s="27"/>
      <c r="T184" s="27"/>
    </row>
    <row r="185" spans="1:20">
      <c r="A185" s="27"/>
      <c r="C185" s="186"/>
      <c r="J185" s="27"/>
      <c r="T185" s="27"/>
    </row>
    <row r="186" spans="1:20">
      <c r="A186" s="27"/>
      <c r="C186" s="186"/>
      <c r="J186" s="27"/>
      <c r="T186" s="27"/>
    </row>
    <row r="187" spans="1:20">
      <c r="A187" s="27"/>
      <c r="C187" s="186"/>
      <c r="J187" s="27"/>
      <c r="T187" s="27"/>
    </row>
    <row r="188" spans="1:20">
      <c r="A188" s="27"/>
      <c r="C188" s="186"/>
      <c r="J188" s="27"/>
      <c r="T188" s="27"/>
    </row>
    <row r="189" spans="1:20">
      <c r="A189" s="27"/>
      <c r="C189" s="186"/>
      <c r="J189" s="27"/>
      <c r="T189" s="27"/>
    </row>
    <row r="190" spans="1:20">
      <c r="A190" s="27"/>
      <c r="C190" s="186"/>
      <c r="J190" s="27"/>
      <c r="T190" s="27"/>
    </row>
    <row r="191" spans="1:20">
      <c r="A191" s="27"/>
      <c r="C191" s="186"/>
      <c r="J191" s="27"/>
      <c r="T191" s="27"/>
    </row>
    <row r="192" spans="1:20">
      <c r="A192" s="27"/>
      <c r="C192" s="186"/>
      <c r="J192" s="27"/>
      <c r="T192" s="27"/>
    </row>
    <row r="193" spans="1:20">
      <c r="A193" s="27"/>
      <c r="C193" s="186"/>
      <c r="J193" s="27"/>
      <c r="T193" s="27"/>
    </row>
    <row r="194" spans="1:20">
      <c r="A194" s="27"/>
      <c r="C194" s="186"/>
      <c r="J194" s="27"/>
      <c r="T194" s="27"/>
    </row>
    <row r="195" spans="1:20">
      <c r="A195" s="27"/>
      <c r="C195" s="186"/>
      <c r="J195" s="27"/>
      <c r="T195" s="27"/>
    </row>
    <row r="196" spans="1:20">
      <c r="A196" s="27"/>
      <c r="C196" s="186"/>
      <c r="J196" s="27"/>
      <c r="T196" s="27"/>
    </row>
    <row r="197" spans="1:20">
      <c r="A197" s="27"/>
      <c r="C197" s="186"/>
      <c r="J197" s="27"/>
      <c r="T197" s="27"/>
    </row>
    <row r="198" spans="1:20">
      <c r="A198" s="27"/>
      <c r="C198" s="186"/>
      <c r="J198" s="27"/>
      <c r="T198" s="27"/>
    </row>
    <row r="199" spans="1:20">
      <c r="A199" s="27"/>
      <c r="C199" s="186"/>
      <c r="J199" s="27"/>
      <c r="T199" s="27"/>
    </row>
    <row r="200" spans="1:20">
      <c r="A200" s="27"/>
      <c r="C200" s="186"/>
      <c r="J200" s="27"/>
      <c r="T200" s="27"/>
    </row>
    <row r="201" spans="1:20">
      <c r="A201" s="27"/>
      <c r="C201" s="186"/>
      <c r="J201" s="27"/>
      <c r="T201" s="27"/>
    </row>
    <row r="202" spans="1:20">
      <c r="A202" s="27"/>
      <c r="C202" s="186"/>
      <c r="J202" s="27"/>
      <c r="T202" s="27"/>
    </row>
    <row r="203" spans="1:20">
      <c r="A203" s="27"/>
      <c r="C203" s="186"/>
      <c r="J203" s="27"/>
      <c r="T203" s="27"/>
    </row>
    <row r="204" spans="1:20">
      <c r="A204" s="27"/>
      <c r="C204" s="186"/>
      <c r="J204" s="27"/>
      <c r="T204" s="27"/>
    </row>
    <row r="205" spans="1:20">
      <c r="A205" s="27"/>
      <c r="C205" s="186"/>
      <c r="J205" s="27"/>
      <c r="T205" s="27"/>
    </row>
    <row r="206" spans="1:20">
      <c r="A206" s="27"/>
      <c r="C206" s="186"/>
      <c r="J206" s="27"/>
      <c r="T206" s="27"/>
    </row>
    <row r="207" spans="1:20">
      <c r="A207" s="27"/>
      <c r="C207" s="186"/>
      <c r="J207" s="27"/>
      <c r="T207" s="27"/>
    </row>
    <row r="208" spans="1:20">
      <c r="A208" s="27"/>
      <c r="C208" s="186"/>
      <c r="J208" s="27"/>
      <c r="T208" s="27"/>
    </row>
    <row r="209" spans="1:20">
      <c r="A209" s="27"/>
      <c r="C209" s="186"/>
      <c r="J209" s="27"/>
      <c r="T209" s="27"/>
    </row>
    <row r="210" spans="1:20">
      <c r="A210" s="27"/>
      <c r="C210" s="186"/>
      <c r="J210" s="27"/>
      <c r="T210" s="27"/>
    </row>
    <row r="211" spans="1:20">
      <c r="A211" s="27"/>
      <c r="C211" s="186"/>
      <c r="J211" s="27"/>
      <c r="T211" s="27"/>
    </row>
    <row r="212" spans="1:20">
      <c r="A212" s="27"/>
      <c r="C212" s="186"/>
      <c r="J212" s="27"/>
      <c r="T212" s="27"/>
    </row>
    <row r="213" spans="1:20">
      <c r="A213" s="27"/>
      <c r="C213" s="186"/>
      <c r="J213" s="27"/>
      <c r="T213" s="27"/>
    </row>
    <row r="214" spans="1:20">
      <c r="A214" s="27"/>
      <c r="C214" s="186"/>
      <c r="J214" s="27"/>
      <c r="T214" s="27"/>
    </row>
    <row r="215" spans="1:20">
      <c r="A215" s="27"/>
      <c r="C215" s="186"/>
      <c r="J215" s="27"/>
      <c r="T215" s="27"/>
    </row>
    <row r="216" spans="1:20">
      <c r="A216" s="27"/>
      <c r="C216" s="186"/>
      <c r="J216" s="27"/>
      <c r="T216" s="27"/>
    </row>
    <row r="217" spans="1:20">
      <c r="A217" s="27"/>
      <c r="C217" s="186"/>
      <c r="J217" s="27"/>
      <c r="T217" s="27"/>
    </row>
    <row r="218" spans="1:20">
      <c r="A218" s="27"/>
      <c r="C218" s="186"/>
      <c r="J218" s="27"/>
      <c r="T218" s="27"/>
    </row>
    <row r="219" spans="1:20">
      <c r="A219" s="27"/>
      <c r="C219" s="186"/>
      <c r="J219" s="27"/>
      <c r="T219" s="27"/>
    </row>
    <row r="220" spans="1:20">
      <c r="A220" s="27"/>
      <c r="C220" s="186"/>
      <c r="J220" s="27"/>
      <c r="T220" s="27"/>
    </row>
  </sheetData>
  <mergeCells count="10">
    <mergeCell ref="B6:E6"/>
    <mergeCell ref="B7:E7"/>
    <mergeCell ref="B8:E8"/>
    <mergeCell ref="F9:G9"/>
    <mergeCell ref="F1:Y1"/>
    <mergeCell ref="F2:Y2"/>
    <mergeCell ref="F3:Y3"/>
    <mergeCell ref="B4:E4"/>
    <mergeCell ref="B5:E5"/>
    <mergeCell ref="F5:Y5"/>
  </mergeCells>
  <printOptions horizontalCentered="1"/>
  <pageMargins left="0.75" right="0.75" top="1" bottom="1" header="0.5" footer="0.5"/>
  <pageSetup scale="63" orientation="landscape" r:id="rId1"/>
  <headerFooter alignWithMargins="0">
    <oddFooter>&amp;L&amp;F
&amp;A&amp;R&amp;P of &amp;N</oddFooter>
  </headerFooter>
  <rowBreaks count="1" manualBreakCount="1">
    <brk id="53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01A2-27D3-4810-9C16-FC02647660D0}">
  <dimension ref="A1:Z220"/>
  <sheetViews>
    <sheetView zoomScaleNormal="100" zoomScaleSheetLayoutView="100" workbookViewId="0">
      <pane ySplit="11" topLeftCell="A12" activePane="bottomLeft" state="frozen"/>
      <selection activeCell="A37" sqref="A37"/>
      <selection pane="bottomLeft" activeCell="F1" sqref="F1:Y1"/>
    </sheetView>
  </sheetViews>
  <sheetFormatPr defaultColWidth="8.7109375" defaultRowHeight="11.25"/>
  <cols>
    <col min="1" max="1" width="4.42578125" style="55" customWidth="1"/>
    <col min="2" max="2" width="1.7109375" style="27" customWidth="1"/>
    <col min="3" max="3" width="9" style="27" bestFit="1" customWidth="1"/>
    <col min="4" max="4" width="1.7109375" style="27" customWidth="1"/>
    <col min="5" max="5" width="10.7109375" style="27" bestFit="1" customWidth="1"/>
    <col min="6" max="6" width="7.5703125" style="27" customWidth="1"/>
    <col min="7" max="7" width="6.7109375" style="27" bestFit="1" customWidth="1"/>
    <col min="8" max="8" width="1.7109375" style="27" customWidth="1"/>
    <col min="9" max="9" width="7.28515625" style="27" bestFit="1" customWidth="1"/>
    <col min="10" max="10" width="7.28515625" style="89" bestFit="1" customWidth="1"/>
    <col min="11" max="11" width="7.28515625" style="27" bestFit="1" customWidth="1"/>
    <col min="12" max="12" width="7.7109375" style="27" bestFit="1" customWidth="1"/>
    <col min="13" max="13" width="8" style="27" bestFit="1" customWidth="1"/>
    <col min="14" max="14" width="7.28515625" style="27" bestFit="1" customWidth="1"/>
    <col min="15" max="15" width="7.7109375" style="27" bestFit="1" customWidth="1"/>
    <col min="16" max="18" width="7.28515625" style="27" bestFit="1" customWidth="1"/>
    <col min="19" max="19" width="8" style="27" bestFit="1" customWidth="1"/>
    <col min="20" max="20" width="7.7109375" style="187" customWidth="1"/>
    <col min="21" max="21" width="8.85546875" style="27" bestFit="1" customWidth="1"/>
    <col min="22" max="22" width="1.7109375" style="27" customWidth="1"/>
    <col min="23" max="23" width="10.28515625" style="27" bestFit="1" customWidth="1"/>
    <col min="24" max="24" width="1.7109375" style="27" customWidth="1"/>
    <col min="25" max="25" width="4.42578125" style="27" bestFit="1" customWidth="1"/>
    <col min="26" max="26" width="1.7109375" style="27" customWidth="1"/>
    <col min="27" max="16384" width="8.7109375" style="27"/>
  </cols>
  <sheetData>
    <row r="1" spans="1:26" ht="12.75" customHeight="1">
      <c r="F1" s="288" t="str">
        <f>'LS-1 RATE COMPARISON'!A1</f>
        <v>SAN DIEGO GAS AND ELECTRIC COMPANY ("SDG&amp;E")</v>
      </c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6" ht="12.75" customHeight="1">
      <c r="F2" s="288" t="str">
        <f>'LS-1 RATE COMPARISON'!A2</f>
        <v>TEST YEAR ("TY") 2019 GENERAL RATE CASE ("GRC") PHASE 2, APPLICATION ("A.") 19-03-002</v>
      </c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1:26" ht="12.75" customHeight="1">
      <c r="F3" s="288" t="str">
        <f>'LS-1 RATE COMPARISON'!A3</f>
        <v>SAXE SUPPLEMENTAL TESTIMONY WORKPAPER #1 - LS-1 LED RATES</v>
      </c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</row>
    <row r="4" spans="1:26" ht="12.75" customHeight="1">
      <c r="B4" s="293" t="s">
        <v>160</v>
      </c>
      <c r="C4" s="293"/>
      <c r="D4" s="293"/>
      <c r="E4" s="293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163"/>
      <c r="Z4" s="38"/>
    </row>
    <row r="5" spans="1:26" ht="12.75" customHeight="1">
      <c r="B5" s="293" t="s">
        <v>21</v>
      </c>
      <c r="C5" s="293"/>
      <c r="D5" s="293"/>
      <c r="E5" s="293"/>
      <c r="F5" s="288" t="s">
        <v>275</v>
      </c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38"/>
    </row>
    <row r="6" spans="1:26" ht="12.75" customHeight="1">
      <c r="B6" s="292">
        <f>'[3]LIGHTING MC'!$V$10</f>
        <v>4165</v>
      </c>
      <c r="C6" s="292"/>
      <c r="D6" s="292"/>
      <c r="E6" s="292"/>
      <c r="I6" s="38"/>
      <c r="J6" s="82"/>
      <c r="K6" s="38"/>
      <c r="L6" s="39"/>
      <c r="M6" s="38"/>
      <c r="N6" s="38"/>
      <c r="O6" s="38"/>
      <c r="P6" s="38"/>
      <c r="Q6" s="38"/>
      <c r="X6" s="182"/>
      <c r="Y6" s="38"/>
      <c r="Z6" s="38"/>
    </row>
    <row r="7" spans="1:26" ht="12.75" customHeight="1">
      <c r="B7" s="293" t="s">
        <v>29</v>
      </c>
      <c r="C7" s="293"/>
      <c r="D7" s="293"/>
      <c r="E7" s="293"/>
      <c r="I7" s="199"/>
      <c r="J7" s="176"/>
      <c r="L7" s="81"/>
      <c r="M7" s="191" t="s">
        <v>30</v>
      </c>
      <c r="N7" s="191"/>
      <c r="O7" s="199"/>
      <c r="P7" s="191"/>
      <c r="Q7" s="177" t="s">
        <v>20</v>
      </c>
      <c r="X7" s="38"/>
      <c r="Y7" s="38"/>
      <c r="Z7" s="38"/>
    </row>
    <row r="8" spans="1:26" ht="12.75" customHeight="1">
      <c r="B8" s="292">
        <f>B6/12</f>
        <v>347.08333333333331</v>
      </c>
      <c r="C8" s="292"/>
      <c r="D8" s="292"/>
      <c r="E8" s="292"/>
      <c r="F8" s="38"/>
      <c r="G8" s="38"/>
      <c r="H8" s="38"/>
      <c r="I8" s="81" t="s">
        <v>155</v>
      </c>
      <c r="J8" s="178" t="s">
        <v>156</v>
      </c>
      <c r="K8" s="81" t="s">
        <v>33</v>
      </c>
      <c r="L8" s="81" t="s">
        <v>157</v>
      </c>
      <c r="M8" s="81" t="s">
        <v>34</v>
      </c>
      <c r="N8" s="81" t="s">
        <v>169</v>
      </c>
      <c r="O8" s="81" t="s">
        <v>104</v>
      </c>
      <c r="P8" s="81" t="s">
        <v>103</v>
      </c>
      <c r="Q8" s="177" t="s">
        <v>161</v>
      </c>
      <c r="R8" s="112" t="s">
        <v>136</v>
      </c>
      <c r="S8" s="112" t="s">
        <v>105</v>
      </c>
      <c r="T8" s="188" t="s">
        <v>106</v>
      </c>
      <c r="U8" s="112" t="s">
        <v>20</v>
      </c>
      <c r="V8" s="112"/>
      <c r="W8" s="40" t="s">
        <v>159</v>
      </c>
      <c r="X8" s="40"/>
      <c r="Y8" s="38"/>
      <c r="Z8" s="38"/>
    </row>
    <row r="9" spans="1:26">
      <c r="A9" s="192"/>
      <c r="B9" s="192"/>
      <c r="C9" s="192" t="s">
        <v>40</v>
      </c>
      <c r="D9" s="192"/>
      <c r="E9" s="192" t="s">
        <v>40</v>
      </c>
      <c r="F9" s="294" t="s">
        <v>113</v>
      </c>
      <c r="G9" s="294"/>
      <c r="H9" s="38"/>
      <c r="I9" s="81" t="s">
        <v>25</v>
      </c>
      <c r="J9" s="178" t="s">
        <v>25</v>
      </c>
      <c r="K9" s="81" t="s">
        <v>25</v>
      </c>
      <c r="L9" s="81" t="s">
        <v>25</v>
      </c>
      <c r="M9" s="81" t="s">
        <v>25</v>
      </c>
      <c r="N9" s="81" t="s">
        <v>25</v>
      </c>
      <c r="O9" s="81" t="s">
        <v>25</v>
      </c>
      <c r="P9" s="81" t="s">
        <v>25</v>
      </c>
      <c r="Q9" s="177" t="s">
        <v>25</v>
      </c>
      <c r="R9" s="191" t="s">
        <v>25</v>
      </c>
      <c r="S9" s="191" t="s">
        <v>25</v>
      </c>
      <c r="T9" s="189" t="s">
        <v>168</v>
      </c>
      <c r="U9" s="191" t="s">
        <v>25</v>
      </c>
      <c r="V9" s="191"/>
      <c r="W9" s="40" t="s">
        <v>115</v>
      </c>
      <c r="X9" s="40"/>
      <c r="Y9" s="38"/>
      <c r="Z9" s="38"/>
    </row>
    <row r="10" spans="1:26">
      <c r="A10" s="179" t="s">
        <v>1</v>
      </c>
      <c r="B10" s="179"/>
      <c r="C10" s="91" t="s">
        <v>42</v>
      </c>
      <c r="D10" s="92"/>
      <c r="E10" s="91" t="s">
        <v>42</v>
      </c>
      <c r="F10" s="40" t="s">
        <v>43</v>
      </c>
      <c r="G10" s="40" t="s">
        <v>44</v>
      </c>
      <c r="H10" s="38"/>
      <c r="I10" s="40" t="s">
        <v>45</v>
      </c>
      <c r="J10" s="93" t="s">
        <v>45</v>
      </c>
      <c r="K10" s="40" t="s">
        <v>45</v>
      </c>
      <c r="L10" s="40" t="s">
        <v>45</v>
      </c>
      <c r="M10" s="40" t="s">
        <v>45</v>
      </c>
      <c r="N10" s="40" t="s">
        <v>45</v>
      </c>
      <c r="O10" s="40" t="s">
        <v>45</v>
      </c>
      <c r="P10" s="40" t="s">
        <v>45</v>
      </c>
      <c r="Q10" s="40" t="s">
        <v>45</v>
      </c>
      <c r="R10" s="40" t="s">
        <v>45</v>
      </c>
      <c r="S10" s="40" t="s">
        <v>45</v>
      </c>
      <c r="T10" s="189" t="s">
        <v>45</v>
      </c>
      <c r="U10" s="40" t="s">
        <v>45</v>
      </c>
      <c r="V10" s="40"/>
      <c r="W10" s="40" t="s">
        <v>45</v>
      </c>
      <c r="X10" s="40"/>
      <c r="Y10" s="177" t="s">
        <v>1</v>
      </c>
      <c r="Z10" s="177"/>
    </row>
    <row r="11" spans="1:26">
      <c r="A11" s="175" t="s">
        <v>48</v>
      </c>
      <c r="B11" s="180"/>
      <c r="C11" s="94" t="s">
        <v>170</v>
      </c>
      <c r="D11" s="95"/>
      <c r="E11" s="94" t="s">
        <v>49</v>
      </c>
      <c r="F11" s="200" t="s">
        <v>114</v>
      </c>
      <c r="G11" s="96" t="s">
        <v>51</v>
      </c>
      <c r="H11" s="117"/>
      <c r="I11" s="41" t="s">
        <v>52</v>
      </c>
      <c r="J11" s="97" t="s">
        <v>53</v>
      </c>
      <c r="K11" s="41" t="s">
        <v>54</v>
      </c>
      <c r="L11" s="41" t="s">
        <v>55</v>
      </c>
      <c r="M11" s="41" t="s">
        <v>205</v>
      </c>
      <c r="N11" s="41" t="s">
        <v>158</v>
      </c>
      <c r="O11" s="41" t="s">
        <v>56</v>
      </c>
      <c r="P11" s="41" t="s">
        <v>57</v>
      </c>
      <c r="Q11" s="41" t="s">
        <v>58</v>
      </c>
      <c r="R11" s="191" t="s">
        <v>204</v>
      </c>
      <c r="S11" s="113" t="s">
        <v>59</v>
      </c>
      <c r="T11" s="181" t="s">
        <v>107</v>
      </c>
      <c r="U11" s="190" t="s">
        <v>108</v>
      </c>
      <c r="V11" s="113"/>
      <c r="W11" s="113" t="s">
        <v>109</v>
      </c>
      <c r="X11" s="114"/>
      <c r="Y11" s="200" t="s">
        <v>3</v>
      </c>
      <c r="Z11" s="116"/>
    </row>
    <row r="12" spans="1:26">
      <c r="A12" s="192"/>
      <c r="B12" s="192"/>
      <c r="C12" s="98"/>
      <c r="D12" s="55"/>
      <c r="E12" s="98"/>
      <c r="R12" s="121"/>
      <c r="S12" s="121"/>
      <c r="X12" s="66"/>
      <c r="Y12" s="38"/>
      <c r="Z12" s="38"/>
    </row>
    <row r="13" spans="1:26">
      <c r="A13" s="192">
        <f>A12+1</f>
        <v>1</v>
      </c>
      <c r="B13" s="192"/>
      <c r="C13" s="99"/>
      <c r="D13" s="99"/>
      <c r="E13" s="99"/>
      <c r="F13" s="64" t="s">
        <v>140</v>
      </c>
      <c r="H13" s="119"/>
      <c r="I13" s="106"/>
      <c r="J13" s="141"/>
      <c r="K13" s="106"/>
      <c r="L13" s="86"/>
      <c r="M13" s="86"/>
      <c r="N13" s="86"/>
      <c r="O13" s="86"/>
      <c r="P13" s="86"/>
      <c r="Q13" s="142"/>
      <c r="R13" s="128"/>
      <c r="S13" s="128"/>
      <c r="U13" s="105"/>
      <c r="V13" s="105"/>
      <c r="W13" s="120"/>
      <c r="X13" s="66"/>
      <c r="Y13" s="40">
        <f t="shared" ref="Y13:Y74" si="0">A13</f>
        <v>1</v>
      </c>
      <c r="Z13" s="40"/>
    </row>
    <row r="14" spans="1:26">
      <c r="A14" s="192">
        <f>A13+1</f>
        <v>2</v>
      </c>
      <c r="B14" s="192"/>
      <c r="C14" s="279">
        <f>'[3]PROPOSED RATES'!C12</f>
        <v>0.192</v>
      </c>
      <c r="D14" s="280"/>
      <c r="E14" s="280">
        <f>'[3]PROPOSED RATES'!E12</f>
        <v>67</v>
      </c>
      <c r="F14" s="218">
        <f>'[3]PRESENT RATES'!F12</f>
        <v>175</v>
      </c>
      <c r="G14" s="218">
        <f>'[3]PRESENT RATES'!G12</f>
        <v>7000</v>
      </c>
      <c r="H14" s="119"/>
      <c r="I14" s="219">
        <f>'[3]PROPOSED RATES'!I12</f>
        <v>0.99</v>
      </c>
      <c r="J14" s="219">
        <f>'[3]PROPOSED RATES'!J12</f>
        <v>11.9</v>
      </c>
      <c r="K14" s="219">
        <f>'[3]PROPOSED RATES'!K12</f>
        <v>0.02</v>
      </c>
      <c r="L14" s="219">
        <f>'[3]PROPOSED RATES'!L12</f>
        <v>0</v>
      </c>
      <c r="M14" s="219">
        <f>'[3]PROPOSED RATES'!M12</f>
        <v>0</v>
      </c>
      <c r="N14" s="219">
        <f>'[3]PROPOSED RATES'!N12</f>
        <v>0.52</v>
      </c>
      <c r="O14" s="219">
        <f>'[3]PROPOSED RATES'!O12</f>
        <v>0</v>
      </c>
      <c r="P14" s="219">
        <f>'[3]PROPOSED RATES'!P12</f>
        <v>0</v>
      </c>
      <c r="Q14" s="105">
        <f>SUM(I14:P14)</f>
        <v>13.43</v>
      </c>
      <c r="R14" s="221">
        <f>'[3]PROPOSED RATES'!R12</f>
        <v>0.33700999999999998</v>
      </c>
      <c r="S14" s="221">
        <f>'[3]PROPOSED RATES'!S12</f>
        <v>4.4950299999999999</v>
      </c>
      <c r="T14" s="221">
        <f>'[3]PROPOSED RATES'!T12</f>
        <v>-2.0100000000000001E-3</v>
      </c>
      <c r="U14" s="128">
        <f>ROUND(SUM(Q14,R14,T14,S14),5)</f>
        <v>18.26003</v>
      </c>
      <c r="V14" s="105"/>
      <c r="W14" s="221">
        <f>'[3]PROPOSED RATES'!W12</f>
        <v>-4.6899999999999997E-3</v>
      </c>
      <c r="X14" s="66"/>
      <c r="Y14" s="40">
        <f t="shared" si="0"/>
        <v>2</v>
      </c>
      <c r="Z14" s="40"/>
    </row>
    <row r="15" spans="1:26">
      <c r="A15" s="192">
        <f t="shared" ref="A15:A76" si="1">A14+1</f>
        <v>3</v>
      </c>
      <c r="B15" s="192"/>
      <c r="C15" s="279"/>
      <c r="D15" s="280"/>
      <c r="E15" s="280"/>
      <c r="F15" s="282" t="s">
        <v>139</v>
      </c>
      <c r="G15" s="218"/>
      <c r="I15" s="219"/>
      <c r="J15" s="219"/>
      <c r="K15" s="219"/>
      <c r="L15" s="219"/>
      <c r="M15" s="219"/>
      <c r="N15" s="219"/>
      <c r="O15" s="219"/>
      <c r="P15" s="219"/>
      <c r="R15" s="221"/>
      <c r="S15" s="221"/>
      <c r="T15" s="221"/>
      <c r="U15" s="128"/>
      <c r="W15" s="221"/>
      <c r="X15" s="66"/>
      <c r="Y15" s="40">
        <f t="shared" si="0"/>
        <v>3</v>
      </c>
      <c r="Z15" s="40"/>
    </row>
    <row r="16" spans="1:26">
      <c r="A16" s="192">
        <f t="shared" si="1"/>
        <v>4</v>
      </c>
      <c r="B16" s="192"/>
      <c r="C16" s="279">
        <f>'[3]PROPOSED RATES'!C14</f>
        <v>0.21</v>
      </c>
      <c r="D16" s="280"/>
      <c r="E16" s="280">
        <f>'[3]PROPOSED RATES'!E14</f>
        <v>73</v>
      </c>
      <c r="F16" s="218">
        <f>'[3]PRESENT RATES'!F14</f>
        <v>175</v>
      </c>
      <c r="G16" s="218">
        <f>'[3]PRESENT RATES'!G14</f>
        <v>7000</v>
      </c>
      <c r="H16" s="118"/>
      <c r="I16" s="219">
        <f>'[3]PROPOSED RATES'!I14</f>
        <v>1.07</v>
      </c>
      <c r="J16" s="219">
        <f>'[3]PROPOSED RATES'!J14</f>
        <v>12.32</v>
      </c>
      <c r="K16" s="219">
        <f>'[3]PROPOSED RATES'!K14</f>
        <v>0.02</v>
      </c>
      <c r="L16" s="219">
        <f>'[3]PROPOSED RATES'!L14</f>
        <v>0</v>
      </c>
      <c r="M16" s="219">
        <f>'[3]PROPOSED RATES'!M14</f>
        <v>0</v>
      </c>
      <c r="N16" s="219">
        <f>'[3]PROPOSED RATES'!N14</f>
        <v>0.56999999999999995</v>
      </c>
      <c r="O16" s="219">
        <f>'[3]PROPOSED RATES'!O14</f>
        <v>0</v>
      </c>
      <c r="P16" s="219">
        <f>'[3]PROPOSED RATES'!P14</f>
        <v>0</v>
      </c>
      <c r="Q16" s="105">
        <f>SUM(I16:P16)</f>
        <v>13.98</v>
      </c>
      <c r="R16" s="221">
        <f>'[3]PROPOSED RATES'!R14</f>
        <v>0.36719000000000002</v>
      </c>
      <c r="S16" s="221">
        <f>'[3]PROPOSED RATES'!S14</f>
        <v>4.89757</v>
      </c>
      <c r="T16" s="221">
        <f>'[3]PROPOSED RATES'!T14</f>
        <v>-2.1900000000000001E-3</v>
      </c>
      <c r="U16" s="128">
        <f>ROUND(SUM(Q16,R16,T16,S16),5)</f>
        <v>19.242570000000001</v>
      </c>
      <c r="V16" s="105"/>
      <c r="W16" s="221">
        <f>'[3]PROPOSED RATES'!W14</f>
        <v>-5.11E-3</v>
      </c>
      <c r="X16" s="66"/>
      <c r="Y16" s="40">
        <f t="shared" si="0"/>
        <v>4</v>
      </c>
      <c r="Z16" s="40"/>
    </row>
    <row r="17" spans="1:26">
      <c r="A17" s="192">
        <f t="shared" si="1"/>
        <v>5</v>
      </c>
      <c r="B17" s="192"/>
      <c r="C17" s="279">
        <f>'[3]PROPOSED RATES'!C15</f>
        <v>0.46</v>
      </c>
      <c r="D17" s="280"/>
      <c r="E17" s="280">
        <f>'[3]PROPOSED RATES'!E15</f>
        <v>160</v>
      </c>
      <c r="F17" s="218">
        <f>'[3]PRESENT RATES'!F15</f>
        <v>400</v>
      </c>
      <c r="G17" s="218">
        <f>'[3]PRESENT RATES'!G15</f>
        <v>20000</v>
      </c>
      <c r="H17" s="118"/>
      <c r="I17" s="219">
        <f>'[3]PROPOSED RATES'!I15</f>
        <v>2.36</v>
      </c>
      <c r="J17" s="219">
        <f>'[3]PROPOSED RATES'!J15</f>
        <v>20.67</v>
      </c>
      <c r="K17" s="219">
        <f>'[3]PROPOSED RATES'!K15</f>
        <v>0.04</v>
      </c>
      <c r="L17" s="219">
        <f>'[3]PROPOSED RATES'!L15</f>
        <v>0</v>
      </c>
      <c r="M17" s="219">
        <f>'[3]PROPOSED RATES'!M15</f>
        <v>0.01</v>
      </c>
      <c r="N17" s="219">
        <f>'[3]PROPOSED RATES'!N15</f>
        <v>1.25</v>
      </c>
      <c r="O17" s="219">
        <f>'[3]PROPOSED RATES'!O15</f>
        <v>0</v>
      </c>
      <c r="P17" s="219">
        <f>'[3]PROPOSED RATES'!P15</f>
        <v>0</v>
      </c>
      <c r="Q17" s="105">
        <f>SUM(I17:P17)</f>
        <v>24.330000000000002</v>
      </c>
      <c r="R17" s="221">
        <f>'[3]PROPOSED RATES'!R15</f>
        <v>0.80479999999999996</v>
      </c>
      <c r="S17" s="221">
        <f>'[3]PROPOSED RATES'!S15</f>
        <v>10.734400000000001</v>
      </c>
      <c r="T17" s="221">
        <f>'[3]PROPOSED RATES'!T15</f>
        <v>-4.7999999999999996E-3</v>
      </c>
      <c r="U17" s="128">
        <f>ROUND(SUM(Q17,R17,T17,S17),5)</f>
        <v>35.864400000000003</v>
      </c>
      <c r="V17" s="105"/>
      <c r="W17" s="221">
        <f>'[3]PROPOSED RATES'!W15</f>
        <v>-1.12E-2</v>
      </c>
      <c r="X17" s="66"/>
      <c r="Y17" s="40">
        <f t="shared" si="0"/>
        <v>5</v>
      </c>
      <c r="Z17" s="40"/>
    </row>
    <row r="18" spans="1:26">
      <c r="A18" s="192">
        <f t="shared" si="1"/>
        <v>6</v>
      </c>
      <c r="B18" s="192"/>
      <c r="C18" s="279"/>
      <c r="D18" s="280"/>
      <c r="E18" s="280"/>
      <c r="F18" s="282" t="s">
        <v>171</v>
      </c>
      <c r="G18" s="218"/>
      <c r="H18" s="118"/>
      <c r="I18" s="219"/>
      <c r="J18" s="219"/>
      <c r="K18" s="219"/>
      <c r="L18" s="219"/>
      <c r="M18" s="219"/>
      <c r="N18" s="219"/>
      <c r="O18" s="219"/>
      <c r="P18" s="219"/>
      <c r="Q18" s="105"/>
      <c r="R18" s="221"/>
      <c r="S18" s="221"/>
      <c r="T18" s="221"/>
      <c r="U18" s="128"/>
      <c r="V18" s="105"/>
      <c r="W18" s="221"/>
      <c r="X18" s="66"/>
      <c r="Y18" s="40">
        <f t="shared" si="0"/>
        <v>6</v>
      </c>
      <c r="Z18" s="40"/>
    </row>
    <row r="19" spans="1:26">
      <c r="A19" s="192">
        <f t="shared" si="1"/>
        <v>7</v>
      </c>
      <c r="B19" s="192"/>
      <c r="C19" s="279">
        <f>'[3]PROPOSED RATES'!C19</f>
        <v>8.3000000000000004E-2</v>
      </c>
      <c r="D19" s="280"/>
      <c r="E19" s="280">
        <f>'[3]PROPOSED RATES'!E19</f>
        <v>29</v>
      </c>
      <c r="F19" s="218">
        <f>'[3]PRESENT RATES'!F19</f>
        <v>70</v>
      </c>
      <c r="G19" s="218">
        <f>'[3]PRESENT RATES'!G19</f>
        <v>5800</v>
      </c>
      <c r="H19" s="118"/>
      <c r="I19" s="219">
        <f>'[3]PROPOSED RATES'!I19</f>
        <v>0.43</v>
      </c>
      <c r="J19" s="219">
        <f>'[3]PROPOSED RATES'!J19</f>
        <v>8.67</v>
      </c>
      <c r="K19" s="219">
        <f>'[3]PROPOSED RATES'!K19</f>
        <v>0.01</v>
      </c>
      <c r="L19" s="219">
        <f>'[3]PROPOSED RATES'!L19</f>
        <v>0</v>
      </c>
      <c r="M19" s="219">
        <f>'[3]PROPOSED RATES'!M19</f>
        <v>0</v>
      </c>
      <c r="N19" s="219">
        <f>'[3]PROPOSED RATES'!N19</f>
        <v>0.23</v>
      </c>
      <c r="O19" s="219">
        <f>'[3]PROPOSED RATES'!O19</f>
        <v>0</v>
      </c>
      <c r="P19" s="219">
        <f>'[3]PROPOSED RATES'!P19</f>
        <v>0</v>
      </c>
      <c r="Q19" s="105">
        <f>SUM(I19:P19)</f>
        <v>9.34</v>
      </c>
      <c r="R19" s="221">
        <f>'[3]PROPOSED RATES'!R19</f>
        <v>0.14587</v>
      </c>
      <c r="S19" s="221">
        <f>'[3]PROPOSED RATES'!S19</f>
        <v>1.9456100000000001</v>
      </c>
      <c r="T19" s="221">
        <f>'[3]PROPOSED RATES'!T19</f>
        <v>-8.7000000000000001E-4</v>
      </c>
      <c r="U19" s="128">
        <f>ROUND(SUM(Q19,R19,T19,S19),5)</f>
        <v>11.43061</v>
      </c>
      <c r="V19" s="105"/>
      <c r="W19" s="221">
        <f>'[3]PROPOSED RATES'!W19</f>
        <v>-2.0300000000000001E-3</v>
      </c>
      <c r="X19" s="66"/>
      <c r="Y19" s="40">
        <f t="shared" si="0"/>
        <v>7</v>
      </c>
      <c r="Z19" s="40"/>
    </row>
    <row r="20" spans="1:26">
      <c r="A20" s="192">
        <f t="shared" si="1"/>
        <v>8</v>
      </c>
      <c r="B20" s="192"/>
      <c r="C20" s="279">
        <f>'[3]PROPOSED RATES'!C20</f>
        <v>0.11700000000000001</v>
      </c>
      <c r="D20" s="280"/>
      <c r="E20" s="280">
        <f>'[3]PROPOSED RATES'!E20</f>
        <v>41</v>
      </c>
      <c r="F20" s="218">
        <f>'[3]PRESENT RATES'!F20</f>
        <v>100</v>
      </c>
      <c r="G20" s="218">
        <f>'[3]PRESENT RATES'!G20</f>
        <v>9500</v>
      </c>
      <c r="H20" s="118"/>
      <c r="I20" s="219">
        <f>'[3]PROPOSED RATES'!I20</f>
        <v>0.6</v>
      </c>
      <c r="J20" s="219">
        <f>'[3]PROPOSED RATES'!J20</f>
        <v>9.59</v>
      </c>
      <c r="K20" s="219">
        <f>'[3]PROPOSED RATES'!K20</f>
        <v>0.01</v>
      </c>
      <c r="L20" s="219">
        <f>'[3]PROPOSED RATES'!L20</f>
        <v>0</v>
      </c>
      <c r="M20" s="219">
        <f>'[3]PROPOSED RATES'!M20</f>
        <v>0</v>
      </c>
      <c r="N20" s="219">
        <f>'[3]PROPOSED RATES'!N20</f>
        <v>0.32</v>
      </c>
      <c r="O20" s="219">
        <f>'[3]PROPOSED RATES'!O20</f>
        <v>0</v>
      </c>
      <c r="P20" s="219">
        <f>'[3]PROPOSED RATES'!P20</f>
        <v>0</v>
      </c>
      <c r="Q20" s="105">
        <f t="shared" ref="Q20:Q82" si="2">SUM(I20:P20)</f>
        <v>10.52</v>
      </c>
      <c r="R20" s="221">
        <f>'[3]PROPOSED RATES'!R20</f>
        <v>0.20623</v>
      </c>
      <c r="S20" s="221">
        <f>'[3]PROPOSED RATES'!S20</f>
        <v>2.7506900000000001</v>
      </c>
      <c r="T20" s="221">
        <f>'[3]PROPOSED RATES'!T20</f>
        <v>-1.23E-3</v>
      </c>
      <c r="U20" s="128">
        <f t="shared" ref="U20:U82" si="3">ROUND(SUM(Q20,R20,T20,S20),5)</f>
        <v>13.47569</v>
      </c>
      <c r="V20" s="105"/>
      <c r="W20" s="221">
        <f>'[3]PROPOSED RATES'!W20</f>
        <v>-2.8700000000000002E-3</v>
      </c>
      <c r="X20" s="66"/>
      <c r="Y20" s="40">
        <f t="shared" si="0"/>
        <v>8</v>
      </c>
      <c r="Z20" s="40"/>
    </row>
    <row r="21" spans="1:26">
      <c r="A21" s="192">
        <f t="shared" si="1"/>
        <v>9</v>
      </c>
      <c r="B21" s="192"/>
      <c r="C21" s="279">
        <f>'[3]PROPOSED RATES'!C21</f>
        <v>0.17100000000000001</v>
      </c>
      <c r="D21" s="280"/>
      <c r="E21" s="280">
        <f>'[3]PROPOSED RATES'!E21</f>
        <v>59</v>
      </c>
      <c r="F21" s="218">
        <f>'[3]PRESENT RATES'!F21</f>
        <v>150</v>
      </c>
      <c r="G21" s="218">
        <f>'[3]PRESENT RATES'!G21</f>
        <v>16000</v>
      </c>
      <c r="H21" s="118"/>
      <c r="I21" s="219">
        <f>'[3]PROPOSED RATES'!I21</f>
        <v>0.87</v>
      </c>
      <c r="J21" s="219">
        <f>'[3]PROPOSED RATES'!J21</f>
        <v>10.82</v>
      </c>
      <c r="K21" s="219">
        <f>'[3]PROPOSED RATES'!K21</f>
        <v>0.01</v>
      </c>
      <c r="L21" s="219">
        <f>'[3]PROPOSED RATES'!L21</f>
        <v>0</v>
      </c>
      <c r="M21" s="219">
        <f>'[3]PROPOSED RATES'!M21</f>
        <v>0</v>
      </c>
      <c r="N21" s="219">
        <f>'[3]PROPOSED RATES'!N21</f>
        <v>0.46</v>
      </c>
      <c r="O21" s="219">
        <f>'[3]PROPOSED RATES'!O21</f>
        <v>0</v>
      </c>
      <c r="P21" s="219">
        <f>'[3]PROPOSED RATES'!P21</f>
        <v>0</v>
      </c>
      <c r="Q21" s="105">
        <f t="shared" si="2"/>
        <v>12.16</v>
      </c>
      <c r="R21" s="221">
        <f>'[3]PROPOSED RATES'!R21</f>
        <v>0.29676999999999998</v>
      </c>
      <c r="S21" s="221">
        <f>'[3]PROPOSED RATES'!S21</f>
        <v>3.95831</v>
      </c>
      <c r="T21" s="221">
        <f>'[3]PROPOSED RATES'!T21</f>
        <v>-1.7700000000000001E-3</v>
      </c>
      <c r="U21" s="128">
        <f t="shared" si="3"/>
        <v>16.413309999999999</v>
      </c>
      <c r="V21" s="105"/>
      <c r="W21" s="221">
        <f>'[3]PROPOSED RATES'!W21</f>
        <v>-4.13E-3</v>
      </c>
      <c r="X21" s="66"/>
      <c r="Y21" s="40">
        <f t="shared" si="0"/>
        <v>9</v>
      </c>
      <c r="Z21" s="40"/>
    </row>
    <row r="22" spans="1:26">
      <c r="A22" s="192">
        <f t="shared" si="1"/>
        <v>10</v>
      </c>
      <c r="B22" s="192"/>
      <c r="C22" s="279"/>
      <c r="D22" s="280"/>
      <c r="E22" s="280"/>
      <c r="F22" s="282" t="s">
        <v>172</v>
      </c>
      <c r="G22" s="218"/>
      <c r="H22" s="118"/>
      <c r="I22" s="219"/>
      <c r="J22" s="219"/>
      <c r="K22" s="219"/>
      <c r="L22" s="219"/>
      <c r="M22" s="219"/>
      <c r="N22" s="219"/>
      <c r="O22" s="219"/>
      <c r="P22" s="219"/>
      <c r="Q22" s="105"/>
      <c r="R22" s="221"/>
      <c r="S22" s="221"/>
      <c r="T22" s="221"/>
      <c r="U22" s="128"/>
      <c r="V22" s="105"/>
      <c r="W22" s="221"/>
      <c r="X22" s="66"/>
      <c r="Y22" s="40">
        <f t="shared" si="0"/>
        <v>10</v>
      </c>
      <c r="Z22" s="40"/>
    </row>
    <row r="23" spans="1:26">
      <c r="A23" s="192">
        <f t="shared" si="1"/>
        <v>11</v>
      </c>
      <c r="B23" s="192"/>
      <c r="C23" s="279">
        <f>'[3]PROPOSED RATES'!C23</f>
        <v>0.246</v>
      </c>
      <c r="D23" s="280"/>
      <c r="E23" s="280">
        <f>'[3]PROPOSED RATES'!E23</f>
        <v>85</v>
      </c>
      <c r="F23" s="218">
        <f>'[3]PRESENT RATES'!F23</f>
        <v>200</v>
      </c>
      <c r="G23" s="218">
        <f>'[3]PRESENT RATES'!G23</f>
        <v>22000</v>
      </c>
      <c r="H23" s="118"/>
      <c r="I23" s="219">
        <f>'[3]PROPOSED RATES'!I23</f>
        <v>1.25</v>
      </c>
      <c r="J23" s="219">
        <f>'[3]PROPOSED RATES'!J23</f>
        <v>13.1</v>
      </c>
      <c r="K23" s="219">
        <f>'[3]PROPOSED RATES'!K23</f>
        <v>0.02</v>
      </c>
      <c r="L23" s="219">
        <f>'[3]PROPOSED RATES'!L23</f>
        <v>0</v>
      </c>
      <c r="M23" s="219">
        <f>'[3]PROPOSED RATES'!M23</f>
        <v>0</v>
      </c>
      <c r="N23" s="219">
        <f>'[3]PROPOSED RATES'!N23</f>
        <v>0.66</v>
      </c>
      <c r="O23" s="219">
        <f>'[3]PROPOSED RATES'!O23</f>
        <v>0</v>
      </c>
      <c r="P23" s="219">
        <f>'[3]PROPOSED RATES'!P23</f>
        <v>0</v>
      </c>
      <c r="Q23" s="105">
        <f t="shared" si="2"/>
        <v>15.03</v>
      </c>
      <c r="R23" s="221">
        <f>'[3]PROPOSED RATES'!R23</f>
        <v>0.42754999999999999</v>
      </c>
      <c r="S23" s="221">
        <f>'[3]PROPOSED RATES'!S23</f>
        <v>5.7026500000000002</v>
      </c>
      <c r="T23" s="221">
        <f>'[3]PROPOSED RATES'!T23</f>
        <v>-2.5500000000000002E-3</v>
      </c>
      <c r="U23" s="128">
        <f t="shared" si="3"/>
        <v>21.15765</v>
      </c>
      <c r="V23" s="105"/>
      <c r="W23" s="221">
        <f>'[3]PROPOSED RATES'!W23</f>
        <v>-5.9500000000000004E-3</v>
      </c>
      <c r="X23" s="66"/>
      <c r="Y23" s="40">
        <f t="shared" si="0"/>
        <v>11</v>
      </c>
      <c r="Z23" s="40"/>
    </row>
    <row r="24" spans="1:26">
      <c r="A24" s="192">
        <f t="shared" si="1"/>
        <v>12</v>
      </c>
      <c r="B24" s="192"/>
      <c r="C24" s="279">
        <f>'[3]PROPOSED RATES'!C24</f>
        <v>0.313</v>
      </c>
      <c r="D24" s="280"/>
      <c r="E24" s="280">
        <f>'[3]PROPOSED RATES'!E24</f>
        <v>109</v>
      </c>
      <c r="F24" s="218">
        <f>'[3]PRESENT RATES'!F24</f>
        <v>250</v>
      </c>
      <c r="G24" s="218">
        <f>'[3]PRESENT RATES'!G24</f>
        <v>30000</v>
      </c>
      <c r="H24" s="118"/>
      <c r="I24" s="219">
        <f>'[3]PROPOSED RATES'!I24</f>
        <v>1.6</v>
      </c>
      <c r="J24" s="219">
        <f>'[3]PROPOSED RATES'!J24</f>
        <v>15.14</v>
      </c>
      <c r="K24" s="219">
        <f>'[3]PROPOSED RATES'!K24</f>
        <v>0.03</v>
      </c>
      <c r="L24" s="219">
        <f>'[3]PROPOSED RATES'!L24</f>
        <v>0</v>
      </c>
      <c r="M24" s="219">
        <f>'[3]PROPOSED RATES'!M24</f>
        <v>0.01</v>
      </c>
      <c r="N24" s="219">
        <f>'[3]PROPOSED RATES'!N24</f>
        <v>0.85</v>
      </c>
      <c r="O24" s="219">
        <f>'[3]PROPOSED RATES'!O24</f>
        <v>0</v>
      </c>
      <c r="P24" s="219">
        <f>'[3]PROPOSED RATES'!P24</f>
        <v>0</v>
      </c>
      <c r="Q24" s="105">
        <f t="shared" si="2"/>
        <v>17.630000000000006</v>
      </c>
      <c r="R24" s="221">
        <f>'[3]PROPOSED RATES'!R24</f>
        <v>0.54827000000000004</v>
      </c>
      <c r="S24" s="221">
        <f>'[3]PROPOSED RATES'!S24</f>
        <v>7.3128099999999998</v>
      </c>
      <c r="T24" s="221">
        <f>'[3]PROPOSED RATES'!T24</f>
        <v>-3.2699999999999999E-3</v>
      </c>
      <c r="U24" s="128">
        <f t="shared" si="3"/>
        <v>25.48781</v>
      </c>
      <c r="V24" s="105"/>
      <c r="W24" s="221">
        <f>'[3]PROPOSED RATES'!W24</f>
        <v>-7.6299999999999996E-3</v>
      </c>
      <c r="X24" s="66"/>
      <c r="Y24" s="40">
        <f t="shared" si="0"/>
        <v>12</v>
      </c>
      <c r="Z24" s="40"/>
    </row>
    <row r="25" spans="1:26">
      <c r="A25" s="192">
        <f t="shared" si="1"/>
        <v>13</v>
      </c>
      <c r="B25" s="192"/>
      <c r="C25" s="279">
        <f>'[3]PROPOSED RATES'!C25</f>
        <v>0.47599999999999998</v>
      </c>
      <c r="D25" s="280"/>
      <c r="E25" s="280">
        <f>'[3]PROPOSED RATES'!E25</f>
        <v>165</v>
      </c>
      <c r="F25" s="218">
        <f>'[3]PRESENT RATES'!F25</f>
        <v>400</v>
      </c>
      <c r="G25" s="218">
        <f>'[3]PRESENT RATES'!G25</f>
        <v>50000</v>
      </c>
      <c r="H25" s="118"/>
      <c r="I25" s="219">
        <f>'[3]PROPOSED RATES'!I25</f>
        <v>2.4300000000000002</v>
      </c>
      <c r="J25" s="219">
        <f>'[3]PROPOSED RATES'!J25</f>
        <v>18.739999999999998</v>
      </c>
      <c r="K25" s="219">
        <f>'[3]PROPOSED RATES'!K25</f>
        <v>0.04</v>
      </c>
      <c r="L25" s="219">
        <f>'[3]PROPOSED RATES'!L25</f>
        <v>-0.01</v>
      </c>
      <c r="M25" s="219">
        <f>'[3]PROPOSED RATES'!M25</f>
        <v>0.01</v>
      </c>
      <c r="N25" s="219">
        <f>'[3]PROPOSED RATES'!N25</f>
        <v>1.29</v>
      </c>
      <c r="O25" s="219">
        <f>'[3]PROPOSED RATES'!O25</f>
        <v>0</v>
      </c>
      <c r="P25" s="219">
        <f>'[3]PROPOSED RATES'!P25</f>
        <v>0</v>
      </c>
      <c r="Q25" s="105">
        <f t="shared" si="2"/>
        <v>22.499999999999996</v>
      </c>
      <c r="R25" s="221">
        <f>'[3]PROPOSED RATES'!R25</f>
        <v>0.82994999999999997</v>
      </c>
      <c r="S25" s="221">
        <f>'[3]PROPOSED RATES'!S25</f>
        <v>11.069850000000001</v>
      </c>
      <c r="T25" s="221">
        <f>'[3]PROPOSED RATES'!T25</f>
        <v>-4.9500000000000004E-3</v>
      </c>
      <c r="U25" s="128">
        <f t="shared" si="3"/>
        <v>34.394849999999998</v>
      </c>
      <c r="V25" s="105"/>
      <c r="W25" s="221">
        <f>'[3]PROPOSED RATES'!W25</f>
        <v>-1.155E-2</v>
      </c>
      <c r="X25" s="66"/>
      <c r="Y25" s="40">
        <f t="shared" si="0"/>
        <v>13</v>
      </c>
      <c r="Z25" s="40"/>
    </row>
    <row r="26" spans="1:26">
      <c r="A26" s="192">
        <f t="shared" si="1"/>
        <v>14</v>
      </c>
      <c r="B26" s="192"/>
      <c r="C26" s="279"/>
      <c r="D26" s="280"/>
      <c r="E26" s="280"/>
      <c r="F26" s="282" t="s">
        <v>173</v>
      </c>
      <c r="G26" s="218"/>
      <c r="H26" s="118"/>
      <c r="I26" s="219"/>
      <c r="J26" s="219"/>
      <c r="K26" s="219"/>
      <c r="L26" s="219"/>
      <c r="M26" s="219"/>
      <c r="N26" s="219"/>
      <c r="O26" s="219"/>
      <c r="P26" s="219"/>
      <c r="Q26" s="105"/>
      <c r="R26" s="221"/>
      <c r="S26" s="221"/>
      <c r="T26" s="221"/>
      <c r="U26" s="128"/>
      <c r="V26" s="105"/>
      <c r="W26" s="221"/>
      <c r="X26" s="66"/>
      <c r="Y26" s="40">
        <f t="shared" si="0"/>
        <v>14</v>
      </c>
      <c r="Z26" s="40"/>
    </row>
    <row r="27" spans="1:26">
      <c r="A27" s="192">
        <f t="shared" si="1"/>
        <v>15</v>
      </c>
      <c r="B27" s="192"/>
      <c r="C27" s="279">
        <f>'[3]PROPOSED RATES'!C27</f>
        <v>8.3000000000000004E-2</v>
      </c>
      <c r="D27" s="280"/>
      <c r="E27" s="280">
        <f>'[3]PROPOSED RATES'!E27</f>
        <v>29</v>
      </c>
      <c r="F27" s="218">
        <f>'[3]PRESENT RATES'!F27</f>
        <v>70</v>
      </c>
      <c r="G27" s="218">
        <f>'[3]PRESENT RATES'!G27</f>
        <v>5800</v>
      </c>
      <c r="H27" s="118"/>
      <c r="I27" s="219">
        <f>'[3]PROPOSED RATES'!I27</f>
        <v>0.43</v>
      </c>
      <c r="J27" s="219">
        <f>'[3]PROPOSED RATES'!J27</f>
        <v>9.02</v>
      </c>
      <c r="K27" s="219">
        <f>'[3]PROPOSED RATES'!K27</f>
        <v>0.01</v>
      </c>
      <c r="L27" s="219">
        <f>'[3]PROPOSED RATES'!L27</f>
        <v>0</v>
      </c>
      <c r="M27" s="219">
        <f>'[3]PROPOSED RATES'!M27</f>
        <v>0</v>
      </c>
      <c r="N27" s="219">
        <f>'[3]PROPOSED RATES'!N27</f>
        <v>0.23</v>
      </c>
      <c r="O27" s="219">
        <f>'[3]PROPOSED RATES'!O27</f>
        <v>0</v>
      </c>
      <c r="P27" s="219">
        <f>'[3]PROPOSED RATES'!P27</f>
        <v>0</v>
      </c>
      <c r="Q27" s="105">
        <f t="shared" si="2"/>
        <v>9.69</v>
      </c>
      <c r="R27" s="221">
        <f>'[3]PROPOSED RATES'!R27</f>
        <v>0.14587</v>
      </c>
      <c r="S27" s="221">
        <f>'[3]PROPOSED RATES'!S27</f>
        <v>1.9456100000000001</v>
      </c>
      <c r="T27" s="221">
        <f>'[3]PROPOSED RATES'!T27</f>
        <v>-8.7000000000000001E-4</v>
      </c>
      <c r="U27" s="128">
        <f t="shared" si="3"/>
        <v>11.780609999999999</v>
      </c>
      <c r="V27" s="105"/>
      <c r="W27" s="221">
        <f>'[3]PROPOSED RATES'!W27</f>
        <v>-2.0300000000000001E-3</v>
      </c>
      <c r="X27" s="66"/>
      <c r="Y27" s="40">
        <f t="shared" si="0"/>
        <v>15</v>
      </c>
      <c r="Z27" s="40"/>
    </row>
    <row r="28" spans="1:26">
      <c r="A28" s="192">
        <f t="shared" si="1"/>
        <v>16</v>
      </c>
      <c r="B28" s="192"/>
      <c r="C28" s="279">
        <f>'[3]PROPOSED RATES'!C28</f>
        <v>0.11700000000000001</v>
      </c>
      <c r="D28" s="280"/>
      <c r="E28" s="280">
        <f>'[3]PROPOSED RATES'!E28</f>
        <v>41</v>
      </c>
      <c r="F28" s="218">
        <f>'[3]PRESENT RATES'!F28</f>
        <v>100</v>
      </c>
      <c r="G28" s="218">
        <f>'[3]PRESENT RATES'!G28</f>
        <v>9500</v>
      </c>
      <c r="H28" s="118"/>
      <c r="I28" s="219">
        <f>'[3]PROPOSED RATES'!I28</f>
        <v>0.6</v>
      </c>
      <c r="J28" s="219">
        <f>'[3]PROPOSED RATES'!J28</f>
        <v>10.01</v>
      </c>
      <c r="K28" s="219">
        <f>'[3]PROPOSED RATES'!K28</f>
        <v>0.01</v>
      </c>
      <c r="L28" s="219">
        <f>'[3]PROPOSED RATES'!L28</f>
        <v>0</v>
      </c>
      <c r="M28" s="219">
        <f>'[3]PROPOSED RATES'!M28</f>
        <v>0</v>
      </c>
      <c r="N28" s="219">
        <f>'[3]PROPOSED RATES'!N28</f>
        <v>0.32</v>
      </c>
      <c r="O28" s="219">
        <f>'[3]PROPOSED RATES'!O28</f>
        <v>0</v>
      </c>
      <c r="P28" s="219">
        <f>'[3]PROPOSED RATES'!P28</f>
        <v>0</v>
      </c>
      <c r="Q28" s="105">
        <f t="shared" si="2"/>
        <v>10.94</v>
      </c>
      <c r="R28" s="221">
        <f>'[3]PROPOSED RATES'!R28</f>
        <v>0.20623</v>
      </c>
      <c r="S28" s="221">
        <f>'[3]PROPOSED RATES'!S28</f>
        <v>2.7506900000000001</v>
      </c>
      <c r="T28" s="221">
        <f>'[3]PROPOSED RATES'!T28</f>
        <v>-1.23E-3</v>
      </c>
      <c r="U28" s="128">
        <f t="shared" si="3"/>
        <v>13.89569</v>
      </c>
      <c r="V28" s="105"/>
      <c r="W28" s="221">
        <f>'[3]PROPOSED RATES'!W28</f>
        <v>-2.8700000000000002E-3</v>
      </c>
      <c r="X28" s="66"/>
      <c r="Y28" s="40">
        <f t="shared" si="0"/>
        <v>16</v>
      </c>
      <c r="Z28" s="40"/>
    </row>
    <row r="29" spans="1:26">
      <c r="A29" s="192">
        <f t="shared" si="1"/>
        <v>17</v>
      </c>
      <c r="B29" s="192"/>
      <c r="C29" s="279">
        <f>'[3]PROPOSED RATES'!C29</f>
        <v>0.17100000000000001</v>
      </c>
      <c r="D29" s="280"/>
      <c r="E29" s="280">
        <f>'[3]PROPOSED RATES'!E29</f>
        <v>59</v>
      </c>
      <c r="F29" s="218">
        <f>'[3]PRESENT RATES'!F29</f>
        <v>150</v>
      </c>
      <c r="G29" s="218">
        <f>'[3]PRESENT RATES'!G29</f>
        <v>16000</v>
      </c>
      <c r="H29" s="118"/>
      <c r="I29" s="219">
        <f>'[3]PROPOSED RATES'!I29</f>
        <v>0.87</v>
      </c>
      <c r="J29" s="219">
        <f>'[3]PROPOSED RATES'!J29</f>
        <v>11.08</v>
      </c>
      <c r="K29" s="219">
        <f>'[3]PROPOSED RATES'!K29</f>
        <v>0.01</v>
      </c>
      <c r="L29" s="219">
        <f>'[3]PROPOSED RATES'!L29</f>
        <v>0</v>
      </c>
      <c r="M29" s="219">
        <f>'[3]PROPOSED RATES'!M29</f>
        <v>0</v>
      </c>
      <c r="N29" s="219">
        <f>'[3]PROPOSED RATES'!N29</f>
        <v>0.46</v>
      </c>
      <c r="O29" s="219">
        <f>'[3]PROPOSED RATES'!O29</f>
        <v>0</v>
      </c>
      <c r="P29" s="219">
        <f>'[3]PROPOSED RATES'!P29</f>
        <v>0</v>
      </c>
      <c r="Q29" s="105">
        <f t="shared" si="2"/>
        <v>12.42</v>
      </c>
      <c r="R29" s="221">
        <f>'[3]PROPOSED RATES'!R29</f>
        <v>0.29676999999999998</v>
      </c>
      <c r="S29" s="221">
        <f>'[3]PROPOSED RATES'!S29</f>
        <v>3.95831</v>
      </c>
      <c r="T29" s="221">
        <f>'[3]PROPOSED RATES'!T29</f>
        <v>-1.7700000000000001E-3</v>
      </c>
      <c r="U29" s="128">
        <f t="shared" si="3"/>
        <v>16.673310000000001</v>
      </c>
      <c r="V29" s="105"/>
      <c r="W29" s="221">
        <f>'[3]PROPOSED RATES'!W29</f>
        <v>-4.13E-3</v>
      </c>
      <c r="X29" s="66"/>
      <c r="Y29" s="40">
        <f t="shared" si="0"/>
        <v>17</v>
      </c>
      <c r="Z29" s="40"/>
    </row>
    <row r="30" spans="1:26">
      <c r="A30" s="192">
        <f t="shared" si="1"/>
        <v>18</v>
      </c>
      <c r="B30" s="192"/>
      <c r="C30" s="279"/>
      <c r="D30" s="280"/>
      <c r="E30" s="280"/>
      <c r="F30" s="282" t="s">
        <v>174</v>
      </c>
      <c r="G30" s="218"/>
      <c r="H30" s="118"/>
      <c r="I30" s="219"/>
      <c r="J30" s="219"/>
      <c r="K30" s="219"/>
      <c r="L30" s="219"/>
      <c r="M30" s="219"/>
      <c r="N30" s="219"/>
      <c r="O30" s="219"/>
      <c r="P30" s="219"/>
      <c r="Q30" s="105"/>
      <c r="R30" s="221"/>
      <c r="S30" s="221"/>
      <c r="T30" s="221"/>
      <c r="U30" s="128"/>
      <c r="V30" s="105"/>
      <c r="W30" s="221"/>
      <c r="X30" s="66"/>
      <c r="Y30" s="40">
        <f t="shared" si="0"/>
        <v>18</v>
      </c>
      <c r="Z30" s="40"/>
    </row>
    <row r="31" spans="1:26">
      <c r="A31" s="192">
        <f t="shared" si="1"/>
        <v>19</v>
      </c>
      <c r="B31" s="192"/>
      <c r="C31" s="279">
        <f>'[3]PROPOSED RATES'!C31</f>
        <v>0.246</v>
      </c>
      <c r="D31" s="280"/>
      <c r="E31" s="280">
        <f>'[3]PROPOSED RATES'!E31</f>
        <v>85</v>
      </c>
      <c r="F31" s="218">
        <f>'[3]PRESENT RATES'!F31</f>
        <v>200</v>
      </c>
      <c r="G31" s="218">
        <f>'[3]PRESENT RATES'!G31</f>
        <v>22000</v>
      </c>
      <c r="H31" s="118"/>
      <c r="I31" s="219">
        <f>'[3]PROPOSED RATES'!I31</f>
        <v>1.25</v>
      </c>
      <c r="J31" s="219">
        <f>'[3]PROPOSED RATES'!J31</f>
        <v>13.27</v>
      </c>
      <c r="K31" s="219">
        <f>'[3]PROPOSED RATES'!K31</f>
        <v>0.02</v>
      </c>
      <c r="L31" s="219">
        <f>'[3]PROPOSED RATES'!L31</f>
        <v>0</v>
      </c>
      <c r="M31" s="219">
        <f>'[3]PROPOSED RATES'!M31</f>
        <v>0</v>
      </c>
      <c r="N31" s="219">
        <f>'[3]PROPOSED RATES'!N31</f>
        <v>0.66</v>
      </c>
      <c r="O31" s="219">
        <f>'[3]PROPOSED RATES'!O31</f>
        <v>0</v>
      </c>
      <c r="P31" s="219">
        <f>'[3]PROPOSED RATES'!P31</f>
        <v>0</v>
      </c>
      <c r="Q31" s="105">
        <f t="shared" si="2"/>
        <v>15.2</v>
      </c>
      <c r="R31" s="221">
        <f>'[3]PROPOSED RATES'!R31</f>
        <v>0.42754999999999999</v>
      </c>
      <c r="S31" s="221">
        <f>'[3]PROPOSED RATES'!S31</f>
        <v>5.7026500000000002</v>
      </c>
      <c r="T31" s="221">
        <f>'[3]PROPOSED RATES'!T31</f>
        <v>-2.5500000000000002E-3</v>
      </c>
      <c r="U31" s="128">
        <f t="shared" si="3"/>
        <v>21.327649999999998</v>
      </c>
      <c r="V31" s="105"/>
      <c r="W31" s="221">
        <f>'[3]PROPOSED RATES'!W31</f>
        <v>-5.9500000000000004E-3</v>
      </c>
      <c r="X31" s="66"/>
      <c r="Y31" s="40">
        <f t="shared" si="0"/>
        <v>19</v>
      </c>
      <c r="Z31" s="40"/>
    </row>
    <row r="32" spans="1:26">
      <c r="A32" s="192">
        <f t="shared" si="1"/>
        <v>20</v>
      </c>
      <c r="B32" s="192"/>
      <c r="C32" s="279">
        <f>'[3]PROPOSED RATES'!C32</f>
        <v>0.313</v>
      </c>
      <c r="D32" s="280"/>
      <c r="E32" s="280">
        <f>'[3]PROPOSED RATES'!E32</f>
        <v>109</v>
      </c>
      <c r="F32" s="218">
        <f>'[3]PRESENT RATES'!F32</f>
        <v>250</v>
      </c>
      <c r="G32" s="218">
        <f>'[3]PRESENT RATES'!G32</f>
        <v>30000</v>
      </c>
      <c r="H32" s="118"/>
      <c r="I32" s="219">
        <f>'[3]PROPOSED RATES'!I32</f>
        <v>1.6</v>
      </c>
      <c r="J32" s="219">
        <f>'[3]PROPOSED RATES'!J32</f>
        <v>15.33</v>
      </c>
      <c r="K32" s="219">
        <f>'[3]PROPOSED RATES'!K32</f>
        <v>0.03</v>
      </c>
      <c r="L32" s="219">
        <f>'[3]PROPOSED RATES'!L32</f>
        <v>0</v>
      </c>
      <c r="M32" s="219">
        <f>'[3]PROPOSED RATES'!M32</f>
        <v>0.01</v>
      </c>
      <c r="N32" s="219">
        <f>'[3]PROPOSED RATES'!N32</f>
        <v>0.85</v>
      </c>
      <c r="O32" s="219">
        <f>'[3]PROPOSED RATES'!O32</f>
        <v>0</v>
      </c>
      <c r="P32" s="219">
        <f>'[3]PROPOSED RATES'!P32</f>
        <v>0</v>
      </c>
      <c r="Q32" s="105">
        <f t="shared" si="2"/>
        <v>17.820000000000004</v>
      </c>
      <c r="R32" s="221">
        <f>'[3]PROPOSED RATES'!R32</f>
        <v>0.54827000000000004</v>
      </c>
      <c r="S32" s="221">
        <f>'[3]PROPOSED RATES'!S32</f>
        <v>7.3128099999999998</v>
      </c>
      <c r="T32" s="221">
        <f>'[3]PROPOSED RATES'!T32</f>
        <v>-3.2699999999999999E-3</v>
      </c>
      <c r="U32" s="128">
        <f t="shared" si="3"/>
        <v>25.677810000000001</v>
      </c>
      <c r="V32" s="105"/>
      <c r="W32" s="221">
        <f>'[3]PROPOSED RATES'!W32</f>
        <v>-7.6299999999999996E-3</v>
      </c>
      <c r="X32" s="66"/>
      <c r="Y32" s="40">
        <f t="shared" si="0"/>
        <v>20</v>
      </c>
      <c r="Z32" s="40"/>
    </row>
    <row r="33" spans="1:26">
      <c r="A33" s="192">
        <f t="shared" si="1"/>
        <v>21</v>
      </c>
      <c r="B33" s="192"/>
      <c r="C33" s="279">
        <f>'[3]PROPOSED RATES'!C33</f>
        <v>0.47599999999999998</v>
      </c>
      <c r="D33" s="280"/>
      <c r="E33" s="280">
        <f>'[3]PROPOSED RATES'!E33</f>
        <v>165</v>
      </c>
      <c r="F33" s="218">
        <f>'[3]PRESENT RATES'!F33</f>
        <v>400</v>
      </c>
      <c r="G33" s="218">
        <f>'[3]PRESENT RATES'!G33</f>
        <v>50000</v>
      </c>
      <c r="H33" s="118"/>
      <c r="I33" s="219">
        <f>'[3]PROPOSED RATES'!I33</f>
        <v>2.4300000000000002</v>
      </c>
      <c r="J33" s="219">
        <f>'[3]PROPOSED RATES'!J33</f>
        <v>18.850000000000001</v>
      </c>
      <c r="K33" s="219">
        <f>'[3]PROPOSED RATES'!K33</f>
        <v>0.04</v>
      </c>
      <c r="L33" s="219">
        <f>'[3]PROPOSED RATES'!L33</f>
        <v>-0.01</v>
      </c>
      <c r="M33" s="219">
        <f>'[3]PROPOSED RATES'!M33</f>
        <v>0.01</v>
      </c>
      <c r="N33" s="219">
        <f>'[3]PROPOSED RATES'!N33</f>
        <v>1.29</v>
      </c>
      <c r="O33" s="219">
        <f>'[3]PROPOSED RATES'!O33</f>
        <v>0</v>
      </c>
      <c r="P33" s="219">
        <f>'[3]PROPOSED RATES'!P33</f>
        <v>0</v>
      </c>
      <c r="Q33" s="105">
        <f t="shared" si="2"/>
        <v>22.61</v>
      </c>
      <c r="R33" s="221">
        <f>'[3]PROPOSED RATES'!R33</f>
        <v>0.82994999999999997</v>
      </c>
      <c r="S33" s="221">
        <f>'[3]PROPOSED RATES'!S33</f>
        <v>11.069850000000001</v>
      </c>
      <c r="T33" s="221">
        <f>'[3]PROPOSED RATES'!T33</f>
        <v>-4.9500000000000004E-3</v>
      </c>
      <c r="U33" s="128">
        <f t="shared" si="3"/>
        <v>34.504849999999998</v>
      </c>
      <c r="V33" s="105"/>
      <c r="W33" s="221">
        <f>'[3]PROPOSED RATES'!W33</f>
        <v>-1.155E-2</v>
      </c>
      <c r="X33" s="66"/>
      <c r="Y33" s="40">
        <f t="shared" si="0"/>
        <v>21</v>
      </c>
      <c r="Z33" s="40"/>
    </row>
    <row r="34" spans="1:26">
      <c r="A34" s="192">
        <f t="shared" si="1"/>
        <v>22</v>
      </c>
      <c r="B34" s="192"/>
      <c r="C34" s="279"/>
      <c r="D34" s="280"/>
      <c r="E34" s="280"/>
      <c r="F34" s="282" t="s">
        <v>175</v>
      </c>
      <c r="G34" s="218"/>
      <c r="H34" s="118"/>
      <c r="I34" s="219"/>
      <c r="J34" s="219"/>
      <c r="K34" s="219"/>
      <c r="L34" s="219"/>
      <c r="M34" s="219"/>
      <c r="N34" s="219"/>
      <c r="O34" s="219"/>
      <c r="P34" s="219"/>
      <c r="Q34" s="105"/>
      <c r="R34" s="221"/>
      <c r="S34" s="221"/>
      <c r="T34" s="221"/>
      <c r="U34" s="128"/>
      <c r="V34" s="105"/>
      <c r="W34" s="221"/>
      <c r="X34" s="66"/>
      <c r="Y34" s="40">
        <f t="shared" si="0"/>
        <v>22</v>
      </c>
      <c r="Z34" s="40"/>
    </row>
    <row r="35" spans="1:26">
      <c r="A35" s="192">
        <f t="shared" si="1"/>
        <v>23</v>
      </c>
      <c r="B35" s="192"/>
      <c r="C35" s="279">
        <f>'[3]PROPOSED RATES'!C35</f>
        <v>8.3000000000000004E-2</v>
      </c>
      <c r="D35" s="280"/>
      <c r="E35" s="280">
        <f>'[3]PROPOSED RATES'!E35</f>
        <v>29</v>
      </c>
      <c r="F35" s="218">
        <f>'[3]PRESENT RATES'!F35</f>
        <v>70</v>
      </c>
      <c r="G35" s="218">
        <f>'[3]PRESENT RATES'!G35</f>
        <v>5800</v>
      </c>
      <c r="H35" s="118"/>
      <c r="I35" s="219">
        <f>'[3]PROPOSED RATES'!I35</f>
        <v>0.43</v>
      </c>
      <c r="J35" s="219">
        <f>'[3]PROPOSED RATES'!J35</f>
        <v>7.86</v>
      </c>
      <c r="K35" s="219">
        <f>'[3]PROPOSED RATES'!K35</f>
        <v>0.01</v>
      </c>
      <c r="L35" s="219">
        <f>'[3]PROPOSED RATES'!L35</f>
        <v>0</v>
      </c>
      <c r="M35" s="219">
        <f>'[3]PROPOSED RATES'!M35</f>
        <v>0</v>
      </c>
      <c r="N35" s="219">
        <f>'[3]PROPOSED RATES'!N35</f>
        <v>0.23</v>
      </c>
      <c r="O35" s="219">
        <f>'[3]PROPOSED RATES'!O35</f>
        <v>0</v>
      </c>
      <c r="P35" s="219">
        <f>'[3]PROPOSED RATES'!P35</f>
        <v>0</v>
      </c>
      <c r="Q35" s="105">
        <f t="shared" si="2"/>
        <v>8.5300000000000011</v>
      </c>
      <c r="R35" s="221">
        <f>'[3]PROPOSED RATES'!R35</f>
        <v>0.14587</v>
      </c>
      <c r="S35" s="221">
        <f>'[3]PROPOSED RATES'!S35</f>
        <v>1.9456100000000001</v>
      </c>
      <c r="T35" s="221">
        <f>'[3]PROPOSED RATES'!T35</f>
        <v>-8.7000000000000001E-4</v>
      </c>
      <c r="U35" s="128">
        <f t="shared" si="3"/>
        <v>10.620609999999999</v>
      </c>
      <c r="V35" s="105"/>
      <c r="W35" s="221">
        <f>'[3]PROPOSED RATES'!W35</f>
        <v>-2.0300000000000001E-3</v>
      </c>
      <c r="X35" s="66"/>
      <c r="Y35" s="40">
        <f t="shared" si="0"/>
        <v>23</v>
      </c>
      <c r="Z35" s="40"/>
    </row>
    <row r="36" spans="1:26">
      <c r="A36" s="192">
        <f t="shared" si="1"/>
        <v>24</v>
      </c>
      <c r="B36" s="192"/>
      <c r="C36" s="279">
        <f>'[3]PROPOSED RATES'!C36</f>
        <v>0.11700000000000001</v>
      </c>
      <c r="D36" s="280"/>
      <c r="E36" s="280">
        <f>'[3]PROPOSED RATES'!E36</f>
        <v>41</v>
      </c>
      <c r="F36" s="218">
        <f>'[3]PRESENT RATES'!F36</f>
        <v>100</v>
      </c>
      <c r="G36" s="218">
        <f>'[3]PRESENT RATES'!G36</f>
        <v>9500</v>
      </c>
      <c r="H36" s="118"/>
      <c r="I36" s="219">
        <f>'[3]PROPOSED RATES'!I36</f>
        <v>0.6</v>
      </c>
      <c r="J36" s="219">
        <f>'[3]PROPOSED RATES'!J36</f>
        <v>8.7899999999999991</v>
      </c>
      <c r="K36" s="219">
        <f>'[3]PROPOSED RATES'!K36</f>
        <v>0.01</v>
      </c>
      <c r="L36" s="219">
        <f>'[3]PROPOSED RATES'!L36</f>
        <v>0</v>
      </c>
      <c r="M36" s="219">
        <f>'[3]PROPOSED RATES'!M36</f>
        <v>0</v>
      </c>
      <c r="N36" s="219">
        <f>'[3]PROPOSED RATES'!N36</f>
        <v>0.32</v>
      </c>
      <c r="O36" s="219">
        <f>'[3]PROPOSED RATES'!O36</f>
        <v>0</v>
      </c>
      <c r="P36" s="219">
        <f>'[3]PROPOSED RATES'!P36</f>
        <v>0</v>
      </c>
      <c r="Q36" s="105">
        <f t="shared" si="2"/>
        <v>9.7199999999999989</v>
      </c>
      <c r="R36" s="221">
        <f>'[3]PROPOSED RATES'!R36</f>
        <v>0.20623</v>
      </c>
      <c r="S36" s="221">
        <f>'[3]PROPOSED RATES'!S36</f>
        <v>2.7506900000000001</v>
      </c>
      <c r="T36" s="221">
        <f>'[3]PROPOSED RATES'!T36</f>
        <v>-1.23E-3</v>
      </c>
      <c r="U36" s="128">
        <f t="shared" si="3"/>
        <v>12.675689999999999</v>
      </c>
      <c r="V36" s="105"/>
      <c r="W36" s="221">
        <f>'[3]PROPOSED RATES'!W36</f>
        <v>-2.8700000000000002E-3</v>
      </c>
      <c r="X36" s="66"/>
      <c r="Y36" s="40">
        <f t="shared" si="0"/>
        <v>24</v>
      </c>
      <c r="Z36" s="40"/>
    </row>
    <row r="37" spans="1:26">
      <c r="A37" s="192">
        <f t="shared" si="1"/>
        <v>25</v>
      </c>
      <c r="B37" s="192"/>
      <c r="C37" s="279">
        <f>'[3]PROPOSED RATES'!C37</f>
        <v>0.17100000000000001</v>
      </c>
      <c r="D37" s="280"/>
      <c r="E37" s="280">
        <f>'[3]PROPOSED RATES'!E37</f>
        <v>59</v>
      </c>
      <c r="F37" s="218">
        <f>'[3]PRESENT RATES'!F37</f>
        <v>150</v>
      </c>
      <c r="G37" s="218">
        <f>'[3]PRESENT RATES'!G37</f>
        <v>16000</v>
      </c>
      <c r="H37" s="118"/>
      <c r="I37" s="219">
        <f>'[3]PROPOSED RATES'!I37</f>
        <v>0.87</v>
      </c>
      <c r="J37" s="219">
        <f>'[3]PROPOSED RATES'!J37</f>
        <v>10.02</v>
      </c>
      <c r="K37" s="219">
        <f>'[3]PROPOSED RATES'!K37</f>
        <v>0.01</v>
      </c>
      <c r="L37" s="219">
        <f>'[3]PROPOSED RATES'!L37</f>
        <v>0</v>
      </c>
      <c r="M37" s="219">
        <f>'[3]PROPOSED RATES'!M37</f>
        <v>0</v>
      </c>
      <c r="N37" s="219">
        <f>'[3]PROPOSED RATES'!N37</f>
        <v>0.46</v>
      </c>
      <c r="O37" s="219">
        <f>'[3]PROPOSED RATES'!O37</f>
        <v>0</v>
      </c>
      <c r="P37" s="219">
        <f>'[3]PROPOSED RATES'!P37</f>
        <v>0</v>
      </c>
      <c r="Q37" s="105">
        <f t="shared" si="2"/>
        <v>11.36</v>
      </c>
      <c r="R37" s="221">
        <f>'[3]PROPOSED RATES'!R37</f>
        <v>0.29676999999999998</v>
      </c>
      <c r="S37" s="221">
        <f>'[3]PROPOSED RATES'!S37</f>
        <v>3.95831</v>
      </c>
      <c r="T37" s="221">
        <f>'[3]PROPOSED RATES'!T37</f>
        <v>-1.7700000000000001E-3</v>
      </c>
      <c r="U37" s="128">
        <f t="shared" si="3"/>
        <v>15.61331</v>
      </c>
      <c r="V37" s="105"/>
      <c r="W37" s="221">
        <f>'[3]PROPOSED RATES'!W37</f>
        <v>-4.13E-3</v>
      </c>
      <c r="X37" s="66"/>
      <c r="Y37" s="40">
        <f t="shared" si="0"/>
        <v>25</v>
      </c>
      <c r="Z37" s="40"/>
    </row>
    <row r="38" spans="1:26">
      <c r="A38" s="192">
        <f t="shared" si="1"/>
        <v>26</v>
      </c>
      <c r="B38" s="192"/>
      <c r="C38" s="279"/>
      <c r="D38" s="280"/>
      <c r="E38" s="280"/>
      <c r="F38" s="282" t="s">
        <v>176</v>
      </c>
      <c r="G38" s="218"/>
      <c r="H38" s="118"/>
      <c r="I38" s="219"/>
      <c r="J38" s="219"/>
      <c r="K38" s="219"/>
      <c r="L38" s="219"/>
      <c r="M38" s="219"/>
      <c r="N38" s="219"/>
      <c r="O38" s="219"/>
      <c r="P38" s="219"/>
      <c r="Q38" s="105"/>
      <c r="R38" s="221"/>
      <c r="S38" s="221"/>
      <c r="T38" s="221"/>
      <c r="U38" s="128"/>
      <c r="V38" s="105"/>
      <c r="W38" s="221"/>
      <c r="X38" s="66"/>
      <c r="Y38" s="40">
        <f t="shared" si="0"/>
        <v>26</v>
      </c>
      <c r="Z38" s="40"/>
    </row>
    <row r="39" spans="1:26">
      <c r="A39" s="192">
        <f t="shared" si="1"/>
        <v>27</v>
      </c>
      <c r="B39" s="192"/>
      <c r="C39" s="279">
        <f>'[3]PROPOSED RATES'!C39</f>
        <v>0.246</v>
      </c>
      <c r="D39" s="280"/>
      <c r="E39" s="280">
        <f>'[3]PROPOSED RATES'!E39</f>
        <v>85</v>
      </c>
      <c r="F39" s="218">
        <f>'[3]PRESENT RATES'!F39</f>
        <v>200</v>
      </c>
      <c r="G39" s="218">
        <f>'[3]PRESENT RATES'!G39</f>
        <v>22000</v>
      </c>
      <c r="H39" s="118"/>
      <c r="I39" s="219">
        <f>'[3]PROPOSED RATES'!I39</f>
        <v>1.25</v>
      </c>
      <c r="J39" s="219">
        <f>'[3]PROPOSED RATES'!J39</f>
        <v>12.3</v>
      </c>
      <c r="K39" s="219">
        <f>'[3]PROPOSED RATES'!K39</f>
        <v>0.02</v>
      </c>
      <c r="L39" s="219">
        <f>'[3]PROPOSED RATES'!L39</f>
        <v>0</v>
      </c>
      <c r="M39" s="219">
        <f>'[3]PROPOSED RATES'!M39</f>
        <v>0</v>
      </c>
      <c r="N39" s="219">
        <f>'[3]PROPOSED RATES'!N39</f>
        <v>0.66</v>
      </c>
      <c r="O39" s="219">
        <f>'[3]PROPOSED RATES'!O39</f>
        <v>0</v>
      </c>
      <c r="P39" s="219">
        <f>'[3]PROPOSED RATES'!P39</f>
        <v>0</v>
      </c>
      <c r="Q39" s="105">
        <f t="shared" si="2"/>
        <v>14.23</v>
      </c>
      <c r="R39" s="221">
        <f>'[3]PROPOSED RATES'!R39</f>
        <v>0.42754999999999999</v>
      </c>
      <c r="S39" s="221">
        <f>'[3]PROPOSED RATES'!S39</f>
        <v>5.7026500000000002</v>
      </c>
      <c r="T39" s="221">
        <f>'[3]PROPOSED RATES'!T39</f>
        <v>-2.5500000000000002E-3</v>
      </c>
      <c r="U39" s="128">
        <f t="shared" si="3"/>
        <v>20.35765</v>
      </c>
      <c r="V39" s="105"/>
      <c r="W39" s="221">
        <f>'[3]PROPOSED RATES'!W39</f>
        <v>-5.9500000000000004E-3</v>
      </c>
      <c r="X39" s="66"/>
      <c r="Y39" s="40">
        <f t="shared" si="0"/>
        <v>27</v>
      </c>
      <c r="Z39" s="40"/>
    </row>
    <row r="40" spans="1:26">
      <c r="A40" s="192">
        <f t="shared" si="1"/>
        <v>28</v>
      </c>
      <c r="B40" s="192"/>
      <c r="C40" s="279">
        <f>'[3]PROPOSED RATES'!C40</f>
        <v>0.313</v>
      </c>
      <c r="D40" s="280"/>
      <c r="E40" s="280">
        <f>'[3]PROPOSED RATES'!E40</f>
        <v>109</v>
      </c>
      <c r="F40" s="218">
        <f>'[3]PRESENT RATES'!F40</f>
        <v>250</v>
      </c>
      <c r="G40" s="218">
        <f>'[3]PRESENT RATES'!G40</f>
        <v>30000</v>
      </c>
      <c r="H40" s="118"/>
      <c r="I40" s="219">
        <f>'[3]PROPOSED RATES'!I40</f>
        <v>1.6</v>
      </c>
      <c r="J40" s="219">
        <f>'[3]PROPOSED RATES'!J40</f>
        <v>14.42</v>
      </c>
      <c r="K40" s="219">
        <f>'[3]PROPOSED RATES'!K40</f>
        <v>0.03</v>
      </c>
      <c r="L40" s="219">
        <f>'[3]PROPOSED RATES'!L40</f>
        <v>0</v>
      </c>
      <c r="M40" s="219">
        <f>'[3]PROPOSED RATES'!M40</f>
        <v>0.01</v>
      </c>
      <c r="N40" s="219">
        <f>'[3]PROPOSED RATES'!N40</f>
        <v>0.85</v>
      </c>
      <c r="O40" s="219">
        <f>'[3]PROPOSED RATES'!O40</f>
        <v>0</v>
      </c>
      <c r="P40" s="219">
        <f>'[3]PROPOSED RATES'!P40</f>
        <v>0</v>
      </c>
      <c r="Q40" s="105">
        <f t="shared" si="2"/>
        <v>16.910000000000004</v>
      </c>
      <c r="R40" s="221">
        <f>'[3]PROPOSED RATES'!R40</f>
        <v>0.54827000000000004</v>
      </c>
      <c r="S40" s="221">
        <f>'[3]PROPOSED RATES'!S40</f>
        <v>7.3128099999999998</v>
      </c>
      <c r="T40" s="221">
        <f>'[3]PROPOSED RATES'!T40</f>
        <v>-3.2699999999999999E-3</v>
      </c>
      <c r="U40" s="128">
        <f t="shared" si="3"/>
        <v>24.767810000000001</v>
      </c>
      <c r="V40" s="105"/>
      <c r="W40" s="221">
        <f>'[3]PROPOSED RATES'!W40</f>
        <v>-7.6299999999999996E-3</v>
      </c>
      <c r="X40" s="66"/>
      <c r="Y40" s="40">
        <f t="shared" si="0"/>
        <v>28</v>
      </c>
      <c r="Z40" s="40"/>
    </row>
    <row r="41" spans="1:26">
      <c r="A41" s="192">
        <f t="shared" si="1"/>
        <v>29</v>
      </c>
      <c r="B41" s="192"/>
      <c r="C41" s="279">
        <f>'[3]PROPOSED RATES'!C41</f>
        <v>0.47599999999999998</v>
      </c>
      <c r="D41" s="280"/>
      <c r="E41" s="280">
        <f>'[3]PROPOSED RATES'!E41</f>
        <v>165</v>
      </c>
      <c r="F41" s="218">
        <f>'[3]PRESENT RATES'!F41</f>
        <v>400</v>
      </c>
      <c r="G41" s="218">
        <f>'[3]PRESENT RATES'!G41</f>
        <v>50000</v>
      </c>
      <c r="H41" s="118"/>
      <c r="I41" s="219">
        <f>'[3]PROPOSED RATES'!I41</f>
        <v>2.4300000000000002</v>
      </c>
      <c r="J41" s="219">
        <f>'[3]PROPOSED RATES'!J41</f>
        <v>17.940000000000001</v>
      </c>
      <c r="K41" s="219">
        <f>'[3]PROPOSED RATES'!K41</f>
        <v>0.04</v>
      </c>
      <c r="L41" s="219">
        <f>'[3]PROPOSED RATES'!L41</f>
        <v>-0.01</v>
      </c>
      <c r="M41" s="219">
        <f>'[3]PROPOSED RATES'!M41</f>
        <v>0.01</v>
      </c>
      <c r="N41" s="219">
        <f>'[3]PROPOSED RATES'!N41</f>
        <v>1.29</v>
      </c>
      <c r="O41" s="219">
        <f>'[3]PROPOSED RATES'!O41</f>
        <v>0</v>
      </c>
      <c r="P41" s="219">
        <f>'[3]PROPOSED RATES'!P41</f>
        <v>0</v>
      </c>
      <c r="Q41" s="105">
        <f t="shared" si="2"/>
        <v>21.7</v>
      </c>
      <c r="R41" s="221">
        <f>'[3]PROPOSED RATES'!R41</f>
        <v>0.82994999999999997</v>
      </c>
      <c r="S41" s="221">
        <f>'[3]PROPOSED RATES'!S41</f>
        <v>11.069850000000001</v>
      </c>
      <c r="T41" s="221">
        <f>'[3]PROPOSED RATES'!T41</f>
        <v>-4.9500000000000004E-3</v>
      </c>
      <c r="U41" s="128">
        <f t="shared" si="3"/>
        <v>33.594850000000001</v>
      </c>
      <c r="V41" s="105"/>
      <c r="W41" s="221">
        <f>'[3]PROPOSED RATES'!W41</f>
        <v>-1.155E-2</v>
      </c>
      <c r="X41" s="66"/>
      <c r="Y41" s="40">
        <f t="shared" si="0"/>
        <v>29</v>
      </c>
      <c r="Z41" s="40"/>
    </row>
    <row r="42" spans="1:26">
      <c r="A42" s="192">
        <f t="shared" si="1"/>
        <v>30</v>
      </c>
      <c r="B42" s="192"/>
      <c r="C42" s="279"/>
      <c r="D42" s="280"/>
      <c r="E42" s="280"/>
      <c r="F42" s="282" t="s">
        <v>177</v>
      </c>
      <c r="G42" s="218"/>
      <c r="H42" s="118"/>
      <c r="I42" s="219"/>
      <c r="J42" s="219"/>
      <c r="K42" s="219"/>
      <c r="L42" s="219"/>
      <c r="M42" s="219"/>
      <c r="N42" s="219"/>
      <c r="O42" s="219"/>
      <c r="P42" s="219"/>
      <c r="Q42" s="105"/>
      <c r="R42" s="221"/>
      <c r="S42" s="221"/>
      <c r="T42" s="221"/>
      <c r="U42" s="128"/>
      <c r="V42" s="105"/>
      <c r="W42" s="221"/>
      <c r="X42" s="66"/>
      <c r="Y42" s="40">
        <f t="shared" si="0"/>
        <v>30</v>
      </c>
      <c r="Z42" s="40"/>
    </row>
    <row r="43" spans="1:26">
      <c r="A43" s="192">
        <f t="shared" si="1"/>
        <v>31</v>
      </c>
      <c r="B43" s="192"/>
      <c r="C43" s="279">
        <f>'[3]PROPOSED RATES'!C43</f>
        <v>8.3000000000000004E-2</v>
      </c>
      <c r="D43" s="280"/>
      <c r="E43" s="280">
        <f>'[3]PROPOSED RATES'!E43</f>
        <v>29</v>
      </c>
      <c r="F43" s="218">
        <f>'[3]PRESENT RATES'!F43</f>
        <v>70</v>
      </c>
      <c r="G43" s="218">
        <f>'[3]PRESENT RATES'!G43</f>
        <v>5800</v>
      </c>
      <c r="H43" s="118"/>
      <c r="I43" s="219">
        <f>'[3]PROPOSED RATES'!I43</f>
        <v>0.43</v>
      </c>
      <c r="J43" s="219">
        <f>'[3]PROPOSED RATES'!J43</f>
        <v>12.82</v>
      </c>
      <c r="K43" s="219">
        <f>'[3]PROPOSED RATES'!K43</f>
        <v>0.01</v>
      </c>
      <c r="L43" s="219">
        <f>'[3]PROPOSED RATES'!L43</f>
        <v>0</v>
      </c>
      <c r="M43" s="219">
        <f>'[3]PROPOSED RATES'!M43</f>
        <v>0</v>
      </c>
      <c r="N43" s="219">
        <f>'[3]PROPOSED RATES'!N43</f>
        <v>0.23</v>
      </c>
      <c r="O43" s="219">
        <f>'[3]PROPOSED RATES'!O43</f>
        <v>0</v>
      </c>
      <c r="P43" s="219">
        <f>'[3]PROPOSED RATES'!P43</f>
        <v>0</v>
      </c>
      <c r="Q43" s="105">
        <f t="shared" si="2"/>
        <v>13.49</v>
      </c>
      <c r="R43" s="221">
        <f>'[3]PROPOSED RATES'!R43</f>
        <v>0.14587</v>
      </c>
      <c r="S43" s="221">
        <f>'[3]PROPOSED RATES'!S43</f>
        <v>1.9456100000000001</v>
      </c>
      <c r="T43" s="221">
        <f>'[3]PROPOSED RATES'!T43</f>
        <v>-8.7000000000000001E-4</v>
      </c>
      <c r="U43" s="128">
        <f t="shared" si="3"/>
        <v>15.58061</v>
      </c>
      <c r="V43" s="105"/>
      <c r="W43" s="221">
        <f>'[3]PROPOSED RATES'!W43</f>
        <v>-2.0300000000000001E-3</v>
      </c>
      <c r="X43" s="66"/>
      <c r="Y43" s="40">
        <f t="shared" si="0"/>
        <v>31</v>
      </c>
      <c r="Z43" s="40"/>
    </row>
    <row r="44" spans="1:26">
      <c r="A44" s="192">
        <f t="shared" si="1"/>
        <v>32</v>
      </c>
      <c r="B44" s="192"/>
      <c r="C44" s="279">
        <f>'[3]PROPOSED RATES'!C44</f>
        <v>0.11700000000000001</v>
      </c>
      <c r="D44" s="280"/>
      <c r="E44" s="280">
        <f>'[3]PROPOSED RATES'!E44</f>
        <v>41</v>
      </c>
      <c r="F44" s="218">
        <f>'[3]PRESENT RATES'!F44</f>
        <v>100</v>
      </c>
      <c r="G44" s="218">
        <f>'[3]PRESENT RATES'!G44</f>
        <v>9500</v>
      </c>
      <c r="H44" s="118"/>
      <c r="I44" s="219">
        <f>'[3]PROPOSED RATES'!I44</f>
        <v>0.6</v>
      </c>
      <c r="J44" s="219">
        <f>'[3]PROPOSED RATES'!J44</f>
        <v>13.69</v>
      </c>
      <c r="K44" s="219">
        <f>'[3]PROPOSED RATES'!K44</f>
        <v>0.01</v>
      </c>
      <c r="L44" s="219">
        <f>'[3]PROPOSED RATES'!L44</f>
        <v>0</v>
      </c>
      <c r="M44" s="219">
        <f>'[3]PROPOSED RATES'!M44</f>
        <v>0</v>
      </c>
      <c r="N44" s="219">
        <f>'[3]PROPOSED RATES'!N44</f>
        <v>0.32</v>
      </c>
      <c r="O44" s="219">
        <f>'[3]PROPOSED RATES'!O44</f>
        <v>0</v>
      </c>
      <c r="P44" s="219">
        <f>'[3]PROPOSED RATES'!P44</f>
        <v>0</v>
      </c>
      <c r="Q44" s="105">
        <f t="shared" si="2"/>
        <v>14.62</v>
      </c>
      <c r="R44" s="221">
        <f>'[3]PROPOSED RATES'!R44</f>
        <v>0.20623</v>
      </c>
      <c r="S44" s="221">
        <f>'[3]PROPOSED RATES'!S44</f>
        <v>2.7506900000000001</v>
      </c>
      <c r="T44" s="221">
        <f>'[3]PROPOSED RATES'!T44</f>
        <v>-1.23E-3</v>
      </c>
      <c r="U44" s="128">
        <f t="shared" si="3"/>
        <v>17.575690000000002</v>
      </c>
      <c r="V44" s="105"/>
      <c r="W44" s="221">
        <f>'[3]PROPOSED RATES'!W44</f>
        <v>-2.8700000000000002E-3</v>
      </c>
      <c r="X44" s="66"/>
      <c r="Y44" s="40">
        <f t="shared" si="0"/>
        <v>32</v>
      </c>
      <c r="Z44" s="40"/>
    </row>
    <row r="45" spans="1:26">
      <c r="A45" s="192">
        <f t="shared" si="1"/>
        <v>33</v>
      </c>
      <c r="B45" s="192"/>
      <c r="C45" s="279">
        <f>'[3]PROPOSED RATES'!C45</f>
        <v>0.17100000000000001</v>
      </c>
      <c r="D45" s="280"/>
      <c r="E45" s="280">
        <f>'[3]PROPOSED RATES'!E45</f>
        <v>59</v>
      </c>
      <c r="F45" s="218">
        <f>'[3]PRESENT RATES'!F45</f>
        <v>150</v>
      </c>
      <c r="G45" s="218">
        <f>'[3]PRESENT RATES'!G45</f>
        <v>16000</v>
      </c>
      <c r="H45" s="118"/>
      <c r="I45" s="219">
        <f>'[3]PROPOSED RATES'!I45</f>
        <v>0.87</v>
      </c>
      <c r="J45" s="219">
        <f>'[3]PROPOSED RATES'!J45</f>
        <v>14.78</v>
      </c>
      <c r="K45" s="219">
        <f>'[3]PROPOSED RATES'!K45</f>
        <v>0.01</v>
      </c>
      <c r="L45" s="219">
        <f>'[3]PROPOSED RATES'!L45</f>
        <v>0</v>
      </c>
      <c r="M45" s="219">
        <f>'[3]PROPOSED RATES'!M45</f>
        <v>0</v>
      </c>
      <c r="N45" s="219">
        <f>'[3]PROPOSED RATES'!N45</f>
        <v>0.46</v>
      </c>
      <c r="O45" s="219">
        <f>'[3]PROPOSED RATES'!O45</f>
        <v>0</v>
      </c>
      <c r="P45" s="219">
        <f>'[3]PROPOSED RATES'!P45</f>
        <v>0</v>
      </c>
      <c r="Q45" s="105">
        <f t="shared" si="2"/>
        <v>16.119999999999997</v>
      </c>
      <c r="R45" s="221">
        <f>'[3]PROPOSED RATES'!R45</f>
        <v>0.29676999999999998</v>
      </c>
      <c r="S45" s="221">
        <f>'[3]PROPOSED RATES'!S45</f>
        <v>3.95831</v>
      </c>
      <c r="T45" s="221">
        <f>'[3]PROPOSED RATES'!T45</f>
        <v>-1.7700000000000001E-3</v>
      </c>
      <c r="U45" s="128">
        <f t="shared" si="3"/>
        <v>20.37331</v>
      </c>
      <c r="V45" s="105"/>
      <c r="W45" s="221">
        <f>'[3]PROPOSED RATES'!W45</f>
        <v>-4.13E-3</v>
      </c>
      <c r="X45" s="66"/>
      <c r="Y45" s="40">
        <f t="shared" si="0"/>
        <v>33</v>
      </c>
      <c r="Z45" s="40"/>
    </row>
    <row r="46" spans="1:26">
      <c r="A46" s="192">
        <f t="shared" si="1"/>
        <v>34</v>
      </c>
      <c r="B46" s="192"/>
      <c r="C46" s="279"/>
      <c r="D46" s="280"/>
      <c r="E46" s="280"/>
      <c r="F46" s="282" t="s">
        <v>178</v>
      </c>
      <c r="G46" s="218"/>
      <c r="H46" s="118"/>
      <c r="I46" s="219"/>
      <c r="J46" s="219"/>
      <c r="K46" s="219"/>
      <c r="L46" s="219"/>
      <c r="M46" s="219"/>
      <c r="N46" s="219"/>
      <c r="O46" s="219"/>
      <c r="P46" s="219"/>
      <c r="Q46" s="105"/>
      <c r="R46" s="221"/>
      <c r="S46" s="221"/>
      <c r="T46" s="221"/>
      <c r="U46" s="128"/>
      <c r="V46" s="105"/>
      <c r="W46" s="221"/>
      <c r="X46" s="66"/>
      <c r="Y46" s="40">
        <f t="shared" si="0"/>
        <v>34</v>
      </c>
      <c r="Z46" s="40"/>
    </row>
    <row r="47" spans="1:26">
      <c r="A47" s="192">
        <f t="shared" si="1"/>
        <v>35</v>
      </c>
      <c r="B47" s="192"/>
      <c r="C47" s="279">
        <f>'[3]PROPOSED RATES'!C47</f>
        <v>0.246</v>
      </c>
      <c r="D47" s="280"/>
      <c r="E47" s="280">
        <f>'[3]PROPOSED RATES'!E47</f>
        <v>85</v>
      </c>
      <c r="F47" s="218">
        <f>'[3]PRESENT RATES'!F47</f>
        <v>200</v>
      </c>
      <c r="G47" s="218">
        <f>'[3]PRESENT RATES'!G47</f>
        <v>22000</v>
      </c>
      <c r="H47" s="118"/>
      <c r="I47" s="219">
        <f>'[3]PROPOSED RATES'!I47</f>
        <v>1.25</v>
      </c>
      <c r="J47" s="219">
        <f>'[3]PROPOSED RATES'!J47</f>
        <v>17.850000000000001</v>
      </c>
      <c r="K47" s="219">
        <f>'[3]PROPOSED RATES'!K47</f>
        <v>0.02</v>
      </c>
      <c r="L47" s="219">
        <f>'[3]PROPOSED RATES'!L47</f>
        <v>0</v>
      </c>
      <c r="M47" s="219">
        <f>'[3]PROPOSED RATES'!M47</f>
        <v>0</v>
      </c>
      <c r="N47" s="219">
        <f>'[3]PROPOSED RATES'!N47</f>
        <v>0.66</v>
      </c>
      <c r="O47" s="219">
        <f>'[3]PROPOSED RATES'!O47</f>
        <v>0</v>
      </c>
      <c r="P47" s="219">
        <f>'[3]PROPOSED RATES'!P47</f>
        <v>0</v>
      </c>
      <c r="Q47" s="105">
        <f t="shared" si="2"/>
        <v>19.78</v>
      </c>
      <c r="R47" s="221">
        <f>'[3]PROPOSED RATES'!R47</f>
        <v>0.42754999999999999</v>
      </c>
      <c r="S47" s="221">
        <f>'[3]PROPOSED RATES'!S47</f>
        <v>5.7026500000000002</v>
      </c>
      <c r="T47" s="221">
        <f>'[3]PROPOSED RATES'!T47</f>
        <v>-2.5500000000000002E-3</v>
      </c>
      <c r="U47" s="128">
        <f t="shared" si="3"/>
        <v>25.90765</v>
      </c>
      <c r="V47" s="105"/>
      <c r="W47" s="221">
        <f>'[3]PROPOSED RATES'!W47</f>
        <v>-5.9500000000000004E-3</v>
      </c>
      <c r="X47" s="66"/>
      <c r="Y47" s="40">
        <f t="shared" si="0"/>
        <v>35</v>
      </c>
      <c r="Z47" s="40"/>
    </row>
    <row r="48" spans="1:26">
      <c r="A48" s="192">
        <f t="shared" si="1"/>
        <v>36</v>
      </c>
      <c r="B48" s="192"/>
      <c r="C48" s="279">
        <f>'[3]PROPOSED RATES'!C48</f>
        <v>0.313</v>
      </c>
      <c r="D48" s="280"/>
      <c r="E48" s="280">
        <f>'[3]PROPOSED RATES'!E48</f>
        <v>109</v>
      </c>
      <c r="F48" s="218">
        <f>'[3]PRESENT RATES'!F48</f>
        <v>250</v>
      </c>
      <c r="G48" s="218">
        <f>'[3]PRESENT RATES'!G48</f>
        <v>30000</v>
      </c>
      <c r="H48" s="118"/>
      <c r="I48" s="219">
        <f>'[3]PROPOSED RATES'!I48</f>
        <v>1.6</v>
      </c>
      <c r="J48" s="219">
        <f>'[3]PROPOSED RATES'!J48</f>
        <v>19.440000000000001</v>
      </c>
      <c r="K48" s="219">
        <f>'[3]PROPOSED RATES'!K48</f>
        <v>0.03</v>
      </c>
      <c r="L48" s="219">
        <f>'[3]PROPOSED RATES'!L48</f>
        <v>0</v>
      </c>
      <c r="M48" s="219">
        <f>'[3]PROPOSED RATES'!M48</f>
        <v>0.01</v>
      </c>
      <c r="N48" s="219">
        <f>'[3]PROPOSED RATES'!N48</f>
        <v>0.85</v>
      </c>
      <c r="O48" s="219">
        <f>'[3]PROPOSED RATES'!O48</f>
        <v>0</v>
      </c>
      <c r="P48" s="219">
        <f>'[3]PROPOSED RATES'!P48</f>
        <v>0</v>
      </c>
      <c r="Q48" s="105">
        <f t="shared" si="2"/>
        <v>21.930000000000007</v>
      </c>
      <c r="R48" s="221">
        <f>'[3]PROPOSED RATES'!R48</f>
        <v>0.54827000000000004</v>
      </c>
      <c r="S48" s="221">
        <f>'[3]PROPOSED RATES'!S48</f>
        <v>7.3128099999999998</v>
      </c>
      <c r="T48" s="221">
        <f>'[3]PROPOSED RATES'!T48</f>
        <v>-3.2699999999999999E-3</v>
      </c>
      <c r="U48" s="128">
        <f t="shared" si="3"/>
        <v>29.78781</v>
      </c>
      <c r="V48" s="105"/>
      <c r="W48" s="221">
        <f>'[3]PROPOSED RATES'!W48</f>
        <v>-7.6299999999999996E-3</v>
      </c>
      <c r="X48" s="66"/>
      <c r="Y48" s="40">
        <f t="shared" si="0"/>
        <v>36</v>
      </c>
      <c r="Z48" s="40"/>
    </row>
    <row r="49" spans="1:26">
      <c r="A49" s="192">
        <f t="shared" si="1"/>
        <v>37</v>
      </c>
      <c r="B49" s="192"/>
      <c r="C49" s="279">
        <f>'[3]PROPOSED RATES'!C49</f>
        <v>0.47599999999999998</v>
      </c>
      <c r="D49" s="280"/>
      <c r="E49" s="280">
        <f>'[3]PROPOSED RATES'!E49</f>
        <v>165</v>
      </c>
      <c r="F49" s="218">
        <f>'[3]PRESENT RATES'!F49</f>
        <v>400</v>
      </c>
      <c r="G49" s="218">
        <f>'[3]PRESENT RATES'!G49</f>
        <v>50000</v>
      </c>
      <c r="H49" s="118"/>
      <c r="I49" s="219">
        <f>'[3]PROPOSED RATES'!I49</f>
        <v>2.4300000000000002</v>
      </c>
      <c r="J49" s="219">
        <f>'[3]PROPOSED RATES'!J49</f>
        <v>24.57</v>
      </c>
      <c r="K49" s="219">
        <f>'[3]PROPOSED RATES'!K49</f>
        <v>0.04</v>
      </c>
      <c r="L49" s="219">
        <f>'[3]PROPOSED RATES'!L49</f>
        <v>-0.01</v>
      </c>
      <c r="M49" s="219">
        <f>'[3]PROPOSED RATES'!M49</f>
        <v>0.01</v>
      </c>
      <c r="N49" s="219">
        <f>'[3]PROPOSED RATES'!N49</f>
        <v>1.29</v>
      </c>
      <c r="O49" s="219">
        <f>'[3]PROPOSED RATES'!O49</f>
        <v>0</v>
      </c>
      <c r="P49" s="219">
        <f>'[3]PROPOSED RATES'!P49</f>
        <v>0</v>
      </c>
      <c r="Q49" s="105">
        <f t="shared" si="2"/>
        <v>28.33</v>
      </c>
      <c r="R49" s="221">
        <f>'[3]PROPOSED RATES'!R49</f>
        <v>0.82994999999999997</v>
      </c>
      <c r="S49" s="221">
        <f>'[3]PROPOSED RATES'!S49</f>
        <v>11.069850000000001</v>
      </c>
      <c r="T49" s="221">
        <f>'[3]PROPOSED RATES'!T49</f>
        <v>-4.9500000000000004E-3</v>
      </c>
      <c r="U49" s="128">
        <f t="shared" si="3"/>
        <v>40.224850000000004</v>
      </c>
      <c r="V49" s="105"/>
      <c r="W49" s="221">
        <f>'[3]PROPOSED RATES'!W49</f>
        <v>-1.155E-2</v>
      </c>
      <c r="X49" s="66"/>
      <c r="Y49" s="40">
        <f t="shared" si="0"/>
        <v>37</v>
      </c>
      <c r="Z49" s="40"/>
    </row>
    <row r="50" spans="1:26">
      <c r="A50" s="192">
        <f t="shared" si="1"/>
        <v>38</v>
      </c>
      <c r="B50" s="192"/>
      <c r="C50" s="279"/>
      <c r="D50" s="280"/>
      <c r="E50" s="280"/>
      <c r="F50" s="282" t="s">
        <v>179</v>
      </c>
      <c r="G50" s="218"/>
      <c r="H50" s="118"/>
      <c r="I50" s="219"/>
      <c r="J50" s="219"/>
      <c r="K50" s="219"/>
      <c r="L50" s="219"/>
      <c r="M50" s="219"/>
      <c r="N50" s="219"/>
      <c r="O50" s="219"/>
      <c r="P50" s="219"/>
      <c r="Q50" s="105"/>
      <c r="R50" s="221"/>
      <c r="S50" s="221"/>
      <c r="T50" s="221"/>
      <c r="U50" s="128"/>
      <c r="V50" s="105"/>
      <c r="W50" s="221"/>
      <c r="X50" s="66"/>
      <c r="Y50" s="40">
        <f t="shared" si="0"/>
        <v>38</v>
      </c>
      <c r="Z50" s="40"/>
    </row>
    <row r="51" spans="1:26">
      <c r="A51" s="192">
        <f t="shared" si="1"/>
        <v>39</v>
      </c>
      <c r="B51" s="192"/>
      <c r="C51" s="279">
        <f>'[3]PROPOSED RATES'!C51</f>
        <v>8.3000000000000004E-2</v>
      </c>
      <c r="D51" s="280"/>
      <c r="E51" s="280">
        <f>'[3]PROPOSED RATES'!E51</f>
        <v>29</v>
      </c>
      <c r="F51" s="218">
        <f>'[3]PRESENT RATES'!F51</f>
        <v>70</v>
      </c>
      <c r="G51" s="218">
        <f>'[3]PRESENT RATES'!G51</f>
        <v>5800</v>
      </c>
      <c r="H51" s="118"/>
      <c r="I51" s="219">
        <f>'[3]PROPOSED RATES'!I51</f>
        <v>0.43</v>
      </c>
      <c r="J51" s="219">
        <f>'[3]PROPOSED RATES'!J51</f>
        <v>8.74</v>
      </c>
      <c r="K51" s="219">
        <f>'[3]PROPOSED RATES'!K51</f>
        <v>0.01</v>
      </c>
      <c r="L51" s="219">
        <f>'[3]PROPOSED RATES'!L51</f>
        <v>0</v>
      </c>
      <c r="M51" s="219">
        <f>'[3]PROPOSED RATES'!M51</f>
        <v>0</v>
      </c>
      <c r="N51" s="219">
        <f>'[3]PROPOSED RATES'!N51</f>
        <v>0.23</v>
      </c>
      <c r="O51" s="219">
        <f>'[3]PROPOSED RATES'!O51</f>
        <v>0</v>
      </c>
      <c r="P51" s="219">
        <f>'[3]PROPOSED RATES'!P51</f>
        <v>0</v>
      </c>
      <c r="Q51" s="105">
        <f t="shared" si="2"/>
        <v>9.41</v>
      </c>
      <c r="R51" s="221">
        <f>'[3]PROPOSED RATES'!R51</f>
        <v>0.14587</v>
      </c>
      <c r="S51" s="221">
        <f>'[3]PROPOSED RATES'!S51</f>
        <v>1.9456100000000001</v>
      </c>
      <c r="T51" s="221">
        <f>'[3]PROPOSED RATES'!T51</f>
        <v>-8.7000000000000001E-4</v>
      </c>
      <c r="U51" s="128">
        <f t="shared" si="3"/>
        <v>11.50061</v>
      </c>
      <c r="V51" s="105"/>
      <c r="W51" s="221">
        <f>'[3]PROPOSED RATES'!W51</f>
        <v>-2.0300000000000001E-3</v>
      </c>
      <c r="X51" s="66"/>
      <c r="Y51" s="40">
        <f t="shared" si="0"/>
        <v>39</v>
      </c>
      <c r="Z51" s="40"/>
    </row>
    <row r="52" spans="1:26">
      <c r="A52" s="192">
        <f t="shared" si="1"/>
        <v>40</v>
      </c>
      <c r="B52" s="192"/>
      <c r="C52" s="279">
        <f>'[3]PROPOSED RATES'!C52</f>
        <v>0.11700000000000001</v>
      </c>
      <c r="D52" s="280"/>
      <c r="E52" s="280">
        <f>'[3]PROPOSED RATES'!E52</f>
        <v>41</v>
      </c>
      <c r="F52" s="218">
        <f>'[3]PRESENT RATES'!F52</f>
        <v>100</v>
      </c>
      <c r="G52" s="218">
        <f>'[3]PRESENT RATES'!G52</f>
        <v>9500</v>
      </c>
      <c r="H52" s="118"/>
      <c r="I52" s="219">
        <f>'[3]PROPOSED RATES'!I52</f>
        <v>0.6</v>
      </c>
      <c r="J52" s="219">
        <f>'[3]PROPOSED RATES'!J52</f>
        <v>9.85</v>
      </c>
      <c r="K52" s="219">
        <f>'[3]PROPOSED RATES'!K52</f>
        <v>0.01</v>
      </c>
      <c r="L52" s="219">
        <f>'[3]PROPOSED RATES'!L52</f>
        <v>0</v>
      </c>
      <c r="M52" s="219">
        <f>'[3]PROPOSED RATES'!M52</f>
        <v>0</v>
      </c>
      <c r="N52" s="219">
        <f>'[3]PROPOSED RATES'!N52</f>
        <v>0.32</v>
      </c>
      <c r="O52" s="219">
        <f>'[3]PROPOSED RATES'!O52</f>
        <v>0</v>
      </c>
      <c r="P52" s="219">
        <f>'[3]PROPOSED RATES'!P52</f>
        <v>0</v>
      </c>
      <c r="Q52" s="105">
        <f t="shared" si="2"/>
        <v>10.78</v>
      </c>
      <c r="R52" s="221">
        <f>'[3]PROPOSED RATES'!R52</f>
        <v>0.20623</v>
      </c>
      <c r="S52" s="221">
        <f>'[3]PROPOSED RATES'!S52</f>
        <v>2.7506900000000001</v>
      </c>
      <c r="T52" s="221">
        <f>'[3]PROPOSED RATES'!T52</f>
        <v>-1.23E-3</v>
      </c>
      <c r="U52" s="128">
        <f t="shared" si="3"/>
        <v>13.73569</v>
      </c>
      <c r="V52" s="105"/>
      <c r="W52" s="221">
        <f>'[3]PROPOSED RATES'!W52</f>
        <v>-2.8700000000000002E-3</v>
      </c>
      <c r="X52" s="66"/>
      <c r="Y52" s="40">
        <f t="shared" si="0"/>
        <v>40</v>
      </c>
      <c r="Z52" s="40"/>
    </row>
    <row r="53" spans="1:26">
      <c r="A53" s="192">
        <f t="shared" si="1"/>
        <v>41</v>
      </c>
      <c r="B53" s="192"/>
      <c r="C53" s="279">
        <f>'[3]PROPOSED RATES'!C53</f>
        <v>0.17100000000000001</v>
      </c>
      <c r="D53" s="280"/>
      <c r="E53" s="280">
        <f>'[3]PROPOSED RATES'!E53</f>
        <v>59</v>
      </c>
      <c r="F53" s="218">
        <f>'[3]PRESENT RATES'!F53</f>
        <v>150</v>
      </c>
      <c r="G53" s="218">
        <f>'[3]PRESENT RATES'!G53</f>
        <v>16000</v>
      </c>
      <c r="H53" s="118"/>
      <c r="I53" s="219">
        <f>'[3]PROPOSED RATES'!I53</f>
        <v>0.87</v>
      </c>
      <c r="J53" s="219">
        <f>'[3]PROPOSED RATES'!J53</f>
        <v>10.88</v>
      </c>
      <c r="K53" s="219">
        <f>'[3]PROPOSED RATES'!K53</f>
        <v>0.01</v>
      </c>
      <c r="L53" s="219">
        <f>'[3]PROPOSED RATES'!L53</f>
        <v>0</v>
      </c>
      <c r="M53" s="219">
        <f>'[3]PROPOSED RATES'!M53</f>
        <v>0</v>
      </c>
      <c r="N53" s="219">
        <f>'[3]PROPOSED RATES'!N53</f>
        <v>0.46</v>
      </c>
      <c r="O53" s="219">
        <f>'[3]PROPOSED RATES'!O53</f>
        <v>0</v>
      </c>
      <c r="P53" s="219">
        <f>'[3]PROPOSED RATES'!P53</f>
        <v>0</v>
      </c>
      <c r="Q53" s="105">
        <f t="shared" si="2"/>
        <v>12.22</v>
      </c>
      <c r="R53" s="221">
        <f>'[3]PROPOSED RATES'!R53</f>
        <v>0.29676999999999998</v>
      </c>
      <c r="S53" s="221">
        <f>'[3]PROPOSED RATES'!S53</f>
        <v>3.95831</v>
      </c>
      <c r="T53" s="221">
        <f>'[3]PROPOSED RATES'!T53</f>
        <v>-1.7700000000000001E-3</v>
      </c>
      <c r="U53" s="128">
        <f t="shared" si="3"/>
        <v>16.473310000000001</v>
      </c>
      <c r="V53" s="105"/>
      <c r="W53" s="221">
        <f>'[3]PROPOSED RATES'!W53</f>
        <v>-4.13E-3</v>
      </c>
      <c r="X53" s="66"/>
      <c r="Y53" s="40">
        <f t="shared" si="0"/>
        <v>41</v>
      </c>
      <c r="Z53" s="40"/>
    </row>
    <row r="54" spans="1:26">
      <c r="A54" s="192">
        <f t="shared" si="1"/>
        <v>42</v>
      </c>
      <c r="B54" s="192"/>
      <c r="C54" s="279"/>
      <c r="D54" s="280"/>
      <c r="E54" s="280"/>
      <c r="F54" s="282" t="s">
        <v>180</v>
      </c>
      <c r="G54" s="218"/>
      <c r="H54" s="118"/>
      <c r="I54" s="219"/>
      <c r="J54" s="219"/>
      <c r="K54" s="219"/>
      <c r="L54" s="219"/>
      <c r="M54" s="219"/>
      <c r="N54" s="219"/>
      <c r="O54" s="219"/>
      <c r="P54" s="219"/>
      <c r="Q54" s="105"/>
      <c r="R54" s="221"/>
      <c r="S54" s="221"/>
      <c r="T54" s="221"/>
      <c r="U54" s="128"/>
      <c r="V54" s="105"/>
      <c r="W54" s="221"/>
      <c r="X54" s="66"/>
      <c r="Y54" s="40">
        <f t="shared" si="0"/>
        <v>42</v>
      </c>
      <c r="Z54" s="40"/>
    </row>
    <row r="55" spans="1:26">
      <c r="A55" s="192">
        <f t="shared" si="1"/>
        <v>43</v>
      </c>
      <c r="B55" s="192"/>
      <c r="C55" s="279">
        <f>'[3]PROPOSED RATES'!C55</f>
        <v>0.246</v>
      </c>
      <c r="D55" s="280"/>
      <c r="E55" s="280">
        <f>'[3]PROPOSED RATES'!E55</f>
        <v>85</v>
      </c>
      <c r="F55" s="218">
        <f>'[3]PRESENT RATES'!F55</f>
        <v>200</v>
      </c>
      <c r="G55" s="218">
        <f>'[3]PRESENT RATES'!G55</f>
        <v>22000</v>
      </c>
      <c r="H55" s="118"/>
      <c r="I55" s="219">
        <f>'[3]PROPOSED RATES'!I55</f>
        <v>1.25</v>
      </c>
      <c r="J55" s="219">
        <f>'[3]PROPOSED RATES'!J55</f>
        <v>12.56</v>
      </c>
      <c r="K55" s="219">
        <f>'[3]PROPOSED RATES'!K55</f>
        <v>0.02</v>
      </c>
      <c r="L55" s="219">
        <f>'[3]PROPOSED RATES'!L55</f>
        <v>0</v>
      </c>
      <c r="M55" s="219">
        <f>'[3]PROPOSED RATES'!M55</f>
        <v>0</v>
      </c>
      <c r="N55" s="219">
        <f>'[3]PROPOSED RATES'!N55</f>
        <v>0.66</v>
      </c>
      <c r="O55" s="219">
        <f>'[3]PROPOSED RATES'!O55</f>
        <v>0</v>
      </c>
      <c r="P55" s="219">
        <f>'[3]PROPOSED RATES'!P55</f>
        <v>0</v>
      </c>
      <c r="Q55" s="105">
        <f t="shared" si="2"/>
        <v>14.49</v>
      </c>
      <c r="R55" s="221">
        <f>'[3]PROPOSED RATES'!R55</f>
        <v>0.42754999999999999</v>
      </c>
      <c r="S55" s="221">
        <f>'[3]PROPOSED RATES'!S55</f>
        <v>5.7026500000000002</v>
      </c>
      <c r="T55" s="221">
        <f>'[3]PROPOSED RATES'!T55</f>
        <v>-2.5500000000000002E-3</v>
      </c>
      <c r="U55" s="128">
        <f t="shared" si="3"/>
        <v>20.617650000000001</v>
      </c>
      <c r="V55" s="105"/>
      <c r="W55" s="221">
        <f>'[3]PROPOSED RATES'!W55</f>
        <v>-5.9500000000000004E-3</v>
      </c>
      <c r="X55" s="66"/>
      <c r="Y55" s="40">
        <f t="shared" si="0"/>
        <v>43</v>
      </c>
      <c r="Z55" s="40"/>
    </row>
    <row r="56" spans="1:26">
      <c r="A56" s="192">
        <f t="shared" si="1"/>
        <v>44</v>
      </c>
      <c r="B56" s="192"/>
      <c r="C56" s="279">
        <f>'[3]PROPOSED RATES'!C56</f>
        <v>0.313</v>
      </c>
      <c r="D56" s="280"/>
      <c r="E56" s="280">
        <f>'[3]PROPOSED RATES'!E56</f>
        <v>109</v>
      </c>
      <c r="F56" s="218">
        <f>'[3]PRESENT RATES'!F56</f>
        <v>250</v>
      </c>
      <c r="G56" s="218">
        <f>'[3]PRESENT RATES'!G56</f>
        <v>30000</v>
      </c>
      <c r="H56" s="118"/>
      <c r="I56" s="219">
        <f>'[3]PROPOSED RATES'!I56</f>
        <v>1.6</v>
      </c>
      <c r="J56" s="219">
        <f>'[3]PROPOSED RATES'!J56</f>
        <v>15.25</v>
      </c>
      <c r="K56" s="219">
        <f>'[3]PROPOSED RATES'!K56</f>
        <v>0.03</v>
      </c>
      <c r="L56" s="219">
        <f>'[3]PROPOSED RATES'!L56</f>
        <v>0</v>
      </c>
      <c r="M56" s="219">
        <f>'[3]PROPOSED RATES'!M56</f>
        <v>0.01</v>
      </c>
      <c r="N56" s="219">
        <f>'[3]PROPOSED RATES'!N56</f>
        <v>0.85</v>
      </c>
      <c r="O56" s="219">
        <f>'[3]PROPOSED RATES'!O56</f>
        <v>0</v>
      </c>
      <c r="P56" s="219">
        <f>'[3]PROPOSED RATES'!P56</f>
        <v>0</v>
      </c>
      <c r="Q56" s="105">
        <f t="shared" si="2"/>
        <v>17.740000000000006</v>
      </c>
      <c r="R56" s="221">
        <f>'[3]PROPOSED RATES'!R56</f>
        <v>0.54827000000000004</v>
      </c>
      <c r="S56" s="221">
        <f>'[3]PROPOSED RATES'!S56</f>
        <v>7.3128099999999998</v>
      </c>
      <c r="T56" s="221">
        <f>'[3]PROPOSED RATES'!T56</f>
        <v>-3.2699999999999999E-3</v>
      </c>
      <c r="U56" s="128">
        <f t="shared" si="3"/>
        <v>25.597809999999999</v>
      </c>
      <c r="V56" s="105"/>
      <c r="W56" s="221">
        <f>'[3]PROPOSED RATES'!W56</f>
        <v>-7.6299999999999996E-3</v>
      </c>
      <c r="X56" s="66"/>
      <c r="Y56" s="40">
        <f t="shared" si="0"/>
        <v>44</v>
      </c>
      <c r="Z56" s="40"/>
    </row>
    <row r="57" spans="1:26">
      <c r="A57" s="192">
        <f t="shared" si="1"/>
        <v>45</v>
      </c>
      <c r="B57" s="192"/>
      <c r="C57" s="279">
        <f>'[3]PROPOSED RATES'!C57</f>
        <v>0.47599999999999998</v>
      </c>
      <c r="D57" s="280"/>
      <c r="E57" s="280">
        <f>'[3]PROPOSED RATES'!E57</f>
        <v>165</v>
      </c>
      <c r="F57" s="218">
        <f>'[3]PRESENT RATES'!F57</f>
        <v>400</v>
      </c>
      <c r="G57" s="218">
        <f>'[3]PRESENT RATES'!G57</f>
        <v>50000</v>
      </c>
      <c r="H57" s="118"/>
      <c r="I57" s="219">
        <f>'[3]PROPOSED RATES'!I57</f>
        <v>2.4300000000000002</v>
      </c>
      <c r="J57" s="219">
        <f>'[3]PROPOSED RATES'!J57</f>
        <v>18.28</v>
      </c>
      <c r="K57" s="219">
        <f>'[3]PROPOSED RATES'!K57</f>
        <v>0.04</v>
      </c>
      <c r="L57" s="219">
        <f>'[3]PROPOSED RATES'!L57</f>
        <v>-0.01</v>
      </c>
      <c r="M57" s="219">
        <f>'[3]PROPOSED RATES'!M57</f>
        <v>0.01</v>
      </c>
      <c r="N57" s="219">
        <f>'[3]PROPOSED RATES'!N57</f>
        <v>1.29</v>
      </c>
      <c r="O57" s="219">
        <f>'[3]PROPOSED RATES'!O57</f>
        <v>0</v>
      </c>
      <c r="P57" s="219">
        <f>'[3]PROPOSED RATES'!P57</f>
        <v>0</v>
      </c>
      <c r="Q57" s="105">
        <f t="shared" si="2"/>
        <v>22.04</v>
      </c>
      <c r="R57" s="221">
        <f>'[3]PROPOSED RATES'!R57</f>
        <v>0.82994999999999997</v>
      </c>
      <c r="S57" s="221">
        <f>'[3]PROPOSED RATES'!S57</f>
        <v>11.069850000000001</v>
      </c>
      <c r="T57" s="221">
        <f>'[3]PROPOSED RATES'!T57</f>
        <v>-4.9500000000000004E-3</v>
      </c>
      <c r="U57" s="128">
        <f t="shared" si="3"/>
        <v>33.934849999999997</v>
      </c>
      <c r="V57" s="105"/>
      <c r="W57" s="221">
        <f>'[3]PROPOSED RATES'!W57</f>
        <v>-1.155E-2</v>
      </c>
      <c r="X57" s="38"/>
      <c r="Y57" s="40">
        <f t="shared" si="0"/>
        <v>45</v>
      </c>
      <c r="Z57" s="40"/>
    </row>
    <row r="58" spans="1:26">
      <c r="A58" s="192">
        <f t="shared" si="1"/>
        <v>46</v>
      </c>
      <c r="B58" s="192"/>
      <c r="C58" s="279"/>
      <c r="D58" s="280"/>
      <c r="E58" s="280"/>
      <c r="F58" s="282" t="s">
        <v>66</v>
      </c>
      <c r="G58" s="218"/>
      <c r="I58" s="219"/>
      <c r="J58" s="219"/>
      <c r="K58" s="219"/>
      <c r="L58" s="219"/>
      <c r="M58" s="219"/>
      <c r="N58" s="219"/>
      <c r="O58" s="219"/>
      <c r="P58" s="219"/>
      <c r="Q58" s="105"/>
      <c r="R58" s="221"/>
      <c r="S58" s="221"/>
      <c r="T58" s="221"/>
      <c r="U58" s="128"/>
      <c r="V58" s="105"/>
      <c r="W58" s="221"/>
      <c r="X58" s="66"/>
      <c r="Y58" s="40">
        <f t="shared" si="0"/>
        <v>46</v>
      </c>
      <c r="Z58" s="40"/>
    </row>
    <row r="59" spans="1:26">
      <c r="A59" s="192">
        <f t="shared" si="1"/>
        <v>47</v>
      </c>
      <c r="B59" s="192"/>
      <c r="C59" s="279">
        <f>'[3]PROPOSED RATES'!C59</f>
        <v>8.7999999999999995E-2</v>
      </c>
      <c r="D59" s="280"/>
      <c r="E59" s="280">
        <f>'[3]PROPOSED RATES'!E59</f>
        <v>31</v>
      </c>
      <c r="F59" s="218">
        <f>'[3]PRESENT RATES'!F59</f>
        <v>55</v>
      </c>
      <c r="G59" s="218">
        <f>'[3]PRESENT RATES'!G59</f>
        <v>8000</v>
      </c>
      <c r="H59" s="89"/>
      <c r="I59" s="219">
        <f>'[3]PROPOSED RATES'!I59</f>
        <v>0.46</v>
      </c>
      <c r="J59" s="219">
        <f>'[3]PROPOSED RATES'!J59</f>
        <v>11.63</v>
      </c>
      <c r="K59" s="219">
        <f>'[3]PROPOSED RATES'!K59</f>
        <v>0.01</v>
      </c>
      <c r="L59" s="219">
        <f>'[3]PROPOSED RATES'!L59</f>
        <v>0</v>
      </c>
      <c r="M59" s="219">
        <f>'[3]PROPOSED RATES'!M59</f>
        <v>0</v>
      </c>
      <c r="N59" s="219">
        <f>'[3]PROPOSED RATES'!N59</f>
        <v>0.24</v>
      </c>
      <c r="O59" s="219">
        <f>'[3]PROPOSED RATES'!O59</f>
        <v>0</v>
      </c>
      <c r="P59" s="219">
        <f>'[3]PROPOSED RATES'!P59</f>
        <v>0</v>
      </c>
      <c r="Q59" s="105">
        <f t="shared" si="2"/>
        <v>12.340000000000002</v>
      </c>
      <c r="R59" s="221">
        <f>'[3]PROPOSED RATES'!R59</f>
        <v>0.15593000000000001</v>
      </c>
      <c r="S59" s="221">
        <f>'[3]PROPOSED RATES'!S59</f>
        <v>2.07979</v>
      </c>
      <c r="T59" s="221">
        <f>'[3]PROPOSED RATES'!T59</f>
        <v>-9.3000000000000005E-4</v>
      </c>
      <c r="U59" s="128">
        <f t="shared" si="3"/>
        <v>14.57479</v>
      </c>
      <c r="V59" s="105"/>
      <c r="W59" s="221">
        <f>'[3]PROPOSED RATES'!W59</f>
        <v>-2.1700000000000001E-3</v>
      </c>
      <c r="X59" s="66"/>
      <c r="Y59" s="40">
        <f t="shared" si="0"/>
        <v>47</v>
      </c>
      <c r="Z59" s="40"/>
    </row>
    <row r="60" spans="1:26">
      <c r="A60" s="192">
        <f t="shared" si="1"/>
        <v>48</v>
      </c>
      <c r="B60" s="192"/>
      <c r="C60" s="279">
        <f>'[3]PROPOSED RATES'!C60</f>
        <v>0.14499999999999999</v>
      </c>
      <c r="D60" s="280"/>
      <c r="E60" s="280">
        <f>'[3]PROPOSED RATES'!E60</f>
        <v>50</v>
      </c>
      <c r="F60" s="218">
        <f>'[3]PRESENT RATES'!F60</f>
        <v>90</v>
      </c>
      <c r="G60" s="218">
        <f>'[3]PRESENT RATES'!G60</f>
        <v>13500</v>
      </c>
      <c r="H60" s="89"/>
      <c r="I60" s="219">
        <f>'[3]PROPOSED RATES'!I60</f>
        <v>0.74</v>
      </c>
      <c r="J60" s="219">
        <f>'[3]PROPOSED RATES'!J60</f>
        <v>13.65</v>
      </c>
      <c r="K60" s="219">
        <f>'[3]PROPOSED RATES'!K60</f>
        <v>0.01</v>
      </c>
      <c r="L60" s="219">
        <f>'[3]PROPOSED RATES'!L60</f>
        <v>0</v>
      </c>
      <c r="M60" s="219">
        <f>'[3]PROPOSED RATES'!M60</f>
        <v>0</v>
      </c>
      <c r="N60" s="219">
        <f>'[3]PROPOSED RATES'!N60</f>
        <v>0.39</v>
      </c>
      <c r="O60" s="219">
        <f>'[3]PROPOSED RATES'!O60</f>
        <v>0</v>
      </c>
      <c r="P60" s="219">
        <f>'[3]PROPOSED RATES'!P60</f>
        <v>0</v>
      </c>
      <c r="Q60" s="105">
        <f t="shared" si="2"/>
        <v>14.790000000000001</v>
      </c>
      <c r="R60" s="221">
        <f>'[3]PROPOSED RATES'!R60</f>
        <v>0.2515</v>
      </c>
      <c r="S60" s="221">
        <f>'[3]PROPOSED RATES'!S60</f>
        <v>3.3544999999999998</v>
      </c>
      <c r="T60" s="221">
        <f>'[3]PROPOSED RATES'!T60</f>
        <v>-1.5E-3</v>
      </c>
      <c r="U60" s="128">
        <f t="shared" si="3"/>
        <v>18.394500000000001</v>
      </c>
      <c r="V60" s="105"/>
      <c r="W60" s="221">
        <f>'[3]PROPOSED RATES'!W60</f>
        <v>-3.5000000000000001E-3</v>
      </c>
      <c r="X60" s="66"/>
      <c r="Y60" s="40">
        <f t="shared" si="0"/>
        <v>48</v>
      </c>
      <c r="Z60" s="40"/>
    </row>
    <row r="61" spans="1:26">
      <c r="A61" s="192">
        <f t="shared" si="1"/>
        <v>49</v>
      </c>
      <c r="B61" s="192"/>
      <c r="C61" s="279">
        <f>'[3]PROPOSED RATES'!C61</f>
        <v>0.20599999999999999</v>
      </c>
      <c r="D61" s="280"/>
      <c r="E61" s="280">
        <f>'[3]PROPOSED RATES'!E61</f>
        <v>71</v>
      </c>
      <c r="F61" s="218">
        <f>'[3]PRESENT RATES'!F61</f>
        <v>135</v>
      </c>
      <c r="G61" s="218">
        <f>'[3]PRESENT RATES'!G61</f>
        <v>22500</v>
      </c>
      <c r="H61" s="89"/>
      <c r="I61" s="219">
        <f>'[3]PROPOSED RATES'!I61</f>
        <v>1.05</v>
      </c>
      <c r="J61" s="219">
        <f>'[3]PROPOSED RATES'!J61</f>
        <v>15.76</v>
      </c>
      <c r="K61" s="219">
        <f>'[3]PROPOSED RATES'!K61</f>
        <v>0.02</v>
      </c>
      <c r="L61" s="219">
        <f>'[3]PROPOSED RATES'!L61</f>
        <v>0</v>
      </c>
      <c r="M61" s="219">
        <f>'[3]PROPOSED RATES'!M61</f>
        <v>0</v>
      </c>
      <c r="N61" s="219">
        <f>'[3]PROPOSED RATES'!N61</f>
        <v>0.55000000000000004</v>
      </c>
      <c r="O61" s="219">
        <f>'[3]PROPOSED RATES'!O61</f>
        <v>0</v>
      </c>
      <c r="P61" s="219">
        <f>'[3]PROPOSED RATES'!P61</f>
        <v>0</v>
      </c>
      <c r="Q61" s="105">
        <f t="shared" si="2"/>
        <v>17.38</v>
      </c>
      <c r="R61" s="221">
        <f>'[3]PROPOSED RATES'!R61</f>
        <v>0.35713</v>
      </c>
      <c r="S61" s="221">
        <f>'[3]PROPOSED RATES'!S61</f>
        <v>4.7633900000000002</v>
      </c>
      <c r="T61" s="221">
        <f>'[3]PROPOSED RATES'!T61</f>
        <v>-2.1299999999999999E-3</v>
      </c>
      <c r="U61" s="128">
        <f t="shared" si="3"/>
        <v>22.498390000000001</v>
      </c>
      <c r="V61" s="105"/>
      <c r="W61" s="221">
        <f>'[3]PROPOSED RATES'!W61</f>
        <v>-4.9699999999999996E-3</v>
      </c>
      <c r="X61" s="66"/>
      <c r="Y61" s="40">
        <f t="shared" si="0"/>
        <v>49</v>
      </c>
      <c r="Z61" s="40"/>
    </row>
    <row r="62" spans="1:26">
      <c r="A62" s="192">
        <f t="shared" si="1"/>
        <v>50</v>
      </c>
      <c r="B62" s="192"/>
      <c r="C62" s="279">
        <f>'[3]PROPOSED RATES'!C62</f>
        <v>0.23499999999999999</v>
      </c>
      <c r="D62" s="280"/>
      <c r="E62" s="280">
        <f>'[3]PROPOSED RATES'!E62</f>
        <v>82</v>
      </c>
      <c r="F62" s="218">
        <f>'[3]PRESENT RATES'!F62</f>
        <v>180</v>
      </c>
      <c r="G62" s="218">
        <f>'[3]PRESENT RATES'!G62</f>
        <v>33000</v>
      </c>
      <c r="H62" s="89"/>
      <c r="I62" s="219">
        <f>'[3]PROPOSED RATES'!I62</f>
        <v>1.21</v>
      </c>
      <c r="J62" s="219">
        <f>'[3]PROPOSED RATES'!J62</f>
        <v>17.510000000000002</v>
      </c>
      <c r="K62" s="219">
        <f>'[3]PROPOSED RATES'!K62</f>
        <v>0.02</v>
      </c>
      <c r="L62" s="219">
        <f>'[3]PROPOSED RATES'!L62</f>
        <v>0</v>
      </c>
      <c r="M62" s="219">
        <f>'[3]PROPOSED RATES'!M62</f>
        <v>0</v>
      </c>
      <c r="N62" s="219">
        <f>'[3]PROPOSED RATES'!N62</f>
        <v>0.64</v>
      </c>
      <c r="O62" s="219">
        <f>'[3]PROPOSED RATES'!O62</f>
        <v>0</v>
      </c>
      <c r="P62" s="219">
        <f>'[3]PROPOSED RATES'!P62</f>
        <v>0</v>
      </c>
      <c r="Q62" s="105">
        <f t="shared" si="2"/>
        <v>19.380000000000003</v>
      </c>
      <c r="R62" s="221">
        <f>'[3]PROPOSED RATES'!R62</f>
        <v>0.41245999999999999</v>
      </c>
      <c r="S62" s="221">
        <f>'[3]PROPOSED RATES'!S62</f>
        <v>5.5013800000000002</v>
      </c>
      <c r="T62" s="221">
        <f>'[3]PROPOSED RATES'!T62</f>
        <v>-2.4599999999999999E-3</v>
      </c>
      <c r="U62" s="128">
        <f t="shared" si="3"/>
        <v>25.29138</v>
      </c>
      <c r="V62" s="105"/>
      <c r="W62" s="221">
        <f>'[3]PROPOSED RATES'!W62</f>
        <v>-5.7400000000000003E-3</v>
      </c>
      <c r="X62" s="66"/>
      <c r="Y62" s="40">
        <f t="shared" si="0"/>
        <v>50</v>
      </c>
      <c r="Z62" s="40"/>
    </row>
    <row r="63" spans="1:26">
      <c r="A63" s="192">
        <f t="shared" si="1"/>
        <v>51</v>
      </c>
      <c r="B63" s="192"/>
      <c r="C63" s="279"/>
      <c r="D63" s="280"/>
      <c r="E63" s="280"/>
      <c r="F63" s="282" t="s">
        <v>67</v>
      </c>
      <c r="G63" s="218"/>
      <c r="H63" s="89"/>
      <c r="I63" s="219"/>
      <c r="J63" s="219"/>
      <c r="K63" s="219"/>
      <c r="L63" s="219"/>
      <c r="M63" s="219"/>
      <c r="N63" s="219"/>
      <c r="O63" s="219"/>
      <c r="P63" s="219"/>
      <c r="Q63" s="105"/>
      <c r="R63" s="221"/>
      <c r="S63" s="221"/>
      <c r="T63" s="221"/>
      <c r="U63" s="128"/>
      <c r="V63" s="105"/>
      <c r="W63" s="221"/>
      <c r="X63" s="66"/>
      <c r="Y63" s="40">
        <f t="shared" si="0"/>
        <v>51</v>
      </c>
      <c r="Z63" s="40"/>
    </row>
    <row r="64" spans="1:26">
      <c r="A64" s="192">
        <f t="shared" si="1"/>
        <v>52</v>
      </c>
      <c r="B64" s="192"/>
      <c r="C64" s="279">
        <f>'[3]PROPOSED RATES'!C64</f>
        <v>8.7999999999999995E-2</v>
      </c>
      <c r="D64" s="280"/>
      <c r="E64" s="280">
        <f>'[3]PROPOSED RATES'!E64</f>
        <v>31</v>
      </c>
      <c r="F64" s="218">
        <f>'[3]PRESENT RATES'!F64</f>
        <v>55</v>
      </c>
      <c r="G64" s="218">
        <f>'[3]PRESENT RATES'!G64</f>
        <v>8000</v>
      </c>
      <c r="H64" s="89"/>
      <c r="I64" s="219">
        <f>'[3]PROPOSED RATES'!I64</f>
        <v>0.46</v>
      </c>
      <c r="J64" s="219">
        <f>'[3]PROPOSED RATES'!J64</f>
        <v>11.95</v>
      </c>
      <c r="K64" s="219">
        <f>'[3]PROPOSED RATES'!K64</f>
        <v>0.01</v>
      </c>
      <c r="L64" s="219">
        <f>'[3]PROPOSED RATES'!L64</f>
        <v>0</v>
      </c>
      <c r="M64" s="219">
        <f>'[3]PROPOSED RATES'!M64</f>
        <v>0</v>
      </c>
      <c r="N64" s="219">
        <f>'[3]PROPOSED RATES'!N64</f>
        <v>0.24</v>
      </c>
      <c r="O64" s="219">
        <f>'[3]PROPOSED RATES'!O64</f>
        <v>0</v>
      </c>
      <c r="P64" s="219">
        <f>'[3]PROPOSED RATES'!P64</f>
        <v>0</v>
      </c>
      <c r="Q64" s="105">
        <f t="shared" si="2"/>
        <v>12.66</v>
      </c>
      <c r="R64" s="221">
        <f>'[3]PROPOSED RATES'!R64</f>
        <v>0.15593000000000001</v>
      </c>
      <c r="S64" s="221">
        <f>'[3]PROPOSED RATES'!S64</f>
        <v>2.07979</v>
      </c>
      <c r="T64" s="221">
        <f>'[3]PROPOSED RATES'!T64</f>
        <v>-9.3000000000000005E-4</v>
      </c>
      <c r="U64" s="128">
        <f t="shared" si="3"/>
        <v>14.89479</v>
      </c>
      <c r="V64" s="105"/>
      <c r="W64" s="221">
        <f>'[3]PROPOSED RATES'!W64</f>
        <v>-2.1700000000000001E-3</v>
      </c>
      <c r="X64" s="66"/>
      <c r="Y64" s="40">
        <f t="shared" si="0"/>
        <v>52</v>
      </c>
      <c r="Z64" s="40"/>
    </row>
    <row r="65" spans="1:26">
      <c r="A65" s="192">
        <f t="shared" si="1"/>
        <v>53</v>
      </c>
      <c r="B65" s="192"/>
      <c r="C65" s="279">
        <f>'[3]PROPOSED RATES'!C65</f>
        <v>0.14499999999999999</v>
      </c>
      <c r="D65" s="280"/>
      <c r="E65" s="280">
        <f>'[3]PROPOSED RATES'!E65</f>
        <v>50</v>
      </c>
      <c r="F65" s="218">
        <f>'[3]PRESENT RATES'!F65</f>
        <v>90</v>
      </c>
      <c r="G65" s="218">
        <f>'[3]PRESENT RATES'!G65</f>
        <v>13500</v>
      </c>
      <c r="H65" s="89"/>
      <c r="I65" s="219">
        <f>'[3]PROPOSED RATES'!I65</f>
        <v>0.74</v>
      </c>
      <c r="J65" s="219">
        <f>'[3]PROPOSED RATES'!J65</f>
        <v>13.96</v>
      </c>
      <c r="K65" s="219">
        <f>'[3]PROPOSED RATES'!K65</f>
        <v>0.01</v>
      </c>
      <c r="L65" s="219">
        <f>'[3]PROPOSED RATES'!L65</f>
        <v>0</v>
      </c>
      <c r="M65" s="219">
        <f>'[3]PROPOSED RATES'!M65</f>
        <v>0</v>
      </c>
      <c r="N65" s="219">
        <f>'[3]PROPOSED RATES'!N65</f>
        <v>0.39</v>
      </c>
      <c r="O65" s="219">
        <f>'[3]PROPOSED RATES'!O65</f>
        <v>0</v>
      </c>
      <c r="P65" s="219">
        <f>'[3]PROPOSED RATES'!P65</f>
        <v>0</v>
      </c>
      <c r="Q65" s="105">
        <f t="shared" si="2"/>
        <v>15.100000000000001</v>
      </c>
      <c r="R65" s="221">
        <f>'[3]PROPOSED RATES'!R65</f>
        <v>0.2515</v>
      </c>
      <c r="S65" s="221">
        <f>'[3]PROPOSED RATES'!S65</f>
        <v>3.3544999999999998</v>
      </c>
      <c r="T65" s="221">
        <f>'[3]PROPOSED RATES'!T65</f>
        <v>-1.5E-3</v>
      </c>
      <c r="U65" s="128">
        <f t="shared" si="3"/>
        <v>18.704499999999999</v>
      </c>
      <c r="V65" s="105"/>
      <c r="W65" s="221">
        <f>'[3]PROPOSED RATES'!W65</f>
        <v>-3.5000000000000001E-3</v>
      </c>
      <c r="X65" s="66"/>
      <c r="Y65" s="40">
        <f t="shared" si="0"/>
        <v>53</v>
      </c>
      <c r="Z65" s="40"/>
    </row>
    <row r="66" spans="1:26">
      <c r="A66" s="192">
        <f t="shared" si="1"/>
        <v>54</v>
      </c>
      <c r="B66" s="192"/>
      <c r="C66" s="279">
        <f>'[3]PROPOSED RATES'!C66</f>
        <v>0.20599999999999999</v>
      </c>
      <c r="D66" s="280"/>
      <c r="E66" s="280">
        <f>'[3]PROPOSED RATES'!E66</f>
        <v>71</v>
      </c>
      <c r="F66" s="218">
        <f>'[3]PRESENT RATES'!F66</f>
        <v>135</v>
      </c>
      <c r="G66" s="218">
        <f>'[3]PRESENT RATES'!G66</f>
        <v>22500</v>
      </c>
      <c r="H66" s="89"/>
      <c r="I66" s="219">
        <f>'[3]PROPOSED RATES'!I66</f>
        <v>1.05</v>
      </c>
      <c r="J66" s="219">
        <f>'[3]PROPOSED RATES'!J66</f>
        <v>15.92</v>
      </c>
      <c r="K66" s="219">
        <f>'[3]PROPOSED RATES'!K66</f>
        <v>0.02</v>
      </c>
      <c r="L66" s="219">
        <f>'[3]PROPOSED RATES'!L66</f>
        <v>0</v>
      </c>
      <c r="M66" s="219">
        <f>'[3]PROPOSED RATES'!M66</f>
        <v>0</v>
      </c>
      <c r="N66" s="219">
        <f>'[3]PROPOSED RATES'!N66</f>
        <v>0.55000000000000004</v>
      </c>
      <c r="O66" s="219">
        <f>'[3]PROPOSED RATES'!O66</f>
        <v>0</v>
      </c>
      <c r="P66" s="219">
        <f>'[3]PROPOSED RATES'!P66</f>
        <v>0</v>
      </c>
      <c r="Q66" s="105">
        <f t="shared" si="2"/>
        <v>17.54</v>
      </c>
      <c r="R66" s="221">
        <f>'[3]PROPOSED RATES'!R66</f>
        <v>0.35713</v>
      </c>
      <c r="S66" s="221">
        <f>'[3]PROPOSED RATES'!S66</f>
        <v>4.7633900000000002</v>
      </c>
      <c r="T66" s="221">
        <f>'[3]PROPOSED RATES'!T66</f>
        <v>-2.1299999999999999E-3</v>
      </c>
      <c r="U66" s="128">
        <f t="shared" si="3"/>
        <v>22.658390000000001</v>
      </c>
      <c r="V66" s="105"/>
      <c r="W66" s="221">
        <f>'[3]PROPOSED RATES'!W66</f>
        <v>-4.9699999999999996E-3</v>
      </c>
      <c r="X66" s="66"/>
      <c r="Y66" s="40">
        <f t="shared" si="0"/>
        <v>54</v>
      </c>
      <c r="Z66" s="40"/>
    </row>
    <row r="67" spans="1:26">
      <c r="A67" s="192">
        <f t="shared" si="1"/>
        <v>55</v>
      </c>
      <c r="B67" s="192"/>
      <c r="C67" s="279">
        <f>'[3]PROPOSED RATES'!C67</f>
        <v>0.23499999999999999</v>
      </c>
      <c r="D67" s="280"/>
      <c r="E67" s="280">
        <f>'[3]PROPOSED RATES'!E67</f>
        <v>82</v>
      </c>
      <c r="F67" s="218">
        <f>'[3]PRESENT RATES'!F67</f>
        <v>180</v>
      </c>
      <c r="G67" s="218">
        <f>'[3]PRESENT RATES'!G67</f>
        <v>33000</v>
      </c>
      <c r="H67" s="89"/>
      <c r="I67" s="219">
        <f>'[3]PROPOSED RATES'!I67</f>
        <v>1.21</v>
      </c>
      <c r="J67" s="219">
        <f>'[3]PROPOSED RATES'!J67</f>
        <v>17.670000000000002</v>
      </c>
      <c r="K67" s="219">
        <f>'[3]PROPOSED RATES'!K67</f>
        <v>0.02</v>
      </c>
      <c r="L67" s="219">
        <f>'[3]PROPOSED RATES'!L67</f>
        <v>0</v>
      </c>
      <c r="M67" s="219">
        <f>'[3]PROPOSED RATES'!M67</f>
        <v>0</v>
      </c>
      <c r="N67" s="219">
        <f>'[3]PROPOSED RATES'!N67</f>
        <v>0.64</v>
      </c>
      <c r="O67" s="219">
        <f>'[3]PROPOSED RATES'!O67</f>
        <v>0</v>
      </c>
      <c r="P67" s="219">
        <f>'[3]PROPOSED RATES'!P67</f>
        <v>0</v>
      </c>
      <c r="Q67" s="105">
        <f t="shared" si="2"/>
        <v>19.540000000000003</v>
      </c>
      <c r="R67" s="221">
        <f>'[3]PROPOSED RATES'!R67</f>
        <v>0.41245999999999999</v>
      </c>
      <c r="S67" s="221">
        <f>'[3]PROPOSED RATES'!S67</f>
        <v>5.5013800000000002</v>
      </c>
      <c r="T67" s="221">
        <f>'[3]PROPOSED RATES'!T67</f>
        <v>-2.4599999999999999E-3</v>
      </c>
      <c r="U67" s="128">
        <f t="shared" si="3"/>
        <v>25.45138</v>
      </c>
      <c r="V67" s="105"/>
      <c r="W67" s="221">
        <f>'[3]PROPOSED RATES'!W67</f>
        <v>-5.7400000000000003E-3</v>
      </c>
      <c r="X67" s="66"/>
      <c r="Y67" s="40">
        <f t="shared" si="0"/>
        <v>55</v>
      </c>
      <c r="Z67" s="40"/>
    </row>
    <row r="68" spans="1:26">
      <c r="A68" s="192">
        <f t="shared" si="1"/>
        <v>56</v>
      </c>
      <c r="B68" s="192"/>
      <c r="C68" s="279"/>
      <c r="D68" s="280"/>
      <c r="E68" s="280"/>
      <c r="F68" s="282" t="s">
        <v>68</v>
      </c>
      <c r="G68" s="218"/>
      <c r="H68" s="89"/>
      <c r="I68" s="219"/>
      <c r="J68" s="219"/>
      <c r="K68" s="219"/>
      <c r="L68" s="219"/>
      <c r="M68" s="219"/>
      <c r="N68" s="219"/>
      <c r="O68" s="219"/>
      <c r="P68" s="219"/>
      <c r="Q68" s="105"/>
      <c r="R68" s="221"/>
      <c r="S68" s="221"/>
      <c r="T68" s="221"/>
      <c r="U68" s="128"/>
      <c r="V68" s="105"/>
      <c r="W68" s="221"/>
      <c r="X68" s="66"/>
      <c r="Y68" s="40">
        <f t="shared" si="0"/>
        <v>56</v>
      </c>
      <c r="Z68" s="40"/>
    </row>
    <row r="69" spans="1:26">
      <c r="A69" s="192">
        <f t="shared" si="1"/>
        <v>57</v>
      </c>
      <c r="B69" s="192"/>
      <c r="C69" s="279">
        <f>'[3]PROPOSED RATES'!C69</f>
        <v>8.7999999999999995E-2</v>
      </c>
      <c r="D69" s="280"/>
      <c r="E69" s="280">
        <f>'[3]PROPOSED RATES'!E69</f>
        <v>31</v>
      </c>
      <c r="F69" s="218">
        <f>'[3]PRESENT RATES'!F69</f>
        <v>55</v>
      </c>
      <c r="G69" s="218">
        <f>'[3]PRESENT RATES'!G69</f>
        <v>8000</v>
      </c>
      <c r="H69" s="89"/>
      <c r="I69" s="219">
        <f>'[3]PROPOSED RATES'!I69</f>
        <v>0.46</v>
      </c>
      <c r="J69" s="219">
        <f>'[3]PROPOSED RATES'!J69</f>
        <v>11.32</v>
      </c>
      <c r="K69" s="219">
        <f>'[3]PROPOSED RATES'!K69</f>
        <v>0.01</v>
      </c>
      <c r="L69" s="219">
        <f>'[3]PROPOSED RATES'!L69</f>
        <v>0</v>
      </c>
      <c r="M69" s="219">
        <f>'[3]PROPOSED RATES'!M69</f>
        <v>0</v>
      </c>
      <c r="N69" s="219">
        <f>'[3]PROPOSED RATES'!N69</f>
        <v>0.24</v>
      </c>
      <c r="O69" s="219">
        <f>'[3]PROPOSED RATES'!O69</f>
        <v>0</v>
      </c>
      <c r="P69" s="219">
        <f>'[3]PROPOSED RATES'!P69</f>
        <v>0</v>
      </c>
      <c r="Q69" s="105">
        <f t="shared" si="2"/>
        <v>12.030000000000001</v>
      </c>
      <c r="R69" s="221">
        <f>'[3]PROPOSED RATES'!R69</f>
        <v>0.15593000000000001</v>
      </c>
      <c r="S69" s="221">
        <f>'[3]PROPOSED RATES'!S69</f>
        <v>2.07979</v>
      </c>
      <c r="T69" s="221">
        <f>'[3]PROPOSED RATES'!T69</f>
        <v>-9.3000000000000005E-4</v>
      </c>
      <c r="U69" s="128">
        <f t="shared" si="3"/>
        <v>14.26479</v>
      </c>
      <c r="V69" s="105"/>
      <c r="W69" s="221">
        <f>'[3]PROPOSED RATES'!W69</f>
        <v>-2.1700000000000001E-3</v>
      </c>
      <c r="X69" s="66"/>
      <c r="Y69" s="40">
        <f t="shared" si="0"/>
        <v>57</v>
      </c>
      <c r="Z69" s="40"/>
    </row>
    <row r="70" spans="1:26">
      <c r="A70" s="192">
        <f t="shared" si="1"/>
        <v>58</v>
      </c>
      <c r="B70" s="192"/>
      <c r="C70" s="279">
        <f>'[3]PROPOSED RATES'!C70</f>
        <v>0.14499999999999999</v>
      </c>
      <c r="D70" s="280"/>
      <c r="E70" s="280">
        <f>'[3]PROPOSED RATES'!E70</f>
        <v>50</v>
      </c>
      <c r="F70" s="218">
        <f>'[3]PRESENT RATES'!F70</f>
        <v>90</v>
      </c>
      <c r="G70" s="218">
        <f>'[3]PRESENT RATES'!G70</f>
        <v>13500</v>
      </c>
      <c r="H70" s="89"/>
      <c r="I70" s="219">
        <f>'[3]PROPOSED RATES'!I70</f>
        <v>0.74</v>
      </c>
      <c r="J70" s="219">
        <f>'[3]PROPOSED RATES'!J70</f>
        <v>13.33</v>
      </c>
      <c r="K70" s="219">
        <f>'[3]PROPOSED RATES'!K70</f>
        <v>0.01</v>
      </c>
      <c r="L70" s="219">
        <f>'[3]PROPOSED RATES'!L70</f>
        <v>0</v>
      </c>
      <c r="M70" s="219">
        <f>'[3]PROPOSED RATES'!M70</f>
        <v>0</v>
      </c>
      <c r="N70" s="219">
        <f>'[3]PROPOSED RATES'!N70</f>
        <v>0.39</v>
      </c>
      <c r="O70" s="219">
        <f>'[3]PROPOSED RATES'!O70</f>
        <v>0</v>
      </c>
      <c r="P70" s="219">
        <f>'[3]PROPOSED RATES'!P70</f>
        <v>0</v>
      </c>
      <c r="Q70" s="105">
        <f t="shared" si="2"/>
        <v>14.47</v>
      </c>
      <c r="R70" s="221">
        <f>'[3]PROPOSED RATES'!R70</f>
        <v>0.2515</v>
      </c>
      <c r="S70" s="221">
        <f>'[3]PROPOSED RATES'!S70</f>
        <v>3.3544999999999998</v>
      </c>
      <c r="T70" s="221">
        <f>'[3]PROPOSED RATES'!T70</f>
        <v>-1.5E-3</v>
      </c>
      <c r="U70" s="128">
        <f t="shared" si="3"/>
        <v>18.0745</v>
      </c>
      <c r="V70" s="105"/>
      <c r="W70" s="221">
        <f>'[3]PROPOSED RATES'!W70</f>
        <v>-3.5000000000000001E-3</v>
      </c>
      <c r="X70" s="66"/>
      <c r="Y70" s="40">
        <f t="shared" si="0"/>
        <v>58</v>
      </c>
      <c r="Z70" s="40"/>
    </row>
    <row r="71" spans="1:26">
      <c r="A71" s="192">
        <f t="shared" si="1"/>
        <v>59</v>
      </c>
      <c r="B71" s="192"/>
      <c r="C71" s="279">
        <f>'[3]PROPOSED RATES'!C71</f>
        <v>0.20599999999999999</v>
      </c>
      <c r="D71" s="280"/>
      <c r="E71" s="280">
        <f>'[3]PROPOSED RATES'!E71</f>
        <v>71</v>
      </c>
      <c r="F71" s="218">
        <f>'[3]PRESENT RATES'!F71</f>
        <v>135</v>
      </c>
      <c r="G71" s="218">
        <f>'[3]PRESENT RATES'!G71</f>
        <v>22500</v>
      </c>
      <c r="H71" s="89"/>
      <c r="I71" s="219">
        <f>'[3]PROPOSED RATES'!I71</f>
        <v>1.05</v>
      </c>
      <c r="J71" s="219">
        <f>'[3]PROPOSED RATES'!J71</f>
        <v>15.64</v>
      </c>
      <c r="K71" s="219">
        <f>'[3]PROPOSED RATES'!K71</f>
        <v>0.02</v>
      </c>
      <c r="L71" s="219">
        <f>'[3]PROPOSED RATES'!L71</f>
        <v>0</v>
      </c>
      <c r="M71" s="219">
        <f>'[3]PROPOSED RATES'!M71</f>
        <v>0</v>
      </c>
      <c r="N71" s="219">
        <f>'[3]PROPOSED RATES'!N71</f>
        <v>0.55000000000000004</v>
      </c>
      <c r="O71" s="219">
        <f>'[3]PROPOSED RATES'!O71</f>
        <v>0</v>
      </c>
      <c r="P71" s="219">
        <f>'[3]PROPOSED RATES'!P71</f>
        <v>0</v>
      </c>
      <c r="Q71" s="105">
        <f t="shared" si="2"/>
        <v>17.260000000000002</v>
      </c>
      <c r="R71" s="221">
        <f>'[3]PROPOSED RATES'!R71</f>
        <v>0.35713</v>
      </c>
      <c r="S71" s="221">
        <f>'[3]PROPOSED RATES'!S71</f>
        <v>4.7633900000000002</v>
      </c>
      <c r="T71" s="221">
        <f>'[3]PROPOSED RATES'!T71</f>
        <v>-2.1299999999999999E-3</v>
      </c>
      <c r="U71" s="128">
        <f t="shared" si="3"/>
        <v>22.37839</v>
      </c>
      <c r="V71" s="105"/>
      <c r="W71" s="221">
        <f>'[3]PROPOSED RATES'!W71</f>
        <v>-4.9699999999999996E-3</v>
      </c>
      <c r="X71" s="66"/>
      <c r="Y71" s="40">
        <f t="shared" si="0"/>
        <v>59</v>
      </c>
      <c r="Z71" s="40"/>
    </row>
    <row r="72" spans="1:26">
      <c r="A72" s="192">
        <f t="shared" si="1"/>
        <v>60</v>
      </c>
      <c r="B72" s="192"/>
      <c r="C72" s="279">
        <f>'[3]PROPOSED RATES'!C72</f>
        <v>0.23499999999999999</v>
      </c>
      <c r="D72" s="280"/>
      <c r="E72" s="280">
        <f>'[3]PROPOSED RATES'!E72</f>
        <v>82</v>
      </c>
      <c r="F72" s="218">
        <f>'[3]PRESENT RATES'!F72</f>
        <v>180</v>
      </c>
      <c r="G72" s="218">
        <f>'[3]PRESENT RATES'!G72</f>
        <v>33000</v>
      </c>
      <c r="H72" s="89"/>
      <c r="I72" s="219">
        <f>'[3]PROPOSED RATES'!I72</f>
        <v>1.21</v>
      </c>
      <c r="J72" s="219">
        <f>'[3]PROPOSED RATES'!J72</f>
        <v>17.38</v>
      </c>
      <c r="K72" s="219">
        <f>'[3]PROPOSED RATES'!K72</f>
        <v>0.02</v>
      </c>
      <c r="L72" s="219">
        <f>'[3]PROPOSED RATES'!L72</f>
        <v>0</v>
      </c>
      <c r="M72" s="219">
        <f>'[3]PROPOSED RATES'!M72</f>
        <v>0</v>
      </c>
      <c r="N72" s="219">
        <f>'[3]PROPOSED RATES'!N72</f>
        <v>0.64</v>
      </c>
      <c r="O72" s="219">
        <f>'[3]PROPOSED RATES'!O72</f>
        <v>0</v>
      </c>
      <c r="P72" s="219">
        <f>'[3]PROPOSED RATES'!P72</f>
        <v>0</v>
      </c>
      <c r="Q72" s="105">
        <f t="shared" si="2"/>
        <v>19.25</v>
      </c>
      <c r="R72" s="221">
        <f>'[3]PROPOSED RATES'!R72</f>
        <v>0.41245999999999999</v>
      </c>
      <c r="S72" s="221">
        <f>'[3]PROPOSED RATES'!S72</f>
        <v>5.5013800000000002</v>
      </c>
      <c r="T72" s="221">
        <f>'[3]PROPOSED RATES'!T72</f>
        <v>-2.4599999999999999E-3</v>
      </c>
      <c r="U72" s="128">
        <f t="shared" si="3"/>
        <v>25.161380000000001</v>
      </c>
      <c r="V72" s="105"/>
      <c r="W72" s="221">
        <f>'[3]PROPOSED RATES'!W72</f>
        <v>-5.7400000000000003E-3</v>
      </c>
      <c r="X72" s="66"/>
      <c r="Y72" s="40">
        <f t="shared" si="0"/>
        <v>60</v>
      </c>
      <c r="Z72" s="40"/>
    </row>
    <row r="73" spans="1:26">
      <c r="A73" s="192">
        <f t="shared" si="1"/>
        <v>61</v>
      </c>
      <c r="B73" s="192"/>
      <c r="C73" s="279"/>
      <c r="D73" s="280"/>
      <c r="E73" s="280"/>
      <c r="F73" s="282" t="s">
        <v>69</v>
      </c>
      <c r="G73" s="218"/>
      <c r="H73" s="89"/>
      <c r="I73" s="219"/>
      <c r="J73" s="219"/>
      <c r="K73" s="219"/>
      <c r="L73" s="219"/>
      <c r="M73" s="219"/>
      <c r="N73" s="219"/>
      <c r="O73" s="219"/>
      <c r="P73" s="219"/>
      <c r="Q73" s="105"/>
      <c r="R73" s="221"/>
      <c r="S73" s="221"/>
      <c r="T73" s="221"/>
      <c r="U73" s="128"/>
      <c r="V73" s="105"/>
      <c r="W73" s="221"/>
      <c r="X73" s="66"/>
      <c r="Y73" s="40">
        <f t="shared" si="0"/>
        <v>61</v>
      </c>
      <c r="Z73" s="40"/>
    </row>
    <row r="74" spans="1:26">
      <c r="A74" s="192">
        <f t="shared" si="1"/>
        <v>62</v>
      </c>
      <c r="B74" s="192"/>
      <c r="C74" s="279">
        <f>'[3]PROPOSED RATES'!C74</f>
        <v>8.7999999999999995E-2</v>
      </c>
      <c r="D74" s="280"/>
      <c r="E74" s="280">
        <f>'[3]PROPOSED RATES'!E74</f>
        <v>31</v>
      </c>
      <c r="F74" s="218">
        <f>'[3]PRESENT RATES'!F74</f>
        <v>55</v>
      </c>
      <c r="G74" s="218">
        <f>'[3]PRESENT RATES'!G74</f>
        <v>8000</v>
      </c>
      <c r="H74" s="89"/>
      <c r="I74" s="219">
        <f>'[3]PROPOSED RATES'!I74</f>
        <v>0.46</v>
      </c>
      <c r="J74" s="219">
        <f>'[3]PROPOSED RATES'!J74</f>
        <v>14.82</v>
      </c>
      <c r="K74" s="219">
        <f>'[3]PROPOSED RATES'!K74</f>
        <v>0.01</v>
      </c>
      <c r="L74" s="219">
        <f>'[3]PROPOSED RATES'!L74</f>
        <v>0</v>
      </c>
      <c r="M74" s="219">
        <f>'[3]PROPOSED RATES'!M74</f>
        <v>0</v>
      </c>
      <c r="N74" s="219">
        <f>'[3]PROPOSED RATES'!N74</f>
        <v>0.24</v>
      </c>
      <c r="O74" s="219">
        <f>'[3]PROPOSED RATES'!O74</f>
        <v>0</v>
      </c>
      <c r="P74" s="219">
        <f>'[3]PROPOSED RATES'!P74</f>
        <v>0</v>
      </c>
      <c r="Q74" s="105">
        <f t="shared" si="2"/>
        <v>15.530000000000001</v>
      </c>
      <c r="R74" s="221">
        <f>'[3]PROPOSED RATES'!R74</f>
        <v>0.15593000000000001</v>
      </c>
      <c r="S74" s="221">
        <f>'[3]PROPOSED RATES'!S74</f>
        <v>2.07979</v>
      </c>
      <c r="T74" s="221">
        <f>'[3]PROPOSED RATES'!T74</f>
        <v>-9.3000000000000005E-4</v>
      </c>
      <c r="U74" s="128">
        <f t="shared" si="3"/>
        <v>17.764790000000001</v>
      </c>
      <c r="V74" s="105"/>
      <c r="W74" s="221">
        <f>'[3]PROPOSED RATES'!W74</f>
        <v>-2.1700000000000001E-3</v>
      </c>
      <c r="X74" s="66"/>
      <c r="Y74" s="40">
        <f t="shared" si="0"/>
        <v>62</v>
      </c>
      <c r="Z74" s="40"/>
    </row>
    <row r="75" spans="1:26">
      <c r="A75" s="192">
        <f t="shared" si="1"/>
        <v>63</v>
      </c>
      <c r="B75" s="192"/>
      <c r="C75" s="279">
        <f>'[3]PROPOSED RATES'!C75</f>
        <v>0.14499999999999999</v>
      </c>
      <c r="D75" s="280"/>
      <c r="E75" s="280">
        <f>'[3]PROPOSED RATES'!E75</f>
        <v>50</v>
      </c>
      <c r="F75" s="218">
        <f>'[3]PRESENT RATES'!F75</f>
        <v>90</v>
      </c>
      <c r="G75" s="218">
        <f>'[3]PRESENT RATES'!G75</f>
        <v>13500</v>
      </c>
      <c r="H75" s="89"/>
      <c r="I75" s="219">
        <f>'[3]PROPOSED RATES'!I75</f>
        <v>0.74</v>
      </c>
      <c r="J75" s="219">
        <f>'[3]PROPOSED RATES'!J75</f>
        <v>16.399999999999999</v>
      </c>
      <c r="K75" s="219">
        <f>'[3]PROPOSED RATES'!K75</f>
        <v>0.01</v>
      </c>
      <c r="L75" s="219">
        <f>'[3]PROPOSED RATES'!L75</f>
        <v>0</v>
      </c>
      <c r="M75" s="219">
        <f>'[3]PROPOSED RATES'!M75</f>
        <v>0</v>
      </c>
      <c r="N75" s="219">
        <f>'[3]PROPOSED RATES'!N75</f>
        <v>0.39</v>
      </c>
      <c r="O75" s="219">
        <f>'[3]PROPOSED RATES'!O75</f>
        <v>0</v>
      </c>
      <c r="P75" s="219">
        <f>'[3]PROPOSED RATES'!P75</f>
        <v>0</v>
      </c>
      <c r="Q75" s="105">
        <f t="shared" si="2"/>
        <v>17.54</v>
      </c>
      <c r="R75" s="221">
        <f>'[3]PROPOSED RATES'!R75</f>
        <v>0.2515</v>
      </c>
      <c r="S75" s="221">
        <f>'[3]PROPOSED RATES'!S75</f>
        <v>3.3544999999999998</v>
      </c>
      <c r="T75" s="221">
        <f>'[3]PROPOSED RATES'!T75</f>
        <v>-1.5E-3</v>
      </c>
      <c r="U75" s="128">
        <f t="shared" si="3"/>
        <v>21.144500000000001</v>
      </c>
      <c r="V75" s="105"/>
      <c r="W75" s="221">
        <f>'[3]PROPOSED RATES'!W75</f>
        <v>-3.5000000000000001E-3</v>
      </c>
      <c r="X75" s="66"/>
      <c r="Y75" s="40">
        <f t="shared" ref="Y75:Y97" si="4">A75</f>
        <v>63</v>
      </c>
      <c r="Z75" s="40"/>
    </row>
    <row r="76" spans="1:26">
      <c r="A76" s="192">
        <f t="shared" si="1"/>
        <v>64</v>
      </c>
      <c r="B76" s="192"/>
      <c r="C76" s="279">
        <f>'[3]PROPOSED RATES'!C76</f>
        <v>0.20599999999999999</v>
      </c>
      <c r="D76" s="280"/>
      <c r="E76" s="280">
        <f>'[3]PROPOSED RATES'!E76</f>
        <v>71</v>
      </c>
      <c r="F76" s="218">
        <f>'[3]PRESENT RATES'!F76</f>
        <v>135</v>
      </c>
      <c r="G76" s="218">
        <f>'[3]PRESENT RATES'!G76</f>
        <v>22500</v>
      </c>
      <c r="H76" s="89"/>
      <c r="I76" s="219">
        <f>'[3]PROPOSED RATES'!I76</f>
        <v>1.05</v>
      </c>
      <c r="J76" s="219">
        <f>'[3]PROPOSED RATES'!J76</f>
        <v>19.079999999999998</v>
      </c>
      <c r="K76" s="219">
        <f>'[3]PROPOSED RATES'!K76</f>
        <v>0.02</v>
      </c>
      <c r="L76" s="219">
        <f>'[3]PROPOSED RATES'!L76</f>
        <v>0</v>
      </c>
      <c r="M76" s="219">
        <f>'[3]PROPOSED RATES'!M76</f>
        <v>0</v>
      </c>
      <c r="N76" s="219">
        <f>'[3]PROPOSED RATES'!N76</f>
        <v>0.55000000000000004</v>
      </c>
      <c r="O76" s="219">
        <f>'[3]PROPOSED RATES'!O76</f>
        <v>0</v>
      </c>
      <c r="P76" s="219">
        <f>'[3]PROPOSED RATES'!P76</f>
        <v>0</v>
      </c>
      <c r="Q76" s="105">
        <f t="shared" si="2"/>
        <v>20.7</v>
      </c>
      <c r="R76" s="221">
        <f>'[3]PROPOSED RATES'!R76</f>
        <v>0.35713</v>
      </c>
      <c r="S76" s="221">
        <f>'[3]PROPOSED RATES'!S76</f>
        <v>4.7633900000000002</v>
      </c>
      <c r="T76" s="221">
        <f>'[3]PROPOSED RATES'!T76</f>
        <v>-2.1299999999999999E-3</v>
      </c>
      <c r="U76" s="128">
        <f t="shared" si="3"/>
        <v>25.818390000000001</v>
      </c>
      <c r="V76" s="105"/>
      <c r="W76" s="221">
        <f>'[3]PROPOSED RATES'!W76</f>
        <v>-4.9699999999999996E-3</v>
      </c>
      <c r="X76" s="66"/>
      <c r="Y76" s="40">
        <f t="shared" si="4"/>
        <v>64</v>
      </c>
      <c r="Z76" s="40"/>
    </row>
    <row r="77" spans="1:26">
      <c r="A77" s="192">
        <f t="shared" ref="A77:A97" si="5">A76+1</f>
        <v>65</v>
      </c>
      <c r="B77" s="192"/>
      <c r="C77" s="279">
        <f>'[3]PROPOSED RATES'!C77</f>
        <v>0.23499999999999999</v>
      </c>
      <c r="D77" s="280"/>
      <c r="E77" s="280">
        <f>'[3]PROPOSED RATES'!E77</f>
        <v>82</v>
      </c>
      <c r="F77" s="218">
        <f>'[3]PRESENT RATES'!F77</f>
        <v>180</v>
      </c>
      <c r="G77" s="218">
        <f>'[3]PRESENT RATES'!G77</f>
        <v>33000</v>
      </c>
      <c r="H77" s="89"/>
      <c r="I77" s="219">
        <f>'[3]PROPOSED RATES'!I77</f>
        <v>1.21</v>
      </c>
      <c r="J77" s="219">
        <f>'[3]PROPOSED RATES'!J77</f>
        <v>20.14</v>
      </c>
      <c r="K77" s="219">
        <f>'[3]PROPOSED RATES'!K77</f>
        <v>0.02</v>
      </c>
      <c r="L77" s="219">
        <f>'[3]PROPOSED RATES'!L77</f>
        <v>0</v>
      </c>
      <c r="M77" s="219">
        <f>'[3]PROPOSED RATES'!M77</f>
        <v>0</v>
      </c>
      <c r="N77" s="219">
        <f>'[3]PROPOSED RATES'!N77</f>
        <v>0.64</v>
      </c>
      <c r="O77" s="219">
        <f>'[3]PROPOSED RATES'!O77</f>
        <v>0</v>
      </c>
      <c r="P77" s="219">
        <f>'[3]PROPOSED RATES'!P77</f>
        <v>0</v>
      </c>
      <c r="Q77" s="105">
        <f t="shared" si="2"/>
        <v>22.01</v>
      </c>
      <c r="R77" s="221">
        <f>'[3]PROPOSED RATES'!R77</f>
        <v>0.41245999999999999</v>
      </c>
      <c r="S77" s="221">
        <f>'[3]PROPOSED RATES'!S77</f>
        <v>5.5013800000000002</v>
      </c>
      <c r="T77" s="221">
        <f>'[3]PROPOSED RATES'!T77</f>
        <v>-2.4599999999999999E-3</v>
      </c>
      <c r="U77" s="128">
        <f t="shared" si="3"/>
        <v>27.921379999999999</v>
      </c>
      <c r="V77" s="105"/>
      <c r="W77" s="221">
        <f>'[3]PROPOSED RATES'!W77</f>
        <v>-5.7400000000000003E-3</v>
      </c>
      <c r="X77" s="66"/>
      <c r="Y77" s="40">
        <f t="shared" si="4"/>
        <v>65</v>
      </c>
      <c r="Z77" s="40"/>
    </row>
    <row r="78" spans="1:26">
      <c r="A78" s="192">
        <f t="shared" si="5"/>
        <v>66</v>
      </c>
      <c r="B78" s="192"/>
      <c r="C78" s="279"/>
      <c r="D78" s="280"/>
      <c r="E78" s="280"/>
      <c r="F78" s="282" t="s">
        <v>70</v>
      </c>
      <c r="G78" s="218"/>
      <c r="H78" s="89"/>
      <c r="I78" s="219"/>
      <c r="J78" s="219"/>
      <c r="K78" s="219"/>
      <c r="L78" s="219"/>
      <c r="M78" s="219"/>
      <c r="N78" s="219"/>
      <c r="O78" s="219"/>
      <c r="P78" s="219"/>
      <c r="Q78" s="105"/>
      <c r="R78" s="221"/>
      <c r="S78" s="221"/>
      <c r="T78" s="221"/>
      <c r="U78" s="128"/>
      <c r="V78" s="105"/>
      <c r="W78" s="221"/>
      <c r="X78" s="66"/>
      <c r="Y78" s="40">
        <f t="shared" si="4"/>
        <v>66</v>
      </c>
      <c r="Z78" s="40"/>
    </row>
    <row r="79" spans="1:26">
      <c r="A79" s="192">
        <f t="shared" si="5"/>
        <v>67</v>
      </c>
      <c r="B79" s="192"/>
      <c r="C79" s="279">
        <f>'[3]PROPOSED RATES'!C79</f>
        <v>8.7999999999999995E-2</v>
      </c>
      <c r="D79" s="280"/>
      <c r="E79" s="280">
        <f>'[3]PROPOSED RATES'!E79</f>
        <v>31</v>
      </c>
      <c r="F79" s="218">
        <f>'[3]PRESENT RATES'!F79</f>
        <v>55</v>
      </c>
      <c r="G79" s="218">
        <f>'[3]PRESENT RATES'!G79</f>
        <v>8000</v>
      </c>
      <c r="H79" s="89"/>
      <c r="I79" s="219">
        <f>'[3]PROPOSED RATES'!I79</f>
        <v>0.46</v>
      </c>
      <c r="J79" s="219">
        <f>'[3]PROPOSED RATES'!J79</f>
        <v>11.35</v>
      </c>
      <c r="K79" s="219">
        <f>'[3]PROPOSED RATES'!K79</f>
        <v>0.01</v>
      </c>
      <c r="L79" s="219">
        <f>'[3]PROPOSED RATES'!L79</f>
        <v>0</v>
      </c>
      <c r="M79" s="219">
        <f>'[3]PROPOSED RATES'!M79</f>
        <v>0</v>
      </c>
      <c r="N79" s="219">
        <f>'[3]PROPOSED RATES'!N79</f>
        <v>0.24</v>
      </c>
      <c r="O79" s="219">
        <f>'[3]PROPOSED RATES'!O79</f>
        <v>0</v>
      </c>
      <c r="P79" s="219">
        <f>'[3]PROPOSED RATES'!P79</f>
        <v>0</v>
      </c>
      <c r="Q79" s="105">
        <f t="shared" si="2"/>
        <v>12.06</v>
      </c>
      <c r="R79" s="221">
        <f>'[3]PROPOSED RATES'!R79</f>
        <v>0.15593000000000001</v>
      </c>
      <c r="S79" s="221">
        <f>'[3]PROPOSED RATES'!S79</f>
        <v>2.07979</v>
      </c>
      <c r="T79" s="221">
        <f>'[3]PROPOSED RATES'!T79</f>
        <v>-9.3000000000000005E-4</v>
      </c>
      <c r="U79" s="128">
        <f t="shared" si="3"/>
        <v>14.294790000000001</v>
      </c>
      <c r="V79" s="105"/>
      <c r="W79" s="221">
        <f>'[3]PROPOSED RATES'!W79</f>
        <v>-2.1700000000000001E-3</v>
      </c>
      <c r="X79" s="66"/>
      <c r="Y79" s="40">
        <f t="shared" si="4"/>
        <v>67</v>
      </c>
      <c r="Z79" s="40"/>
    </row>
    <row r="80" spans="1:26">
      <c r="A80" s="192">
        <f t="shared" si="5"/>
        <v>68</v>
      </c>
      <c r="B80" s="192"/>
      <c r="C80" s="279">
        <f>'[3]PROPOSED RATES'!C80</f>
        <v>0.14499999999999999</v>
      </c>
      <c r="D80" s="280"/>
      <c r="E80" s="280">
        <f>'[3]PROPOSED RATES'!E80</f>
        <v>50</v>
      </c>
      <c r="F80" s="218">
        <f>'[3]PRESENT RATES'!F80</f>
        <v>90</v>
      </c>
      <c r="G80" s="218">
        <f>'[3]PRESENT RATES'!G80</f>
        <v>13500</v>
      </c>
      <c r="H80" s="89"/>
      <c r="I80" s="219">
        <f>'[3]PROPOSED RATES'!I80</f>
        <v>0.74</v>
      </c>
      <c r="J80" s="219">
        <f>'[3]PROPOSED RATES'!J80</f>
        <v>13.39</v>
      </c>
      <c r="K80" s="219">
        <f>'[3]PROPOSED RATES'!K80</f>
        <v>0.01</v>
      </c>
      <c r="L80" s="219">
        <f>'[3]PROPOSED RATES'!L80</f>
        <v>0</v>
      </c>
      <c r="M80" s="219">
        <f>'[3]PROPOSED RATES'!M80</f>
        <v>0</v>
      </c>
      <c r="N80" s="219">
        <f>'[3]PROPOSED RATES'!N80</f>
        <v>0.39</v>
      </c>
      <c r="O80" s="219">
        <f>'[3]PROPOSED RATES'!O80</f>
        <v>0</v>
      </c>
      <c r="P80" s="219">
        <f>'[3]PROPOSED RATES'!P80</f>
        <v>0</v>
      </c>
      <c r="Q80" s="105">
        <f t="shared" si="2"/>
        <v>14.530000000000001</v>
      </c>
      <c r="R80" s="221">
        <f>'[3]PROPOSED RATES'!R80</f>
        <v>0.2515</v>
      </c>
      <c r="S80" s="221">
        <f>'[3]PROPOSED RATES'!S80</f>
        <v>3.3544999999999998</v>
      </c>
      <c r="T80" s="221">
        <f>'[3]PROPOSED RATES'!T80</f>
        <v>-1.5E-3</v>
      </c>
      <c r="U80" s="128">
        <f t="shared" si="3"/>
        <v>18.134499999999999</v>
      </c>
      <c r="V80" s="105"/>
      <c r="W80" s="221">
        <f>'[3]PROPOSED RATES'!W80</f>
        <v>-3.5000000000000001E-3</v>
      </c>
      <c r="X80" s="66"/>
      <c r="Y80" s="40">
        <f t="shared" si="4"/>
        <v>68</v>
      </c>
      <c r="Z80" s="40"/>
    </row>
    <row r="81" spans="1:26">
      <c r="A81" s="192">
        <f t="shared" si="5"/>
        <v>69</v>
      </c>
      <c r="B81" s="192"/>
      <c r="C81" s="279">
        <f>'[3]PROPOSED RATES'!C81</f>
        <v>0.20599999999999999</v>
      </c>
      <c r="D81" s="280"/>
      <c r="E81" s="280">
        <f>'[3]PROPOSED RATES'!E81</f>
        <v>71</v>
      </c>
      <c r="F81" s="218">
        <f>'[3]PRESENT RATES'!F81</f>
        <v>135</v>
      </c>
      <c r="G81" s="218">
        <f>'[3]PRESENT RATES'!G81</f>
        <v>22500</v>
      </c>
      <c r="H81" s="89"/>
      <c r="I81" s="219">
        <f>'[3]PROPOSED RATES'!I81</f>
        <v>1.05</v>
      </c>
      <c r="J81" s="219">
        <f>'[3]PROPOSED RATES'!J81</f>
        <v>15.92</v>
      </c>
      <c r="K81" s="219">
        <f>'[3]PROPOSED RATES'!K81</f>
        <v>0.02</v>
      </c>
      <c r="L81" s="219">
        <f>'[3]PROPOSED RATES'!L81</f>
        <v>0</v>
      </c>
      <c r="M81" s="219">
        <f>'[3]PROPOSED RATES'!M81</f>
        <v>0</v>
      </c>
      <c r="N81" s="219">
        <f>'[3]PROPOSED RATES'!N81</f>
        <v>0.55000000000000004</v>
      </c>
      <c r="O81" s="219">
        <f>'[3]PROPOSED RATES'!O81</f>
        <v>0</v>
      </c>
      <c r="P81" s="219">
        <f>'[3]PROPOSED RATES'!P81</f>
        <v>0</v>
      </c>
      <c r="Q81" s="105">
        <f t="shared" si="2"/>
        <v>17.54</v>
      </c>
      <c r="R81" s="221">
        <f>'[3]PROPOSED RATES'!R81</f>
        <v>0.35713</v>
      </c>
      <c r="S81" s="221">
        <f>'[3]PROPOSED RATES'!S81</f>
        <v>4.7633900000000002</v>
      </c>
      <c r="T81" s="221">
        <f>'[3]PROPOSED RATES'!T81</f>
        <v>-2.1299999999999999E-3</v>
      </c>
      <c r="U81" s="128">
        <f t="shared" si="3"/>
        <v>22.658390000000001</v>
      </c>
      <c r="V81" s="105"/>
      <c r="W81" s="221">
        <f>'[3]PROPOSED RATES'!W81</f>
        <v>-4.9699999999999996E-3</v>
      </c>
      <c r="X81" s="66"/>
      <c r="Y81" s="40">
        <f t="shared" si="4"/>
        <v>69</v>
      </c>
      <c r="Z81" s="40"/>
    </row>
    <row r="82" spans="1:26">
      <c r="A82" s="192">
        <f t="shared" si="5"/>
        <v>70</v>
      </c>
      <c r="B82" s="192"/>
      <c r="C82" s="279">
        <f>'[3]PROPOSED RATES'!C82</f>
        <v>0.23499999999999999</v>
      </c>
      <c r="D82" s="280"/>
      <c r="E82" s="280">
        <f>'[3]PROPOSED RATES'!E82</f>
        <v>82</v>
      </c>
      <c r="F82" s="218">
        <f>'[3]PRESENT RATES'!F82</f>
        <v>180</v>
      </c>
      <c r="G82" s="218">
        <f>'[3]PRESENT RATES'!G82</f>
        <v>33000</v>
      </c>
      <c r="H82" s="89"/>
      <c r="I82" s="219">
        <f>'[3]PROPOSED RATES'!I82</f>
        <v>1.21</v>
      </c>
      <c r="J82" s="219">
        <f>'[3]PROPOSED RATES'!J82</f>
        <v>17.399999999999999</v>
      </c>
      <c r="K82" s="219">
        <f>'[3]PROPOSED RATES'!K82</f>
        <v>0.02</v>
      </c>
      <c r="L82" s="219">
        <f>'[3]PROPOSED RATES'!L82</f>
        <v>0</v>
      </c>
      <c r="M82" s="219">
        <f>'[3]PROPOSED RATES'!M82</f>
        <v>0</v>
      </c>
      <c r="N82" s="219">
        <f>'[3]PROPOSED RATES'!N82</f>
        <v>0.64</v>
      </c>
      <c r="O82" s="219">
        <f>'[3]PROPOSED RATES'!O82</f>
        <v>0</v>
      </c>
      <c r="P82" s="219">
        <f>'[3]PROPOSED RATES'!P82</f>
        <v>0</v>
      </c>
      <c r="Q82" s="105">
        <f t="shared" si="2"/>
        <v>19.27</v>
      </c>
      <c r="R82" s="221">
        <f>'[3]PROPOSED RATES'!R82</f>
        <v>0.41245999999999999</v>
      </c>
      <c r="S82" s="221">
        <f>'[3]PROPOSED RATES'!S82</f>
        <v>5.5013800000000002</v>
      </c>
      <c r="T82" s="221">
        <f>'[3]PROPOSED RATES'!T82</f>
        <v>-2.4599999999999999E-3</v>
      </c>
      <c r="U82" s="128">
        <f t="shared" si="3"/>
        <v>25.181380000000001</v>
      </c>
      <c r="V82" s="105"/>
      <c r="W82" s="221">
        <f>'[3]PROPOSED RATES'!W82</f>
        <v>-5.7400000000000003E-3</v>
      </c>
      <c r="X82" s="66"/>
      <c r="Y82" s="40">
        <f t="shared" si="4"/>
        <v>70</v>
      </c>
      <c r="Z82" s="40"/>
    </row>
    <row r="83" spans="1:26">
      <c r="A83" s="192">
        <f t="shared" si="5"/>
        <v>71</v>
      </c>
      <c r="B83" s="192"/>
      <c r="C83" s="279"/>
      <c r="D83" s="280"/>
      <c r="E83" s="280"/>
      <c r="F83" s="283" t="s">
        <v>110</v>
      </c>
      <c r="G83" s="218"/>
      <c r="H83" s="89"/>
      <c r="I83" s="219"/>
      <c r="J83" s="219"/>
      <c r="K83" s="219"/>
      <c r="L83" s="219"/>
      <c r="M83" s="219"/>
      <c r="N83" s="219"/>
      <c r="O83" s="219"/>
      <c r="P83" s="219"/>
      <c r="Q83" s="105"/>
      <c r="R83" s="221"/>
      <c r="S83" s="221"/>
      <c r="T83" s="221"/>
      <c r="U83" s="128"/>
      <c r="V83" s="105"/>
      <c r="W83" s="221"/>
      <c r="X83" s="66"/>
      <c r="Y83" s="40">
        <f t="shared" si="4"/>
        <v>71</v>
      </c>
      <c r="Z83" s="40"/>
    </row>
    <row r="84" spans="1:26">
      <c r="A84" s="192">
        <f t="shared" si="5"/>
        <v>72</v>
      </c>
      <c r="B84" s="192"/>
      <c r="C84" s="279">
        <f>'[3]PROPOSED RATES'!C84</f>
        <v>0.13200000000000001</v>
      </c>
      <c r="D84" s="280"/>
      <c r="E84" s="280">
        <f>'[3]PROPOSED RATES'!E84</f>
        <v>46</v>
      </c>
      <c r="F84" s="218">
        <f>'[3]PRESENT RATES'!F84</f>
        <v>100</v>
      </c>
      <c r="G84" s="218">
        <f>'[3]PRESENT RATES'!G84</f>
        <v>8500</v>
      </c>
      <c r="H84" s="89"/>
      <c r="I84" s="219">
        <f>'[3]PROPOSED RATES'!I84</f>
        <v>0.68</v>
      </c>
      <c r="J84" s="219">
        <f>'[3]PROPOSED RATES'!J84</f>
        <v>8.73</v>
      </c>
      <c r="K84" s="219">
        <f>'[3]PROPOSED RATES'!K84</f>
        <v>0.01</v>
      </c>
      <c r="L84" s="219">
        <f>'[3]PROPOSED RATES'!L84</f>
        <v>0</v>
      </c>
      <c r="M84" s="219">
        <f>'[3]PROPOSED RATES'!M84</f>
        <v>0</v>
      </c>
      <c r="N84" s="219">
        <f>'[3]PROPOSED RATES'!N84</f>
        <v>0.36</v>
      </c>
      <c r="O84" s="219">
        <f>'[3]PROPOSED RATES'!O84</f>
        <v>0</v>
      </c>
      <c r="P84" s="219">
        <f>'[3]PROPOSED RATES'!P84</f>
        <v>0</v>
      </c>
      <c r="Q84" s="105">
        <f t="shared" ref="Q84:Q97" si="6">SUM(I84:P84)</f>
        <v>9.7799999999999994</v>
      </c>
      <c r="R84" s="221">
        <f>'[3]PROPOSED RATES'!R84</f>
        <v>0.23138</v>
      </c>
      <c r="S84" s="221">
        <f>'[3]PROPOSED RATES'!S84</f>
        <v>3.0861399999999999</v>
      </c>
      <c r="T84" s="221">
        <f>'[3]PROPOSED RATES'!T84</f>
        <v>-1.3799999999999999E-3</v>
      </c>
      <c r="U84" s="128">
        <f t="shared" ref="U84:U97" si="7">ROUND(SUM(Q84,R84,T84,S84),5)</f>
        <v>13.09614</v>
      </c>
      <c r="V84" s="105"/>
      <c r="W84" s="221">
        <f>'[3]PROPOSED RATES'!W84</f>
        <v>-3.2200000000000002E-3</v>
      </c>
      <c r="Y84" s="40">
        <f t="shared" si="4"/>
        <v>72</v>
      </c>
      <c r="Z84" s="40"/>
    </row>
    <row r="85" spans="1:26">
      <c r="A85" s="192">
        <f t="shared" si="5"/>
        <v>73</v>
      </c>
      <c r="B85" s="192"/>
      <c r="C85" s="279">
        <f>'[3]PROPOSED RATES'!C85</f>
        <v>0.20699999999999999</v>
      </c>
      <c r="D85" s="280"/>
      <c r="E85" s="280">
        <f>'[3]PROPOSED RATES'!E85</f>
        <v>72</v>
      </c>
      <c r="F85" s="218">
        <f>'[3]PRESENT RATES'!F85</f>
        <v>175</v>
      </c>
      <c r="G85" s="218">
        <f>'[3]PRESENT RATES'!G85</f>
        <v>12000</v>
      </c>
      <c r="H85" s="89"/>
      <c r="I85" s="219">
        <f>'[3]PROPOSED RATES'!I85</f>
        <v>1.06</v>
      </c>
      <c r="J85" s="219">
        <f>'[3]PROPOSED RATES'!J85</f>
        <v>10.47</v>
      </c>
      <c r="K85" s="219">
        <f>'[3]PROPOSED RATES'!K85</f>
        <v>0.02</v>
      </c>
      <c r="L85" s="219">
        <f>'[3]PROPOSED RATES'!L85</f>
        <v>0</v>
      </c>
      <c r="M85" s="219">
        <f>'[3]PROPOSED RATES'!M85</f>
        <v>0</v>
      </c>
      <c r="N85" s="219">
        <f>'[3]PROPOSED RATES'!N85</f>
        <v>0.56000000000000005</v>
      </c>
      <c r="O85" s="219">
        <f>'[3]PROPOSED RATES'!O85</f>
        <v>0</v>
      </c>
      <c r="P85" s="219">
        <f>'[3]PROPOSED RATES'!P85</f>
        <v>0</v>
      </c>
      <c r="Q85" s="105">
        <f t="shared" si="6"/>
        <v>12.110000000000001</v>
      </c>
      <c r="R85" s="221">
        <f>'[3]PROPOSED RATES'!R85</f>
        <v>0.36215999999999998</v>
      </c>
      <c r="S85" s="221">
        <f>'[3]PROPOSED RATES'!S85</f>
        <v>4.8304799999999997</v>
      </c>
      <c r="T85" s="221">
        <f>'[3]PROPOSED RATES'!T85</f>
        <v>-2.16E-3</v>
      </c>
      <c r="U85" s="128">
        <f t="shared" si="7"/>
        <v>17.30048</v>
      </c>
      <c r="V85" s="105"/>
      <c r="W85" s="221">
        <f>'[3]PROPOSED RATES'!W85</f>
        <v>-5.0400000000000002E-3</v>
      </c>
      <c r="X85" s="66"/>
      <c r="Y85" s="40">
        <f t="shared" si="4"/>
        <v>73</v>
      </c>
      <c r="Z85" s="40"/>
    </row>
    <row r="86" spans="1:26">
      <c r="A86" s="192">
        <f t="shared" si="5"/>
        <v>74</v>
      </c>
      <c r="B86" s="192"/>
      <c r="C86" s="279">
        <f>'[3]PROPOSED RATES'!C86</f>
        <v>0.28799999999999998</v>
      </c>
      <c r="D86" s="280"/>
      <c r="E86" s="280">
        <f>'[3]PROPOSED RATES'!E86</f>
        <v>100</v>
      </c>
      <c r="F86" s="218">
        <f>'[3]PRESENT RATES'!F86</f>
        <v>250</v>
      </c>
      <c r="G86" s="218">
        <f>'[3]PRESENT RATES'!G86</f>
        <v>18000</v>
      </c>
      <c r="H86" s="89"/>
      <c r="I86" s="219">
        <f>'[3]PROPOSED RATES'!I86</f>
        <v>1.47</v>
      </c>
      <c r="J86" s="219">
        <f>'[3]PROPOSED RATES'!J86</f>
        <v>12.42</v>
      </c>
      <c r="K86" s="219">
        <f>'[3]PROPOSED RATES'!K86</f>
        <v>0.03</v>
      </c>
      <c r="L86" s="219">
        <f>'[3]PROPOSED RATES'!L86</f>
        <v>0</v>
      </c>
      <c r="M86" s="219">
        <f>'[3]PROPOSED RATES'!M86</f>
        <v>0</v>
      </c>
      <c r="N86" s="219">
        <f>'[3]PROPOSED RATES'!N86</f>
        <v>0.78</v>
      </c>
      <c r="O86" s="219">
        <f>'[3]PROPOSED RATES'!O86</f>
        <v>0</v>
      </c>
      <c r="P86" s="219">
        <f>'[3]PROPOSED RATES'!P86</f>
        <v>0</v>
      </c>
      <c r="Q86" s="105">
        <f t="shared" si="6"/>
        <v>14.7</v>
      </c>
      <c r="R86" s="221">
        <f>'[3]PROPOSED RATES'!R86</f>
        <v>0.503</v>
      </c>
      <c r="S86" s="221">
        <f>'[3]PROPOSED RATES'!S86</f>
        <v>6.7089999999999996</v>
      </c>
      <c r="T86" s="221">
        <f>'[3]PROPOSED RATES'!T86</f>
        <v>-3.0000000000000001E-3</v>
      </c>
      <c r="U86" s="128">
        <f t="shared" si="7"/>
        <v>21.908999999999999</v>
      </c>
      <c r="V86" s="105"/>
      <c r="W86" s="221">
        <f>'[3]PROPOSED RATES'!W86</f>
        <v>-7.0000000000000001E-3</v>
      </c>
      <c r="X86" s="66"/>
      <c r="Y86" s="40">
        <f t="shared" si="4"/>
        <v>74</v>
      </c>
      <c r="Z86" s="40"/>
    </row>
    <row r="87" spans="1:26">
      <c r="A87" s="192">
        <f t="shared" si="5"/>
        <v>75</v>
      </c>
      <c r="B87" s="192"/>
      <c r="C87" s="279">
        <f>'[3]PROPOSED RATES'!C87</f>
        <v>0.44400000000000001</v>
      </c>
      <c r="D87" s="280"/>
      <c r="E87" s="280">
        <f>'[3]PROPOSED RATES'!E87</f>
        <v>154</v>
      </c>
      <c r="F87" s="218">
        <f>'[3]PRESENT RATES'!F87</f>
        <v>400</v>
      </c>
      <c r="G87" s="218">
        <f>'[3]PRESENT RATES'!G87</f>
        <v>32000</v>
      </c>
      <c r="H87" s="89"/>
      <c r="I87" s="219">
        <f>'[3]PROPOSED RATES'!I87</f>
        <v>2.27</v>
      </c>
      <c r="J87" s="219">
        <f>'[3]PROPOSED RATES'!J87</f>
        <v>16.53</v>
      </c>
      <c r="K87" s="219">
        <f>'[3]PROPOSED RATES'!K87</f>
        <v>0.04</v>
      </c>
      <c r="L87" s="219">
        <f>'[3]PROPOSED RATES'!L87</f>
        <v>0</v>
      </c>
      <c r="M87" s="219">
        <f>'[3]PROPOSED RATES'!M87</f>
        <v>0.01</v>
      </c>
      <c r="N87" s="219">
        <f>'[3]PROPOSED RATES'!N87</f>
        <v>1.2</v>
      </c>
      <c r="O87" s="219">
        <f>'[3]PROPOSED RATES'!O87</f>
        <v>0</v>
      </c>
      <c r="P87" s="219">
        <f>'[3]PROPOSED RATES'!P87</f>
        <v>0</v>
      </c>
      <c r="Q87" s="105">
        <f t="shared" si="6"/>
        <v>20.05</v>
      </c>
      <c r="R87" s="221">
        <f>'[3]PROPOSED RATES'!R87</f>
        <v>0.77461999999999998</v>
      </c>
      <c r="S87" s="221">
        <f>'[3]PROPOSED RATES'!S87</f>
        <v>10.331860000000001</v>
      </c>
      <c r="T87" s="221">
        <f>'[3]PROPOSED RATES'!T87</f>
        <v>-4.62E-3</v>
      </c>
      <c r="U87" s="128">
        <f t="shared" si="7"/>
        <v>31.151859999999999</v>
      </c>
      <c r="V87" s="105"/>
      <c r="W87" s="221">
        <f>'[3]PROPOSED RATES'!W87</f>
        <v>-1.078E-2</v>
      </c>
      <c r="X87" s="66"/>
      <c r="Y87" s="40">
        <f t="shared" si="4"/>
        <v>75</v>
      </c>
      <c r="Z87" s="40"/>
    </row>
    <row r="88" spans="1:26">
      <c r="A88" s="192">
        <f t="shared" si="5"/>
        <v>76</v>
      </c>
      <c r="B88" s="192"/>
      <c r="C88" s="279"/>
      <c r="D88" s="280"/>
      <c r="E88" s="280"/>
      <c r="F88" s="283" t="s">
        <v>111</v>
      </c>
      <c r="G88" s="218"/>
      <c r="I88" s="219"/>
      <c r="J88" s="219"/>
      <c r="K88" s="219"/>
      <c r="L88" s="219"/>
      <c r="M88" s="219"/>
      <c r="N88" s="219"/>
      <c r="O88" s="219"/>
      <c r="P88" s="219"/>
      <c r="Q88" s="105"/>
      <c r="R88" s="221"/>
      <c r="S88" s="221"/>
      <c r="T88" s="221"/>
      <c r="U88" s="128"/>
      <c r="V88" s="105"/>
      <c r="W88" s="221"/>
      <c r="Y88" s="40">
        <f t="shared" si="4"/>
        <v>76</v>
      </c>
      <c r="Z88" s="40"/>
    </row>
    <row r="89" spans="1:26">
      <c r="A89" s="192">
        <f t="shared" si="5"/>
        <v>77</v>
      </c>
      <c r="B89" s="192"/>
      <c r="C89" s="279">
        <f>'[3]PROPOSED RATES'!C89</f>
        <v>0.13200000000000001</v>
      </c>
      <c r="D89" s="280"/>
      <c r="E89" s="280">
        <f>'[3]PROPOSED RATES'!E89</f>
        <v>46</v>
      </c>
      <c r="F89" s="218">
        <f>'[3]PRESENT RATES'!F89</f>
        <v>100</v>
      </c>
      <c r="G89" s="218">
        <f>'[3]PRESENT RATES'!G89</f>
        <v>8500</v>
      </c>
      <c r="H89" s="89"/>
      <c r="I89" s="219">
        <f>'[3]PROPOSED RATES'!I89</f>
        <v>0.68</v>
      </c>
      <c r="J89" s="219">
        <f>'[3]PROPOSED RATES'!J89</f>
        <v>9.39</v>
      </c>
      <c r="K89" s="219">
        <f>'[3]PROPOSED RATES'!K89</f>
        <v>0.01</v>
      </c>
      <c r="L89" s="219">
        <f>'[3]PROPOSED RATES'!L89</f>
        <v>0</v>
      </c>
      <c r="M89" s="219">
        <f>'[3]PROPOSED RATES'!M89</f>
        <v>0</v>
      </c>
      <c r="N89" s="219">
        <f>'[3]PROPOSED RATES'!N89</f>
        <v>0.36</v>
      </c>
      <c r="O89" s="219">
        <f>'[3]PROPOSED RATES'!O89</f>
        <v>0</v>
      </c>
      <c r="P89" s="219">
        <f>'[3]PROPOSED RATES'!P89</f>
        <v>0</v>
      </c>
      <c r="Q89" s="105">
        <f t="shared" si="6"/>
        <v>10.44</v>
      </c>
      <c r="R89" s="221">
        <f>'[3]PROPOSED RATES'!R89</f>
        <v>0.23138</v>
      </c>
      <c r="S89" s="221">
        <f>'[3]PROPOSED RATES'!S89</f>
        <v>3.0861399999999999</v>
      </c>
      <c r="T89" s="221">
        <f>'[3]PROPOSED RATES'!T89</f>
        <v>-1.3799999999999999E-3</v>
      </c>
      <c r="U89" s="128">
        <f t="shared" si="7"/>
        <v>13.75614</v>
      </c>
      <c r="V89" s="105"/>
      <c r="W89" s="221">
        <f>'[3]PROPOSED RATES'!W89</f>
        <v>-3.2200000000000002E-3</v>
      </c>
      <c r="X89" s="66"/>
      <c r="Y89" s="40">
        <f t="shared" si="4"/>
        <v>77</v>
      </c>
      <c r="Z89" s="40"/>
    </row>
    <row r="90" spans="1:26">
      <c r="A90" s="192">
        <f t="shared" si="5"/>
        <v>78</v>
      </c>
      <c r="B90" s="192"/>
      <c r="C90" s="279">
        <f>'[3]PROPOSED RATES'!C90</f>
        <v>0.20699999999999999</v>
      </c>
      <c r="D90" s="280"/>
      <c r="E90" s="280">
        <f>'[3]PROPOSED RATES'!E90</f>
        <v>72</v>
      </c>
      <c r="F90" s="218">
        <f>'[3]PRESENT RATES'!F90</f>
        <v>175</v>
      </c>
      <c r="G90" s="218">
        <f>'[3]PRESENT RATES'!G90</f>
        <v>12000</v>
      </c>
      <c r="H90" s="89"/>
      <c r="I90" s="219">
        <f>'[3]PROPOSED RATES'!I90</f>
        <v>1.06</v>
      </c>
      <c r="J90" s="219">
        <f>'[3]PROPOSED RATES'!J90</f>
        <v>11.13</v>
      </c>
      <c r="K90" s="219">
        <f>'[3]PROPOSED RATES'!K90</f>
        <v>0.02</v>
      </c>
      <c r="L90" s="219">
        <f>'[3]PROPOSED RATES'!L90</f>
        <v>0</v>
      </c>
      <c r="M90" s="219">
        <f>'[3]PROPOSED RATES'!M90</f>
        <v>0</v>
      </c>
      <c r="N90" s="219">
        <f>'[3]PROPOSED RATES'!N90</f>
        <v>0.56000000000000005</v>
      </c>
      <c r="O90" s="219">
        <f>'[3]PROPOSED RATES'!O90</f>
        <v>0</v>
      </c>
      <c r="P90" s="219">
        <f>'[3]PROPOSED RATES'!P90</f>
        <v>0</v>
      </c>
      <c r="Q90" s="105">
        <f t="shared" si="6"/>
        <v>12.770000000000001</v>
      </c>
      <c r="R90" s="221">
        <f>'[3]PROPOSED RATES'!R90</f>
        <v>0.36215999999999998</v>
      </c>
      <c r="S90" s="221">
        <f>'[3]PROPOSED RATES'!S90</f>
        <v>4.8304799999999997</v>
      </c>
      <c r="T90" s="221">
        <f>'[3]PROPOSED RATES'!T90</f>
        <v>-2.16E-3</v>
      </c>
      <c r="U90" s="128">
        <f t="shared" si="7"/>
        <v>17.96048</v>
      </c>
      <c r="V90" s="105"/>
      <c r="W90" s="221">
        <f>'[3]PROPOSED RATES'!W90</f>
        <v>-5.0400000000000002E-3</v>
      </c>
      <c r="X90" s="66"/>
      <c r="Y90" s="40">
        <f t="shared" si="4"/>
        <v>78</v>
      </c>
      <c r="Z90" s="40"/>
    </row>
    <row r="91" spans="1:26">
      <c r="A91" s="192">
        <f t="shared" si="5"/>
        <v>79</v>
      </c>
      <c r="B91" s="192"/>
      <c r="C91" s="279">
        <f>'[3]PROPOSED RATES'!C91</f>
        <v>0.28799999999999998</v>
      </c>
      <c r="D91" s="280"/>
      <c r="E91" s="280">
        <f>'[3]PROPOSED RATES'!E91</f>
        <v>100</v>
      </c>
      <c r="F91" s="218">
        <f>'[3]PRESENT RATES'!F91</f>
        <v>250</v>
      </c>
      <c r="G91" s="218">
        <f>'[3]PRESENT RATES'!G91</f>
        <v>18000</v>
      </c>
      <c r="H91" s="89"/>
      <c r="I91" s="219">
        <f>'[3]PROPOSED RATES'!I91</f>
        <v>1.47</v>
      </c>
      <c r="J91" s="219">
        <f>'[3]PROPOSED RATES'!J91</f>
        <v>13.09</v>
      </c>
      <c r="K91" s="219">
        <f>'[3]PROPOSED RATES'!K91</f>
        <v>0.03</v>
      </c>
      <c r="L91" s="219">
        <f>'[3]PROPOSED RATES'!L91</f>
        <v>0</v>
      </c>
      <c r="M91" s="219">
        <f>'[3]PROPOSED RATES'!M91</f>
        <v>0</v>
      </c>
      <c r="N91" s="219">
        <f>'[3]PROPOSED RATES'!N91</f>
        <v>0.78</v>
      </c>
      <c r="O91" s="219">
        <f>'[3]PROPOSED RATES'!O91</f>
        <v>0</v>
      </c>
      <c r="P91" s="219">
        <f>'[3]PROPOSED RATES'!P91</f>
        <v>0</v>
      </c>
      <c r="Q91" s="105">
        <f t="shared" si="6"/>
        <v>15.37</v>
      </c>
      <c r="R91" s="221">
        <f>'[3]PROPOSED RATES'!R91</f>
        <v>0.503</v>
      </c>
      <c r="S91" s="221">
        <f>'[3]PROPOSED RATES'!S91</f>
        <v>6.7089999999999996</v>
      </c>
      <c r="T91" s="221">
        <f>'[3]PROPOSED RATES'!T91</f>
        <v>-3.0000000000000001E-3</v>
      </c>
      <c r="U91" s="128">
        <f t="shared" si="7"/>
        <v>22.579000000000001</v>
      </c>
      <c r="V91" s="105"/>
      <c r="W91" s="221">
        <f>'[3]PROPOSED RATES'!W91</f>
        <v>-7.0000000000000001E-3</v>
      </c>
      <c r="X91" s="66"/>
      <c r="Y91" s="40">
        <f t="shared" si="4"/>
        <v>79</v>
      </c>
      <c r="Z91" s="40"/>
    </row>
    <row r="92" spans="1:26">
      <c r="A92" s="192">
        <f t="shared" si="5"/>
        <v>80</v>
      </c>
      <c r="B92" s="192"/>
      <c r="C92" s="279">
        <f>'[3]PROPOSED RATES'!C92</f>
        <v>0.44400000000000001</v>
      </c>
      <c r="D92" s="280"/>
      <c r="E92" s="280">
        <f>'[3]PROPOSED RATES'!E92</f>
        <v>154</v>
      </c>
      <c r="F92" s="218">
        <f>'[3]PRESENT RATES'!F92</f>
        <v>400</v>
      </c>
      <c r="G92" s="218">
        <f>'[3]PRESENT RATES'!G92</f>
        <v>32000</v>
      </c>
      <c r="H92" s="89"/>
      <c r="I92" s="219">
        <f>'[3]PROPOSED RATES'!I92</f>
        <v>2.27</v>
      </c>
      <c r="J92" s="219">
        <f>'[3]PROPOSED RATES'!J92</f>
        <v>17.190000000000001</v>
      </c>
      <c r="K92" s="219">
        <f>'[3]PROPOSED RATES'!K92</f>
        <v>0.04</v>
      </c>
      <c r="L92" s="219">
        <f>'[3]PROPOSED RATES'!L92</f>
        <v>0</v>
      </c>
      <c r="M92" s="219">
        <f>'[3]PROPOSED RATES'!M92</f>
        <v>0.01</v>
      </c>
      <c r="N92" s="219">
        <f>'[3]PROPOSED RATES'!N92</f>
        <v>1.2</v>
      </c>
      <c r="O92" s="219">
        <f>'[3]PROPOSED RATES'!O92</f>
        <v>0</v>
      </c>
      <c r="P92" s="219">
        <f>'[3]PROPOSED RATES'!P92</f>
        <v>0</v>
      </c>
      <c r="Q92" s="105">
        <f t="shared" si="6"/>
        <v>20.71</v>
      </c>
      <c r="R92" s="221">
        <f>'[3]PROPOSED RATES'!R92</f>
        <v>0.77461999999999998</v>
      </c>
      <c r="S92" s="221">
        <f>'[3]PROPOSED RATES'!S92</f>
        <v>10.331860000000001</v>
      </c>
      <c r="T92" s="221">
        <f>'[3]PROPOSED RATES'!T92</f>
        <v>-4.62E-3</v>
      </c>
      <c r="U92" s="128">
        <f t="shared" si="7"/>
        <v>31.811859999999999</v>
      </c>
      <c r="V92" s="105"/>
      <c r="W92" s="221">
        <f>'[3]PROPOSED RATES'!W92</f>
        <v>-1.078E-2</v>
      </c>
      <c r="X92" s="66"/>
      <c r="Y92" s="40">
        <f t="shared" si="4"/>
        <v>80</v>
      </c>
      <c r="Z92" s="40"/>
    </row>
    <row r="93" spans="1:26">
      <c r="A93" s="192">
        <f t="shared" si="5"/>
        <v>81</v>
      </c>
      <c r="B93" s="192"/>
      <c r="C93" s="279"/>
      <c r="D93" s="280"/>
      <c r="E93" s="280"/>
      <c r="F93" s="283" t="s">
        <v>112</v>
      </c>
      <c r="G93" s="218"/>
      <c r="I93" s="219"/>
      <c r="J93" s="219"/>
      <c r="K93" s="219"/>
      <c r="L93" s="219"/>
      <c r="M93" s="219"/>
      <c r="N93" s="219"/>
      <c r="O93" s="219"/>
      <c r="P93" s="219"/>
      <c r="Q93" s="105"/>
      <c r="R93" s="221"/>
      <c r="S93" s="221"/>
      <c r="T93" s="221"/>
      <c r="U93" s="128"/>
      <c r="V93" s="105"/>
      <c r="W93" s="221"/>
      <c r="Y93" s="40">
        <f t="shared" si="4"/>
        <v>81</v>
      </c>
      <c r="Z93" s="40"/>
    </row>
    <row r="94" spans="1:26">
      <c r="A94" s="192">
        <f t="shared" si="5"/>
        <v>82</v>
      </c>
      <c r="B94" s="192"/>
      <c r="C94" s="279">
        <f>'[3]PROPOSED RATES'!C94</f>
        <v>0.13200000000000001</v>
      </c>
      <c r="D94" s="280"/>
      <c r="E94" s="280">
        <f>'[3]PROPOSED RATES'!E94</f>
        <v>46</v>
      </c>
      <c r="F94" s="218">
        <f>'[3]PRESENT RATES'!F94</f>
        <v>100</v>
      </c>
      <c r="G94" s="218">
        <f>'[3]PRESENT RATES'!G94</f>
        <v>8500</v>
      </c>
      <c r="H94" s="89"/>
      <c r="I94" s="219">
        <f>'[3]PROPOSED RATES'!I94</f>
        <v>0.68</v>
      </c>
      <c r="J94" s="219">
        <f>'[3]PROPOSED RATES'!J94</f>
        <v>19.600000000000001</v>
      </c>
      <c r="K94" s="219">
        <f>'[3]PROPOSED RATES'!K94</f>
        <v>0.01</v>
      </c>
      <c r="L94" s="219">
        <f>'[3]PROPOSED RATES'!L94</f>
        <v>0</v>
      </c>
      <c r="M94" s="219">
        <f>'[3]PROPOSED RATES'!M94</f>
        <v>0</v>
      </c>
      <c r="N94" s="219">
        <f>'[3]PROPOSED RATES'!N94</f>
        <v>0.36</v>
      </c>
      <c r="O94" s="219">
        <f>'[3]PROPOSED RATES'!O94</f>
        <v>0</v>
      </c>
      <c r="P94" s="219">
        <f>'[3]PROPOSED RATES'!P94</f>
        <v>0</v>
      </c>
      <c r="Q94" s="105">
        <f t="shared" si="6"/>
        <v>20.650000000000002</v>
      </c>
      <c r="R94" s="221">
        <f>'[3]PROPOSED RATES'!R94</f>
        <v>0.23138</v>
      </c>
      <c r="S94" s="221">
        <f>'[3]PROPOSED RATES'!S94</f>
        <v>3.0861399999999999</v>
      </c>
      <c r="T94" s="221">
        <f>'[3]PROPOSED RATES'!T94</f>
        <v>-1.3799999999999999E-3</v>
      </c>
      <c r="U94" s="128">
        <f t="shared" si="7"/>
        <v>23.966139999999999</v>
      </c>
      <c r="V94" s="105"/>
      <c r="W94" s="221">
        <f>'[3]PROPOSED RATES'!W94</f>
        <v>-3.2200000000000002E-3</v>
      </c>
      <c r="X94" s="66"/>
      <c r="Y94" s="40">
        <f t="shared" si="4"/>
        <v>82</v>
      </c>
      <c r="Z94" s="40"/>
    </row>
    <row r="95" spans="1:26">
      <c r="A95" s="192">
        <f t="shared" si="5"/>
        <v>83</v>
      </c>
      <c r="B95" s="192"/>
      <c r="C95" s="279">
        <f>'[3]PROPOSED RATES'!C95</f>
        <v>0.20699999999999999</v>
      </c>
      <c r="D95" s="280"/>
      <c r="E95" s="280">
        <f>'[3]PROPOSED RATES'!E95</f>
        <v>72</v>
      </c>
      <c r="F95" s="218">
        <f>'[3]PRESENT RATES'!F95</f>
        <v>175</v>
      </c>
      <c r="G95" s="218">
        <f>'[3]PRESENT RATES'!G95</f>
        <v>12000</v>
      </c>
      <c r="H95" s="89"/>
      <c r="I95" s="219">
        <f>'[3]PROPOSED RATES'!I95</f>
        <v>1.06</v>
      </c>
      <c r="J95" s="219">
        <f>'[3]PROPOSED RATES'!J95</f>
        <v>21.33</v>
      </c>
      <c r="K95" s="219">
        <f>'[3]PROPOSED RATES'!K95</f>
        <v>0.02</v>
      </c>
      <c r="L95" s="219">
        <f>'[3]PROPOSED RATES'!L95</f>
        <v>0</v>
      </c>
      <c r="M95" s="219">
        <f>'[3]PROPOSED RATES'!M95</f>
        <v>0</v>
      </c>
      <c r="N95" s="219">
        <f>'[3]PROPOSED RATES'!N95</f>
        <v>0.56000000000000005</v>
      </c>
      <c r="O95" s="219">
        <f>'[3]PROPOSED RATES'!O95</f>
        <v>0</v>
      </c>
      <c r="P95" s="219">
        <f>'[3]PROPOSED RATES'!P95</f>
        <v>0</v>
      </c>
      <c r="Q95" s="105">
        <f t="shared" si="6"/>
        <v>22.969999999999995</v>
      </c>
      <c r="R95" s="221">
        <f>'[3]PROPOSED RATES'!R95</f>
        <v>0.36215999999999998</v>
      </c>
      <c r="S95" s="221">
        <f>'[3]PROPOSED RATES'!S95</f>
        <v>4.8304799999999997</v>
      </c>
      <c r="T95" s="221">
        <f>'[3]PROPOSED RATES'!T95</f>
        <v>-2.16E-3</v>
      </c>
      <c r="U95" s="128">
        <f t="shared" si="7"/>
        <v>28.16048</v>
      </c>
      <c r="V95" s="105"/>
      <c r="W95" s="221">
        <f>'[3]PROPOSED RATES'!W95</f>
        <v>-5.0400000000000002E-3</v>
      </c>
      <c r="X95" s="66"/>
      <c r="Y95" s="40">
        <f t="shared" si="4"/>
        <v>83</v>
      </c>
      <c r="Z95" s="40"/>
    </row>
    <row r="96" spans="1:26">
      <c r="A96" s="192">
        <f t="shared" si="5"/>
        <v>84</v>
      </c>
      <c r="B96" s="192"/>
      <c r="C96" s="279">
        <f>'[3]PROPOSED RATES'!C96</f>
        <v>0.28799999999999998</v>
      </c>
      <c r="D96" s="280"/>
      <c r="E96" s="280">
        <f>'[3]PROPOSED RATES'!E96</f>
        <v>100</v>
      </c>
      <c r="F96" s="218">
        <f>'[3]PRESENT RATES'!F96</f>
        <v>250</v>
      </c>
      <c r="G96" s="218">
        <f>'[3]PRESENT RATES'!G96</f>
        <v>18000</v>
      </c>
      <c r="H96" s="89"/>
      <c r="I96" s="219">
        <f>'[3]PROPOSED RATES'!I96</f>
        <v>1.47</v>
      </c>
      <c r="J96" s="219">
        <f>'[3]PROPOSED RATES'!J96</f>
        <v>23.29</v>
      </c>
      <c r="K96" s="219">
        <f>'[3]PROPOSED RATES'!K96</f>
        <v>0.03</v>
      </c>
      <c r="L96" s="219">
        <f>'[3]PROPOSED RATES'!L96</f>
        <v>0</v>
      </c>
      <c r="M96" s="219">
        <f>'[3]PROPOSED RATES'!M96</f>
        <v>0</v>
      </c>
      <c r="N96" s="219">
        <f>'[3]PROPOSED RATES'!N96</f>
        <v>0.78</v>
      </c>
      <c r="O96" s="219">
        <f>'[3]PROPOSED RATES'!O96</f>
        <v>0</v>
      </c>
      <c r="P96" s="219">
        <f>'[3]PROPOSED RATES'!P96</f>
        <v>0</v>
      </c>
      <c r="Q96" s="105">
        <f t="shared" si="6"/>
        <v>25.57</v>
      </c>
      <c r="R96" s="221">
        <f>'[3]PROPOSED RATES'!R96</f>
        <v>0.503</v>
      </c>
      <c r="S96" s="221">
        <f>'[3]PROPOSED RATES'!S96</f>
        <v>6.7089999999999996</v>
      </c>
      <c r="T96" s="221">
        <f>'[3]PROPOSED RATES'!T96</f>
        <v>-3.0000000000000001E-3</v>
      </c>
      <c r="U96" s="128">
        <f t="shared" si="7"/>
        <v>32.779000000000003</v>
      </c>
      <c r="V96" s="105"/>
      <c r="W96" s="221">
        <f>'[3]PROPOSED RATES'!W96</f>
        <v>-7.0000000000000001E-3</v>
      </c>
      <c r="X96" s="66"/>
      <c r="Y96" s="40">
        <f t="shared" si="4"/>
        <v>84</v>
      </c>
      <c r="Z96" s="40"/>
    </row>
    <row r="97" spans="1:26">
      <c r="A97" s="192">
        <f t="shared" si="5"/>
        <v>85</v>
      </c>
      <c r="B97" s="192"/>
      <c r="C97" s="279">
        <f>'[3]PROPOSED RATES'!C97</f>
        <v>0.44400000000000001</v>
      </c>
      <c r="D97" s="280"/>
      <c r="E97" s="280">
        <f>'[3]PROPOSED RATES'!E97</f>
        <v>154</v>
      </c>
      <c r="F97" s="218">
        <f>'[3]PRESENT RATES'!F97</f>
        <v>400</v>
      </c>
      <c r="G97" s="218">
        <f>'[3]PRESENT RATES'!G97</f>
        <v>32000</v>
      </c>
      <c r="H97" s="89"/>
      <c r="I97" s="219">
        <f>'[3]PROPOSED RATES'!I97</f>
        <v>2.27</v>
      </c>
      <c r="J97" s="219">
        <f>'[3]PROPOSED RATES'!J97</f>
        <v>27.39</v>
      </c>
      <c r="K97" s="219">
        <f>'[3]PROPOSED RATES'!K97</f>
        <v>0.04</v>
      </c>
      <c r="L97" s="219">
        <f>'[3]PROPOSED RATES'!L97</f>
        <v>0</v>
      </c>
      <c r="M97" s="219">
        <f>'[3]PROPOSED RATES'!M97</f>
        <v>0.01</v>
      </c>
      <c r="N97" s="219">
        <f>'[3]PROPOSED RATES'!N97</f>
        <v>1.2</v>
      </c>
      <c r="O97" s="219">
        <f>'[3]PROPOSED RATES'!O97</f>
        <v>0</v>
      </c>
      <c r="P97" s="219">
        <f>'[3]PROPOSED RATES'!P97</f>
        <v>0</v>
      </c>
      <c r="Q97" s="105">
        <f t="shared" si="6"/>
        <v>30.91</v>
      </c>
      <c r="R97" s="221">
        <f>'[3]PROPOSED RATES'!R97</f>
        <v>0.77461999999999998</v>
      </c>
      <c r="S97" s="221">
        <f>'[3]PROPOSED RATES'!S97</f>
        <v>10.331860000000001</v>
      </c>
      <c r="T97" s="221">
        <f>'[3]PROPOSED RATES'!T97</f>
        <v>-4.62E-3</v>
      </c>
      <c r="U97" s="128">
        <f t="shared" si="7"/>
        <v>42.011859999999999</v>
      </c>
      <c r="V97" s="105"/>
      <c r="W97" s="221">
        <f>'[3]PROPOSED RATES'!W97</f>
        <v>-1.078E-2</v>
      </c>
      <c r="X97" s="66"/>
      <c r="Y97" s="40">
        <f t="shared" si="4"/>
        <v>85</v>
      </c>
      <c r="Z97" s="40"/>
    </row>
    <row r="98" spans="1:26">
      <c r="A98" s="27"/>
      <c r="C98" s="186"/>
      <c r="J98" s="27"/>
      <c r="T98" s="27"/>
    </row>
    <row r="99" spans="1:26">
      <c r="A99" s="27"/>
      <c r="C99" s="186"/>
      <c r="J99" s="27"/>
      <c r="T99" s="27"/>
    </row>
    <row r="100" spans="1:26">
      <c r="A100" s="27"/>
      <c r="C100" s="186"/>
      <c r="J100" s="27"/>
      <c r="T100" s="27"/>
    </row>
    <row r="101" spans="1:26">
      <c r="A101" s="27"/>
      <c r="C101" s="186"/>
      <c r="J101" s="27"/>
      <c r="T101" s="27"/>
    </row>
    <row r="102" spans="1:26">
      <c r="A102" s="27"/>
      <c r="C102" s="186"/>
      <c r="J102" s="27"/>
      <c r="T102" s="27"/>
    </row>
    <row r="103" spans="1:26">
      <c r="A103" s="27"/>
      <c r="C103" s="186"/>
      <c r="J103" s="27"/>
      <c r="T103" s="27"/>
    </row>
    <row r="104" spans="1:26">
      <c r="A104" s="27"/>
      <c r="C104" s="186"/>
      <c r="J104" s="27"/>
      <c r="T104" s="27"/>
    </row>
    <row r="105" spans="1:26">
      <c r="A105" s="27"/>
      <c r="C105" s="186"/>
      <c r="J105" s="27"/>
      <c r="T105" s="27"/>
    </row>
    <row r="106" spans="1:26">
      <c r="A106" s="27"/>
      <c r="C106" s="186"/>
      <c r="J106" s="27"/>
      <c r="T106" s="27"/>
    </row>
    <row r="107" spans="1:26">
      <c r="A107" s="27"/>
      <c r="C107" s="186"/>
      <c r="J107" s="27"/>
      <c r="T107" s="27"/>
    </row>
    <row r="108" spans="1:26">
      <c r="A108" s="27"/>
      <c r="C108" s="186"/>
      <c r="J108" s="27"/>
      <c r="T108" s="27"/>
    </row>
    <row r="109" spans="1:26">
      <c r="A109" s="27"/>
      <c r="C109" s="186"/>
      <c r="J109" s="27"/>
      <c r="T109" s="27"/>
    </row>
    <row r="110" spans="1:26">
      <c r="A110" s="27"/>
      <c r="C110" s="186"/>
      <c r="J110" s="27"/>
      <c r="T110" s="27"/>
    </row>
    <row r="111" spans="1:26">
      <c r="A111" s="27"/>
      <c r="C111" s="186"/>
      <c r="J111" s="27"/>
      <c r="T111" s="27"/>
    </row>
    <row r="112" spans="1:26">
      <c r="A112" s="27"/>
      <c r="C112" s="186"/>
      <c r="J112" s="27"/>
      <c r="T112" s="27"/>
    </row>
    <row r="113" spans="1:20">
      <c r="A113" s="27"/>
      <c r="C113" s="186"/>
      <c r="J113" s="27"/>
      <c r="T113" s="27"/>
    </row>
    <row r="114" spans="1:20">
      <c r="A114" s="27"/>
      <c r="C114" s="186"/>
      <c r="J114" s="27"/>
      <c r="T114" s="27"/>
    </row>
    <row r="115" spans="1:20">
      <c r="A115" s="27"/>
      <c r="C115" s="186"/>
      <c r="J115" s="27"/>
      <c r="T115" s="27"/>
    </row>
    <row r="116" spans="1:20">
      <c r="A116" s="27"/>
      <c r="C116" s="186"/>
      <c r="J116" s="27"/>
      <c r="T116" s="27"/>
    </row>
    <row r="117" spans="1:20">
      <c r="A117" s="27"/>
      <c r="C117" s="186"/>
      <c r="J117" s="27"/>
      <c r="T117" s="27"/>
    </row>
    <row r="118" spans="1:20">
      <c r="A118" s="27"/>
      <c r="C118" s="186"/>
      <c r="J118" s="27"/>
      <c r="T118" s="27"/>
    </row>
    <row r="119" spans="1:20">
      <c r="A119" s="27"/>
      <c r="C119" s="186"/>
      <c r="J119" s="27"/>
      <c r="T119" s="27"/>
    </row>
    <row r="120" spans="1:20">
      <c r="A120" s="27"/>
      <c r="C120" s="186"/>
      <c r="J120" s="27"/>
      <c r="T120" s="27"/>
    </row>
    <row r="121" spans="1:20">
      <c r="A121" s="27"/>
      <c r="C121" s="186"/>
      <c r="J121" s="27"/>
      <c r="T121" s="27"/>
    </row>
    <row r="122" spans="1:20">
      <c r="A122" s="27"/>
      <c r="C122" s="186"/>
      <c r="J122" s="27"/>
      <c r="T122" s="27"/>
    </row>
    <row r="123" spans="1:20">
      <c r="A123" s="27"/>
      <c r="C123" s="186"/>
      <c r="J123" s="27"/>
      <c r="T123" s="27"/>
    </row>
    <row r="124" spans="1:20">
      <c r="A124" s="27"/>
      <c r="C124" s="186"/>
      <c r="J124" s="27"/>
      <c r="T124" s="27"/>
    </row>
    <row r="125" spans="1:20">
      <c r="A125" s="27"/>
      <c r="C125" s="186"/>
      <c r="J125" s="27"/>
      <c r="T125" s="27"/>
    </row>
    <row r="126" spans="1:20">
      <c r="A126" s="27"/>
      <c r="C126" s="186"/>
      <c r="J126" s="27"/>
      <c r="T126" s="27"/>
    </row>
    <row r="127" spans="1:20">
      <c r="A127" s="27"/>
      <c r="C127" s="186"/>
      <c r="J127" s="27"/>
      <c r="T127" s="27"/>
    </row>
    <row r="128" spans="1:20">
      <c r="A128" s="27"/>
      <c r="C128" s="186"/>
      <c r="J128" s="27"/>
      <c r="T128" s="27"/>
    </row>
    <row r="129" spans="1:20">
      <c r="A129" s="27"/>
      <c r="C129" s="186"/>
      <c r="J129" s="27"/>
      <c r="T129" s="27"/>
    </row>
    <row r="130" spans="1:20">
      <c r="A130" s="27"/>
      <c r="C130" s="186"/>
      <c r="J130" s="27"/>
      <c r="T130" s="27"/>
    </row>
    <row r="131" spans="1:20">
      <c r="A131" s="27"/>
      <c r="C131" s="186"/>
      <c r="J131" s="27"/>
      <c r="T131" s="27"/>
    </row>
    <row r="132" spans="1:20">
      <c r="A132" s="27"/>
      <c r="C132" s="186"/>
      <c r="J132" s="27"/>
      <c r="T132" s="27"/>
    </row>
    <row r="133" spans="1:20">
      <c r="A133" s="27"/>
      <c r="C133" s="186"/>
      <c r="J133" s="27"/>
      <c r="T133" s="27"/>
    </row>
    <row r="134" spans="1:20">
      <c r="A134" s="27"/>
      <c r="C134" s="186"/>
      <c r="J134" s="27"/>
      <c r="T134" s="27"/>
    </row>
    <row r="135" spans="1:20">
      <c r="A135" s="27"/>
      <c r="C135" s="186"/>
      <c r="J135" s="27"/>
      <c r="T135" s="27"/>
    </row>
    <row r="136" spans="1:20">
      <c r="A136" s="27"/>
      <c r="C136" s="186"/>
      <c r="J136" s="27"/>
      <c r="T136" s="27"/>
    </row>
    <row r="137" spans="1:20">
      <c r="A137" s="27"/>
      <c r="C137" s="186"/>
      <c r="J137" s="27"/>
      <c r="T137" s="27"/>
    </row>
    <row r="138" spans="1:20">
      <c r="A138" s="27"/>
      <c r="C138" s="186"/>
      <c r="J138" s="27"/>
      <c r="T138" s="27"/>
    </row>
    <row r="139" spans="1:20">
      <c r="A139" s="27"/>
      <c r="C139" s="186"/>
      <c r="J139" s="27"/>
      <c r="T139" s="27"/>
    </row>
    <row r="140" spans="1:20">
      <c r="A140" s="27"/>
      <c r="C140" s="186"/>
      <c r="J140" s="27"/>
      <c r="T140" s="27"/>
    </row>
    <row r="141" spans="1:20">
      <c r="A141" s="27"/>
      <c r="C141" s="186"/>
      <c r="J141" s="27"/>
      <c r="T141" s="27"/>
    </row>
    <row r="142" spans="1:20">
      <c r="A142" s="27"/>
      <c r="C142" s="186"/>
      <c r="J142" s="27"/>
      <c r="T142" s="27"/>
    </row>
    <row r="143" spans="1:20">
      <c r="A143" s="27"/>
      <c r="C143" s="186"/>
      <c r="J143" s="27"/>
      <c r="T143" s="27"/>
    </row>
    <row r="144" spans="1:20">
      <c r="A144" s="27"/>
      <c r="C144" s="186"/>
      <c r="J144" s="27"/>
      <c r="T144" s="27"/>
    </row>
    <row r="145" spans="1:20">
      <c r="A145" s="27"/>
      <c r="C145" s="186"/>
      <c r="J145" s="27"/>
      <c r="T145" s="27"/>
    </row>
    <row r="146" spans="1:20">
      <c r="A146" s="27"/>
      <c r="C146" s="186"/>
      <c r="J146" s="27"/>
      <c r="T146" s="27"/>
    </row>
    <row r="147" spans="1:20">
      <c r="A147" s="27"/>
      <c r="C147" s="186"/>
      <c r="J147" s="27"/>
      <c r="T147" s="27"/>
    </row>
    <row r="148" spans="1:20">
      <c r="A148" s="27"/>
      <c r="C148" s="186"/>
      <c r="J148" s="27"/>
      <c r="T148" s="27"/>
    </row>
    <row r="149" spans="1:20">
      <c r="A149" s="27"/>
      <c r="C149" s="186"/>
      <c r="J149" s="27"/>
      <c r="T149" s="27"/>
    </row>
    <row r="150" spans="1:20">
      <c r="A150" s="27"/>
      <c r="C150" s="186"/>
      <c r="J150" s="27"/>
      <c r="T150" s="27"/>
    </row>
    <row r="151" spans="1:20">
      <c r="A151" s="27"/>
      <c r="C151" s="186"/>
      <c r="J151" s="27"/>
      <c r="T151" s="27"/>
    </row>
    <row r="152" spans="1:20">
      <c r="A152" s="27"/>
      <c r="C152" s="186"/>
      <c r="J152" s="27"/>
      <c r="T152" s="27"/>
    </row>
    <row r="153" spans="1:20">
      <c r="A153" s="27"/>
      <c r="C153" s="186"/>
      <c r="J153" s="27"/>
      <c r="T153" s="27"/>
    </row>
    <row r="154" spans="1:20">
      <c r="A154" s="27"/>
      <c r="C154" s="186"/>
      <c r="J154" s="27"/>
      <c r="T154" s="27"/>
    </row>
    <row r="155" spans="1:20">
      <c r="A155" s="27"/>
      <c r="C155" s="186"/>
      <c r="J155" s="27"/>
      <c r="T155" s="27"/>
    </row>
    <row r="156" spans="1:20">
      <c r="A156" s="27"/>
      <c r="C156" s="186"/>
      <c r="J156" s="27"/>
      <c r="T156" s="27"/>
    </row>
    <row r="157" spans="1:20">
      <c r="A157" s="27"/>
      <c r="C157" s="186"/>
      <c r="J157" s="27"/>
      <c r="T157" s="27"/>
    </row>
    <row r="158" spans="1:20">
      <c r="A158" s="27"/>
      <c r="C158" s="186"/>
      <c r="J158" s="27"/>
      <c r="T158" s="27"/>
    </row>
    <row r="159" spans="1:20">
      <c r="A159" s="27"/>
      <c r="C159" s="186"/>
      <c r="J159" s="27"/>
      <c r="T159" s="27"/>
    </row>
    <row r="160" spans="1:20">
      <c r="A160" s="27"/>
      <c r="C160" s="186"/>
      <c r="J160" s="27"/>
      <c r="T160" s="27"/>
    </row>
    <row r="161" spans="1:20">
      <c r="A161" s="27"/>
      <c r="C161" s="186"/>
      <c r="J161" s="27"/>
      <c r="T161" s="27"/>
    </row>
    <row r="162" spans="1:20">
      <c r="A162" s="27"/>
      <c r="C162" s="186"/>
      <c r="J162" s="27"/>
      <c r="T162" s="27"/>
    </row>
    <row r="163" spans="1:20">
      <c r="A163" s="27"/>
      <c r="C163" s="186"/>
      <c r="J163" s="27"/>
      <c r="T163" s="27"/>
    </row>
    <row r="164" spans="1:20">
      <c r="A164" s="27"/>
      <c r="C164" s="186"/>
      <c r="J164" s="27"/>
      <c r="T164" s="27"/>
    </row>
    <row r="165" spans="1:20">
      <c r="A165" s="27"/>
      <c r="C165" s="186"/>
      <c r="J165" s="27"/>
      <c r="T165" s="27"/>
    </row>
    <row r="166" spans="1:20">
      <c r="A166" s="27"/>
      <c r="C166" s="186"/>
      <c r="J166" s="27"/>
      <c r="T166" s="27"/>
    </row>
    <row r="167" spans="1:20">
      <c r="A167" s="27"/>
      <c r="C167" s="186"/>
      <c r="J167" s="27"/>
      <c r="T167" s="27"/>
    </row>
    <row r="168" spans="1:20">
      <c r="A168" s="27"/>
      <c r="C168" s="186"/>
      <c r="J168" s="27"/>
      <c r="T168" s="27"/>
    </row>
    <row r="169" spans="1:20">
      <c r="A169" s="27"/>
      <c r="C169" s="186"/>
      <c r="J169" s="27"/>
      <c r="T169" s="27"/>
    </row>
    <row r="170" spans="1:20">
      <c r="A170" s="27"/>
      <c r="C170" s="186"/>
      <c r="J170" s="27"/>
      <c r="T170" s="27"/>
    </row>
    <row r="171" spans="1:20">
      <c r="A171" s="27"/>
      <c r="C171" s="186"/>
      <c r="J171" s="27"/>
      <c r="T171" s="27"/>
    </row>
    <row r="172" spans="1:20">
      <c r="A172" s="27"/>
      <c r="C172" s="186"/>
      <c r="J172" s="27"/>
      <c r="T172" s="27"/>
    </row>
    <row r="173" spans="1:20">
      <c r="A173" s="27"/>
      <c r="C173" s="186"/>
      <c r="J173" s="27"/>
      <c r="T173" s="27"/>
    </row>
    <row r="174" spans="1:20">
      <c r="A174" s="27"/>
      <c r="C174" s="186"/>
      <c r="J174" s="27"/>
      <c r="T174" s="27"/>
    </row>
    <row r="175" spans="1:20">
      <c r="A175" s="27"/>
      <c r="C175" s="186"/>
      <c r="J175" s="27"/>
      <c r="T175" s="27"/>
    </row>
    <row r="176" spans="1:20">
      <c r="A176" s="27"/>
      <c r="C176" s="186"/>
      <c r="J176" s="27"/>
      <c r="T176" s="27"/>
    </row>
    <row r="177" spans="1:20">
      <c r="A177" s="27"/>
      <c r="C177" s="186"/>
      <c r="J177" s="27"/>
      <c r="T177" s="27"/>
    </row>
    <row r="178" spans="1:20">
      <c r="A178" s="27"/>
      <c r="C178" s="186"/>
      <c r="J178" s="27"/>
      <c r="T178" s="27"/>
    </row>
    <row r="179" spans="1:20">
      <c r="A179" s="27"/>
      <c r="C179" s="186"/>
      <c r="J179" s="27"/>
      <c r="T179" s="27"/>
    </row>
    <row r="180" spans="1:20">
      <c r="A180" s="27"/>
      <c r="C180" s="186"/>
      <c r="J180" s="27"/>
      <c r="T180" s="27"/>
    </row>
    <row r="181" spans="1:20">
      <c r="A181" s="27"/>
      <c r="C181" s="186"/>
      <c r="J181" s="27"/>
      <c r="T181" s="27"/>
    </row>
    <row r="182" spans="1:20">
      <c r="A182" s="27"/>
      <c r="C182" s="186"/>
      <c r="J182" s="27"/>
      <c r="T182" s="27"/>
    </row>
    <row r="183" spans="1:20">
      <c r="A183" s="27"/>
      <c r="C183" s="186"/>
      <c r="J183" s="27"/>
      <c r="T183" s="27"/>
    </row>
    <row r="184" spans="1:20">
      <c r="A184" s="27"/>
      <c r="C184" s="186"/>
      <c r="J184" s="27"/>
      <c r="T184" s="27"/>
    </row>
    <row r="185" spans="1:20">
      <c r="A185" s="27"/>
      <c r="C185" s="186"/>
      <c r="J185" s="27"/>
      <c r="T185" s="27"/>
    </row>
    <row r="186" spans="1:20">
      <c r="A186" s="27"/>
      <c r="C186" s="186"/>
      <c r="J186" s="27"/>
      <c r="T186" s="27"/>
    </row>
    <row r="187" spans="1:20">
      <c r="A187" s="27"/>
      <c r="C187" s="186"/>
      <c r="J187" s="27"/>
      <c r="T187" s="27"/>
    </row>
    <row r="188" spans="1:20">
      <c r="A188" s="27"/>
      <c r="C188" s="186"/>
      <c r="J188" s="27"/>
      <c r="T188" s="27"/>
    </row>
    <row r="189" spans="1:20">
      <c r="A189" s="27"/>
      <c r="C189" s="186"/>
      <c r="J189" s="27"/>
      <c r="T189" s="27"/>
    </row>
    <row r="190" spans="1:20">
      <c r="A190" s="27"/>
      <c r="C190" s="186"/>
      <c r="J190" s="27"/>
      <c r="T190" s="27"/>
    </row>
    <row r="191" spans="1:20">
      <c r="A191" s="27"/>
      <c r="C191" s="186"/>
      <c r="J191" s="27"/>
      <c r="T191" s="27"/>
    </row>
    <row r="192" spans="1:20">
      <c r="A192" s="27"/>
      <c r="C192" s="186"/>
      <c r="J192" s="27"/>
      <c r="T192" s="27"/>
    </row>
    <row r="193" spans="1:20">
      <c r="A193" s="27"/>
      <c r="C193" s="186"/>
      <c r="J193" s="27"/>
      <c r="T193" s="27"/>
    </row>
    <row r="194" spans="1:20">
      <c r="A194" s="27"/>
      <c r="C194" s="186"/>
      <c r="J194" s="27"/>
      <c r="T194" s="27"/>
    </row>
    <row r="195" spans="1:20">
      <c r="A195" s="27"/>
      <c r="C195" s="186"/>
      <c r="J195" s="27"/>
      <c r="T195" s="27"/>
    </row>
    <row r="196" spans="1:20">
      <c r="A196" s="27"/>
      <c r="C196" s="186"/>
      <c r="J196" s="27"/>
      <c r="T196" s="27"/>
    </row>
    <row r="197" spans="1:20">
      <c r="A197" s="27"/>
      <c r="C197" s="186"/>
      <c r="J197" s="27"/>
      <c r="T197" s="27"/>
    </row>
    <row r="198" spans="1:20">
      <c r="A198" s="27"/>
      <c r="C198" s="186"/>
      <c r="J198" s="27"/>
      <c r="T198" s="27"/>
    </row>
    <row r="199" spans="1:20">
      <c r="A199" s="27"/>
      <c r="C199" s="186"/>
      <c r="J199" s="27"/>
      <c r="T199" s="27"/>
    </row>
    <row r="200" spans="1:20">
      <c r="A200" s="27"/>
      <c r="C200" s="186"/>
      <c r="J200" s="27"/>
      <c r="T200" s="27"/>
    </row>
    <row r="201" spans="1:20">
      <c r="A201" s="27"/>
      <c r="C201" s="186"/>
      <c r="J201" s="27"/>
      <c r="T201" s="27"/>
    </row>
    <row r="202" spans="1:20">
      <c r="A202" s="27"/>
      <c r="C202" s="186"/>
      <c r="J202" s="27"/>
      <c r="T202" s="27"/>
    </row>
    <row r="203" spans="1:20">
      <c r="A203" s="27"/>
      <c r="C203" s="186"/>
      <c r="J203" s="27"/>
      <c r="T203" s="27"/>
    </row>
    <row r="204" spans="1:20">
      <c r="A204" s="27"/>
      <c r="C204" s="186"/>
      <c r="J204" s="27"/>
      <c r="T204" s="27"/>
    </row>
    <row r="205" spans="1:20">
      <c r="A205" s="27"/>
      <c r="C205" s="186"/>
      <c r="J205" s="27"/>
      <c r="T205" s="27"/>
    </row>
    <row r="206" spans="1:20">
      <c r="A206" s="27"/>
      <c r="C206" s="186"/>
      <c r="J206" s="27"/>
      <c r="T206" s="27"/>
    </row>
    <row r="207" spans="1:20">
      <c r="A207" s="27"/>
      <c r="C207" s="186"/>
      <c r="J207" s="27"/>
      <c r="T207" s="27"/>
    </row>
    <row r="208" spans="1:20">
      <c r="A208" s="27"/>
      <c r="C208" s="186"/>
      <c r="J208" s="27"/>
      <c r="T208" s="27"/>
    </row>
    <row r="209" spans="1:20">
      <c r="A209" s="27"/>
      <c r="C209" s="186"/>
      <c r="J209" s="27"/>
      <c r="T209" s="27"/>
    </row>
    <row r="210" spans="1:20">
      <c r="A210" s="27"/>
      <c r="C210" s="186"/>
      <c r="J210" s="27"/>
      <c r="T210" s="27"/>
    </row>
    <row r="211" spans="1:20">
      <c r="A211" s="27"/>
      <c r="C211" s="186"/>
      <c r="J211" s="27"/>
      <c r="T211" s="27"/>
    </row>
    <row r="212" spans="1:20">
      <c r="A212" s="27"/>
      <c r="C212" s="186"/>
      <c r="J212" s="27"/>
      <c r="T212" s="27"/>
    </row>
    <row r="213" spans="1:20">
      <c r="A213" s="27"/>
      <c r="C213" s="186"/>
      <c r="J213" s="27"/>
      <c r="T213" s="27"/>
    </row>
    <row r="214" spans="1:20">
      <c r="A214" s="27"/>
      <c r="C214" s="186"/>
      <c r="J214" s="27"/>
      <c r="T214" s="27"/>
    </row>
    <row r="215" spans="1:20">
      <c r="A215" s="27"/>
      <c r="C215" s="186"/>
      <c r="J215" s="27"/>
      <c r="T215" s="27"/>
    </row>
    <row r="216" spans="1:20">
      <c r="A216" s="27"/>
      <c r="C216" s="186"/>
      <c r="J216" s="27"/>
      <c r="T216" s="27"/>
    </row>
    <row r="217" spans="1:20">
      <c r="A217" s="27"/>
      <c r="C217" s="186"/>
      <c r="J217" s="27"/>
      <c r="T217" s="27"/>
    </row>
    <row r="218" spans="1:20">
      <c r="A218" s="27"/>
      <c r="C218" s="186"/>
      <c r="J218" s="27"/>
      <c r="T218" s="27"/>
    </row>
    <row r="219" spans="1:20">
      <c r="A219" s="27"/>
      <c r="C219" s="186"/>
      <c r="J219" s="27"/>
      <c r="T219" s="27"/>
    </row>
    <row r="220" spans="1:20">
      <c r="A220" s="27"/>
      <c r="C220" s="186"/>
      <c r="J220" s="27"/>
      <c r="T220" s="27"/>
    </row>
  </sheetData>
  <mergeCells count="10">
    <mergeCell ref="F1:Y1"/>
    <mergeCell ref="F2:Y2"/>
    <mergeCell ref="F3:Y3"/>
    <mergeCell ref="F5:Y5"/>
    <mergeCell ref="B7:E7"/>
    <mergeCell ref="B8:E8"/>
    <mergeCell ref="F9:G9"/>
    <mergeCell ref="B4:E4"/>
    <mergeCell ref="B5:E5"/>
    <mergeCell ref="B6:E6"/>
  </mergeCells>
  <printOptions horizontalCentered="1"/>
  <pageMargins left="0.75" right="0.75" top="1" bottom="1" header="0.5" footer="0.5"/>
  <pageSetup scale="75" orientation="landscape" r:id="rId1"/>
  <headerFooter alignWithMargins="0">
    <oddFooter>&amp;L&amp;F
&amp;A&amp;R&amp;P of &amp;N</oddFooter>
  </headerFooter>
  <rowBreaks count="1" manualBreakCount="1">
    <brk id="53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97"/>
  <sheetViews>
    <sheetView zoomScaleNormal="100" zoomScaleSheetLayoutView="100" workbookViewId="0">
      <pane ySplit="11" topLeftCell="A12" activePane="bottomLeft" state="frozen"/>
      <selection activeCell="A37" sqref="A37"/>
      <selection pane="bottomLeft" activeCell="F1" sqref="F1:Y1"/>
    </sheetView>
  </sheetViews>
  <sheetFormatPr defaultColWidth="8.7109375" defaultRowHeight="11.25"/>
  <cols>
    <col min="1" max="1" width="4.42578125" style="55" customWidth="1"/>
    <col min="2" max="2" width="1.7109375" style="27" customWidth="1"/>
    <col min="3" max="3" width="9" style="27" bestFit="1" customWidth="1"/>
    <col min="4" max="4" width="1.7109375" style="27" customWidth="1"/>
    <col min="5" max="5" width="10.7109375" style="27" bestFit="1" customWidth="1"/>
    <col min="6" max="6" width="24.140625" style="27" customWidth="1"/>
    <col min="7" max="7" width="6.7109375" style="27" bestFit="1" customWidth="1"/>
    <col min="8" max="8" width="1.7109375" style="27" customWidth="1"/>
    <col min="9" max="9" width="7.28515625" style="27" bestFit="1" customWidth="1"/>
    <col min="10" max="10" width="7.28515625" style="89" bestFit="1" customWidth="1"/>
    <col min="11" max="11" width="7.28515625" style="27" bestFit="1" customWidth="1"/>
    <col min="12" max="12" width="7.7109375" style="27" bestFit="1" customWidth="1"/>
    <col min="13" max="13" width="8" style="27" bestFit="1" customWidth="1"/>
    <col min="14" max="14" width="7.28515625" style="27" bestFit="1" customWidth="1"/>
    <col min="15" max="15" width="7.7109375" style="27" bestFit="1" customWidth="1"/>
    <col min="16" max="18" width="7.28515625" style="27" bestFit="1" customWidth="1"/>
    <col min="19" max="19" width="8" style="27" bestFit="1" customWidth="1"/>
    <col min="20" max="20" width="7.7109375" style="187" customWidth="1"/>
    <col min="21" max="21" width="8.28515625" style="27" customWidth="1"/>
    <col min="22" max="22" width="1.7109375" style="27" customWidth="1"/>
    <col min="23" max="23" width="10.28515625" style="27" bestFit="1" customWidth="1"/>
    <col min="24" max="24" width="1.7109375" style="27" customWidth="1"/>
    <col min="25" max="25" width="4.42578125" style="27" bestFit="1" customWidth="1"/>
    <col min="26" max="26" width="1.7109375" style="27" customWidth="1"/>
    <col min="27" max="27" width="1.5703125" style="27" customWidth="1"/>
    <col min="28" max="16384" width="8.7109375" style="27"/>
  </cols>
  <sheetData>
    <row r="1" spans="1:26" ht="12.75" customHeight="1">
      <c r="F1" s="288" t="str">
        <f>'LS-1 RATE COMPARISON'!A1</f>
        <v>SAN DIEGO GAS AND ELECTRIC COMPANY ("SDG&amp;E")</v>
      </c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26" ht="12.75" customHeight="1">
      <c r="F2" s="288" t="str">
        <f>'LS-1 RATE COMPARISON'!A2</f>
        <v>TEST YEAR ("TY") 2019 GENERAL RATE CASE ("GRC") PHASE 2, APPLICATION ("A.") 19-03-002</v>
      </c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1:26" ht="12.75" customHeight="1">
      <c r="F3" s="288" t="str">
        <f>'LS-1 RATE COMPARISON'!A3</f>
        <v>SAXE SUPPLEMENTAL TESTIMONY WORKPAPER #1 - LS-1 LED RATES</v>
      </c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</row>
    <row r="4" spans="1:26" ht="12.75" customHeight="1">
      <c r="B4" s="293" t="s">
        <v>160</v>
      </c>
      <c r="C4" s="293"/>
      <c r="D4" s="293"/>
      <c r="E4" s="293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163"/>
      <c r="Z4" s="38"/>
    </row>
    <row r="5" spans="1:26" ht="12.75" customHeight="1">
      <c r="B5" s="293" t="s">
        <v>21</v>
      </c>
      <c r="C5" s="293"/>
      <c r="D5" s="293"/>
      <c r="E5" s="293"/>
      <c r="F5" s="288" t="s">
        <v>257</v>
      </c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38"/>
    </row>
    <row r="6" spans="1:26" ht="12.75" customHeight="1">
      <c r="B6" s="292">
        <f>'[3]LIGHTING MC'!$V$10</f>
        <v>4165</v>
      </c>
      <c r="C6" s="292"/>
      <c r="D6" s="292"/>
      <c r="E6" s="292"/>
      <c r="F6" s="77"/>
      <c r="I6" s="38"/>
      <c r="J6" s="82"/>
      <c r="K6" s="38"/>
      <c r="L6" s="240"/>
      <c r="M6" s="38"/>
      <c r="N6" s="38"/>
      <c r="O6" s="38"/>
      <c r="P6" s="38"/>
      <c r="Q6" s="38"/>
      <c r="X6" s="182"/>
      <c r="Y6" s="38"/>
      <c r="Z6" s="38"/>
    </row>
    <row r="7" spans="1:26" ht="12.75" customHeight="1">
      <c r="B7" s="293" t="s">
        <v>29</v>
      </c>
      <c r="C7" s="293"/>
      <c r="D7" s="293"/>
      <c r="E7" s="293"/>
      <c r="I7" s="80"/>
      <c r="J7" s="176"/>
      <c r="L7" s="81"/>
      <c r="M7" s="34" t="s">
        <v>30</v>
      </c>
      <c r="N7" s="34"/>
      <c r="O7" s="80"/>
      <c r="P7" s="34"/>
      <c r="Q7" s="177" t="s">
        <v>20</v>
      </c>
      <c r="X7" s="38"/>
      <c r="Y7" s="38"/>
      <c r="Z7" s="38"/>
    </row>
    <row r="8" spans="1:26" ht="12.75" customHeight="1">
      <c r="B8" s="292">
        <f>B6/12</f>
        <v>347.08333333333331</v>
      </c>
      <c r="C8" s="292"/>
      <c r="D8" s="292"/>
      <c r="E8" s="292"/>
      <c r="F8" s="38"/>
      <c r="G8" s="38"/>
      <c r="H8" s="38"/>
      <c r="I8" s="81" t="s">
        <v>155</v>
      </c>
      <c r="J8" s="178" t="s">
        <v>156</v>
      </c>
      <c r="K8" s="81" t="s">
        <v>33</v>
      </c>
      <c r="L8" s="81" t="s">
        <v>157</v>
      </c>
      <c r="M8" s="81" t="s">
        <v>34</v>
      </c>
      <c r="N8" s="81" t="s">
        <v>169</v>
      </c>
      <c r="O8" s="81" t="s">
        <v>104</v>
      </c>
      <c r="P8" s="81" t="s">
        <v>103</v>
      </c>
      <c r="Q8" s="177" t="s">
        <v>161</v>
      </c>
      <c r="R8" s="112" t="s">
        <v>136</v>
      </c>
      <c r="S8" s="112" t="s">
        <v>105</v>
      </c>
      <c r="T8" s="188" t="s">
        <v>106</v>
      </c>
      <c r="U8" s="112" t="s">
        <v>20</v>
      </c>
      <c r="V8" s="112"/>
      <c r="W8" s="40" t="s">
        <v>159</v>
      </c>
      <c r="X8" s="40"/>
      <c r="Y8" s="38"/>
      <c r="Z8" s="38"/>
    </row>
    <row r="9" spans="1:26">
      <c r="A9" s="90"/>
      <c r="B9" s="90"/>
      <c r="C9" s="90" t="s">
        <v>40</v>
      </c>
      <c r="D9" s="90"/>
      <c r="E9" s="90" t="s">
        <v>40</v>
      </c>
      <c r="F9" s="294" t="s">
        <v>113</v>
      </c>
      <c r="G9" s="294"/>
      <c r="H9" s="38"/>
      <c r="I9" s="81" t="s">
        <v>25</v>
      </c>
      <c r="J9" s="178" t="s">
        <v>25</v>
      </c>
      <c r="K9" s="81" t="s">
        <v>25</v>
      </c>
      <c r="L9" s="81" t="s">
        <v>25</v>
      </c>
      <c r="M9" s="81" t="s">
        <v>25</v>
      </c>
      <c r="N9" s="81" t="s">
        <v>25</v>
      </c>
      <c r="O9" s="81" t="s">
        <v>25</v>
      </c>
      <c r="P9" s="81" t="s">
        <v>25</v>
      </c>
      <c r="Q9" s="177" t="s">
        <v>25</v>
      </c>
      <c r="R9" s="34" t="s">
        <v>25</v>
      </c>
      <c r="S9" s="34" t="s">
        <v>25</v>
      </c>
      <c r="T9" s="189" t="s">
        <v>168</v>
      </c>
      <c r="U9" s="34" t="s">
        <v>25</v>
      </c>
      <c r="V9" s="34"/>
      <c r="W9" s="40" t="s">
        <v>115</v>
      </c>
      <c r="X9" s="40"/>
      <c r="Y9" s="38"/>
      <c r="Z9" s="38"/>
    </row>
    <row r="10" spans="1:26">
      <c r="A10" s="179" t="s">
        <v>1</v>
      </c>
      <c r="B10" s="179"/>
      <c r="C10" s="91" t="s">
        <v>42</v>
      </c>
      <c r="D10" s="92"/>
      <c r="E10" s="91" t="s">
        <v>42</v>
      </c>
      <c r="F10" s="40" t="s">
        <v>43</v>
      </c>
      <c r="G10" s="40" t="s">
        <v>44</v>
      </c>
      <c r="H10" s="38"/>
      <c r="I10" s="40" t="s">
        <v>45</v>
      </c>
      <c r="J10" s="93" t="s">
        <v>45</v>
      </c>
      <c r="K10" s="40" t="s">
        <v>45</v>
      </c>
      <c r="L10" s="40" t="s">
        <v>45</v>
      </c>
      <c r="M10" s="40" t="s">
        <v>45</v>
      </c>
      <c r="N10" s="40" t="s">
        <v>45</v>
      </c>
      <c r="O10" s="40" t="s">
        <v>45</v>
      </c>
      <c r="P10" s="40" t="s">
        <v>45</v>
      </c>
      <c r="Q10" s="40" t="s">
        <v>45</v>
      </c>
      <c r="R10" s="40" t="s">
        <v>45</v>
      </c>
      <c r="S10" s="40" t="s">
        <v>45</v>
      </c>
      <c r="T10" s="189" t="s">
        <v>45</v>
      </c>
      <c r="U10" s="40" t="s">
        <v>45</v>
      </c>
      <c r="V10" s="40"/>
      <c r="W10" s="40" t="s">
        <v>45</v>
      </c>
      <c r="X10" s="40"/>
      <c r="Y10" s="177" t="s">
        <v>1</v>
      </c>
      <c r="Z10" s="177"/>
    </row>
    <row r="11" spans="1:26">
      <c r="A11" s="175" t="s">
        <v>48</v>
      </c>
      <c r="B11" s="180"/>
      <c r="C11" s="94" t="s">
        <v>170</v>
      </c>
      <c r="D11" s="95"/>
      <c r="E11" s="94" t="s">
        <v>49</v>
      </c>
      <c r="F11" s="115" t="s">
        <v>114</v>
      </c>
      <c r="G11" s="96" t="s">
        <v>51</v>
      </c>
      <c r="H11" s="117"/>
      <c r="I11" s="41" t="s">
        <v>52</v>
      </c>
      <c r="J11" s="97" t="s">
        <v>53</v>
      </c>
      <c r="K11" s="41" t="s">
        <v>54</v>
      </c>
      <c r="L11" s="41" t="s">
        <v>55</v>
      </c>
      <c r="M11" s="41" t="s">
        <v>205</v>
      </c>
      <c r="N11" s="41" t="s">
        <v>158</v>
      </c>
      <c r="O11" s="41" t="s">
        <v>56</v>
      </c>
      <c r="P11" s="41" t="s">
        <v>57</v>
      </c>
      <c r="Q11" s="41" t="s">
        <v>58</v>
      </c>
      <c r="R11" s="191" t="s">
        <v>204</v>
      </c>
      <c r="S11" s="113" t="s">
        <v>59</v>
      </c>
      <c r="T11" s="181" t="s">
        <v>107</v>
      </c>
      <c r="U11" s="190" t="s">
        <v>108</v>
      </c>
      <c r="V11" s="113"/>
      <c r="W11" s="113" t="s">
        <v>109</v>
      </c>
      <c r="X11" s="114"/>
      <c r="Y11" s="115" t="s">
        <v>3</v>
      </c>
      <c r="Z11" s="116"/>
    </row>
    <row r="12" spans="1:26">
      <c r="A12" s="90"/>
      <c r="B12" s="90"/>
      <c r="C12" s="98"/>
      <c r="D12" s="55"/>
      <c r="E12" s="98"/>
      <c r="R12" s="121"/>
      <c r="S12" s="121"/>
      <c r="X12" s="66"/>
      <c r="Y12" s="38"/>
      <c r="Z12" s="38"/>
    </row>
    <row r="13" spans="1:26">
      <c r="A13" s="90">
        <f>A12+1</f>
        <v>1</v>
      </c>
      <c r="B13" s="90"/>
      <c r="C13" s="99"/>
      <c r="D13" s="99"/>
      <c r="E13" s="99"/>
      <c r="F13" s="64" t="s">
        <v>140</v>
      </c>
      <c r="H13" s="119"/>
      <c r="I13" s="106"/>
      <c r="J13" s="141"/>
      <c r="K13" s="106"/>
      <c r="L13" s="86"/>
      <c r="M13" s="86"/>
      <c r="N13" s="86"/>
      <c r="O13" s="86"/>
      <c r="P13" s="86"/>
      <c r="Q13" s="142"/>
      <c r="R13" s="128"/>
      <c r="S13" s="128"/>
      <c r="U13" s="105"/>
      <c r="V13" s="105"/>
      <c r="W13" s="120"/>
      <c r="X13" s="66"/>
      <c r="Y13" s="40">
        <f t="shared" ref="Y13:Y74" si="0">A13</f>
        <v>1</v>
      </c>
      <c r="Z13" s="40"/>
    </row>
    <row r="14" spans="1:26">
      <c r="A14" s="90">
        <f>A13+1</f>
        <v>2</v>
      </c>
      <c r="B14" s="90"/>
      <c r="C14" s="186">
        <f>'MERCURY VAPOR'!D21/1000</f>
        <v>7.0999999999999994E-2</v>
      </c>
      <c r="D14" s="99"/>
      <c r="E14" s="99">
        <f>ROUND(C14*$B$8,0)</f>
        <v>25</v>
      </c>
      <c r="F14" s="53">
        <f>'MERCURY VAPOR'!D7</f>
        <v>71</v>
      </c>
      <c r="G14" s="53">
        <f>'MERCURY VAPOR'!D8</f>
        <v>8300</v>
      </c>
      <c r="H14" s="119"/>
      <c r="I14" s="219">
        <f>ROUND('[3]INPUTS-GENERAL'!$E$9*E14,2)</f>
        <v>0.37</v>
      </c>
      <c r="J14" s="106">
        <f>ROUND(DISTRIBUTION!M15,2)</f>
        <v>10.79</v>
      </c>
      <c r="K14" s="219">
        <f>ROUND('[3]INPUTS-GENERAL'!$E$10*E14,2)</f>
        <v>0.01</v>
      </c>
      <c r="L14" s="223">
        <f>ROUND('[3]INPUTS-GENERAL'!$E$11*E14,2)</f>
        <v>0</v>
      </c>
      <c r="M14" s="223">
        <f>ROUND('[3]INPUTS-GENERAL'!$E$12*E14,2)</f>
        <v>0</v>
      </c>
      <c r="N14" s="223">
        <f>ROUND('[3]INPUTS-GENERAL'!$E$13*E14,2)</f>
        <v>0.2</v>
      </c>
      <c r="O14" s="223">
        <f>ROUND('[3]INPUTS-GENERAL'!$E$14*E14,2)</f>
        <v>0</v>
      </c>
      <c r="P14" s="223">
        <f>ROUND('[3]INPUTS-GENERAL'!$E$15*$E14,2)</f>
        <v>0</v>
      </c>
      <c r="Q14" s="105">
        <f>SUM(I14:P14)</f>
        <v>11.369999999999997</v>
      </c>
      <c r="R14" s="222">
        <f>ROUND('[3]PROPOSED RATES'!$AB$4*E14,5)</f>
        <v>0.12575</v>
      </c>
      <c r="S14" s="222">
        <f>ROUND('[3]PROPOSED RATES'!$AB$5*E14,5)</f>
        <v>1.6772499999999999</v>
      </c>
      <c r="T14" s="227">
        <f>ROUND('[3]PROPOSED RATES'!$AB$8*E14,5)</f>
        <v>-7.5000000000000002E-4</v>
      </c>
      <c r="U14" s="128">
        <f>ROUND(SUM(Q14,R14,T14,S14),5)</f>
        <v>13.17225</v>
      </c>
      <c r="V14" s="105"/>
      <c r="W14" s="227">
        <f>ROUND('[3]PROPOSED RATES'!$AB$7*E14,5)</f>
        <v>-1.75E-3</v>
      </c>
      <c r="X14" s="66"/>
      <c r="Y14" s="40">
        <f t="shared" si="0"/>
        <v>2</v>
      </c>
      <c r="Z14" s="40"/>
    </row>
    <row r="15" spans="1:26">
      <c r="A15" s="90">
        <f t="shared" ref="A15:A83" si="1">A14+1</f>
        <v>3</v>
      </c>
      <c r="B15" s="90"/>
      <c r="C15" s="99"/>
      <c r="D15" s="99"/>
      <c r="E15" s="99"/>
      <c r="F15" s="27" t="s">
        <v>139</v>
      </c>
      <c r="I15" s="219"/>
      <c r="K15" s="219"/>
      <c r="L15" s="223"/>
      <c r="M15" s="223"/>
      <c r="N15" s="223"/>
      <c r="O15" s="223"/>
      <c r="P15" s="223"/>
      <c r="R15" s="222"/>
      <c r="S15" s="222"/>
      <c r="T15" s="227"/>
      <c r="U15" s="128"/>
      <c r="W15" s="227"/>
      <c r="X15" s="66"/>
      <c r="Y15" s="40">
        <f t="shared" si="0"/>
        <v>3</v>
      </c>
      <c r="Z15" s="40"/>
    </row>
    <row r="16" spans="1:26">
      <c r="A16" s="90">
        <f t="shared" si="1"/>
        <v>4</v>
      </c>
      <c r="B16" s="90"/>
      <c r="C16" s="186">
        <f>'MERCURY VAPOR'!D17/1000</f>
        <v>7.0999999999999994E-2</v>
      </c>
      <c r="D16" s="99"/>
      <c r="E16" s="99">
        <f>ROUND(C16*$B$8,0)</f>
        <v>25</v>
      </c>
      <c r="F16" s="53">
        <f>'MERCURY VAPOR'!D7</f>
        <v>71</v>
      </c>
      <c r="G16" s="53">
        <f>'MERCURY VAPOR'!D8</f>
        <v>8300</v>
      </c>
      <c r="H16" s="118"/>
      <c r="I16" s="219">
        <f>ROUND('[3]INPUTS-GENERAL'!$E$9*E16,2)</f>
        <v>0.37</v>
      </c>
      <c r="J16" s="86">
        <f>ROUND(DISTRIBUTION!M17,2)</f>
        <v>10.79</v>
      </c>
      <c r="K16" s="219">
        <f>ROUND('[3]INPUTS-GENERAL'!$E$10*E16,2)</f>
        <v>0.01</v>
      </c>
      <c r="L16" s="223">
        <f>ROUND('[3]INPUTS-GENERAL'!$E$11*E16,2)</f>
        <v>0</v>
      </c>
      <c r="M16" s="223">
        <f>ROUND('[3]INPUTS-GENERAL'!$E$12*E16,2)</f>
        <v>0</v>
      </c>
      <c r="N16" s="223">
        <f>ROUND('[3]INPUTS-GENERAL'!$E$13*E16,2)</f>
        <v>0.2</v>
      </c>
      <c r="O16" s="223">
        <f>ROUND('[3]INPUTS-GENERAL'!$E$14*E16,2)</f>
        <v>0</v>
      </c>
      <c r="P16" s="223">
        <f>ROUND('[3]INPUTS-GENERAL'!$E$15*$E16,2)</f>
        <v>0</v>
      </c>
      <c r="Q16" s="86">
        <f>SUM(I16:P16)</f>
        <v>11.369999999999997</v>
      </c>
      <c r="R16" s="222">
        <f>ROUND('[3]PROPOSED RATES'!$AB$4*E16,5)</f>
        <v>0.12575</v>
      </c>
      <c r="S16" s="222">
        <f>ROUND('[3]PROPOSED RATES'!$AB$5*E16,5)</f>
        <v>1.6772499999999999</v>
      </c>
      <c r="T16" s="227">
        <f>ROUND('[3]PROPOSED RATES'!$AB$8*E16,5)</f>
        <v>-7.5000000000000002E-4</v>
      </c>
      <c r="U16" s="128">
        <f>ROUND(SUM(Q16,R16,T16,S16),5)</f>
        <v>13.17225</v>
      </c>
      <c r="V16" s="105"/>
      <c r="W16" s="227">
        <f>ROUND('[3]PROPOSED RATES'!$AB$7*E16,5)</f>
        <v>-1.75E-3</v>
      </c>
      <c r="X16" s="66"/>
      <c r="Y16" s="40">
        <f t="shared" si="0"/>
        <v>4</v>
      </c>
      <c r="Z16" s="40"/>
    </row>
    <row r="17" spans="1:26">
      <c r="A17" s="90">
        <f t="shared" si="1"/>
        <v>5</v>
      </c>
      <c r="B17" s="90"/>
      <c r="C17" s="186">
        <f>'MERCURY VAPOR'!E17/1000</f>
        <v>0.17399999999999999</v>
      </c>
      <c r="D17" s="99"/>
      <c r="E17" s="99">
        <f>ROUND(C17*$B$8,0)</f>
        <v>60</v>
      </c>
      <c r="F17" s="53">
        <f>'MERCURY VAPOR'!E7</f>
        <v>174</v>
      </c>
      <c r="G17" s="53">
        <f>'MERCURY VAPOR'!E8</f>
        <v>20100</v>
      </c>
      <c r="H17" s="118"/>
      <c r="I17" s="219">
        <f>ROUND('[3]INPUTS-GENERAL'!$E$9*E17,2)</f>
        <v>0.88</v>
      </c>
      <c r="J17" s="86">
        <f>ROUND(DISTRIBUTION!M18,2)</f>
        <v>15.6</v>
      </c>
      <c r="K17" s="219">
        <f>ROUND('[3]INPUTS-GENERAL'!$E$10*E17,2)</f>
        <v>0.02</v>
      </c>
      <c r="L17" s="223">
        <f>ROUND('[3]INPUTS-GENERAL'!$E$11*E17,2)</f>
        <v>0</v>
      </c>
      <c r="M17" s="223">
        <f>ROUND('[3]INPUTS-GENERAL'!$E$12*E17,2)</f>
        <v>0</v>
      </c>
      <c r="N17" s="223">
        <f>ROUND('[3]INPUTS-GENERAL'!$E$13*E17,2)</f>
        <v>0.47</v>
      </c>
      <c r="O17" s="223">
        <f>ROUND('[3]INPUTS-GENERAL'!$E$14*E17,2)</f>
        <v>0</v>
      </c>
      <c r="P17" s="223">
        <f>ROUND('[3]INPUTS-GENERAL'!$E$15*$E17,2)</f>
        <v>0</v>
      </c>
      <c r="Q17" s="105">
        <f>SUM(I17:P17)</f>
        <v>16.97</v>
      </c>
      <c r="R17" s="222">
        <f>ROUND('[3]PROPOSED RATES'!$AB$4*E17,5)</f>
        <v>0.30180000000000001</v>
      </c>
      <c r="S17" s="222">
        <f>ROUND('[3]PROPOSED RATES'!$AB$5*E17,5)</f>
        <v>4.0254000000000003</v>
      </c>
      <c r="T17" s="227">
        <f>ROUND('[3]PROPOSED RATES'!$AB$8*E17,5)</f>
        <v>-1.8E-3</v>
      </c>
      <c r="U17" s="128">
        <f>ROUND(SUM(Q17,R17,T17,S17),5)</f>
        <v>21.295400000000001</v>
      </c>
      <c r="V17" s="105"/>
      <c r="W17" s="227">
        <f>ROUND('[3]PROPOSED RATES'!$AB$7*E17,5)</f>
        <v>-4.1999999999999997E-3</v>
      </c>
      <c r="X17" s="66"/>
      <c r="Y17" s="40">
        <f t="shared" si="0"/>
        <v>5</v>
      </c>
      <c r="Z17" s="40"/>
    </row>
    <row r="18" spans="1:26">
      <c r="A18" s="192">
        <f t="shared" si="1"/>
        <v>6</v>
      </c>
      <c r="B18" s="90"/>
      <c r="C18" s="186"/>
      <c r="D18" s="99"/>
      <c r="E18" s="99"/>
      <c r="F18" s="27" t="s">
        <v>171</v>
      </c>
      <c r="H18" s="118"/>
      <c r="I18" s="219"/>
      <c r="J18" s="106"/>
      <c r="K18" s="219"/>
      <c r="L18" s="223"/>
      <c r="M18" s="223"/>
      <c r="N18" s="223"/>
      <c r="O18" s="223"/>
      <c r="P18" s="223"/>
      <c r="Q18" s="105"/>
      <c r="R18" s="222"/>
      <c r="S18" s="222"/>
      <c r="T18" s="227"/>
      <c r="U18" s="128"/>
      <c r="V18" s="105"/>
      <c r="W18" s="227"/>
      <c r="X18" s="66"/>
      <c r="Y18" s="40">
        <f t="shared" si="0"/>
        <v>6</v>
      </c>
      <c r="Z18" s="40"/>
    </row>
    <row r="19" spans="1:26">
      <c r="A19" s="192">
        <f t="shared" si="1"/>
        <v>7</v>
      </c>
      <c r="B19" s="90"/>
      <c r="C19" s="186">
        <f>'HP SODIUM VAPOR'!D43/1000</f>
        <v>3.1E-2</v>
      </c>
      <c r="D19" s="99"/>
      <c r="E19" s="99">
        <f>ROUND(C19*$B$8,0)</f>
        <v>11</v>
      </c>
      <c r="F19" s="53">
        <f>'HP SODIUM VAPOR'!$D$8</f>
        <v>31</v>
      </c>
      <c r="G19" s="53">
        <f>'HP SODIUM VAPOR'!$D$9</f>
        <v>3900</v>
      </c>
      <c r="H19" s="118"/>
      <c r="I19" s="219">
        <f>ROUND('[3]INPUTS-GENERAL'!$E$9*E19,2)</f>
        <v>0.16</v>
      </c>
      <c r="J19" s="86">
        <f>ROUND(DISTRIBUTION!M20,2)</f>
        <v>9.33</v>
      </c>
      <c r="K19" s="219">
        <f>ROUND('[3]INPUTS-GENERAL'!$E$10*E19,2)</f>
        <v>0</v>
      </c>
      <c r="L19" s="223">
        <f>ROUND('[3]INPUTS-GENERAL'!$E$11*E19,2)</f>
        <v>0</v>
      </c>
      <c r="M19" s="223">
        <f>ROUND('[3]INPUTS-GENERAL'!$E$12*E19,2)</f>
        <v>0</v>
      </c>
      <c r="N19" s="223">
        <f>ROUND('[3]INPUTS-GENERAL'!$E$13*E19,2)</f>
        <v>0.09</v>
      </c>
      <c r="O19" s="223">
        <f>ROUND('[3]INPUTS-GENERAL'!$E$14*E19,2)</f>
        <v>0</v>
      </c>
      <c r="P19" s="223">
        <f>ROUND('[3]INPUTS-GENERAL'!$E$15*$E19,2)</f>
        <v>0</v>
      </c>
      <c r="Q19" s="105">
        <f>SUM(I19:P19)</f>
        <v>9.58</v>
      </c>
      <c r="R19" s="222">
        <f>ROUND('[3]PROPOSED RATES'!$AB$4*E19,5)</f>
        <v>5.5329999999999997E-2</v>
      </c>
      <c r="S19" s="222">
        <f>ROUND('[3]PROPOSED RATES'!$AB$5*E19,5)</f>
        <v>0.73799000000000003</v>
      </c>
      <c r="T19" s="227">
        <f>ROUND('[3]PROPOSED RATES'!$AB$8*E19,5)</f>
        <v>-3.3E-4</v>
      </c>
      <c r="U19" s="128">
        <f>ROUND(SUM(Q19,R19,T19,S19),5)</f>
        <v>10.37299</v>
      </c>
      <c r="V19" s="105"/>
      <c r="W19" s="227">
        <f>ROUND('[3]PROPOSED RATES'!$AB$7*E19,5)</f>
        <v>-7.6999999999999996E-4</v>
      </c>
      <c r="X19" s="66"/>
      <c r="Y19" s="40">
        <f t="shared" si="0"/>
        <v>7</v>
      </c>
      <c r="Z19" s="40"/>
    </row>
    <row r="20" spans="1:26">
      <c r="A20" s="192">
        <f t="shared" si="1"/>
        <v>8</v>
      </c>
      <c r="B20" s="90"/>
      <c r="C20" s="186">
        <f>'HP SODIUM VAPOR'!E43/1000</f>
        <v>3.9E-2</v>
      </c>
      <c r="D20" s="99"/>
      <c r="E20" s="99">
        <f>ROUND(C20*$B$8,0)</f>
        <v>14</v>
      </c>
      <c r="F20" s="53">
        <f>'HP SODIUM VAPOR'!$E$8</f>
        <v>39</v>
      </c>
      <c r="G20" s="53">
        <f>'HP SODIUM VAPOR'!$E$9</f>
        <v>4900</v>
      </c>
      <c r="H20" s="118"/>
      <c r="I20" s="219">
        <f>ROUND('[3]INPUTS-GENERAL'!$E$9*E20,2)</f>
        <v>0.21</v>
      </c>
      <c r="J20" s="86">
        <f>ROUND(DISTRIBUTION!M21,2)</f>
        <v>9.66</v>
      </c>
      <c r="K20" s="219">
        <f>ROUND('[3]INPUTS-GENERAL'!$E$10*E20,2)</f>
        <v>0</v>
      </c>
      <c r="L20" s="223">
        <f>ROUND('[3]INPUTS-GENERAL'!$E$11*E20,2)</f>
        <v>0</v>
      </c>
      <c r="M20" s="223">
        <f>ROUND('[3]INPUTS-GENERAL'!$E$12*E20,2)</f>
        <v>0</v>
      </c>
      <c r="N20" s="223">
        <f>ROUND('[3]INPUTS-GENERAL'!$E$13*E20,2)</f>
        <v>0.11</v>
      </c>
      <c r="O20" s="223">
        <f>ROUND('[3]INPUTS-GENERAL'!$E$14*E20,2)</f>
        <v>0</v>
      </c>
      <c r="P20" s="223">
        <f>ROUND('[3]INPUTS-GENERAL'!$E$15*$E20,2)</f>
        <v>0</v>
      </c>
      <c r="Q20" s="105">
        <f>SUM(I20:P20)</f>
        <v>9.98</v>
      </c>
      <c r="R20" s="222">
        <f>ROUND('[3]PROPOSED RATES'!$AB$4*E20,5)</f>
        <v>7.0419999999999996E-2</v>
      </c>
      <c r="S20" s="222">
        <f>ROUND('[3]PROPOSED RATES'!$AB$5*E20,5)</f>
        <v>0.93925999999999998</v>
      </c>
      <c r="T20" s="227">
        <f>ROUND('[3]PROPOSED RATES'!$AB$8*E20,5)</f>
        <v>-4.2000000000000002E-4</v>
      </c>
      <c r="U20" s="128">
        <f>ROUND(SUM(Q20,R20,T20,S20),5)</f>
        <v>10.98926</v>
      </c>
      <c r="V20" s="105"/>
      <c r="W20" s="227">
        <f>ROUND('[3]PROPOSED RATES'!$AB$7*E20,5)</f>
        <v>-9.7999999999999997E-4</v>
      </c>
      <c r="X20" s="66"/>
      <c r="Y20" s="40">
        <f t="shared" si="0"/>
        <v>8</v>
      </c>
      <c r="Z20" s="40"/>
    </row>
    <row r="21" spans="1:26">
      <c r="A21" s="192">
        <f t="shared" si="1"/>
        <v>9</v>
      </c>
      <c r="B21" s="90"/>
      <c r="C21" s="186">
        <f>'HP SODIUM VAPOR'!F43/1000</f>
        <v>7.0999999999999994E-2</v>
      </c>
      <c r="D21" s="99"/>
      <c r="E21" s="99">
        <f>ROUND(C21*$B$8,0)</f>
        <v>25</v>
      </c>
      <c r="F21" s="53">
        <f>'HP SODIUM VAPOR'!$F$8</f>
        <v>71</v>
      </c>
      <c r="G21" s="53">
        <f>'HP SODIUM VAPOR'!$F$9</f>
        <v>8300</v>
      </c>
      <c r="H21" s="118"/>
      <c r="I21" s="219">
        <f>ROUND('[3]INPUTS-GENERAL'!$E$9*E21,2)</f>
        <v>0.37</v>
      </c>
      <c r="J21" s="86">
        <f>ROUND(DISTRIBUTION!M22,2)</f>
        <v>10.7</v>
      </c>
      <c r="K21" s="219">
        <f>ROUND('[3]INPUTS-GENERAL'!$E$10*E21,2)</f>
        <v>0.01</v>
      </c>
      <c r="L21" s="223">
        <f>ROUND('[3]INPUTS-GENERAL'!$E$11*E21,2)</f>
        <v>0</v>
      </c>
      <c r="M21" s="223">
        <f>ROUND('[3]INPUTS-GENERAL'!$E$12*E21,2)</f>
        <v>0</v>
      </c>
      <c r="N21" s="223">
        <f>ROUND('[3]INPUTS-GENERAL'!$E$13*E21,2)</f>
        <v>0.2</v>
      </c>
      <c r="O21" s="223">
        <f>ROUND('[3]INPUTS-GENERAL'!$E$14*E21,2)</f>
        <v>0</v>
      </c>
      <c r="P21" s="223">
        <f>ROUND('[3]INPUTS-GENERAL'!$E$15*$E21,2)</f>
        <v>0</v>
      </c>
      <c r="Q21" s="105">
        <f>SUM(I21:P21)</f>
        <v>11.279999999999998</v>
      </c>
      <c r="R21" s="222">
        <f>ROUND('[3]PROPOSED RATES'!$AB$4*E21,5)</f>
        <v>0.12575</v>
      </c>
      <c r="S21" s="222">
        <f>ROUND('[3]PROPOSED RATES'!$AB$5*E21,5)</f>
        <v>1.6772499999999999</v>
      </c>
      <c r="T21" s="227">
        <f>ROUND('[3]PROPOSED RATES'!$AB$8*E21,5)</f>
        <v>-7.5000000000000002E-4</v>
      </c>
      <c r="U21" s="128">
        <f>ROUND(SUM(Q21,R21,T21,S21),5)</f>
        <v>13.08225</v>
      </c>
      <c r="V21" s="105"/>
      <c r="W21" s="227">
        <f>ROUND('[3]PROPOSED RATES'!$AB$7*E21,5)</f>
        <v>-1.75E-3</v>
      </c>
      <c r="X21" s="66"/>
      <c r="Y21" s="40">
        <f t="shared" si="0"/>
        <v>9</v>
      </c>
      <c r="Z21" s="40"/>
    </row>
    <row r="22" spans="1:26">
      <c r="A22" s="90">
        <f t="shared" si="1"/>
        <v>10</v>
      </c>
      <c r="B22" s="90"/>
      <c r="C22" s="186"/>
      <c r="D22" s="99"/>
      <c r="E22" s="99"/>
      <c r="F22" s="27" t="s">
        <v>172</v>
      </c>
      <c r="H22" s="118"/>
      <c r="I22" s="219"/>
      <c r="J22" s="106"/>
      <c r="K22" s="219"/>
      <c r="L22" s="223"/>
      <c r="M22" s="223"/>
      <c r="N22" s="223"/>
      <c r="O22" s="223"/>
      <c r="P22" s="223"/>
      <c r="Q22" s="105"/>
      <c r="R22" s="222"/>
      <c r="S22" s="222"/>
      <c r="T22" s="227"/>
      <c r="U22" s="128"/>
      <c r="V22" s="105"/>
      <c r="W22" s="227"/>
      <c r="X22" s="66"/>
      <c r="Y22" s="40">
        <f t="shared" si="0"/>
        <v>10</v>
      </c>
      <c r="Z22" s="40"/>
    </row>
    <row r="23" spans="1:26">
      <c r="A23" s="90">
        <f t="shared" si="1"/>
        <v>11</v>
      </c>
      <c r="B23" s="90"/>
      <c r="C23" s="186">
        <f>'HP SODIUM VAPOR'!G39/1000</f>
        <v>9.7000000000000003E-2</v>
      </c>
      <c r="D23" s="99"/>
      <c r="E23" s="99">
        <f>ROUND(C23*$B$8,0)</f>
        <v>34</v>
      </c>
      <c r="F23" s="53">
        <f>'HP SODIUM VAPOR'!$G$8</f>
        <v>97</v>
      </c>
      <c r="G23" s="53">
        <f>'HP SODIUM VAPOR'!$G$9</f>
        <v>9800</v>
      </c>
      <c r="H23" s="118"/>
      <c r="I23" s="219">
        <f>ROUND('[3]INPUTS-GENERAL'!$E$9*E23,2)</f>
        <v>0.5</v>
      </c>
      <c r="J23" s="86">
        <f>ROUND(DISTRIBUTION!M24,2)</f>
        <v>11.78</v>
      </c>
      <c r="K23" s="219">
        <f>ROUND('[3]INPUTS-GENERAL'!$E$10*E23,2)</f>
        <v>0.01</v>
      </c>
      <c r="L23" s="223">
        <f>ROUND('[3]INPUTS-GENERAL'!$E$11*E23,2)</f>
        <v>0</v>
      </c>
      <c r="M23" s="223">
        <f>ROUND('[3]INPUTS-GENERAL'!$E$12*E23,2)</f>
        <v>0</v>
      </c>
      <c r="N23" s="223">
        <f>ROUND('[3]INPUTS-GENERAL'!$E$13*E23,2)</f>
        <v>0.27</v>
      </c>
      <c r="O23" s="223">
        <f>ROUND('[3]INPUTS-GENERAL'!$E$14*E23,2)</f>
        <v>0</v>
      </c>
      <c r="P23" s="223">
        <f>ROUND('[3]INPUTS-GENERAL'!$E$15*$E23,2)</f>
        <v>0</v>
      </c>
      <c r="Q23" s="105">
        <f>SUM(I23:P23)</f>
        <v>12.559999999999999</v>
      </c>
      <c r="R23" s="222">
        <f>ROUND('[3]PROPOSED RATES'!$AB$4*E23,5)</f>
        <v>0.17102000000000001</v>
      </c>
      <c r="S23" s="222">
        <f>ROUND('[3]PROPOSED RATES'!$AB$5*E23,5)</f>
        <v>2.2810600000000001</v>
      </c>
      <c r="T23" s="227">
        <f>ROUND('[3]PROPOSED RATES'!$AB$8*E23,5)</f>
        <v>-1.0200000000000001E-3</v>
      </c>
      <c r="U23" s="128">
        <f>ROUND(SUM(Q23,R23,T23,S23),5)</f>
        <v>15.011060000000001</v>
      </c>
      <c r="V23" s="105"/>
      <c r="W23" s="227">
        <f>ROUND('[3]PROPOSED RATES'!$AB$7*E23,5)</f>
        <v>-2.3800000000000002E-3</v>
      </c>
      <c r="X23" s="66"/>
      <c r="Y23" s="40">
        <f t="shared" si="0"/>
        <v>11</v>
      </c>
      <c r="Z23" s="40"/>
    </row>
    <row r="24" spans="1:26">
      <c r="A24" s="90">
        <f t="shared" si="1"/>
        <v>12</v>
      </c>
      <c r="B24" s="90"/>
      <c r="C24" s="186">
        <f>'HP SODIUM VAPOR'!H39/1000</f>
        <v>9.8000000000000004E-2</v>
      </c>
      <c r="D24" s="99"/>
      <c r="E24" s="99">
        <f>ROUND(C24*$B$8,0)</f>
        <v>34</v>
      </c>
      <c r="F24" s="53">
        <f>'HP SODIUM VAPOR'!$H$8</f>
        <v>98</v>
      </c>
      <c r="G24" s="53">
        <f>'HP SODIUM VAPOR'!$H$9</f>
        <v>14400</v>
      </c>
      <c r="H24" s="118"/>
      <c r="I24" s="219">
        <f>ROUND('[3]INPUTS-GENERAL'!$E$9*E24,2)</f>
        <v>0.5</v>
      </c>
      <c r="J24" s="86">
        <f>ROUND(DISTRIBUTION!M25,2)</f>
        <v>12.33</v>
      </c>
      <c r="K24" s="219">
        <f>ROUND('[3]INPUTS-GENERAL'!$E$10*E24,2)</f>
        <v>0.01</v>
      </c>
      <c r="L24" s="223">
        <f>ROUND('[3]INPUTS-GENERAL'!$E$11*E24,2)</f>
        <v>0</v>
      </c>
      <c r="M24" s="223">
        <f>ROUND('[3]INPUTS-GENERAL'!$E$12*E24,2)</f>
        <v>0</v>
      </c>
      <c r="N24" s="223">
        <f>ROUND('[3]INPUTS-GENERAL'!$E$13*E24,2)</f>
        <v>0.27</v>
      </c>
      <c r="O24" s="223">
        <f>ROUND('[3]INPUTS-GENERAL'!$E$14*E24,2)</f>
        <v>0</v>
      </c>
      <c r="P24" s="223">
        <f>ROUND('[3]INPUTS-GENERAL'!$E$15*$E24,2)</f>
        <v>0</v>
      </c>
      <c r="Q24" s="105">
        <f>SUM(I24:P24)</f>
        <v>13.11</v>
      </c>
      <c r="R24" s="222">
        <f>ROUND('[3]PROPOSED RATES'!$AB$4*E24,5)</f>
        <v>0.17102000000000001</v>
      </c>
      <c r="S24" s="222">
        <f>ROUND('[3]PROPOSED RATES'!$AB$5*E24,5)</f>
        <v>2.2810600000000001</v>
      </c>
      <c r="T24" s="227">
        <f>ROUND('[3]PROPOSED RATES'!$AB$8*E24,5)</f>
        <v>-1.0200000000000001E-3</v>
      </c>
      <c r="U24" s="128">
        <f>ROUND(SUM(Q24,R24,T24,S24),5)</f>
        <v>15.561059999999999</v>
      </c>
      <c r="V24" s="105"/>
      <c r="W24" s="227">
        <f>ROUND('[3]PROPOSED RATES'!$AB$7*E24,5)</f>
        <v>-2.3800000000000002E-3</v>
      </c>
      <c r="X24" s="66"/>
      <c r="Y24" s="40">
        <f t="shared" si="0"/>
        <v>12</v>
      </c>
      <c r="Z24" s="40"/>
    </row>
    <row r="25" spans="1:26">
      <c r="A25" s="90">
        <f t="shared" si="1"/>
        <v>13</v>
      </c>
      <c r="B25" s="90"/>
      <c r="C25" s="186">
        <f>'HP SODIUM VAPOR'!I39/1000</f>
        <v>0.17399999999999999</v>
      </c>
      <c r="D25" s="99"/>
      <c r="E25" s="99">
        <f>ROUND(C25*$B$8,0)</f>
        <v>60</v>
      </c>
      <c r="F25" s="53">
        <f>'HP SODIUM VAPOR'!$I$8</f>
        <v>174</v>
      </c>
      <c r="G25" s="53">
        <f>'HP SODIUM VAPOR'!$I$9</f>
        <v>20100</v>
      </c>
      <c r="H25" s="118"/>
      <c r="I25" s="219">
        <f>ROUND('[3]INPUTS-GENERAL'!$E$9*E25,2)</f>
        <v>0.88</v>
      </c>
      <c r="J25" s="86">
        <f>ROUND(DISTRIBUTION!M26,2)</f>
        <v>14.63</v>
      </c>
      <c r="K25" s="219">
        <f>ROUND('[3]INPUTS-GENERAL'!$E$10*E25,2)</f>
        <v>0.02</v>
      </c>
      <c r="L25" s="223">
        <f>ROUND('[3]INPUTS-GENERAL'!$E$11*E25,2)</f>
        <v>0</v>
      </c>
      <c r="M25" s="223">
        <f>ROUND('[3]INPUTS-GENERAL'!$E$12*E25,2)</f>
        <v>0</v>
      </c>
      <c r="N25" s="223">
        <f>ROUND('[3]INPUTS-GENERAL'!$E$13*E25,2)</f>
        <v>0.47</v>
      </c>
      <c r="O25" s="223">
        <f>ROUND('[3]INPUTS-GENERAL'!$E$14*E25,2)</f>
        <v>0</v>
      </c>
      <c r="P25" s="223">
        <f>ROUND('[3]INPUTS-GENERAL'!$E$15*$E25,2)</f>
        <v>0</v>
      </c>
      <c r="Q25" s="105">
        <f>SUM(I25:P25)</f>
        <v>16</v>
      </c>
      <c r="R25" s="222">
        <f>ROUND('[3]PROPOSED RATES'!$AB$4*E25,5)</f>
        <v>0.30180000000000001</v>
      </c>
      <c r="S25" s="222">
        <f>ROUND('[3]PROPOSED RATES'!$AB$5*E25,5)</f>
        <v>4.0254000000000003</v>
      </c>
      <c r="T25" s="227">
        <f>ROUND('[3]PROPOSED RATES'!$AB$8*E25,5)</f>
        <v>-1.8E-3</v>
      </c>
      <c r="U25" s="128">
        <f>ROUND(SUM(Q25,R25,T25,S25),5)</f>
        <v>20.325399999999998</v>
      </c>
      <c r="V25" s="105"/>
      <c r="W25" s="227">
        <f>ROUND('[3]PROPOSED RATES'!$AB$7*E25,5)</f>
        <v>-4.1999999999999997E-3</v>
      </c>
      <c r="X25" s="66"/>
      <c r="Y25" s="40">
        <f t="shared" si="0"/>
        <v>13</v>
      </c>
      <c r="Z25" s="40"/>
    </row>
    <row r="26" spans="1:26">
      <c r="A26" s="90">
        <f t="shared" si="1"/>
        <v>14</v>
      </c>
      <c r="B26" s="90"/>
      <c r="C26" s="186"/>
      <c r="D26" s="99"/>
      <c r="E26" s="99"/>
      <c r="F26" s="27" t="s">
        <v>173</v>
      </c>
      <c r="H26" s="118"/>
      <c r="I26" s="219"/>
      <c r="J26" s="106"/>
      <c r="K26" s="219"/>
      <c r="L26" s="223"/>
      <c r="M26" s="223"/>
      <c r="N26" s="223"/>
      <c r="O26" s="223"/>
      <c r="P26" s="223"/>
      <c r="Q26" s="105"/>
      <c r="R26" s="222"/>
      <c r="S26" s="222"/>
      <c r="T26" s="227"/>
      <c r="U26" s="128"/>
      <c r="V26" s="105"/>
      <c r="W26" s="227"/>
      <c r="X26" s="66"/>
      <c r="Y26" s="40">
        <f t="shared" si="0"/>
        <v>14</v>
      </c>
      <c r="Z26" s="40"/>
    </row>
    <row r="27" spans="1:26">
      <c r="A27" s="90">
        <f t="shared" si="1"/>
        <v>15</v>
      </c>
      <c r="B27" s="90"/>
      <c r="C27" s="186">
        <f>C19</f>
        <v>3.1E-2</v>
      </c>
      <c r="D27" s="99"/>
      <c r="E27" s="99">
        <f>ROUND(C27*$B$8,0)</f>
        <v>11</v>
      </c>
      <c r="F27" s="53">
        <f>'HP SODIUM VAPOR'!$D$8</f>
        <v>31</v>
      </c>
      <c r="G27" s="53">
        <f>'HP SODIUM VAPOR'!$D$9</f>
        <v>3900</v>
      </c>
      <c r="H27" s="118"/>
      <c r="I27" s="219">
        <f>ROUND('[3]INPUTS-GENERAL'!$E$9*E27,2)</f>
        <v>0.16</v>
      </c>
      <c r="J27" s="86">
        <f>ROUND(DISTRIBUTION!M28,2)</f>
        <v>9.69</v>
      </c>
      <c r="K27" s="219">
        <f>ROUND('[3]INPUTS-GENERAL'!$E$10*E27,2)</f>
        <v>0</v>
      </c>
      <c r="L27" s="223">
        <f>ROUND('[3]INPUTS-GENERAL'!$E$11*E27,2)</f>
        <v>0</v>
      </c>
      <c r="M27" s="223">
        <f>ROUND('[3]INPUTS-GENERAL'!$E$12*E27,2)</f>
        <v>0</v>
      </c>
      <c r="N27" s="223">
        <f>ROUND('[3]INPUTS-GENERAL'!$E$13*E27,2)</f>
        <v>0.09</v>
      </c>
      <c r="O27" s="223">
        <f>ROUND('[3]INPUTS-GENERAL'!$E$14*E27,2)</f>
        <v>0</v>
      </c>
      <c r="P27" s="223">
        <f>ROUND('[3]INPUTS-GENERAL'!$E$15*$E27,2)</f>
        <v>0</v>
      </c>
      <c r="Q27" s="105">
        <f>SUM(I27:P27)</f>
        <v>9.94</v>
      </c>
      <c r="R27" s="222">
        <f>ROUND('[3]PROPOSED RATES'!$AB$4*E27,5)</f>
        <v>5.5329999999999997E-2</v>
      </c>
      <c r="S27" s="222">
        <f>ROUND('[3]PROPOSED RATES'!$AB$5*E27,5)</f>
        <v>0.73799000000000003</v>
      </c>
      <c r="T27" s="227">
        <f>ROUND('[3]PROPOSED RATES'!$AB$8*E27,5)</f>
        <v>-3.3E-4</v>
      </c>
      <c r="U27" s="128">
        <f>ROUND(SUM(Q27,R27,T27,S27),5)</f>
        <v>10.732989999999999</v>
      </c>
      <c r="V27" s="105"/>
      <c r="W27" s="227">
        <f>ROUND('[3]PROPOSED RATES'!$AB$7*E27,5)</f>
        <v>-7.6999999999999996E-4</v>
      </c>
      <c r="X27" s="66"/>
      <c r="Y27" s="40">
        <f t="shared" si="0"/>
        <v>15</v>
      </c>
      <c r="Z27" s="40"/>
    </row>
    <row r="28" spans="1:26">
      <c r="A28" s="90">
        <f t="shared" si="1"/>
        <v>16</v>
      </c>
      <c r="B28" s="90"/>
      <c r="C28" s="186">
        <f>C20</f>
        <v>3.9E-2</v>
      </c>
      <c r="D28" s="99"/>
      <c r="E28" s="99">
        <f>ROUND(C28*$B$8,0)</f>
        <v>14</v>
      </c>
      <c r="F28" s="53">
        <f>'HP SODIUM VAPOR'!$E$8</f>
        <v>39</v>
      </c>
      <c r="G28" s="53">
        <f>'HP SODIUM VAPOR'!$E$9</f>
        <v>4900</v>
      </c>
      <c r="H28" s="118"/>
      <c r="I28" s="219">
        <f>ROUND('[3]INPUTS-GENERAL'!$E$9*E28,2)</f>
        <v>0.21</v>
      </c>
      <c r="J28" s="86">
        <f>ROUND(DISTRIBUTION!M29,2)</f>
        <v>10.08</v>
      </c>
      <c r="K28" s="219">
        <f>ROUND('[3]INPUTS-GENERAL'!$E$10*E28,2)</f>
        <v>0</v>
      </c>
      <c r="L28" s="223">
        <f>ROUND('[3]INPUTS-GENERAL'!$E$11*E28,2)</f>
        <v>0</v>
      </c>
      <c r="M28" s="223">
        <f>ROUND('[3]INPUTS-GENERAL'!$E$12*E28,2)</f>
        <v>0</v>
      </c>
      <c r="N28" s="223">
        <f>ROUND('[3]INPUTS-GENERAL'!$E$13*E28,2)</f>
        <v>0.11</v>
      </c>
      <c r="O28" s="223">
        <f>ROUND('[3]INPUTS-GENERAL'!$E$14*E28,2)</f>
        <v>0</v>
      </c>
      <c r="P28" s="223">
        <f>ROUND('[3]INPUTS-GENERAL'!$E$15*$E28,2)</f>
        <v>0</v>
      </c>
      <c r="Q28" s="105">
        <f>SUM(I28:P28)</f>
        <v>10.4</v>
      </c>
      <c r="R28" s="222">
        <f>ROUND('[3]PROPOSED RATES'!$AB$4*E28,5)</f>
        <v>7.0419999999999996E-2</v>
      </c>
      <c r="S28" s="222">
        <f>ROUND('[3]PROPOSED RATES'!$AB$5*E28,5)</f>
        <v>0.93925999999999998</v>
      </c>
      <c r="T28" s="227">
        <f>ROUND('[3]PROPOSED RATES'!$AB$8*E28,5)</f>
        <v>-4.2000000000000002E-4</v>
      </c>
      <c r="U28" s="128">
        <f>ROUND(SUM(Q28,R28,T28,S28),5)</f>
        <v>11.40926</v>
      </c>
      <c r="V28" s="105"/>
      <c r="W28" s="227">
        <f>ROUND('[3]PROPOSED RATES'!$AB$7*E28,5)</f>
        <v>-9.7999999999999997E-4</v>
      </c>
      <c r="X28" s="66"/>
      <c r="Y28" s="40">
        <f t="shared" si="0"/>
        <v>16</v>
      </c>
      <c r="Z28" s="40"/>
    </row>
    <row r="29" spans="1:26">
      <c r="A29" s="90">
        <f t="shared" si="1"/>
        <v>17</v>
      </c>
      <c r="B29" s="90"/>
      <c r="C29" s="186">
        <f>C21</f>
        <v>7.0999999999999994E-2</v>
      </c>
      <c r="D29" s="99"/>
      <c r="E29" s="99">
        <f>ROUND(C29*$B$8,0)</f>
        <v>25</v>
      </c>
      <c r="F29" s="53">
        <f>'HP SODIUM VAPOR'!$F$8</f>
        <v>71</v>
      </c>
      <c r="G29" s="53">
        <f>'HP SODIUM VAPOR'!$F$9</f>
        <v>8300</v>
      </c>
      <c r="H29" s="118"/>
      <c r="I29" s="219">
        <f>ROUND('[3]INPUTS-GENERAL'!$E$9*E29,2)</f>
        <v>0.37</v>
      </c>
      <c r="J29" s="86">
        <f>ROUND(DISTRIBUTION!M30,2)</f>
        <v>10.96</v>
      </c>
      <c r="K29" s="219">
        <f>ROUND('[3]INPUTS-GENERAL'!$E$10*E29,2)</f>
        <v>0.01</v>
      </c>
      <c r="L29" s="223">
        <f>ROUND('[3]INPUTS-GENERAL'!$E$11*E29,2)</f>
        <v>0</v>
      </c>
      <c r="M29" s="223">
        <f>ROUND('[3]INPUTS-GENERAL'!$E$12*E29,2)</f>
        <v>0</v>
      </c>
      <c r="N29" s="223">
        <f>ROUND('[3]INPUTS-GENERAL'!$E$13*E29,2)</f>
        <v>0.2</v>
      </c>
      <c r="O29" s="223">
        <f>ROUND('[3]INPUTS-GENERAL'!$E$14*E29,2)</f>
        <v>0</v>
      </c>
      <c r="P29" s="223">
        <f>ROUND('[3]INPUTS-GENERAL'!$E$15*$E29,2)</f>
        <v>0</v>
      </c>
      <c r="Q29" s="105">
        <f>SUM(I29:P29)</f>
        <v>11.54</v>
      </c>
      <c r="R29" s="222">
        <f>ROUND('[3]PROPOSED RATES'!$AB$4*E29,5)</f>
        <v>0.12575</v>
      </c>
      <c r="S29" s="222">
        <f>ROUND('[3]PROPOSED RATES'!$AB$5*E29,5)</f>
        <v>1.6772499999999999</v>
      </c>
      <c r="T29" s="227">
        <f>ROUND('[3]PROPOSED RATES'!$AB$8*E29,5)</f>
        <v>-7.5000000000000002E-4</v>
      </c>
      <c r="U29" s="128">
        <f>ROUND(SUM(Q29,R29,T29,S29),5)</f>
        <v>13.34225</v>
      </c>
      <c r="V29" s="105"/>
      <c r="W29" s="227">
        <f>ROUND('[3]PROPOSED RATES'!$AB$7*E29,5)</f>
        <v>-1.75E-3</v>
      </c>
      <c r="X29" s="66"/>
      <c r="Y29" s="40">
        <f t="shared" si="0"/>
        <v>17</v>
      </c>
      <c r="Z29" s="40"/>
    </row>
    <row r="30" spans="1:26">
      <c r="A30" s="90">
        <f t="shared" si="1"/>
        <v>18</v>
      </c>
      <c r="B30" s="90"/>
      <c r="C30" s="186"/>
      <c r="D30" s="99"/>
      <c r="E30" s="99"/>
      <c r="F30" s="27" t="s">
        <v>174</v>
      </c>
      <c r="H30" s="118"/>
      <c r="I30" s="219"/>
      <c r="J30" s="106"/>
      <c r="K30" s="219"/>
      <c r="L30" s="223"/>
      <c r="M30" s="223"/>
      <c r="N30" s="223"/>
      <c r="O30" s="223"/>
      <c r="P30" s="223"/>
      <c r="Q30" s="105"/>
      <c r="R30" s="222"/>
      <c r="S30" s="222"/>
      <c r="T30" s="227"/>
      <c r="U30" s="128"/>
      <c r="V30" s="105"/>
      <c r="W30" s="227"/>
      <c r="X30" s="66"/>
      <c r="Y30" s="40">
        <f t="shared" si="0"/>
        <v>18</v>
      </c>
      <c r="Z30" s="40"/>
    </row>
    <row r="31" spans="1:26">
      <c r="A31" s="90">
        <f t="shared" si="1"/>
        <v>19</v>
      </c>
      <c r="B31" s="90"/>
      <c r="C31" s="186">
        <f>C23</f>
        <v>9.7000000000000003E-2</v>
      </c>
      <c r="D31" s="99"/>
      <c r="E31" s="99">
        <f>ROUND(C31*$B$8,0)</f>
        <v>34</v>
      </c>
      <c r="F31" s="53">
        <f>'HP SODIUM VAPOR'!$G$8</f>
        <v>97</v>
      </c>
      <c r="G31" s="53">
        <f>'HP SODIUM VAPOR'!$G$9</f>
        <v>9800</v>
      </c>
      <c r="H31" s="118"/>
      <c r="I31" s="219">
        <f>ROUND('[3]INPUTS-GENERAL'!$E$9*E31,2)</f>
        <v>0.5</v>
      </c>
      <c r="J31" s="86">
        <f>ROUND(DISTRIBUTION!M32,2)</f>
        <v>11.95</v>
      </c>
      <c r="K31" s="219">
        <f>ROUND('[3]INPUTS-GENERAL'!$E$10*E31,2)</f>
        <v>0.01</v>
      </c>
      <c r="L31" s="223">
        <f>ROUND('[3]INPUTS-GENERAL'!$E$11*E31,2)</f>
        <v>0</v>
      </c>
      <c r="M31" s="223">
        <f>ROUND('[3]INPUTS-GENERAL'!$E$12*E31,2)</f>
        <v>0</v>
      </c>
      <c r="N31" s="223">
        <f>ROUND('[3]INPUTS-GENERAL'!$E$13*E31,2)</f>
        <v>0.27</v>
      </c>
      <c r="O31" s="223">
        <f>ROUND('[3]INPUTS-GENERAL'!$E$14*E31,2)</f>
        <v>0</v>
      </c>
      <c r="P31" s="223">
        <f>ROUND('[3]INPUTS-GENERAL'!$E$15*$E31,2)</f>
        <v>0</v>
      </c>
      <c r="Q31" s="105">
        <f>SUM(I31:P31)</f>
        <v>12.729999999999999</v>
      </c>
      <c r="R31" s="222">
        <f>ROUND('[3]PROPOSED RATES'!$AB$4*E31,5)</f>
        <v>0.17102000000000001</v>
      </c>
      <c r="S31" s="222">
        <f>ROUND('[3]PROPOSED RATES'!$AB$5*E31,5)</f>
        <v>2.2810600000000001</v>
      </c>
      <c r="T31" s="227">
        <f>ROUND('[3]PROPOSED RATES'!$AB$8*E31,5)</f>
        <v>-1.0200000000000001E-3</v>
      </c>
      <c r="U31" s="128">
        <f>ROUND(SUM(Q31,R31,T31,S31),5)</f>
        <v>15.18106</v>
      </c>
      <c r="V31" s="105"/>
      <c r="W31" s="227">
        <f>ROUND('[3]PROPOSED RATES'!$AB$7*E31,5)</f>
        <v>-2.3800000000000002E-3</v>
      </c>
      <c r="X31" s="66"/>
      <c r="Y31" s="40">
        <f t="shared" si="0"/>
        <v>19</v>
      </c>
      <c r="Z31" s="40"/>
    </row>
    <row r="32" spans="1:26">
      <c r="A32" s="90">
        <f t="shared" si="1"/>
        <v>20</v>
      </c>
      <c r="B32" s="90"/>
      <c r="C32" s="186">
        <f>C24</f>
        <v>9.8000000000000004E-2</v>
      </c>
      <c r="D32" s="99"/>
      <c r="E32" s="99">
        <f>ROUND(C32*$B$8,0)</f>
        <v>34</v>
      </c>
      <c r="F32" s="53">
        <f>'HP SODIUM VAPOR'!$H$8</f>
        <v>98</v>
      </c>
      <c r="G32" s="53">
        <f>'HP SODIUM VAPOR'!$H$9</f>
        <v>14400</v>
      </c>
      <c r="H32" s="118"/>
      <c r="I32" s="219">
        <f>ROUND('[3]INPUTS-GENERAL'!$E$9*E32,2)</f>
        <v>0.5</v>
      </c>
      <c r="J32" s="86">
        <f>ROUND(DISTRIBUTION!M33,2)</f>
        <v>12.52</v>
      </c>
      <c r="K32" s="219">
        <f>ROUND('[3]INPUTS-GENERAL'!$E$10*E32,2)</f>
        <v>0.01</v>
      </c>
      <c r="L32" s="223">
        <f>ROUND('[3]INPUTS-GENERAL'!$E$11*E32,2)</f>
        <v>0</v>
      </c>
      <c r="M32" s="223">
        <f>ROUND('[3]INPUTS-GENERAL'!$E$12*E32,2)</f>
        <v>0</v>
      </c>
      <c r="N32" s="223">
        <f>ROUND('[3]INPUTS-GENERAL'!$E$13*E32,2)</f>
        <v>0.27</v>
      </c>
      <c r="O32" s="223">
        <f>ROUND('[3]INPUTS-GENERAL'!$E$14*E32,2)</f>
        <v>0</v>
      </c>
      <c r="P32" s="223">
        <f>ROUND('[3]INPUTS-GENERAL'!$E$15*$E32,2)</f>
        <v>0</v>
      </c>
      <c r="Q32" s="105">
        <f>SUM(I32:P32)</f>
        <v>13.299999999999999</v>
      </c>
      <c r="R32" s="222">
        <f>ROUND('[3]PROPOSED RATES'!$AB$4*E32,5)</f>
        <v>0.17102000000000001</v>
      </c>
      <c r="S32" s="222">
        <f>ROUND('[3]PROPOSED RATES'!$AB$5*E32,5)</f>
        <v>2.2810600000000001</v>
      </c>
      <c r="T32" s="227">
        <f>ROUND('[3]PROPOSED RATES'!$AB$8*E32,5)</f>
        <v>-1.0200000000000001E-3</v>
      </c>
      <c r="U32" s="128">
        <f>ROUND(SUM(Q32,R32,T32,S32),5)</f>
        <v>15.751060000000001</v>
      </c>
      <c r="V32" s="105"/>
      <c r="W32" s="227">
        <f>ROUND('[3]PROPOSED RATES'!$AB$7*E32,5)</f>
        <v>-2.3800000000000002E-3</v>
      </c>
      <c r="X32" s="66"/>
      <c r="Y32" s="40">
        <f t="shared" si="0"/>
        <v>20</v>
      </c>
      <c r="Z32" s="40"/>
    </row>
    <row r="33" spans="1:26">
      <c r="A33" s="90">
        <f t="shared" si="1"/>
        <v>21</v>
      </c>
      <c r="B33" s="90"/>
      <c r="C33" s="186">
        <f>C25</f>
        <v>0.17399999999999999</v>
      </c>
      <c r="D33" s="99"/>
      <c r="E33" s="99">
        <f>ROUND(C33*$B$8,0)</f>
        <v>60</v>
      </c>
      <c r="F33" s="53">
        <f>'HP SODIUM VAPOR'!$I$8</f>
        <v>174</v>
      </c>
      <c r="G33" s="53">
        <f>'HP SODIUM VAPOR'!$I$9</f>
        <v>20100</v>
      </c>
      <c r="H33" s="118"/>
      <c r="I33" s="219">
        <f>ROUND('[3]INPUTS-GENERAL'!$E$9*E33,2)</f>
        <v>0.88</v>
      </c>
      <c r="J33" s="86">
        <f>ROUND(DISTRIBUTION!M34,2)</f>
        <v>14.74</v>
      </c>
      <c r="K33" s="219">
        <f>ROUND('[3]INPUTS-GENERAL'!$E$10*E33,2)</f>
        <v>0.02</v>
      </c>
      <c r="L33" s="223">
        <f>ROUND('[3]INPUTS-GENERAL'!$E$11*E33,2)</f>
        <v>0</v>
      </c>
      <c r="M33" s="223">
        <f>ROUND('[3]INPUTS-GENERAL'!$E$12*E33,2)</f>
        <v>0</v>
      </c>
      <c r="N33" s="223">
        <f>ROUND('[3]INPUTS-GENERAL'!$E$13*E33,2)</f>
        <v>0.47</v>
      </c>
      <c r="O33" s="223">
        <f>ROUND('[3]INPUTS-GENERAL'!$E$14*E33,2)</f>
        <v>0</v>
      </c>
      <c r="P33" s="223">
        <f>ROUND('[3]INPUTS-GENERAL'!$E$15*$E33,2)</f>
        <v>0</v>
      </c>
      <c r="Q33" s="105">
        <f>SUM(I33:P33)</f>
        <v>16.11</v>
      </c>
      <c r="R33" s="222">
        <f>ROUND('[3]PROPOSED RATES'!$AB$4*E33,5)</f>
        <v>0.30180000000000001</v>
      </c>
      <c r="S33" s="222">
        <f>ROUND('[3]PROPOSED RATES'!$AB$5*E33,5)</f>
        <v>4.0254000000000003</v>
      </c>
      <c r="T33" s="227">
        <f>ROUND('[3]PROPOSED RATES'!$AB$8*E33,5)</f>
        <v>-1.8E-3</v>
      </c>
      <c r="U33" s="128">
        <f>ROUND(SUM(Q33,R33,T33,S33),5)</f>
        <v>20.435400000000001</v>
      </c>
      <c r="V33" s="105"/>
      <c r="W33" s="227">
        <f>ROUND('[3]PROPOSED RATES'!$AB$7*E33,5)</f>
        <v>-4.1999999999999997E-3</v>
      </c>
      <c r="X33" s="66"/>
      <c r="Y33" s="40">
        <f t="shared" si="0"/>
        <v>21</v>
      </c>
      <c r="Z33" s="40"/>
    </row>
    <row r="34" spans="1:26">
      <c r="A34" s="90">
        <f t="shared" si="1"/>
        <v>22</v>
      </c>
      <c r="B34" s="90"/>
      <c r="C34" s="186"/>
      <c r="D34" s="99"/>
      <c r="E34" s="99"/>
      <c r="F34" s="27" t="s">
        <v>175</v>
      </c>
      <c r="H34" s="118"/>
      <c r="I34" s="219"/>
      <c r="J34" s="106"/>
      <c r="K34" s="219"/>
      <c r="L34" s="223"/>
      <c r="M34" s="223"/>
      <c r="N34" s="223"/>
      <c r="O34" s="223"/>
      <c r="P34" s="223"/>
      <c r="Q34" s="105"/>
      <c r="R34" s="222"/>
      <c r="S34" s="222"/>
      <c r="T34" s="227"/>
      <c r="U34" s="128"/>
      <c r="V34" s="105"/>
      <c r="W34" s="227"/>
      <c r="X34" s="66"/>
      <c r="Y34" s="40">
        <f t="shared" si="0"/>
        <v>22</v>
      </c>
      <c r="Z34" s="40"/>
    </row>
    <row r="35" spans="1:26">
      <c r="A35" s="90">
        <f t="shared" si="1"/>
        <v>23</v>
      </c>
      <c r="B35" s="90"/>
      <c r="C35" s="186">
        <f>C19</f>
        <v>3.1E-2</v>
      </c>
      <c r="D35" s="99"/>
      <c r="E35" s="99">
        <f>ROUND(C35*$B$8,0)</f>
        <v>11</v>
      </c>
      <c r="F35" s="53">
        <f>'HP SODIUM VAPOR'!$D$8</f>
        <v>31</v>
      </c>
      <c r="G35" s="53">
        <f>'HP SODIUM VAPOR'!$D$9</f>
        <v>3900</v>
      </c>
      <c r="H35" s="118"/>
      <c r="I35" s="219">
        <f>ROUND('[3]INPUTS-GENERAL'!$E$9*E35,2)</f>
        <v>0.16</v>
      </c>
      <c r="J35" s="86">
        <f>ROUND(DISTRIBUTION!M36,2)</f>
        <v>5.37</v>
      </c>
      <c r="K35" s="219">
        <f>ROUND('[3]INPUTS-GENERAL'!$E$10*E35,2)</f>
        <v>0</v>
      </c>
      <c r="L35" s="223">
        <f>ROUND('[3]INPUTS-GENERAL'!$E$11*E35,2)</f>
        <v>0</v>
      </c>
      <c r="M35" s="223">
        <f>ROUND('[3]INPUTS-GENERAL'!$E$12*E35,2)</f>
        <v>0</v>
      </c>
      <c r="N35" s="223">
        <f>ROUND('[3]INPUTS-GENERAL'!$E$13*E35,2)</f>
        <v>0.09</v>
      </c>
      <c r="O35" s="223">
        <f>ROUND('[3]INPUTS-GENERAL'!$E$14*E35,2)</f>
        <v>0</v>
      </c>
      <c r="P35" s="223">
        <f>ROUND('[3]INPUTS-GENERAL'!$E$15*$E35,2)</f>
        <v>0</v>
      </c>
      <c r="Q35" s="105">
        <f>SUM(I35:P35)</f>
        <v>5.62</v>
      </c>
      <c r="R35" s="222">
        <f>ROUND('[3]PROPOSED RATES'!$AB$4*E35,5)</f>
        <v>5.5329999999999997E-2</v>
      </c>
      <c r="S35" s="222">
        <f>ROUND('[3]PROPOSED RATES'!$AB$5*E35,5)</f>
        <v>0.73799000000000003</v>
      </c>
      <c r="T35" s="227">
        <f>ROUND('[3]PROPOSED RATES'!$AB$8*E35,5)</f>
        <v>-3.3E-4</v>
      </c>
      <c r="U35" s="128">
        <f>ROUND(SUM(Q35,R35,T35,S35),5)</f>
        <v>6.4129899999999997</v>
      </c>
      <c r="V35" s="105"/>
      <c r="W35" s="227">
        <f>ROUND('[3]PROPOSED RATES'!$AB$7*E35,5)</f>
        <v>-7.6999999999999996E-4</v>
      </c>
      <c r="X35" s="66"/>
      <c r="Y35" s="40">
        <f t="shared" si="0"/>
        <v>23</v>
      </c>
      <c r="Z35" s="40"/>
    </row>
    <row r="36" spans="1:26">
      <c r="A36" s="90">
        <f t="shared" si="1"/>
        <v>24</v>
      </c>
      <c r="B36" s="90"/>
      <c r="C36" s="186">
        <f>C20</f>
        <v>3.9E-2</v>
      </c>
      <c r="D36" s="99"/>
      <c r="E36" s="99">
        <f>ROUND(C36*$B$8,0)</f>
        <v>14</v>
      </c>
      <c r="F36" s="53">
        <f>'HP SODIUM VAPOR'!$E$8</f>
        <v>39</v>
      </c>
      <c r="G36" s="53">
        <f>'HP SODIUM VAPOR'!$E$9</f>
        <v>4900</v>
      </c>
      <c r="H36" s="118"/>
      <c r="I36" s="219">
        <f>ROUND('[3]INPUTS-GENERAL'!$E$9*E36,2)</f>
        <v>0.21</v>
      </c>
      <c r="J36" s="86">
        <f>ROUND(DISTRIBUTION!M37,2)</f>
        <v>5.69</v>
      </c>
      <c r="K36" s="219">
        <f>ROUND('[3]INPUTS-GENERAL'!$E$10*E36,2)</f>
        <v>0</v>
      </c>
      <c r="L36" s="223">
        <f>ROUND('[3]INPUTS-GENERAL'!$E$11*E36,2)</f>
        <v>0</v>
      </c>
      <c r="M36" s="223">
        <f>ROUND('[3]INPUTS-GENERAL'!$E$12*E36,2)</f>
        <v>0</v>
      </c>
      <c r="N36" s="223">
        <f>ROUND('[3]INPUTS-GENERAL'!$E$13*E36,2)</f>
        <v>0.11</v>
      </c>
      <c r="O36" s="223">
        <f>ROUND('[3]INPUTS-GENERAL'!$E$14*E36,2)</f>
        <v>0</v>
      </c>
      <c r="P36" s="223">
        <f>ROUND('[3]INPUTS-GENERAL'!$E$15*$E36,2)</f>
        <v>0</v>
      </c>
      <c r="Q36" s="105">
        <f>SUM(I36:P36)</f>
        <v>6.0100000000000007</v>
      </c>
      <c r="R36" s="222">
        <f>ROUND('[3]PROPOSED RATES'!$AB$4*E36,5)</f>
        <v>7.0419999999999996E-2</v>
      </c>
      <c r="S36" s="222">
        <f>ROUND('[3]PROPOSED RATES'!$AB$5*E36,5)</f>
        <v>0.93925999999999998</v>
      </c>
      <c r="T36" s="227">
        <f>ROUND('[3]PROPOSED RATES'!$AB$8*E36,5)</f>
        <v>-4.2000000000000002E-4</v>
      </c>
      <c r="U36" s="128">
        <f>ROUND(SUM(Q36,R36,T36,S36),5)</f>
        <v>7.0192600000000001</v>
      </c>
      <c r="V36" s="105"/>
      <c r="W36" s="227">
        <f>ROUND('[3]PROPOSED RATES'!$AB$7*E36,5)</f>
        <v>-9.7999999999999997E-4</v>
      </c>
      <c r="X36" s="66"/>
      <c r="Y36" s="40">
        <f t="shared" si="0"/>
        <v>24</v>
      </c>
      <c r="Z36" s="40"/>
    </row>
    <row r="37" spans="1:26">
      <c r="A37" s="90">
        <f t="shared" si="1"/>
        <v>25</v>
      </c>
      <c r="B37" s="90"/>
      <c r="C37" s="186">
        <f>C21</f>
        <v>7.0999999999999994E-2</v>
      </c>
      <c r="D37" s="99"/>
      <c r="E37" s="99">
        <f>ROUND(C37*$B$8,0)</f>
        <v>25</v>
      </c>
      <c r="F37" s="53">
        <f>'HP SODIUM VAPOR'!$F$8</f>
        <v>71</v>
      </c>
      <c r="G37" s="53">
        <f>'HP SODIUM VAPOR'!$F$9</f>
        <v>8300</v>
      </c>
      <c r="H37" s="118"/>
      <c r="I37" s="219">
        <f>ROUND('[3]INPUTS-GENERAL'!$E$9*E37,2)</f>
        <v>0.37</v>
      </c>
      <c r="J37" s="86">
        <f>ROUND(DISTRIBUTION!M38,2)</f>
        <v>6.42</v>
      </c>
      <c r="K37" s="219">
        <f>ROUND('[3]INPUTS-GENERAL'!$E$10*E37,2)</f>
        <v>0.01</v>
      </c>
      <c r="L37" s="223">
        <f>ROUND('[3]INPUTS-GENERAL'!$E$11*E37,2)</f>
        <v>0</v>
      </c>
      <c r="M37" s="223">
        <f>ROUND('[3]INPUTS-GENERAL'!$E$12*E37,2)</f>
        <v>0</v>
      </c>
      <c r="N37" s="223">
        <f>ROUND('[3]INPUTS-GENERAL'!$E$13*E37,2)</f>
        <v>0.2</v>
      </c>
      <c r="O37" s="223">
        <f>ROUND('[3]INPUTS-GENERAL'!$E$14*E37,2)</f>
        <v>0</v>
      </c>
      <c r="P37" s="223">
        <f>ROUND('[3]INPUTS-GENERAL'!$E$15*$E37,2)</f>
        <v>0</v>
      </c>
      <c r="Q37" s="105">
        <f>SUM(I37:P37)</f>
        <v>7</v>
      </c>
      <c r="R37" s="222">
        <f>ROUND('[3]PROPOSED RATES'!$AB$4*E37,5)</f>
        <v>0.12575</v>
      </c>
      <c r="S37" s="222">
        <f>ROUND('[3]PROPOSED RATES'!$AB$5*E37,5)</f>
        <v>1.6772499999999999</v>
      </c>
      <c r="T37" s="227">
        <f>ROUND('[3]PROPOSED RATES'!$AB$8*E37,5)</f>
        <v>-7.5000000000000002E-4</v>
      </c>
      <c r="U37" s="128">
        <f>ROUND(SUM(Q37,R37,T37,S37),5)</f>
        <v>8.8022500000000008</v>
      </c>
      <c r="V37" s="105"/>
      <c r="W37" s="227">
        <f>ROUND('[3]PROPOSED RATES'!$AB$7*E37,5)</f>
        <v>-1.75E-3</v>
      </c>
      <c r="X37" s="66"/>
      <c r="Y37" s="40">
        <f t="shared" si="0"/>
        <v>25</v>
      </c>
      <c r="Z37" s="40"/>
    </row>
    <row r="38" spans="1:26">
      <c r="A38" s="90">
        <f t="shared" si="1"/>
        <v>26</v>
      </c>
      <c r="B38" s="90"/>
      <c r="C38" s="186"/>
      <c r="D38" s="99"/>
      <c r="E38" s="99"/>
      <c r="F38" s="27" t="s">
        <v>176</v>
      </c>
      <c r="H38" s="118"/>
      <c r="I38" s="219"/>
      <c r="J38" s="106"/>
      <c r="K38" s="219"/>
      <c r="L38" s="223"/>
      <c r="M38" s="223"/>
      <c r="N38" s="223"/>
      <c r="O38" s="223"/>
      <c r="P38" s="223"/>
      <c r="Q38" s="105"/>
      <c r="R38" s="222"/>
      <c r="S38" s="222"/>
      <c r="T38" s="227"/>
      <c r="U38" s="128"/>
      <c r="V38" s="105"/>
      <c r="W38" s="227"/>
      <c r="X38" s="66"/>
      <c r="Y38" s="40">
        <f t="shared" si="0"/>
        <v>26</v>
      </c>
      <c r="Z38" s="40"/>
    </row>
    <row r="39" spans="1:26">
      <c r="A39" s="90">
        <f t="shared" si="1"/>
        <v>27</v>
      </c>
      <c r="B39" s="90"/>
      <c r="C39" s="186">
        <f>C23</f>
        <v>9.7000000000000003E-2</v>
      </c>
      <c r="D39" s="99"/>
      <c r="E39" s="99">
        <f>ROUND(C39*$B$8,0)</f>
        <v>34</v>
      </c>
      <c r="F39" s="53">
        <f>'HP SODIUM VAPOR'!$G$8</f>
        <v>97</v>
      </c>
      <c r="G39" s="53">
        <f>'HP SODIUM VAPOR'!$G$9</f>
        <v>9800</v>
      </c>
      <c r="H39" s="118"/>
      <c r="I39" s="219">
        <f>ROUND('[3]INPUTS-GENERAL'!$E$9*E39,2)</f>
        <v>0.5</v>
      </c>
      <c r="J39" s="86">
        <f>ROUND(DISTRIBUTION!M40,2)</f>
        <v>7.56</v>
      </c>
      <c r="K39" s="219">
        <f>ROUND('[3]INPUTS-GENERAL'!$E$10*E39,2)</f>
        <v>0.01</v>
      </c>
      <c r="L39" s="223">
        <f>ROUND('[3]INPUTS-GENERAL'!$E$11*E39,2)</f>
        <v>0</v>
      </c>
      <c r="M39" s="223">
        <f>ROUND('[3]INPUTS-GENERAL'!$E$12*E39,2)</f>
        <v>0</v>
      </c>
      <c r="N39" s="223">
        <f>ROUND('[3]INPUTS-GENERAL'!$E$13*E39,2)</f>
        <v>0.27</v>
      </c>
      <c r="O39" s="223">
        <f>ROUND('[3]INPUTS-GENERAL'!$E$14*E39,2)</f>
        <v>0</v>
      </c>
      <c r="P39" s="223">
        <f>ROUND('[3]INPUTS-GENERAL'!$E$15*$E39,2)</f>
        <v>0</v>
      </c>
      <c r="Q39" s="105">
        <f>SUM(I39:P39)</f>
        <v>8.3399999999999981</v>
      </c>
      <c r="R39" s="222">
        <f>ROUND('[3]PROPOSED RATES'!$AB$4*E39,5)</f>
        <v>0.17102000000000001</v>
      </c>
      <c r="S39" s="222">
        <f>ROUND('[3]PROPOSED RATES'!$AB$5*E39,5)</f>
        <v>2.2810600000000001</v>
      </c>
      <c r="T39" s="227">
        <f>ROUND('[3]PROPOSED RATES'!$AB$8*E39,5)</f>
        <v>-1.0200000000000001E-3</v>
      </c>
      <c r="U39" s="128">
        <f>ROUND(SUM(Q39,R39,T39,S39),5)</f>
        <v>10.79106</v>
      </c>
      <c r="V39" s="105"/>
      <c r="W39" s="227">
        <f>ROUND('[3]PROPOSED RATES'!$AB$7*E39,5)</f>
        <v>-2.3800000000000002E-3</v>
      </c>
      <c r="X39" s="66"/>
      <c r="Y39" s="40">
        <f t="shared" si="0"/>
        <v>27</v>
      </c>
      <c r="Z39" s="40"/>
    </row>
    <row r="40" spans="1:26">
      <c r="A40" s="90">
        <f t="shared" si="1"/>
        <v>28</v>
      </c>
      <c r="B40" s="90"/>
      <c r="C40" s="186">
        <f>C24</f>
        <v>9.8000000000000004E-2</v>
      </c>
      <c r="D40" s="99"/>
      <c r="E40" s="99">
        <f>ROUND(C40*$B$8,0)</f>
        <v>34</v>
      </c>
      <c r="F40" s="53">
        <f>'HP SODIUM VAPOR'!$H$8</f>
        <v>98</v>
      </c>
      <c r="G40" s="53">
        <f>'HP SODIUM VAPOR'!$H$9</f>
        <v>14400</v>
      </c>
      <c r="H40" s="118"/>
      <c r="I40" s="219">
        <f>ROUND('[3]INPUTS-GENERAL'!$E$9*E40,2)</f>
        <v>0.5</v>
      </c>
      <c r="J40" s="86">
        <f>ROUND(DISTRIBUTION!M41,2)</f>
        <v>8.16</v>
      </c>
      <c r="K40" s="219">
        <f>ROUND('[3]INPUTS-GENERAL'!$E$10*E40,2)</f>
        <v>0.01</v>
      </c>
      <c r="L40" s="223">
        <f>ROUND('[3]INPUTS-GENERAL'!$E$11*E40,2)</f>
        <v>0</v>
      </c>
      <c r="M40" s="223">
        <f>ROUND('[3]INPUTS-GENERAL'!$E$12*E40,2)</f>
        <v>0</v>
      </c>
      <c r="N40" s="223">
        <f>ROUND('[3]INPUTS-GENERAL'!$E$13*E40,2)</f>
        <v>0.27</v>
      </c>
      <c r="O40" s="223">
        <f>ROUND('[3]INPUTS-GENERAL'!$E$14*E40,2)</f>
        <v>0</v>
      </c>
      <c r="P40" s="223">
        <f>ROUND('[3]INPUTS-GENERAL'!$E$15*$E40,2)</f>
        <v>0</v>
      </c>
      <c r="Q40" s="105">
        <f>SUM(I40:P40)</f>
        <v>8.94</v>
      </c>
      <c r="R40" s="222">
        <f>ROUND('[3]PROPOSED RATES'!$AB$4*E40,5)</f>
        <v>0.17102000000000001</v>
      </c>
      <c r="S40" s="222">
        <f>ROUND('[3]PROPOSED RATES'!$AB$5*E40,5)</f>
        <v>2.2810600000000001</v>
      </c>
      <c r="T40" s="227">
        <f>ROUND('[3]PROPOSED RATES'!$AB$8*E40,5)</f>
        <v>-1.0200000000000001E-3</v>
      </c>
      <c r="U40" s="128">
        <f>ROUND(SUM(Q40,R40,T40,S40),5)</f>
        <v>11.39106</v>
      </c>
      <c r="V40" s="105"/>
      <c r="W40" s="227">
        <f>ROUND('[3]PROPOSED RATES'!$AB$7*E40,5)</f>
        <v>-2.3800000000000002E-3</v>
      </c>
      <c r="X40" s="66"/>
      <c r="Y40" s="40">
        <f t="shared" si="0"/>
        <v>28</v>
      </c>
      <c r="Z40" s="40"/>
    </row>
    <row r="41" spans="1:26">
      <c r="A41" s="90">
        <f t="shared" si="1"/>
        <v>29</v>
      </c>
      <c r="B41" s="90"/>
      <c r="C41" s="186">
        <f>C25</f>
        <v>0.17399999999999999</v>
      </c>
      <c r="D41" s="99"/>
      <c r="E41" s="99">
        <f>ROUND(C41*$B$8,0)</f>
        <v>60</v>
      </c>
      <c r="F41" s="53">
        <f>'HP SODIUM VAPOR'!$I$8</f>
        <v>174</v>
      </c>
      <c r="G41" s="53">
        <f>'HP SODIUM VAPOR'!$I$9</f>
        <v>20100</v>
      </c>
      <c r="H41" s="118"/>
      <c r="I41" s="219">
        <f>ROUND('[3]INPUTS-GENERAL'!$E$9*E41,2)</f>
        <v>0.88</v>
      </c>
      <c r="J41" s="86">
        <f>ROUND(DISTRIBUTION!M42,2)</f>
        <v>9.66</v>
      </c>
      <c r="K41" s="219">
        <f>ROUND('[3]INPUTS-GENERAL'!$E$10*E41,2)</f>
        <v>0.02</v>
      </c>
      <c r="L41" s="223">
        <f>ROUND('[3]INPUTS-GENERAL'!$E$11*E41,2)</f>
        <v>0</v>
      </c>
      <c r="M41" s="223">
        <f>ROUND('[3]INPUTS-GENERAL'!$E$12*E41,2)</f>
        <v>0</v>
      </c>
      <c r="N41" s="223">
        <f>ROUND('[3]INPUTS-GENERAL'!$E$13*E41,2)</f>
        <v>0.47</v>
      </c>
      <c r="O41" s="223">
        <f>ROUND('[3]INPUTS-GENERAL'!$E$14*E41,2)</f>
        <v>0</v>
      </c>
      <c r="P41" s="223">
        <f>ROUND('[3]INPUTS-GENERAL'!$E$15*$E41,2)</f>
        <v>0</v>
      </c>
      <c r="Q41" s="105">
        <f>SUM(I41:P41)</f>
        <v>11.030000000000001</v>
      </c>
      <c r="R41" s="222">
        <f>ROUND('[3]PROPOSED RATES'!$AB$4*E41,5)</f>
        <v>0.30180000000000001</v>
      </c>
      <c r="S41" s="222">
        <f>ROUND('[3]PROPOSED RATES'!$AB$5*E41,5)</f>
        <v>4.0254000000000003</v>
      </c>
      <c r="T41" s="227">
        <f>ROUND('[3]PROPOSED RATES'!$AB$8*E41,5)</f>
        <v>-1.8E-3</v>
      </c>
      <c r="U41" s="128">
        <f>ROUND(SUM(Q41,R41,T41,S41),5)</f>
        <v>15.355399999999999</v>
      </c>
      <c r="V41" s="105"/>
      <c r="W41" s="227">
        <f>ROUND('[3]PROPOSED RATES'!$AB$7*E41,5)</f>
        <v>-4.1999999999999997E-3</v>
      </c>
      <c r="X41" s="66"/>
      <c r="Y41" s="40">
        <f t="shared" si="0"/>
        <v>29</v>
      </c>
      <c r="Z41" s="40"/>
    </row>
    <row r="42" spans="1:26">
      <c r="A42" s="90">
        <f t="shared" si="1"/>
        <v>30</v>
      </c>
      <c r="B42" s="90"/>
      <c r="C42" s="186"/>
      <c r="D42" s="99"/>
      <c r="E42" s="99"/>
      <c r="F42" s="27" t="s">
        <v>177</v>
      </c>
      <c r="H42" s="118"/>
      <c r="I42" s="219"/>
      <c r="J42" s="106"/>
      <c r="K42" s="219"/>
      <c r="L42" s="223"/>
      <c r="M42" s="223"/>
      <c r="N42" s="223"/>
      <c r="O42" s="223"/>
      <c r="P42" s="223"/>
      <c r="Q42" s="105"/>
      <c r="R42" s="222"/>
      <c r="S42" s="222"/>
      <c r="T42" s="227"/>
      <c r="U42" s="128"/>
      <c r="V42" s="105"/>
      <c r="W42" s="227"/>
      <c r="X42" s="66"/>
      <c r="Y42" s="40">
        <f t="shared" si="0"/>
        <v>30</v>
      </c>
      <c r="Z42" s="40"/>
    </row>
    <row r="43" spans="1:26">
      <c r="A43" s="90">
        <f t="shared" si="1"/>
        <v>31</v>
      </c>
      <c r="B43" s="90"/>
      <c r="C43" s="186">
        <f>C19</f>
        <v>3.1E-2</v>
      </c>
      <c r="D43" s="99"/>
      <c r="E43" s="99">
        <f>ROUND(C43*$B$8,0)</f>
        <v>11</v>
      </c>
      <c r="F43" s="53">
        <f>'HP SODIUM VAPOR'!$D$8</f>
        <v>31</v>
      </c>
      <c r="G43" s="53">
        <f>'HP SODIUM VAPOR'!$D$9</f>
        <v>3900</v>
      </c>
      <c r="H43" s="118"/>
      <c r="I43" s="219">
        <f>ROUND('[3]INPUTS-GENERAL'!$E$9*E43,2)</f>
        <v>0.16</v>
      </c>
      <c r="J43" s="86">
        <f>ROUND(DISTRIBUTION!M44,2)</f>
        <v>13.48</v>
      </c>
      <c r="K43" s="219">
        <f>ROUND('[3]INPUTS-GENERAL'!$E$10*E43,2)</f>
        <v>0</v>
      </c>
      <c r="L43" s="223">
        <f>ROUND('[3]INPUTS-GENERAL'!$E$11*E43,2)</f>
        <v>0</v>
      </c>
      <c r="M43" s="223">
        <f>ROUND('[3]INPUTS-GENERAL'!$E$12*E43,2)</f>
        <v>0</v>
      </c>
      <c r="N43" s="223">
        <f>ROUND('[3]INPUTS-GENERAL'!$E$13*E43,2)</f>
        <v>0.09</v>
      </c>
      <c r="O43" s="223">
        <f>ROUND('[3]INPUTS-GENERAL'!$E$14*E43,2)</f>
        <v>0</v>
      </c>
      <c r="P43" s="223">
        <f>ROUND('[3]INPUTS-GENERAL'!$E$15*$E43,2)</f>
        <v>0</v>
      </c>
      <c r="Q43" s="105">
        <f>SUM(I43:P43)</f>
        <v>13.73</v>
      </c>
      <c r="R43" s="222">
        <f>ROUND('[3]PROPOSED RATES'!$AB$4*E43,5)</f>
        <v>5.5329999999999997E-2</v>
      </c>
      <c r="S43" s="222">
        <f>ROUND('[3]PROPOSED RATES'!$AB$5*E43,5)</f>
        <v>0.73799000000000003</v>
      </c>
      <c r="T43" s="227">
        <f>ROUND('[3]PROPOSED RATES'!$AB$8*E43,5)</f>
        <v>-3.3E-4</v>
      </c>
      <c r="U43" s="128">
        <f>ROUND(SUM(Q43,R43,T43,S43),5)</f>
        <v>14.52299</v>
      </c>
      <c r="V43" s="105"/>
      <c r="W43" s="227">
        <f>ROUND('[3]PROPOSED RATES'!$AB$7*E43,5)</f>
        <v>-7.6999999999999996E-4</v>
      </c>
      <c r="X43" s="66"/>
      <c r="Y43" s="40">
        <f t="shared" si="0"/>
        <v>31</v>
      </c>
      <c r="Z43" s="40"/>
    </row>
    <row r="44" spans="1:26">
      <c r="A44" s="90">
        <f t="shared" si="1"/>
        <v>32</v>
      </c>
      <c r="B44" s="90"/>
      <c r="C44" s="186">
        <f>C20</f>
        <v>3.9E-2</v>
      </c>
      <c r="D44" s="99"/>
      <c r="E44" s="99">
        <f>ROUND(C44*$B$8,0)</f>
        <v>14</v>
      </c>
      <c r="F44" s="53">
        <f>'HP SODIUM VAPOR'!$E$8</f>
        <v>39</v>
      </c>
      <c r="G44" s="53">
        <f>'HP SODIUM VAPOR'!$E$9</f>
        <v>4900</v>
      </c>
      <c r="H44" s="118"/>
      <c r="I44" s="219">
        <f>ROUND('[3]INPUTS-GENERAL'!$E$9*E44,2)</f>
        <v>0.21</v>
      </c>
      <c r="J44" s="86">
        <f>ROUND(DISTRIBUTION!M45,2)</f>
        <v>13.76</v>
      </c>
      <c r="K44" s="219">
        <f>ROUND('[3]INPUTS-GENERAL'!$E$10*E44,2)</f>
        <v>0</v>
      </c>
      <c r="L44" s="223">
        <f>ROUND('[3]INPUTS-GENERAL'!$E$11*E44,2)</f>
        <v>0</v>
      </c>
      <c r="M44" s="223">
        <f>ROUND('[3]INPUTS-GENERAL'!$E$12*E44,2)</f>
        <v>0</v>
      </c>
      <c r="N44" s="223">
        <f>ROUND('[3]INPUTS-GENERAL'!$E$13*E44,2)</f>
        <v>0.11</v>
      </c>
      <c r="O44" s="223">
        <f>ROUND('[3]INPUTS-GENERAL'!$E$14*E44,2)</f>
        <v>0</v>
      </c>
      <c r="P44" s="223">
        <f>ROUND('[3]INPUTS-GENERAL'!$E$15*$E44,2)</f>
        <v>0</v>
      </c>
      <c r="Q44" s="105">
        <f>SUM(I44:P44)</f>
        <v>14.08</v>
      </c>
      <c r="R44" s="222">
        <f>ROUND('[3]PROPOSED RATES'!$AB$4*E44,5)</f>
        <v>7.0419999999999996E-2</v>
      </c>
      <c r="S44" s="222">
        <f>ROUND('[3]PROPOSED RATES'!$AB$5*E44,5)</f>
        <v>0.93925999999999998</v>
      </c>
      <c r="T44" s="227">
        <f>ROUND('[3]PROPOSED RATES'!$AB$8*E44,5)</f>
        <v>-4.2000000000000002E-4</v>
      </c>
      <c r="U44" s="128">
        <f>ROUND(SUM(Q44,R44,T44,S44),5)</f>
        <v>15.089259999999999</v>
      </c>
      <c r="V44" s="105"/>
      <c r="W44" s="227">
        <f>ROUND('[3]PROPOSED RATES'!$AB$7*E44,5)</f>
        <v>-9.7999999999999997E-4</v>
      </c>
      <c r="X44" s="66"/>
      <c r="Y44" s="40">
        <f t="shared" si="0"/>
        <v>32</v>
      </c>
      <c r="Z44" s="40"/>
    </row>
    <row r="45" spans="1:26">
      <c r="A45" s="90">
        <f t="shared" si="1"/>
        <v>33</v>
      </c>
      <c r="B45" s="90"/>
      <c r="C45" s="186">
        <f>C21</f>
        <v>7.0999999999999994E-2</v>
      </c>
      <c r="D45" s="99"/>
      <c r="E45" s="99">
        <f>ROUND(C45*$B$8,0)</f>
        <v>25</v>
      </c>
      <c r="F45" s="53">
        <f>'HP SODIUM VAPOR'!$F$8</f>
        <v>71</v>
      </c>
      <c r="G45" s="53">
        <f>'HP SODIUM VAPOR'!$F$9</f>
        <v>8300</v>
      </c>
      <c r="H45" s="118"/>
      <c r="I45" s="219">
        <f>ROUND('[3]INPUTS-GENERAL'!$E$9*E45,2)</f>
        <v>0.37</v>
      </c>
      <c r="J45" s="86">
        <f>ROUND(DISTRIBUTION!M46,2)</f>
        <v>14.66</v>
      </c>
      <c r="K45" s="219">
        <f>ROUND('[3]INPUTS-GENERAL'!$E$10*E45,2)</f>
        <v>0.01</v>
      </c>
      <c r="L45" s="223">
        <f>ROUND('[3]INPUTS-GENERAL'!$E$11*E45,2)</f>
        <v>0</v>
      </c>
      <c r="M45" s="223">
        <f>ROUND('[3]INPUTS-GENERAL'!$E$12*E45,2)</f>
        <v>0</v>
      </c>
      <c r="N45" s="223">
        <f>ROUND('[3]INPUTS-GENERAL'!$E$13*E45,2)</f>
        <v>0.2</v>
      </c>
      <c r="O45" s="223">
        <f>ROUND('[3]INPUTS-GENERAL'!$E$14*E45,2)</f>
        <v>0</v>
      </c>
      <c r="P45" s="223">
        <f>ROUND('[3]INPUTS-GENERAL'!$E$15*$E45,2)</f>
        <v>0</v>
      </c>
      <c r="Q45" s="105">
        <f>SUM(I45:P45)</f>
        <v>15.239999999999998</v>
      </c>
      <c r="R45" s="222">
        <f>ROUND('[3]PROPOSED RATES'!$AB$4*E45,5)</f>
        <v>0.12575</v>
      </c>
      <c r="S45" s="222">
        <f>ROUND('[3]PROPOSED RATES'!$AB$5*E45,5)</f>
        <v>1.6772499999999999</v>
      </c>
      <c r="T45" s="227">
        <f>ROUND('[3]PROPOSED RATES'!$AB$8*E45,5)</f>
        <v>-7.5000000000000002E-4</v>
      </c>
      <c r="U45" s="128">
        <f>ROUND(SUM(Q45,R45,T45,S45),5)</f>
        <v>17.042249999999999</v>
      </c>
      <c r="V45" s="105"/>
      <c r="W45" s="227">
        <f>ROUND('[3]PROPOSED RATES'!$AB$7*E45,5)</f>
        <v>-1.75E-3</v>
      </c>
      <c r="X45" s="66"/>
      <c r="Y45" s="40">
        <f t="shared" si="0"/>
        <v>33</v>
      </c>
      <c r="Z45" s="40"/>
    </row>
    <row r="46" spans="1:26">
      <c r="A46" s="90">
        <f t="shared" si="1"/>
        <v>34</v>
      </c>
      <c r="B46" s="90"/>
      <c r="C46" s="186"/>
      <c r="D46" s="99"/>
      <c r="E46" s="99"/>
      <c r="F46" s="27" t="s">
        <v>178</v>
      </c>
      <c r="H46" s="118"/>
      <c r="I46" s="219"/>
      <c r="J46" s="106"/>
      <c r="K46" s="219"/>
      <c r="L46" s="223"/>
      <c r="M46" s="223"/>
      <c r="N46" s="223"/>
      <c r="O46" s="223"/>
      <c r="P46" s="223"/>
      <c r="Q46" s="105"/>
      <c r="R46" s="222"/>
      <c r="S46" s="222"/>
      <c r="T46" s="227"/>
      <c r="U46" s="128"/>
      <c r="V46" s="105"/>
      <c r="W46" s="227"/>
      <c r="X46" s="66"/>
      <c r="Y46" s="40">
        <f t="shared" si="0"/>
        <v>34</v>
      </c>
      <c r="Z46" s="40"/>
    </row>
    <row r="47" spans="1:26">
      <c r="A47" s="90">
        <f t="shared" si="1"/>
        <v>35</v>
      </c>
      <c r="B47" s="90"/>
      <c r="C47" s="186">
        <f>C23</f>
        <v>9.7000000000000003E-2</v>
      </c>
      <c r="D47" s="99"/>
      <c r="E47" s="99">
        <f>ROUND(C47*$B$8,0)</f>
        <v>34</v>
      </c>
      <c r="F47" s="53">
        <f>'HP SODIUM VAPOR'!$G$8</f>
        <v>97</v>
      </c>
      <c r="G47" s="53">
        <f>'HP SODIUM VAPOR'!$G$9</f>
        <v>9800</v>
      </c>
      <c r="H47" s="118"/>
      <c r="I47" s="219">
        <f>ROUND('[3]INPUTS-GENERAL'!$E$9*E47,2)</f>
        <v>0.5</v>
      </c>
      <c r="J47" s="86">
        <f>ROUND(DISTRIBUTION!M48,2)</f>
        <v>16.52</v>
      </c>
      <c r="K47" s="219">
        <f>ROUND('[3]INPUTS-GENERAL'!$E$10*E47,2)</f>
        <v>0.01</v>
      </c>
      <c r="L47" s="223">
        <f>ROUND('[3]INPUTS-GENERAL'!$E$11*E47,2)</f>
        <v>0</v>
      </c>
      <c r="M47" s="223">
        <f>ROUND('[3]INPUTS-GENERAL'!$E$12*E47,2)</f>
        <v>0</v>
      </c>
      <c r="N47" s="223">
        <f>ROUND('[3]INPUTS-GENERAL'!$E$13*E47,2)</f>
        <v>0.27</v>
      </c>
      <c r="O47" s="223">
        <f>ROUND('[3]INPUTS-GENERAL'!$E$14*E47,2)</f>
        <v>0</v>
      </c>
      <c r="P47" s="223">
        <f>ROUND('[3]INPUTS-GENERAL'!$E$15*$E47,2)</f>
        <v>0</v>
      </c>
      <c r="Q47" s="105">
        <f>SUM(I47:P47)</f>
        <v>17.3</v>
      </c>
      <c r="R47" s="222">
        <f>ROUND('[3]PROPOSED RATES'!$AB$4*E47,5)</f>
        <v>0.17102000000000001</v>
      </c>
      <c r="S47" s="222">
        <f>ROUND('[3]PROPOSED RATES'!$AB$5*E47,5)</f>
        <v>2.2810600000000001</v>
      </c>
      <c r="T47" s="227">
        <f>ROUND('[3]PROPOSED RATES'!$AB$8*E47,5)</f>
        <v>-1.0200000000000001E-3</v>
      </c>
      <c r="U47" s="128">
        <f>ROUND(SUM(Q47,R47,T47,S47),5)</f>
        <v>19.751059999999999</v>
      </c>
      <c r="V47" s="105"/>
      <c r="W47" s="227">
        <f>ROUND('[3]PROPOSED RATES'!$AB$7*E47,5)</f>
        <v>-2.3800000000000002E-3</v>
      </c>
      <c r="X47" s="66"/>
      <c r="Y47" s="40">
        <f t="shared" si="0"/>
        <v>35</v>
      </c>
      <c r="Z47" s="40"/>
    </row>
    <row r="48" spans="1:26">
      <c r="A48" s="90">
        <f t="shared" si="1"/>
        <v>36</v>
      </c>
      <c r="B48" s="90"/>
      <c r="C48" s="186">
        <f>C24</f>
        <v>9.8000000000000004E-2</v>
      </c>
      <c r="D48" s="99"/>
      <c r="E48" s="99">
        <f>ROUND(C48*$B$8,0)</f>
        <v>34</v>
      </c>
      <c r="F48" s="53">
        <f>'HP SODIUM VAPOR'!$H$8</f>
        <v>98</v>
      </c>
      <c r="G48" s="53">
        <f>'HP SODIUM VAPOR'!$H$9</f>
        <v>14400</v>
      </c>
      <c r="H48" s="118"/>
      <c r="I48" s="219">
        <f>ROUND('[3]INPUTS-GENERAL'!$E$9*E48,2)</f>
        <v>0.5</v>
      </c>
      <c r="J48" s="86">
        <f>ROUND(DISTRIBUTION!M49,2)</f>
        <v>16.63</v>
      </c>
      <c r="K48" s="219">
        <f>ROUND('[3]INPUTS-GENERAL'!$E$10*E48,2)</f>
        <v>0.01</v>
      </c>
      <c r="L48" s="223">
        <f>ROUND('[3]INPUTS-GENERAL'!$E$11*E48,2)</f>
        <v>0</v>
      </c>
      <c r="M48" s="223">
        <f>ROUND('[3]INPUTS-GENERAL'!$E$12*E48,2)</f>
        <v>0</v>
      </c>
      <c r="N48" s="223">
        <f>ROUND('[3]INPUTS-GENERAL'!$E$13*E48,2)</f>
        <v>0.27</v>
      </c>
      <c r="O48" s="223">
        <f>ROUND('[3]INPUTS-GENERAL'!$E$14*E48,2)</f>
        <v>0</v>
      </c>
      <c r="P48" s="223">
        <f>ROUND('[3]INPUTS-GENERAL'!$E$15*$E48,2)</f>
        <v>0</v>
      </c>
      <c r="Q48" s="105">
        <f>SUM(I48:P48)</f>
        <v>17.41</v>
      </c>
      <c r="R48" s="222">
        <f>ROUND('[3]PROPOSED RATES'!$AB$4*E48,5)</f>
        <v>0.17102000000000001</v>
      </c>
      <c r="S48" s="222">
        <f>ROUND('[3]PROPOSED RATES'!$AB$5*E48,5)</f>
        <v>2.2810600000000001</v>
      </c>
      <c r="T48" s="227">
        <f>ROUND('[3]PROPOSED RATES'!$AB$8*E48,5)</f>
        <v>-1.0200000000000001E-3</v>
      </c>
      <c r="U48" s="128">
        <f>ROUND(SUM(Q48,R48,T48,S48),5)</f>
        <v>19.861059999999998</v>
      </c>
      <c r="V48" s="105"/>
      <c r="W48" s="227">
        <f>ROUND('[3]PROPOSED RATES'!$AB$7*E48,5)</f>
        <v>-2.3800000000000002E-3</v>
      </c>
      <c r="X48" s="66"/>
      <c r="Y48" s="40">
        <f t="shared" si="0"/>
        <v>36</v>
      </c>
      <c r="Z48" s="40"/>
    </row>
    <row r="49" spans="1:26">
      <c r="A49" s="90">
        <f t="shared" si="1"/>
        <v>37</v>
      </c>
      <c r="B49" s="90"/>
      <c r="C49" s="186">
        <f>C25</f>
        <v>0.17399999999999999</v>
      </c>
      <c r="D49" s="99"/>
      <c r="E49" s="99">
        <f>ROUND(C49*$B$8,0)</f>
        <v>60</v>
      </c>
      <c r="F49" s="53">
        <f>'HP SODIUM VAPOR'!$I$8</f>
        <v>174</v>
      </c>
      <c r="G49" s="53">
        <f>'HP SODIUM VAPOR'!$I$9</f>
        <v>20100</v>
      </c>
      <c r="H49" s="118"/>
      <c r="I49" s="219">
        <f>ROUND('[3]INPUTS-GENERAL'!$E$9*E49,2)</f>
        <v>0.88</v>
      </c>
      <c r="J49" s="86">
        <f>ROUND(DISTRIBUTION!M50,2)</f>
        <v>20.46</v>
      </c>
      <c r="K49" s="219">
        <f>ROUND('[3]INPUTS-GENERAL'!$E$10*E49,2)</f>
        <v>0.02</v>
      </c>
      <c r="L49" s="223">
        <f>ROUND('[3]INPUTS-GENERAL'!$E$11*E49,2)</f>
        <v>0</v>
      </c>
      <c r="M49" s="223">
        <f>ROUND('[3]INPUTS-GENERAL'!$E$12*E49,2)</f>
        <v>0</v>
      </c>
      <c r="N49" s="223">
        <f>ROUND('[3]INPUTS-GENERAL'!$E$13*E49,2)</f>
        <v>0.47</v>
      </c>
      <c r="O49" s="223">
        <f>ROUND('[3]INPUTS-GENERAL'!$E$14*E49,2)</f>
        <v>0</v>
      </c>
      <c r="P49" s="223">
        <f>ROUND('[3]INPUTS-GENERAL'!$E$15*$E49,2)</f>
        <v>0</v>
      </c>
      <c r="Q49" s="105">
        <f>SUM(I49:P49)</f>
        <v>21.83</v>
      </c>
      <c r="R49" s="222">
        <f>ROUND('[3]PROPOSED RATES'!$AB$4*E49,5)</f>
        <v>0.30180000000000001</v>
      </c>
      <c r="S49" s="222">
        <f>ROUND('[3]PROPOSED RATES'!$AB$5*E49,5)</f>
        <v>4.0254000000000003</v>
      </c>
      <c r="T49" s="227">
        <f>ROUND('[3]PROPOSED RATES'!$AB$8*E49,5)</f>
        <v>-1.8E-3</v>
      </c>
      <c r="U49" s="128">
        <f>ROUND(SUM(Q49,R49,T49,S49),5)</f>
        <v>26.1554</v>
      </c>
      <c r="V49" s="105"/>
      <c r="W49" s="227">
        <f>ROUND('[3]PROPOSED RATES'!$AB$7*E49,5)</f>
        <v>-4.1999999999999997E-3</v>
      </c>
      <c r="X49" s="66"/>
      <c r="Y49" s="40">
        <f t="shared" si="0"/>
        <v>37</v>
      </c>
      <c r="Z49" s="40"/>
    </row>
    <row r="50" spans="1:26">
      <c r="A50" s="90">
        <f t="shared" si="1"/>
        <v>38</v>
      </c>
      <c r="B50" s="90"/>
      <c r="C50" s="186"/>
      <c r="D50" s="99"/>
      <c r="E50" s="99"/>
      <c r="F50" s="27" t="s">
        <v>179</v>
      </c>
      <c r="H50" s="118"/>
      <c r="I50" s="219"/>
      <c r="J50" s="106"/>
      <c r="K50" s="219"/>
      <c r="L50" s="223"/>
      <c r="M50" s="223"/>
      <c r="N50" s="223"/>
      <c r="O50" s="223"/>
      <c r="P50" s="223"/>
      <c r="Q50" s="105"/>
      <c r="R50" s="222"/>
      <c r="S50" s="222"/>
      <c r="T50" s="227"/>
      <c r="U50" s="128"/>
      <c r="V50" s="105"/>
      <c r="W50" s="227"/>
      <c r="X50" s="66"/>
      <c r="Y50" s="40">
        <f t="shared" si="0"/>
        <v>38</v>
      </c>
      <c r="Z50" s="40"/>
    </row>
    <row r="51" spans="1:26">
      <c r="A51" s="90">
        <f t="shared" si="1"/>
        <v>39</v>
      </c>
      <c r="B51" s="90"/>
      <c r="C51" s="186">
        <f>C35</f>
        <v>3.1E-2</v>
      </c>
      <c r="D51" s="99"/>
      <c r="E51" s="99">
        <f>ROUND(C51*$B$8,0)</f>
        <v>11</v>
      </c>
      <c r="F51" s="53">
        <f>'HP SODIUM VAPOR'!$D$8</f>
        <v>31</v>
      </c>
      <c r="G51" s="53">
        <f>'HP SODIUM VAPOR'!$D$9</f>
        <v>3900</v>
      </c>
      <c r="H51" s="118"/>
      <c r="I51" s="219">
        <f>ROUND('[3]INPUTS-GENERAL'!$E$9*E51,2)</f>
        <v>0.16</v>
      </c>
      <c r="J51" s="86">
        <f>ROUND(DISTRIBUTION!M52,2)</f>
        <v>6.36</v>
      </c>
      <c r="K51" s="219">
        <f>ROUND('[3]INPUTS-GENERAL'!$E$10*E51,2)</f>
        <v>0</v>
      </c>
      <c r="L51" s="223">
        <f>ROUND('[3]INPUTS-GENERAL'!$E$11*E51,2)</f>
        <v>0</v>
      </c>
      <c r="M51" s="223">
        <f>ROUND('[3]INPUTS-GENERAL'!$E$12*E51,2)</f>
        <v>0</v>
      </c>
      <c r="N51" s="223">
        <f>ROUND('[3]INPUTS-GENERAL'!$E$13*E51,2)</f>
        <v>0.09</v>
      </c>
      <c r="O51" s="223">
        <f>ROUND('[3]INPUTS-GENERAL'!$E$14*E51,2)</f>
        <v>0</v>
      </c>
      <c r="P51" s="223">
        <f>ROUND('[3]INPUTS-GENERAL'!$E$15*$E51,2)</f>
        <v>0</v>
      </c>
      <c r="Q51" s="105">
        <f>SUM(I51:P51)</f>
        <v>6.61</v>
      </c>
      <c r="R51" s="222">
        <f>ROUND('[3]PROPOSED RATES'!$AB$4*E51,5)</f>
        <v>5.5329999999999997E-2</v>
      </c>
      <c r="S51" s="222">
        <f>ROUND('[3]PROPOSED RATES'!$AB$5*E51,5)</f>
        <v>0.73799000000000003</v>
      </c>
      <c r="T51" s="227">
        <f>ROUND('[3]PROPOSED RATES'!$AB$8*E51,5)</f>
        <v>-3.3E-4</v>
      </c>
      <c r="U51" s="128">
        <f>ROUND(SUM(Q51,R51,T51,S51),5)</f>
        <v>7.40299</v>
      </c>
      <c r="V51" s="105"/>
      <c r="W51" s="227">
        <f>ROUND('[3]PROPOSED RATES'!$AB$7*E51,5)</f>
        <v>-7.6999999999999996E-4</v>
      </c>
      <c r="X51" s="66"/>
      <c r="Y51" s="40">
        <f t="shared" si="0"/>
        <v>39</v>
      </c>
      <c r="Z51" s="40"/>
    </row>
    <row r="52" spans="1:26">
      <c r="A52" s="90">
        <f t="shared" si="1"/>
        <v>40</v>
      </c>
      <c r="B52" s="90"/>
      <c r="C52" s="186">
        <f>C36</f>
        <v>3.9E-2</v>
      </c>
      <c r="D52" s="99"/>
      <c r="E52" s="99">
        <f>ROUND(C52*$B$8,0)</f>
        <v>14</v>
      </c>
      <c r="F52" s="53">
        <f>'HP SODIUM VAPOR'!$E$8</f>
        <v>39</v>
      </c>
      <c r="G52" s="53">
        <f>'HP SODIUM VAPOR'!$E$9</f>
        <v>4900</v>
      </c>
      <c r="H52" s="118"/>
      <c r="I52" s="219">
        <f>ROUND('[3]INPUTS-GENERAL'!$E$9*E52,2)</f>
        <v>0.21</v>
      </c>
      <c r="J52" s="86">
        <f>ROUND(DISTRIBUTION!M53,2)</f>
        <v>6.88</v>
      </c>
      <c r="K52" s="219">
        <f>ROUND('[3]INPUTS-GENERAL'!$E$10*E52,2)</f>
        <v>0</v>
      </c>
      <c r="L52" s="223">
        <f>ROUND('[3]INPUTS-GENERAL'!$E$11*E52,2)</f>
        <v>0</v>
      </c>
      <c r="M52" s="223">
        <f>ROUND('[3]INPUTS-GENERAL'!$E$12*E52,2)</f>
        <v>0</v>
      </c>
      <c r="N52" s="223">
        <f>ROUND('[3]INPUTS-GENERAL'!$E$13*E52,2)</f>
        <v>0.11</v>
      </c>
      <c r="O52" s="223">
        <f>ROUND('[3]INPUTS-GENERAL'!$E$14*E52,2)</f>
        <v>0</v>
      </c>
      <c r="P52" s="223">
        <f>ROUND('[3]INPUTS-GENERAL'!$E$15*$E52,2)</f>
        <v>0</v>
      </c>
      <c r="Q52" s="105">
        <f>SUM(I52:P52)</f>
        <v>7.2</v>
      </c>
      <c r="R52" s="222">
        <f>ROUND('[3]PROPOSED RATES'!$AB$4*E52,5)</f>
        <v>7.0419999999999996E-2</v>
      </c>
      <c r="S52" s="222">
        <f>ROUND('[3]PROPOSED RATES'!$AB$5*E52,5)</f>
        <v>0.93925999999999998</v>
      </c>
      <c r="T52" s="227">
        <f>ROUND('[3]PROPOSED RATES'!$AB$8*E52,5)</f>
        <v>-4.2000000000000002E-4</v>
      </c>
      <c r="U52" s="128">
        <f>ROUND(SUM(Q52,R52,T52,S52),5)</f>
        <v>8.2092600000000004</v>
      </c>
      <c r="V52" s="105"/>
      <c r="W52" s="227">
        <f>ROUND('[3]PROPOSED RATES'!$AB$7*E52,5)</f>
        <v>-9.7999999999999997E-4</v>
      </c>
      <c r="X52" s="66"/>
      <c r="Y52" s="40">
        <f t="shared" si="0"/>
        <v>40</v>
      </c>
      <c r="Z52" s="40"/>
    </row>
    <row r="53" spans="1:26">
      <c r="A53" s="90">
        <f t="shared" si="1"/>
        <v>41</v>
      </c>
      <c r="B53" s="90"/>
      <c r="C53" s="186">
        <f>C37</f>
        <v>7.0999999999999994E-2</v>
      </c>
      <c r="D53" s="99"/>
      <c r="E53" s="99">
        <f>ROUND(C53*$B$8,0)</f>
        <v>25</v>
      </c>
      <c r="F53" s="53">
        <f>'HP SODIUM VAPOR'!$F$8</f>
        <v>71</v>
      </c>
      <c r="G53" s="53">
        <f>'HP SODIUM VAPOR'!$F$9</f>
        <v>8300</v>
      </c>
      <c r="H53" s="118"/>
      <c r="I53" s="219">
        <f>ROUND('[3]INPUTS-GENERAL'!$E$9*E53,2)</f>
        <v>0.37</v>
      </c>
      <c r="J53" s="86">
        <f>ROUND(DISTRIBUTION!M54,2)</f>
        <v>7.42</v>
      </c>
      <c r="K53" s="219">
        <f>ROUND('[3]INPUTS-GENERAL'!$E$10*E53,2)</f>
        <v>0.01</v>
      </c>
      <c r="L53" s="223">
        <f>ROUND('[3]INPUTS-GENERAL'!$E$11*E53,2)</f>
        <v>0</v>
      </c>
      <c r="M53" s="223">
        <f>ROUND('[3]INPUTS-GENERAL'!$E$12*E53,2)</f>
        <v>0</v>
      </c>
      <c r="N53" s="223">
        <f>ROUND('[3]INPUTS-GENERAL'!$E$13*E53,2)</f>
        <v>0.2</v>
      </c>
      <c r="O53" s="223">
        <f>ROUND('[3]INPUTS-GENERAL'!$E$14*E53,2)</f>
        <v>0</v>
      </c>
      <c r="P53" s="223">
        <f>ROUND('[3]INPUTS-GENERAL'!$E$15*$E53,2)</f>
        <v>0</v>
      </c>
      <c r="Q53" s="105">
        <f>SUM(I53:P53)</f>
        <v>8</v>
      </c>
      <c r="R53" s="222">
        <f>ROUND('[3]PROPOSED RATES'!$AB$4*E53,5)</f>
        <v>0.12575</v>
      </c>
      <c r="S53" s="222">
        <f>ROUND('[3]PROPOSED RATES'!$AB$5*E53,5)</f>
        <v>1.6772499999999999</v>
      </c>
      <c r="T53" s="227">
        <f>ROUND('[3]PROPOSED RATES'!$AB$8*E53,5)</f>
        <v>-7.5000000000000002E-4</v>
      </c>
      <c r="U53" s="128">
        <f>ROUND(SUM(Q53,R53,T53,S53),5)</f>
        <v>9.8022500000000008</v>
      </c>
      <c r="V53" s="105"/>
      <c r="W53" s="227">
        <f>ROUND('[3]PROPOSED RATES'!$AB$7*E53,5)</f>
        <v>-1.75E-3</v>
      </c>
      <c r="X53" s="66"/>
      <c r="Y53" s="40">
        <f t="shared" si="0"/>
        <v>41</v>
      </c>
      <c r="Z53" s="40"/>
    </row>
    <row r="54" spans="1:26">
      <c r="A54" s="90">
        <f t="shared" si="1"/>
        <v>42</v>
      </c>
      <c r="B54" s="90"/>
      <c r="C54" s="186"/>
      <c r="D54" s="99"/>
      <c r="E54" s="99"/>
      <c r="F54" s="27" t="s">
        <v>180</v>
      </c>
      <c r="H54" s="118"/>
      <c r="I54" s="219"/>
      <c r="J54" s="106"/>
      <c r="K54" s="219"/>
      <c r="L54" s="223"/>
      <c r="M54" s="223"/>
      <c r="N54" s="223"/>
      <c r="O54" s="223"/>
      <c r="P54" s="223"/>
      <c r="Q54" s="105"/>
      <c r="R54" s="222"/>
      <c r="S54" s="222"/>
      <c r="T54" s="227"/>
      <c r="U54" s="128"/>
      <c r="V54" s="105"/>
      <c r="W54" s="227"/>
      <c r="X54" s="66"/>
      <c r="Y54" s="40">
        <f t="shared" si="0"/>
        <v>42</v>
      </c>
      <c r="Z54" s="40"/>
    </row>
    <row r="55" spans="1:26">
      <c r="A55" s="90">
        <f t="shared" si="1"/>
        <v>43</v>
      </c>
      <c r="B55" s="90"/>
      <c r="C55" s="186">
        <f>C39</f>
        <v>9.7000000000000003E-2</v>
      </c>
      <c r="D55" s="99"/>
      <c r="E55" s="99">
        <f>ROUND(C55*$B$8,0)</f>
        <v>34</v>
      </c>
      <c r="F55" s="53">
        <f>'HP SODIUM VAPOR'!$G$8</f>
        <v>97</v>
      </c>
      <c r="G55" s="53">
        <f>'HP SODIUM VAPOR'!$G$9</f>
        <v>9800</v>
      </c>
      <c r="H55" s="118"/>
      <c r="I55" s="219">
        <f>ROUND('[3]INPUTS-GENERAL'!$E$9*E55,2)</f>
        <v>0.5</v>
      </c>
      <c r="J55" s="86">
        <f>ROUND(DISTRIBUTION!M56,2)</f>
        <v>7.96</v>
      </c>
      <c r="K55" s="219">
        <f>ROUND('[3]INPUTS-GENERAL'!$E$10*E55,2)</f>
        <v>0.01</v>
      </c>
      <c r="L55" s="223">
        <f>ROUND('[3]INPUTS-GENERAL'!$E$11*E55,2)</f>
        <v>0</v>
      </c>
      <c r="M55" s="223">
        <f>ROUND('[3]INPUTS-GENERAL'!$E$12*E55,2)</f>
        <v>0</v>
      </c>
      <c r="N55" s="223">
        <f>ROUND('[3]INPUTS-GENERAL'!$E$13*E55,2)</f>
        <v>0.27</v>
      </c>
      <c r="O55" s="223">
        <f>ROUND('[3]INPUTS-GENERAL'!$E$14*E55,2)</f>
        <v>0</v>
      </c>
      <c r="P55" s="223">
        <f>ROUND('[3]INPUTS-GENERAL'!$E$15*$E55,2)</f>
        <v>0</v>
      </c>
      <c r="Q55" s="105">
        <f>SUM(I55:P55)</f>
        <v>8.74</v>
      </c>
      <c r="R55" s="222">
        <f>ROUND('[3]PROPOSED RATES'!$AB$4*E55,5)</f>
        <v>0.17102000000000001</v>
      </c>
      <c r="S55" s="222">
        <f>ROUND('[3]PROPOSED RATES'!$AB$5*E55,5)</f>
        <v>2.2810600000000001</v>
      </c>
      <c r="T55" s="227">
        <f>ROUND('[3]PROPOSED RATES'!$AB$8*E55,5)</f>
        <v>-1.0200000000000001E-3</v>
      </c>
      <c r="U55" s="128">
        <f>ROUND(SUM(Q55,R55,T55,S55),5)</f>
        <v>11.19106</v>
      </c>
      <c r="V55" s="105"/>
      <c r="W55" s="227">
        <f>ROUND('[3]PROPOSED RATES'!$AB$7*E55,5)</f>
        <v>-2.3800000000000002E-3</v>
      </c>
      <c r="X55" s="66"/>
      <c r="Y55" s="40">
        <f t="shared" si="0"/>
        <v>43</v>
      </c>
      <c r="Z55" s="40"/>
    </row>
    <row r="56" spans="1:26">
      <c r="A56" s="90">
        <f t="shared" si="1"/>
        <v>44</v>
      </c>
      <c r="B56" s="90"/>
      <c r="C56" s="186">
        <f>C40</f>
        <v>9.8000000000000004E-2</v>
      </c>
      <c r="D56" s="99"/>
      <c r="E56" s="99">
        <f>ROUND(C56*$B$8,0)</f>
        <v>34</v>
      </c>
      <c r="F56" s="53">
        <f>'HP SODIUM VAPOR'!$H$8</f>
        <v>98</v>
      </c>
      <c r="G56" s="53">
        <f>'HP SODIUM VAPOR'!$H$9</f>
        <v>14400</v>
      </c>
      <c r="H56" s="118"/>
      <c r="I56" s="219">
        <f>ROUND('[3]INPUTS-GENERAL'!$E$9*E56,2)</f>
        <v>0.5</v>
      </c>
      <c r="J56" s="86">
        <f>ROUND(DISTRIBUTION!M57,2)</f>
        <v>9.1300000000000008</v>
      </c>
      <c r="K56" s="219">
        <f>ROUND('[3]INPUTS-GENERAL'!$E$10*E56,2)</f>
        <v>0.01</v>
      </c>
      <c r="L56" s="223">
        <f>ROUND('[3]INPUTS-GENERAL'!$E$11*E56,2)</f>
        <v>0</v>
      </c>
      <c r="M56" s="223">
        <f>ROUND('[3]INPUTS-GENERAL'!$E$12*E56,2)</f>
        <v>0</v>
      </c>
      <c r="N56" s="223">
        <f>ROUND('[3]INPUTS-GENERAL'!$E$13*E56,2)</f>
        <v>0.27</v>
      </c>
      <c r="O56" s="223">
        <f>ROUND('[3]INPUTS-GENERAL'!$E$14*E56,2)</f>
        <v>0</v>
      </c>
      <c r="P56" s="223">
        <f>ROUND('[3]INPUTS-GENERAL'!$E$15*$E56,2)</f>
        <v>0</v>
      </c>
      <c r="Q56" s="105">
        <f>SUM(I56:P56)</f>
        <v>9.91</v>
      </c>
      <c r="R56" s="222">
        <f>ROUND('[3]PROPOSED RATES'!$AB$4*E56,5)</f>
        <v>0.17102000000000001</v>
      </c>
      <c r="S56" s="222">
        <f>ROUND('[3]PROPOSED RATES'!$AB$5*E56,5)</f>
        <v>2.2810600000000001</v>
      </c>
      <c r="T56" s="227">
        <f>ROUND('[3]PROPOSED RATES'!$AB$8*E56,5)</f>
        <v>-1.0200000000000001E-3</v>
      </c>
      <c r="U56" s="128">
        <f>ROUND(SUM(Q56,R56,T56,S56),5)</f>
        <v>12.36106</v>
      </c>
      <c r="V56" s="105"/>
      <c r="W56" s="227">
        <f>ROUND('[3]PROPOSED RATES'!$AB$7*E56,5)</f>
        <v>-2.3800000000000002E-3</v>
      </c>
      <c r="X56" s="66"/>
      <c r="Y56" s="40">
        <f t="shared" si="0"/>
        <v>44</v>
      </c>
      <c r="Z56" s="40"/>
    </row>
    <row r="57" spans="1:26">
      <c r="A57" s="90">
        <f t="shared" si="1"/>
        <v>45</v>
      </c>
      <c r="B57" s="90"/>
      <c r="C57" s="186">
        <f>C41</f>
        <v>0.17399999999999999</v>
      </c>
      <c r="D57" s="55"/>
      <c r="E57" s="99">
        <f>ROUND(C57*$B$8,0)</f>
        <v>60</v>
      </c>
      <c r="F57" s="53">
        <f>'HP SODIUM VAPOR'!$I$8</f>
        <v>174</v>
      </c>
      <c r="G57" s="53">
        <f>'HP SODIUM VAPOR'!$I$9</f>
        <v>20100</v>
      </c>
      <c r="H57" s="118"/>
      <c r="I57" s="219">
        <f>ROUND('[3]INPUTS-GENERAL'!$E$9*E57,2)</f>
        <v>0.88</v>
      </c>
      <c r="J57" s="86">
        <f>ROUND(DISTRIBUTION!M58,2)</f>
        <v>10.210000000000001</v>
      </c>
      <c r="K57" s="219">
        <f>ROUND('[3]INPUTS-GENERAL'!$E$10*E57,2)</f>
        <v>0.02</v>
      </c>
      <c r="L57" s="223">
        <f>ROUND('[3]INPUTS-GENERAL'!$E$11*E57,2)</f>
        <v>0</v>
      </c>
      <c r="M57" s="223">
        <f>ROUND('[3]INPUTS-GENERAL'!$E$12*E57,2)</f>
        <v>0</v>
      </c>
      <c r="N57" s="223">
        <f>ROUND('[3]INPUTS-GENERAL'!$E$13*E57,2)</f>
        <v>0.47</v>
      </c>
      <c r="O57" s="223">
        <f>ROUND('[3]INPUTS-GENERAL'!$E$14*E57,2)</f>
        <v>0</v>
      </c>
      <c r="P57" s="223">
        <f>ROUND('[3]INPUTS-GENERAL'!$E$15*$E57,2)</f>
        <v>0</v>
      </c>
      <c r="Q57" s="105">
        <f>SUM(I57:P57)</f>
        <v>11.580000000000002</v>
      </c>
      <c r="R57" s="222">
        <f>ROUND('[3]PROPOSED RATES'!$AB$4*E57,5)</f>
        <v>0.30180000000000001</v>
      </c>
      <c r="S57" s="222">
        <f>ROUND('[3]PROPOSED RATES'!$AB$5*E57,5)</f>
        <v>4.0254000000000003</v>
      </c>
      <c r="T57" s="227">
        <f>ROUND('[3]PROPOSED RATES'!$AB$8*E57,5)</f>
        <v>-1.8E-3</v>
      </c>
      <c r="U57" s="128">
        <f>ROUND(SUM(Q57,R57,T57,S57),5)</f>
        <v>15.9054</v>
      </c>
      <c r="V57" s="105"/>
      <c r="W57" s="227">
        <f>ROUND('[3]PROPOSED RATES'!$AB$7*E57,5)</f>
        <v>-4.1999999999999997E-3</v>
      </c>
      <c r="X57" s="38"/>
      <c r="Y57" s="40">
        <f t="shared" si="0"/>
        <v>45</v>
      </c>
      <c r="Z57" s="40"/>
    </row>
    <row r="58" spans="1:26">
      <c r="A58" s="90">
        <f t="shared" si="1"/>
        <v>46</v>
      </c>
      <c r="B58" s="90"/>
      <c r="C58" s="186"/>
      <c r="D58" s="99"/>
      <c r="E58" s="99"/>
      <c r="F58" s="27" t="s">
        <v>66</v>
      </c>
      <c r="I58" s="219"/>
      <c r="J58" s="105"/>
      <c r="K58" s="219"/>
      <c r="L58" s="223"/>
      <c r="M58" s="223"/>
      <c r="N58" s="223"/>
      <c r="O58" s="223"/>
      <c r="P58" s="223"/>
      <c r="Q58" s="105"/>
      <c r="R58" s="222"/>
      <c r="S58" s="222"/>
      <c r="T58" s="227"/>
      <c r="U58" s="128"/>
      <c r="V58" s="105"/>
      <c r="W58" s="227"/>
      <c r="X58" s="66"/>
      <c r="Y58" s="40">
        <f t="shared" si="0"/>
        <v>46</v>
      </c>
      <c r="Z58" s="40"/>
    </row>
    <row r="59" spans="1:26">
      <c r="A59" s="90">
        <f t="shared" si="1"/>
        <v>47</v>
      </c>
      <c r="B59" s="90"/>
      <c r="C59" s="186">
        <f>'LP SODIUM VAPOR'!D27/1000</f>
        <v>1.4E-2</v>
      </c>
      <c r="D59" s="99"/>
      <c r="E59" s="99">
        <f>ROUND(C59*$B$8,0)</f>
        <v>5</v>
      </c>
      <c r="F59" s="53">
        <f>'LP SODIUM VAPOR'!$D$7</f>
        <v>14</v>
      </c>
      <c r="G59" s="53">
        <f>'LP SODIUM VAPOR'!$D$8</f>
        <v>1900</v>
      </c>
      <c r="H59" s="89"/>
      <c r="I59" s="219">
        <f>ROUND('[3]INPUTS-GENERAL'!$E$9*E59,2)</f>
        <v>7.0000000000000007E-2</v>
      </c>
      <c r="J59" s="86">
        <f>ROUND(DISTRIBUTION!M60,2)</f>
        <v>9.7899999999999991</v>
      </c>
      <c r="K59" s="219">
        <f>ROUND('[3]INPUTS-GENERAL'!$E$10*E59,2)</f>
        <v>0</v>
      </c>
      <c r="L59" s="223">
        <f>ROUND('[3]INPUTS-GENERAL'!$E$11*E59,2)</f>
        <v>0</v>
      </c>
      <c r="M59" s="223">
        <f>ROUND('[3]INPUTS-GENERAL'!$E$12*E59,2)</f>
        <v>0</v>
      </c>
      <c r="N59" s="223">
        <f>ROUND('[3]INPUTS-GENERAL'!$E$13*E59,2)</f>
        <v>0.04</v>
      </c>
      <c r="O59" s="223">
        <f>ROUND('[3]INPUTS-GENERAL'!$E$14*E59,2)</f>
        <v>0</v>
      </c>
      <c r="P59" s="223">
        <f>ROUND('[3]INPUTS-GENERAL'!$E$15*$E59,2)</f>
        <v>0</v>
      </c>
      <c r="Q59" s="86">
        <f>SUM(I59:P59)</f>
        <v>9.8999999999999986</v>
      </c>
      <c r="R59" s="222">
        <f>ROUND('[3]PROPOSED RATES'!$AB$4*E59,5)</f>
        <v>2.5149999999999999E-2</v>
      </c>
      <c r="S59" s="222">
        <f>ROUND('[3]PROPOSED RATES'!$AB$5*E59,5)</f>
        <v>0.33545000000000003</v>
      </c>
      <c r="T59" s="227">
        <f>ROUND('[3]PROPOSED RATES'!$AB$8*E59,5)</f>
        <v>-1.4999999999999999E-4</v>
      </c>
      <c r="U59" s="128">
        <f>ROUND(SUM(Q59,R59,T59,S59),5)</f>
        <v>10.260450000000001</v>
      </c>
      <c r="V59" s="105"/>
      <c r="W59" s="227">
        <f>ROUND('[3]PROPOSED RATES'!$AB$7*E59,5)</f>
        <v>-3.5E-4</v>
      </c>
      <c r="X59" s="66"/>
      <c r="Y59" s="40">
        <f t="shared" si="0"/>
        <v>47</v>
      </c>
      <c r="Z59" s="40"/>
    </row>
    <row r="60" spans="1:26">
      <c r="A60" s="90">
        <f t="shared" si="1"/>
        <v>48</v>
      </c>
      <c r="B60" s="90"/>
      <c r="C60" s="186">
        <f>'LP SODIUM VAPOR'!E27/1000</f>
        <v>3.9E-2</v>
      </c>
      <c r="D60" s="99"/>
      <c r="E60" s="99">
        <f>ROUND(C60*$B$8,0)</f>
        <v>14</v>
      </c>
      <c r="F60" s="53">
        <f>'LP SODIUM VAPOR'!$E$7</f>
        <v>39</v>
      </c>
      <c r="G60" s="53">
        <f>'LP SODIUM VAPOR'!$E$8</f>
        <v>4900</v>
      </c>
      <c r="H60" s="89"/>
      <c r="I60" s="219">
        <f>ROUND('[3]INPUTS-GENERAL'!$E$9*E60,2)</f>
        <v>0.21</v>
      </c>
      <c r="J60" s="86">
        <f>ROUND(DISTRIBUTION!M61,2)</f>
        <v>10.63</v>
      </c>
      <c r="K60" s="219">
        <f>ROUND('[3]INPUTS-GENERAL'!$E$10*E60,2)</f>
        <v>0</v>
      </c>
      <c r="L60" s="223">
        <f>ROUND('[3]INPUTS-GENERAL'!$E$11*E60,2)</f>
        <v>0</v>
      </c>
      <c r="M60" s="223">
        <f>ROUND('[3]INPUTS-GENERAL'!$E$12*E60,2)</f>
        <v>0</v>
      </c>
      <c r="N60" s="223">
        <f>ROUND('[3]INPUTS-GENERAL'!$E$13*E60,2)</f>
        <v>0.11</v>
      </c>
      <c r="O60" s="223">
        <f>ROUND('[3]INPUTS-GENERAL'!$E$14*E60,2)</f>
        <v>0</v>
      </c>
      <c r="P60" s="223">
        <f>ROUND('[3]INPUTS-GENERAL'!$E$15*$E60,2)</f>
        <v>0</v>
      </c>
      <c r="Q60" s="105">
        <f>SUM(I60:P60)</f>
        <v>10.950000000000001</v>
      </c>
      <c r="R60" s="222">
        <f>ROUND('[3]PROPOSED RATES'!$AB$4*E60,5)</f>
        <v>7.0419999999999996E-2</v>
      </c>
      <c r="S60" s="222">
        <f>ROUND('[3]PROPOSED RATES'!$AB$5*E60,5)</f>
        <v>0.93925999999999998</v>
      </c>
      <c r="T60" s="227">
        <f>ROUND('[3]PROPOSED RATES'!$AB$8*E60,5)</f>
        <v>-4.2000000000000002E-4</v>
      </c>
      <c r="U60" s="128">
        <f>ROUND(SUM(Q60,R60,T60,S60),5)</f>
        <v>11.95926</v>
      </c>
      <c r="V60" s="105"/>
      <c r="W60" s="227">
        <f>ROUND('[3]PROPOSED RATES'!$AB$7*E60,5)</f>
        <v>-9.7999999999999997E-4</v>
      </c>
      <c r="X60" s="66"/>
      <c r="Y60" s="40">
        <f t="shared" si="0"/>
        <v>48</v>
      </c>
      <c r="Z60" s="40"/>
    </row>
    <row r="61" spans="1:26">
      <c r="A61" s="90">
        <f t="shared" si="1"/>
        <v>49</v>
      </c>
      <c r="B61" s="90"/>
      <c r="C61" s="186">
        <f>'LP SODIUM VAPOR'!F27/1000</f>
        <v>0.06</v>
      </c>
      <c r="D61" s="99"/>
      <c r="E61" s="99">
        <f>ROUND(C61*$B$8,0)</f>
        <v>21</v>
      </c>
      <c r="F61" s="53">
        <f>'LP SODIUM VAPOR'!$F$7</f>
        <v>60</v>
      </c>
      <c r="G61" s="53">
        <f>'LP SODIUM VAPOR'!$F$8</f>
        <v>6914</v>
      </c>
      <c r="H61" s="89"/>
      <c r="I61" s="219">
        <f>ROUND('[3]INPUTS-GENERAL'!$E$9*E61,2)</f>
        <v>0.31</v>
      </c>
      <c r="J61" s="86">
        <f>ROUND(DISTRIBUTION!M62,2)</f>
        <v>11.87</v>
      </c>
      <c r="K61" s="219">
        <f>ROUND('[3]INPUTS-GENERAL'!$E$10*E61,2)</f>
        <v>0.01</v>
      </c>
      <c r="L61" s="223">
        <f>ROUND('[3]INPUTS-GENERAL'!$E$11*E61,2)</f>
        <v>0</v>
      </c>
      <c r="M61" s="223">
        <f>ROUND('[3]INPUTS-GENERAL'!$E$12*E61,2)</f>
        <v>0</v>
      </c>
      <c r="N61" s="223">
        <f>ROUND('[3]INPUTS-GENERAL'!$E$13*E61,2)</f>
        <v>0.16</v>
      </c>
      <c r="O61" s="223">
        <f>ROUND('[3]INPUTS-GENERAL'!$E$14*E61,2)</f>
        <v>0</v>
      </c>
      <c r="P61" s="223">
        <f>ROUND('[3]INPUTS-GENERAL'!$E$15*$E61,2)</f>
        <v>0</v>
      </c>
      <c r="Q61" s="105">
        <f>SUM(I61:P61)</f>
        <v>12.35</v>
      </c>
      <c r="R61" s="222">
        <f>ROUND('[3]PROPOSED RATES'!$AB$4*E61,5)</f>
        <v>0.10563</v>
      </c>
      <c r="S61" s="222">
        <f>ROUND('[3]PROPOSED RATES'!$AB$5*E61,5)</f>
        <v>1.40889</v>
      </c>
      <c r="T61" s="227">
        <f>ROUND('[3]PROPOSED RATES'!$AB$8*E61,5)</f>
        <v>-6.3000000000000003E-4</v>
      </c>
      <c r="U61" s="128">
        <f>ROUND(SUM(Q61,R61,T61,S61),5)</f>
        <v>13.86389</v>
      </c>
      <c r="V61" s="105"/>
      <c r="W61" s="227">
        <f>ROUND('[3]PROPOSED RATES'!$AB$7*E61,5)</f>
        <v>-1.47E-3</v>
      </c>
      <c r="X61" s="66"/>
      <c r="Y61" s="40">
        <f t="shared" si="0"/>
        <v>49</v>
      </c>
      <c r="Z61" s="40"/>
    </row>
    <row r="62" spans="1:26">
      <c r="A62" s="90">
        <f t="shared" si="1"/>
        <v>50</v>
      </c>
      <c r="B62" s="90"/>
      <c r="C62" s="186">
        <f>'LP SODIUM VAPOR'!G27/1000</f>
        <v>9.8000000000000004E-2</v>
      </c>
      <c r="D62" s="99"/>
      <c r="E62" s="99">
        <f>ROUND(C62*$B$8,0)</f>
        <v>34</v>
      </c>
      <c r="F62" s="53">
        <f>'LP SODIUM VAPOR'!$G$7</f>
        <v>98</v>
      </c>
      <c r="G62" s="53">
        <f>'LP SODIUM VAPOR'!$G$8</f>
        <v>11000</v>
      </c>
      <c r="H62" s="89"/>
      <c r="I62" s="219">
        <f>ROUND('[3]INPUTS-GENERAL'!$E$9*E62,2)</f>
        <v>0.5</v>
      </c>
      <c r="J62" s="86">
        <f>ROUND(DISTRIBUTION!M63,2)</f>
        <v>12.58</v>
      </c>
      <c r="K62" s="219">
        <f>ROUND('[3]INPUTS-GENERAL'!$E$10*E62,2)</f>
        <v>0.01</v>
      </c>
      <c r="L62" s="223">
        <f>ROUND('[3]INPUTS-GENERAL'!$E$11*E62,2)</f>
        <v>0</v>
      </c>
      <c r="M62" s="223">
        <f>ROUND('[3]INPUTS-GENERAL'!$E$12*E62,2)</f>
        <v>0</v>
      </c>
      <c r="N62" s="223">
        <f>ROUND('[3]INPUTS-GENERAL'!$E$13*E62,2)</f>
        <v>0.27</v>
      </c>
      <c r="O62" s="223">
        <f>ROUND('[3]INPUTS-GENERAL'!$E$14*E62,2)</f>
        <v>0</v>
      </c>
      <c r="P62" s="223">
        <f>ROUND('[3]INPUTS-GENERAL'!$E$15*$E62,2)</f>
        <v>0</v>
      </c>
      <c r="Q62" s="105">
        <f>SUM(I62:P62)</f>
        <v>13.36</v>
      </c>
      <c r="R62" s="222">
        <f>ROUND('[3]PROPOSED RATES'!$AB$4*E62,5)</f>
        <v>0.17102000000000001</v>
      </c>
      <c r="S62" s="222">
        <f>ROUND('[3]PROPOSED RATES'!$AB$5*E62,5)</f>
        <v>2.2810600000000001</v>
      </c>
      <c r="T62" s="227">
        <f>ROUND('[3]PROPOSED RATES'!$AB$8*E62,5)</f>
        <v>-1.0200000000000001E-3</v>
      </c>
      <c r="U62" s="128">
        <f>ROUND(SUM(Q62,R62,T62,S62),5)</f>
        <v>15.811059999999999</v>
      </c>
      <c r="V62" s="105"/>
      <c r="W62" s="227">
        <f>ROUND('[3]PROPOSED RATES'!$AB$7*E62,5)</f>
        <v>-2.3800000000000002E-3</v>
      </c>
      <c r="X62" s="66"/>
      <c r="Y62" s="40">
        <f t="shared" si="0"/>
        <v>50</v>
      </c>
      <c r="Z62" s="40"/>
    </row>
    <row r="63" spans="1:26">
      <c r="A63" s="90">
        <f t="shared" si="1"/>
        <v>51</v>
      </c>
      <c r="B63" s="90"/>
      <c r="C63" s="186"/>
      <c r="D63" s="99"/>
      <c r="E63" s="99"/>
      <c r="F63" s="27" t="s">
        <v>67</v>
      </c>
      <c r="H63" s="89"/>
      <c r="I63" s="219"/>
      <c r="J63" s="106"/>
      <c r="K63" s="219"/>
      <c r="L63" s="223"/>
      <c r="M63" s="223"/>
      <c r="N63" s="223"/>
      <c r="O63" s="223"/>
      <c r="P63" s="223"/>
      <c r="Q63" s="142"/>
      <c r="R63" s="222"/>
      <c r="S63" s="222"/>
      <c r="T63" s="227"/>
      <c r="U63" s="128"/>
      <c r="V63" s="105"/>
      <c r="W63" s="227"/>
      <c r="X63" s="66"/>
      <c r="Y63" s="40">
        <f t="shared" si="0"/>
        <v>51</v>
      </c>
      <c r="Z63" s="40"/>
    </row>
    <row r="64" spans="1:26">
      <c r="A64" s="90">
        <f t="shared" si="1"/>
        <v>52</v>
      </c>
      <c r="B64" s="90"/>
      <c r="C64" s="186">
        <f>C59</f>
        <v>1.4E-2</v>
      </c>
      <c r="D64" s="99"/>
      <c r="E64" s="99">
        <f>ROUND(C64*$B$8,0)</f>
        <v>5</v>
      </c>
      <c r="F64" s="53">
        <f>'LP SODIUM VAPOR'!$D$7</f>
        <v>14</v>
      </c>
      <c r="G64" s="53">
        <f>'LP SODIUM VAPOR'!$D$8</f>
        <v>1900</v>
      </c>
      <c r="H64" s="89"/>
      <c r="I64" s="219">
        <f>ROUND('[3]INPUTS-GENERAL'!$E$9*E64,2)</f>
        <v>7.0000000000000007E-2</v>
      </c>
      <c r="J64" s="86">
        <f>ROUND(DISTRIBUTION!M65,2)</f>
        <v>10.1</v>
      </c>
      <c r="K64" s="219">
        <f>ROUND('[3]INPUTS-GENERAL'!$E$10*E64,2)</f>
        <v>0</v>
      </c>
      <c r="L64" s="223">
        <f>ROUND('[3]INPUTS-GENERAL'!$E$11*E64,2)</f>
        <v>0</v>
      </c>
      <c r="M64" s="223">
        <f>ROUND('[3]INPUTS-GENERAL'!$E$12*E64,2)</f>
        <v>0</v>
      </c>
      <c r="N64" s="223">
        <f>ROUND('[3]INPUTS-GENERAL'!$E$13*E64,2)</f>
        <v>0.04</v>
      </c>
      <c r="O64" s="223">
        <f>ROUND('[3]INPUTS-GENERAL'!$E$14*E64,2)</f>
        <v>0</v>
      </c>
      <c r="P64" s="223">
        <f>ROUND('[3]INPUTS-GENERAL'!$E$15*$E64,2)</f>
        <v>0</v>
      </c>
      <c r="Q64" s="105">
        <f>SUM(I64:P64)</f>
        <v>10.209999999999999</v>
      </c>
      <c r="R64" s="222">
        <f>ROUND('[3]PROPOSED RATES'!$AB$4*E64,5)</f>
        <v>2.5149999999999999E-2</v>
      </c>
      <c r="S64" s="222">
        <f>ROUND('[3]PROPOSED RATES'!$AB$5*E64,5)</f>
        <v>0.33545000000000003</v>
      </c>
      <c r="T64" s="227">
        <f>ROUND('[3]PROPOSED RATES'!$AB$8*E64,5)</f>
        <v>-1.4999999999999999E-4</v>
      </c>
      <c r="U64" s="128">
        <f>ROUND(SUM(Q64,R64,T64,S64),5)</f>
        <v>10.570449999999999</v>
      </c>
      <c r="V64" s="105"/>
      <c r="W64" s="227">
        <f>ROUND('[3]PROPOSED RATES'!$AB$7*E64,5)</f>
        <v>-3.5E-4</v>
      </c>
      <c r="X64" s="66"/>
      <c r="Y64" s="40">
        <f t="shared" si="0"/>
        <v>52</v>
      </c>
      <c r="Z64" s="40"/>
    </row>
    <row r="65" spans="1:26">
      <c r="A65" s="90">
        <f t="shared" si="1"/>
        <v>53</v>
      </c>
      <c r="B65" s="90"/>
      <c r="C65" s="186">
        <f>C60</f>
        <v>3.9E-2</v>
      </c>
      <c r="D65" s="99"/>
      <c r="E65" s="99">
        <f>ROUND(C65*$B$8,0)</f>
        <v>14</v>
      </c>
      <c r="F65" s="53">
        <f>'LP SODIUM VAPOR'!$E$7</f>
        <v>39</v>
      </c>
      <c r="G65" s="53">
        <f>'LP SODIUM VAPOR'!$E$8</f>
        <v>4900</v>
      </c>
      <c r="H65" s="89"/>
      <c r="I65" s="219">
        <f>ROUND('[3]INPUTS-GENERAL'!$E$9*E65,2)</f>
        <v>0.21</v>
      </c>
      <c r="J65" s="86">
        <f>ROUND(DISTRIBUTION!M66,2)</f>
        <v>10.93</v>
      </c>
      <c r="K65" s="219">
        <f>ROUND('[3]INPUTS-GENERAL'!$E$10*E65,2)</f>
        <v>0</v>
      </c>
      <c r="L65" s="223">
        <f>ROUND('[3]INPUTS-GENERAL'!$E$11*E65,2)</f>
        <v>0</v>
      </c>
      <c r="M65" s="223">
        <f>ROUND('[3]INPUTS-GENERAL'!$E$12*E65,2)</f>
        <v>0</v>
      </c>
      <c r="N65" s="223">
        <f>ROUND('[3]INPUTS-GENERAL'!$E$13*E65,2)</f>
        <v>0.11</v>
      </c>
      <c r="O65" s="223">
        <f>ROUND('[3]INPUTS-GENERAL'!$E$14*E65,2)</f>
        <v>0</v>
      </c>
      <c r="P65" s="223">
        <f>ROUND('[3]INPUTS-GENERAL'!$E$15*$E65,2)</f>
        <v>0</v>
      </c>
      <c r="Q65" s="105">
        <f>SUM(I65:P65)</f>
        <v>11.25</v>
      </c>
      <c r="R65" s="222">
        <f>ROUND('[3]PROPOSED RATES'!$AB$4*E65,5)</f>
        <v>7.0419999999999996E-2</v>
      </c>
      <c r="S65" s="222">
        <f>ROUND('[3]PROPOSED RATES'!$AB$5*E65,5)</f>
        <v>0.93925999999999998</v>
      </c>
      <c r="T65" s="227">
        <f>ROUND('[3]PROPOSED RATES'!$AB$8*E65,5)</f>
        <v>-4.2000000000000002E-4</v>
      </c>
      <c r="U65" s="128">
        <f>ROUND(SUM(Q65,R65,T65,S65),5)</f>
        <v>12.259259999999999</v>
      </c>
      <c r="V65" s="105"/>
      <c r="W65" s="227">
        <f>ROUND('[3]PROPOSED RATES'!$AB$7*E65,5)</f>
        <v>-9.7999999999999997E-4</v>
      </c>
      <c r="X65" s="66"/>
      <c r="Y65" s="40">
        <f t="shared" si="0"/>
        <v>53</v>
      </c>
      <c r="Z65" s="40"/>
    </row>
    <row r="66" spans="1:26">
      <c r="A66" s="192">
        <f t="shared" si="1"/>
        <v>54</v>
      </c>
      <c r="B66" s="90"/>
      <c r="C66" s="186">
        <f>C61</f>
        <v>0.06</v>
      </c>
      <c r="D66" s="99"/>
      <c r="E66" s="99">
        <f>ROUND(C66*$B$8,0)</f>
        <v>21</v>
      </c>
      <c r="F66" s="53">
        <f>'LP SODIUM VAPOR'!$F$7</f>
        <v>60</v>
      </c>
      <c r="G66" s="53">
        <f>'LP SODIUM VAPOR'!$F$8</f>
        <v>6914</v>
      </c>
      <c r="H66" s="89"/>
      <c r="I66" s="219">
        <f>ROUND('[3]INPUTS-GENERAL'!$E$9*E66,2)</f>
        <v>0.31</v>
      </c>
      <c r="J66" s="86">
        <f>ROUND(DISTRIBUTION!M67,2)</f>
        <v>12.21</v>
      </c>
      <c r="K66" s="219">
        <f>ROUND('[3]INPUTS-GENERAL'!$E$10*E66,2)</f>
        <v>0.01</v>
      </c>
      <c r="L66" s="223">
        <f>ROUND('[3]INPUTS-GENERAL'!$E$11*E66,2)</f>
        <v>0</v>
      </c>
      <c r="M66" s="223">
        <f>ROUND('[3]INPUTS-GENERAL'!$E$12*E66,2)</f>
        <v>0</v>
      </c>
      <c r="N66" s="223">
        <f>ROUND('[3]INPUTS-GENERAL'!$E$13*E66,2)</f>
        <v>0.16</v>
      </c>
      <c r="O66" s="223">
        <f>ROUND('[3]INPUTS-GENERAL'!$E$14*E66,2)</f>
        <v>0</v>
      </c>
      <c r="P66" s="223">
        <f>ROUND('[3]INPUTS-GENERAL'!$E$15*$E66,2)</f>
        <v>0</v>
      </c>
      <c r="Q66" s="105">
        <f>SUM(I66:P66)</f>
        <v>12.690000000000001</v>
      </c>
      <c r="R66" s="222">
        <f>ROUND('[3]PROPOSED RATES'!$AB$4*E66,5)</f>
        <v>0.10563</v>
      </c>
      <c r="S66" s="222">
        <f>ROUND('[3]PROPOSED RATES'!$AB$5*E66,5)</f>
        <v>1.40889</v>
      </c>
      <c r="T66" s="227">
        <f>ROUND('[3]PROPOSED RATES'!$AB$8*E66,5)</f>
        <v>-6.3000000000000003E-4</v>
      </c>
      <c r="U66" s="128">
        <f>ROUND(SUM(Q66,R66,T66,S66),5)</f>
        <v>14.203889999999999</v>
      </c>
      <c r="V66" s="105"/>
      <c r="W66" s="227">
        <f>ROUND('[3]PROPOSED RATES'!$AB$7*E66,5)</f>
        <v>-1.47E-3</v>
      </c>
      <c r="X66" s="66"/>
      <c r="Y66" s="40">
        <f t="shared" si="0"/>
        <v>54</v>
      </c>
      <c r="Z66" s="40"/>
    </row>
    <row r="67" spans="1:26">
      <c r="A67" s="192">
        <f t="shared" si="1"/>
        <v>55</v>
      </c>
      <c r="B67" s="90"/>
      <c r="C67" s="186">
        <f>C62</f>
        <v>9.8000000000000004E-2</v>
      </c>
      <c r="D67" s="99"/>
      <c r="E67" s="99">
        <f>ROUND(C67*$B$8,0)</f>
        <v>34</v>
      </c>
      <c r="F67" s="53">
        <f>'LP SODIUM VAPOR'!$G$7</f>
        <v>98</v>
      </c>
      <c r="G67" s="53">
        <f>'LP SODIUM VAPOR'!$G$8</f>
        <v>11000</v>
      </c>
      <c r="H67" s="89"/>
      <c r="I67" s="219">
        <f>ROUND('[3]INPUTS-GENERAL'!$E$9*E67,2)</f>
        <v>0.5</v>
      </c>
      <c r="J67" s="86">
        <f>ROUND(DISTRIBUTION!M68,2)</f>
        <v>12.91</v>
      </c>
      <c r="K67" s="219">
        <f>ROUND('[3]INPUTS-GENERAL'!$E$10*E67,2)</f>
        <v>0.01</v>
      </c>
      <c r="L67" s="223">
        <f>ROUND('[3]INPUTS-GENERAL'!$E$11*E67,2)</f>
        <v>0</v>
      </c>
      <c r="M67" s="223">
        <f>ROUND('[3]INPUTS-GENERAL'!$E$12*E67,2)</f>
        <v>0</v>
      </c>
      <c r="N67" s="223">
        <f>ROUND('[3]INPUTS-GENERAL'!$E$13*E67,2)</f>
        <v>0.27</v>
      </c>
      <c r="O67" s="223">
        <f>ROUND('[3]INPUTS-GENERAL'!$E$14*E67,2)</f>
        <v>0</v>
      </c>
      <c r="P67" s="223">
        <f>ROUND('[3]INPUTS-GENERAL'!$E$15*$E67,2)</f>
        <v>0</v>
      </c>
      <c r="Q67" s="105">
        <f>SUM(I67:P67)</f>
        <v>13.69</v>
      </c>
      <c r="R67" s="222">
        <f>ROUND('[3]PROPOSED RATES'!$AB$4*E67,5)</f>
        <v>0.17102000000000001</v>
      </c>
      <c r="S67" s="222">
        <f>ROUND('[3]PROPOSED RATES'!$AB$5*E67,5)</f>
        <v>2.2810600000000001</v>
      </c>
      <c r="T67" s="227">
        <f>ROUND('[3]PROPOSED RATES'!$AB$8*E67,5)</f>
        <v>-1.0200000000000001E-3</v>
      </c>
      <c r="U67" s="128">
        <f>ROUND(SUM(Q67,R67,T67,S67),5)</f>
        <v>16.14106</v>
      </c>
      <c r="V67" s="105"/>
      <c r="W67" s="227">
        <f>ROUND('[3]PROPOSED RATES'!$AB$7*E67,5)</f>
        <v>-2.3800000000000002E-3</v>
      </c>
      <c r="X67" s="66"/>
      <c r="Y67" s="40">
        <f t="shared" si="0"/>
        <v>55</v>
      </c>
      <c r="Z67" s="40"/>
    </row>
    <row r="68" spans="1:26">
      <c r="A68" s="192">
        <f t="shared" si="1"/>
        <v>56</v>
      </c>
      <c r="B68" s="90"/>
      <c r="C68" s="186"/>
      <c r="D68" s="99"/>
      <c r="E68" s="99"/>
      <c r="F68" s="27" t="s">
        <v>68</v>
      </c>
      <c r="H68" s="89"/>
      <c r="I68" s="219"/>
      <c r="J68" s="106"/>
      <c r="K68" s="219"/>
      <c r="L68" s="223"/>
      <c r="M68" s="223"/>
      <c r="N68" s="223"/>
      <c r="O68" s="223"/>
      <c r="P68" s="223"/>
      <c r="Q68" s="142"/>
      <c r="R68" s="222"/>
      <c r="S68" s="222"/>
      <c r="T68" s="227"/>
      <c r="U68" s="128"/>
      <c r="V68" s="105"/>
      <c r="W68" s="227"/>
      <c r="X68" s="66"/>
      <c r="Y68" s="40">
        <f t="shared" si="0"/>
        <v>56</v>
      </c>
      <c r="Z68" s="40"/>
    </row>
    <row r="69" spans="1:26">
      <c r="A69" s="192">
        <f t="shared" si="1"/>
        <v>57</v>
      </c>
      <c r="B69" s="90"/>
      <c r="C69" s="186">
        <f>C59</f>
        <v>1.4E-2</v>
      </c>
      <c r="D69" s="99"/>
      <c r="E69" s="99">
        <f>ROUND(C69*$B$8,0)</f>
        <v>5</v>
      </c>
      <c r="F69" s="53">
        <f>'LP SODIUM VAPOR'!$D$7</f>
        <v>14</v>
      </c>
      <c r="G69" s="53">
        <f>'LP SODIUM VAPOR'!$D$8</f>
        <v>1900</v>
      </c>
      <c r="H69" s="89"/>
      <c r="I69" s="219">
        <f>ROUND('[3]INPUTS-GENERAL'!$E$9*E69,2)</f>
        <v>7.0000000000000007E-2</v>
      </c>
      <c r="J69" s="86">
        <f>ROUND(DISTRIBUTION!M70,2)</f>
        <v>8.32</v>
      </c>
      <c r="K69" s="219">
        <f>ROUND('[3]INPUTS-GENERAL'!$E$10*E69,2)</f>
        <v>0</v>
      </c>
      <c r="L69" s="223">
        <f>ROUND('[3]INPUTS-GENERAL'!$E$11*E69,2)</f>
        <v>0</v>
      </c>
      <c r="M69" s="223">
        <f>ROUND('[3]INPUTS-GENERAL'!$E$12*E69,2)</f>
        <v>0</v>
      </c>
      <c r="N69" s="223">
        <f>ROUND('[3]INPUTS-GENERAL'!$E$13*E69,2)</f>
        <v>0.04</v>
      </c>
      <c r="O69" s="223">
        <f>ROUND('[3]INPUTS-GENERAL'!$E$14*E69,2)</f>
        <v>0</v>
      </c>
      <c r="P69" s="223">
        <f>ROUND('[3]INPUTS-GENERAL'!$E$15*$E69,2)</f>
        <v>0</v>
      </c>
      <c r="Q69" s="105">
        <f>SUM(I69:P69)</f>
        <v>8.43</v>
      </c>
      <c r="R69" s="222">
        <f>ROUND('[3]PROPOSED RATES'!$AB$4*E69,5)</f>
        <v>2.5149999999999999E-2</v>
      </c>
      <c r="S69" s="222">
        <f>ROUND('[3]PROPOSED RATES'!$AB$5*E69,5)</f>
        <v>0.33545000000000003</v>
      </c>
      <c r="T69" s="227">
        <f>ROUND('[3]PROPOSED RATES'!$AB$8*E69,5)</f>
        <v>-1.4999999999999999E-4</v>
      </c>
      <c r="U69" s="128">
        <f>ROUND(SUM(Q69,R69,T69,S69),5)</f>
        <v>8.7904499999999999</v>
      </c>
      <c r="V69" s="105"/>
      <c r="W69" s="227">
        <f>ROUND('[3]PROPOSED RATES'!$AB$7*E69,5)</f>
        <v>-3.5E-4</v>
      </c>
      <c r="X69" s="66"/>
      <c r="Y69" s="40">
        <f t="shared" si="0"/>
        <v>57</v>
      </c>
      <c r="Z69" s="40"/>
    </row>
    <row r="70" spans="1:26">
      <c r="A70" s="192">
        <f t="shared" si="1"/>
        <v>58</v>
      </c>
      <c r="B70" s="90"/>
      <c r="C70" s="186">
        <f>C60</f>
        <v>3.9E-2</v>
      </c>
      <c r="D70" s="99"/>
      <c r="E70" s="99">
        <f>ROUND(C70*$B$8,0)</f>
        <v>14</v>
      </c>
      <c r="F70" s="53">
        <f>'LP SODIUM VAPOR'!$E$7</f>
        <v>39</v>
      </c>
      <c r="G70" s="53">
        <f>'LP SODIUM VAPOR'!$E$8</f>
        <v>4900</v>
      </c>
      <c r="H70" s="89"/>
      <c r="I70" s="219">
        <f>ROUND('[3]INPUTS-GENERAL'!$E$9*E70,2)</f>
        <v>0.21</v>
      </c>
      <c r="J70" s="86">
        <f>ROUND(DISTRIBUTION!M71,2)</f>
        <v>9.6</v>
      </c>
      <c r="K70" s="219">
        <f>ROUND('[3]INPUTS-GENERAL'!$E$10*E70,2)</f>
        <v>0</v>
      </c>
      <c r="L70" s="223">
        <f>ROUND('[3]INPUTS-GENERAL'!$E$11*E70,2)</f>
        <v>0</v>
      </c>
      <c r="M70" s="223">
        <f>ROUND('[3]INPUTS-GENERAL'!$E$12*E70,2)</f>
        <v>0</v>
      </c>
      <c r="N70" s="223">
        <f>ROUND('[3]INPUTS-GENERAL'!$E$13*E70,2)</f>
        <v>0.11</v>
      </c>
      <c r="O70" s="223">
        <f>ROUND('[3]INPUTS-GENERAL'!$E$14*E70,2)</f>
        <v>0</v>
      </c>
      <c r="P70" s="223">
        <f>ROUND('[3]INPUTS-GENERAL'!$E$15*$E70,2)</f>
        <v>0</v>
      </c>
      <c r="Q70" s="105">
        <f>SUM(I70:P70)</f>
        <v>9.92</v>
      </c>
      <c r="R70" s="222">
        <f>ROUND('[3]PROPOSED RATES'!$AB$4*E70,5)</f>
        <v>7.0419999999999996E-2</v>
      </c>
      <c r="S70" s="222">
        <f>ROUND('[3]PROPOSED RATES'!$AB$5*E70,5)</f>
        <v>0.93925999999999998</v>
      </c>
      <c r="T70" s="227">
        <f>ROUND('[3]PROPOSED RATES'!$AB$8*E70,5)</f>
        <v>-4.2000000000000002E-4</v>
      </c>
      <c r="U70" s="128">
        <f>ROUND(SUM(Q70,R70,T70,S70),5)</f>
        <v>10.929259999999999</v>
      </c>
      <c r="V70" s="105"/>
      <c r="W70" s="227">
        <f>ROUND('[3]PROPOSED RATES'!$AB$7*E70,5)</f>
        <v>-9.7999999999999997E-4</v>
      </c>
      <c r="X70" s="66"/>
      <c r="Y70" s="40">
        <f t="shared" si="0"/>
        <v>58</v>
      </c>
      <c r="Z70" s="40"/>
    </row>
    <row r="71" spans="1:26">
      <c r="A71" s="192">
        <f t="shared" si="1"/>
        <v>59</v>
      </c>
      <c r="B71" s="90"/>
      <c r="C71" s="186">
        <f>C61</f>
        <v>0.06</v>
      </c>
      <c r="D71" s="99"/>
      <c r="E71" s="99">
        <f>ROUND(C71*$B$8,0)</f>
        <v>21</v>
      </c>
      <c r="F71" s="53">
        <f>'LP SODIUM VAPOR'!$F$7</f>
        <v>60</v>
      </c>
      <c r="G71" s="53">
        <f>'LP SODIUM VAPOR'!$F$8</f>
        <v>6914</v>
      </c>
      <c r="H71" s="89"/>
      <c r="I71" s="219">
        <f>ROUND('[3]INPUTS-GENERAL'!$E$9*E71,2)</f>
        <v>0.31</v>
      </c>
      <c r="J71" s="86">
        <f>ROUND(DISTRIBUTION!M72,2)</f>
        <v>10.97</v>
      </c>
      <c r="K71" s="219">
        <f>ROUND('[3]INPUTS-GENERAL'!$E$10*E71,2)</f>
        <v>0.01</v>
      </c>
      <c r="L71" s="223">
        <f>ROUND('[3]INPUTS-GENERAL'!$E$11*E71,2)</f>
        <v>0</v>
      </c>
      <c r="M71" s="223">
        <f>ROUND('[3]INPUTS-GENERAL'!$E$12*E71,2)</f>
        <v>0</v>
      </c>
      <c r="N71" s="223">
        <f>ROUND('[3]INPUTS-GENERAL'!$E$13*E71,2)</f>
        <v>0.16</v>
      </c>
      <c r="O71" s="223">
        <f>ROUND('[3]INPUTS-GENERAL'!$E$14*E71,2)</f>
        <v>0</v>
      </c>
      <c r="P71" s="223">
        <f>ROUND('[3]INPUTS-GENERAL'!$E$15*$E71,2)</f>
        <v>0</v>
      </c>
      <c r="Q71" s="105">
        <f>SUM(I71:P71)</f>
        <v>11.450000000000001</v>
      </c>
      <c r="R71" s="222">
        <f>ROUND('[3]PROPOSED RATES'!$AB$4*E71,5)</f>
        <v>0.10563</v>
      </c>
      <c r="S71" s="222">
        <f>ROUND('[3]PROPOSED RATES'!$AB$5*E71,5)</f>
        <v>1.40889</v>
      </c>
      <c r="T71" s="227">
        <f>ROUND('[3]PROPOSED RATES'!$AB$8*E71,5)</f>
        <v>-6.3000000000000003E-4</v>
      </c>
      <c r="U71" s="128">
        <f>ROUND(SUM(Q71,R71,T71,S71),5)</f>
        <v>12.963889999999999</v>
      </c>
      <c r="V71" s="105"/>
      <c r="W71" s="227">
        <f>ROUND('[3]PROPOSED RATES'!$AB$7*E71,5)</f>
        <v>-1.47E-3</v>
      </c>
      <c r="X71" s="66"/>
      <c r="Y71" s="40">
        <f t="shared" si="0"/>
        <v>59</v>
      </c>
      <c r="Z71" s="40"/>
    </row>
    <row r="72" spans="1:26">
      <c r="A72" s="192">
        <f t="shared" si="1"/>
        <v>60</v>
      </c>
      <c r="B72" s="90"/>
      <c r="C72" s="186">
        <f>C62</f>
        <v>9.8000000000000004E-2</v>
      </c>
      <c r="D72" s="99"/>
      <c r="E72" s="99">
        <f>ROUND(C72*$B$8,0)</f>
        <v>34</v>
      </c>
      <c r="F72" s="53">
        <f>'LP SODIUM VAPOR'!$G$7</f>
        <v>98</v>
      </c>
      <c r="G72" s="53">
        <f>'LP SODIUM VAPOR'!$G$8</f>
        <v>11000</v>
      </c>
      <c r="H72" s="89"/>
      <c r="I72" s="219">
        <f>ROUND('[3]INPUTS-GENERAL'!$E$9*E72,2)</f>
        <v>0.5</v>
      </c>
      <c r="J72" s="86">
        <f>ROUND(DISTRIBUTION!M73,2)</f>
        <v>12.92</v>
      </c>
      <c r="K72" s="219">
        <f>ROUND('[3]INPUTS-GENERAL'!$E$10*E72,2)</f>
        <v>0.01</v>
      </c>
      <c r="L72" s="223">
        <f>ROUND('[3]INPUTS-GENERAL'!$E$11*E72,2)</f>
        <v>0</v>
      </c>
      <c r="M72" s="223">
        <f>ROUND('[3]INPUTS-GENERAL'!$E$12*E72,2)</f>
        <v>0</v>
      </c>
      <c r="N72" s="223">
        <f>ROUND('[3]INPUTS-GENERAL'!$E$13*E72,2)</f>
        <v>0.27</v>
      </c>
      <c r="O72" s="223">
        <f>ROUND('[3]INPUTS-GENERAL'!$E$14*E72,2)</f>
        <v>0</v>
      </c>
      <c r="P72" s="223">
        <f>ROUND('[3]INPUTS-GENERAL'!$E$15*$E72,2)</f>
        <v>0</v>
      </c>
      <c r="Q72" s="105">
        <f>SUM(I72:P72)</f>
        <v>13.7</v>
      </c>
      <c r="R72" s="222">
        <f>ROUND('[3]PROPOSED RATES'!$AB$4*E72,5)</f>
        <v>0.17102000000000001</v>
      </c>
      <c r="S72" s="222">
        <f>ROUND('[3]PROPOSED RATES'!$AB$5*E72,5)</f>
        <v>2.2810600000000001</v>
      </c>
      <c r="T72" s="227">
        <f>ROUND('[3]PROPOSED RATES'!$AB$8*E72,5)</f>
        <v>-1.0200000000000001E-3</v>
      </c>
      <c r="U72" s="128">
        <f>ROUND(SUM(Q72,R72,T72,S72),5)</f>
        <v>16.151060000000001</v>
      </c>
      <c r="V72" s="105"/>
      <c r="W72" s="227">
        <f>ROUND('[3]PROPOSED RATES'!$AB$7*E72,5)</f>
        <v>-2.3800000000000002E-3</v>
      </c>
      <c r="X72" s="66"/>
      <c r="Y72" s="40">
        <f t="shared" si="0"/>
        <v>60</v>
      </c>
      <c r="Z72" s="40"/>
    </row>
    <row r="73" spans="1:26">
      <c r="A73" s="192">
        <f t="shared" si="1"/>
        <v>61</v>
      </c>
      <c r="B73" s="90"/>
      <c r="C73" s="186"/>
      <c r="D73" s="99"/>
      <c r="E73" s="99"/>
      <c r="F73" s="27" t="s">
        <v>69</v>
      </c>
      <c r="H73" s="89"/>
      <c r="I73" s="219"/>
      <c r="J73" s="106"/>
      <c r="K73" s="219"/>
      <c r="L73" s="223"/>
      <c r="M73" s="223"/>
      <c r="N73" s="223"/>
      <c r="O73" s="223"/>
      <c r="P73" s="223"/>
      <c r="Q73" s="142"/>
      <c r="R73" s="222"/>
      <c r="S73" s="222"/>
      <c r="T73" s="227"/>
      <c r="U73" s="128"/>
      <c r="V73" s="105"/>
      <c r="W73" s="227"/>
      <c r="X73" s="66"/>
      <c r="Y73" s="40">
        <f t="shared" si="0"/>
        <v>61</v>
      </c>
      <c r="Z73" s="40"/>
    </row>
    <row r="74" spans="1:26">
      <c r="A74" s="192">
        <f t="shared" si="1"/>
        <v>62</v>
      </c>
      <c r="B74" s="90"/>
      <c r="C74" s="186">
        <f>C59</f>
        <v>1.4E-2</v>
      </c>
      <c r="D74" s="99"/>
      <c r="E74" s="99">
        <f>ROUND(C74*$B$8,0)</f>
        <v>5</v>
      </c>
      <c r="F74" s="53">
        <f>'LP SODIUM VAPOR'!$D$7</f>
        <v>14</v>
      </c>
      <c r="G74" s="53">
        <f>'LP SODIUM VAPOR'!$D$8</f>
        <v>1900</v>
      </c>
      <c r="H74" s="89"/>
      <c r="I74" s="219">
        <f>ROUND('[3]INPUTS-GENERAL'!$E$9*E74,2)</f>
        <v>7.0000000000000007E-2</v>
      </c>
      <c r="J74" s="86">
        <f>ROUND(DISTRIBUTION!M75,2)</f>
        <v>12.97</v>
      </c>
      <c r="K74" s="219">
        <f>ROUND('[3]INPUTS-GENERAL'!$E$10*E74,2)</f>
        <v>0</v>
      </c>
      <c r="L74" s="223">
        <f>ROUND('[3]INPUTS-GENERAL'!$E$11*E74,2)</f>
        <v>0</v>
      </c>
      <c r="M74" s="223">
        <f>ROUND('[3]INPUTS-GENERAL'!$E$12*E74,2)</f>
        <v>0</v>
      </c>
      <c r="N74" s="223">
        <f>ROUND('[3]INPUTS-GENERAL'!$E$13*E74,2)</f>
        <v>0.04</v>
      </c>
      <c r="O74" s="223">
        <f>ROUND('[3]INPUTS-GENERAL'!$E$14*E74,2)</f>
        <v>0</v>
      </c>
      <c r="P74" s="223">
        <f>ROUND('[3]INPUTS-GENERAL'!$E$15*$E74,2)</f>
        <v>0</v>
      </c>
      <c r="Q74" s="105">
        <f>SUM(I74:P74)</f>
        <v>13.08</v>
      </c>
      <c r="R74" s="222">
        <f>ROUND('[3]PROPOSED RATES'!$AB$4*E74,5)</f>
        <v>2.5149999999999999E-2</v>
      </c>
      <c r="S74" s="222">
        <f>ROUND('[3]PROPOSED RATES'!$AB$5*E74,5)</f>
        <v>0.33545000000000003</v>
      </c>
      <c r="T74" s="227">
        <f>ROUND('[3]PROPOSED RATES'!$AB$8*E74,5)</f>
        <v>-1.4999999999999999E-4</v>
      </c>
      <c r="U74" s="128">
        <f>ROUND(SUM(Q74,R74,T74,S74),5)</f>
        <v>13.44045</v>
      </c>
      <c r="V74" s="105"/>
      <c r="W74" s="227">
        <f>ROUND('[3]PROPOSED RATES'!$AB$7*E74,5)</f>
        <v>-3.5E-4</v>
      </c>
      <c r="X74" s="66"/>
      <c r="Y74" s="40">
        <f t="shared" si="0"/>
        <v>62</v>
      </c>
      <c r="Z74" s="40"/>
    </row>
    <row r="75" spans="1:26">
      <c r="A75" s="192">
        <f t="shared" si="1"/>
        <v>63</v>
      </c>
      <c r="B75" s="90"/>
      <c r="C75" s="186">
        <f>C60</f>
        <v>3.9E-2</v>
      </c>
      <c r="D75" s="99"/>
      <c r="E75" s="99">
        <f>ROUND(C75*$B$8,0)</f>
        <v>14</v>
      </c>
      <c r="F75" s="53">
        <f>'LP SODIUM VAPOR'!$E$7</f>
        <v>39</v>
      </c>
      <c r="G75" s="53">
        <f>'LP SODIUM VAPOR'!$E$8</f>
        <v>4900</v>
      </c>
      <c r="H75" s="89"/>
      <c r="I75" s="219">
        <f>ROUND('[3]INPUTS-GENERAL'!$E$9*E75,2)</f>
        <v>0.21</v>
      </c>
      <c r="J75" s="86">
        <f>ROUND(DISTRIBUTION!M76,2)</f>
        <v>13.37</v>
      </c>
      <c r="K75" s="219">
        <f>ROUND('[3]INPUTS-GENERAL'!$E$10*E75,2)</f>
        <v>0</v>
      </c>
      <c r="L75" s="223">
        <f>ROUND('[3]INPUTS-GENERAL'!$E$11*E75,2)</f>
        <v>0</v>
      </c>
      <c r="M75" s="223">
        <f>ROUND('[3]INPUTS-GENERAL'!$E$12*E75,2)</f>
        <v>0</v>
      </c>
      <c r="N75" s="223">
        <f>ROUND('[3]INPUTS-GENERAL'!$E$13*E75,2)</f>
        <v>0.11</v>
      </c>
      <c r="O75" s="223">
        <f>ROUND('[3]INPUTS-GENERAL'!$E$14*E75,2)</f>
        <v>0</v>
      </c>
      <c r="P75" s="223">
        <f>ROUND('[3]INPUTS-GENERAL'!$E$15*$E75,2)</f>
        <v>0</v>
      </c>
      <c r="Q75" s="105">
        <f>SUM(I75:P75)</f>
        <v>13.69</v>
      </c>
      <c r="R75" s="222">
        <f>ROUND('[3]PROPOSED RATES'!$AB$4*E75,5)</f>
        <v>7.0419999999999996E-2</v>
      </c>
      <c r="S75" s="222">
        <f>ROUND('[3]PROPOSED RATES'!$AB$5*E75,5)</f>
        <v>0.93925999999999998</v>
      </c>
      <c r="T75" s="227">
        <f>ROUND('[3]PROPOSED RATES'!$AB$8*E75,5)</f>
        <v>-4.2000000000000002E-4</v>
      </c>
      <c r="U75" s="128">
        <f>ROUND(SUM(Q75,R75,T75,S75),5)</f>
        <v>14.699260000000001</v>
      </c>
      <c r="V75" s="105"/>
      <c r="W75" s="227">
        <f>ROUND('[3]PROPOSED RATES'!$AB$7*E75,5)</f>
        <v>-9.7999999999999997E-4</v>
      </c>
      <c r="X75" s="66"/>
      <c r="Y75" s="40">
        <f t="shared" ref="Y75:Y97" si="2">A75</f>
        <v>63</v>
      </c>
      <c r="Z75" s="40"/>
    </row>
    <row r="76" spans="1:26">
      <c r="A76" s="192">
        <f t="shared" si="1"/>
        <v>64</v>
      </c>
      <c r="B76" s="90"/>
      <c r="C76" s="186">
        <f>C61</f>
        <v>0.06</v>
      </c>
      <c r="D76" s="99"/>
      <c r="E76" s="99">
        <f>ROUND(C76*$B$8,0)</f>
        <v>21</v>
      </c>
      <c r="F76" s="53">
        <f>'LP SODIUM VAPOR'!$F$7</f>
        <v>60</v>
      </c>
      <c r="G76" s="53">
        <f>'LP SODIUM VAPOR'!$F$8</f>
        <v>6914</v>
      </c>
      <c r="H76" s="89"/>
      <c r="I76" s="219">
        <f>ROUND('[3]INPUTS-GENERAL'!$E$9*E76,2)</f>
        <v>0.31</v>
      </c>
      <c r="J76" s="86">
        <f>ROUND(DISTRIBUTION!M77,2)</f>
        <v>15.36</v>
      </c>
      <c r="K76" s="219">
        <f>ROUND('[3]INPUTS-GENERAL'!$E$10*E76,2)</f>
        <v>0.01</v>
      </c>
      <c r="L76" s="223">
        <f>ROUND('[3]INPUTS-GENERAL'!$E$11*E76,2)</f>
        <v>0</v>
      </c>
      <c r="M76" s="223">
        <f>ROUND('[3]INPUTS-GENERAL'!$E$12*E76,2)</f>
        <v>0</v>
      </c>
      <c r="N76" s="223">
        <f>ROUND('[3]INPUTS-GENERAL'!$E$13*E76,2)</f>
        <v>0.16</v>
      </c>
      <c r="O76" s="223">
        <f>ROUND('[3]INPUTS-GENERAL'!$E$14*E76,2)</f>
        <v>0</v>
      </c>
      <c r="P76" s="223">
        <f>ROUND('[3]INPUTS-GENERAL'!$E$15*$E76,2)</f>
        <v>0</v>
      </c>
      <c r="Q76" s="105">
        <f>SUM(I76:P76)</f>
        <v>15.84</v>
      </c>
      <c r="R76" s="222">
        <f>ROUND('[3]PROPOSED RATES'!$AB$4*E76,5)</f>
        <v>0.10563</v>
      </c>
      <c r="S76" s="222">
        <f>ROUND('[3]PROPOSED RATES'!$AB$5*E76,5)</f>
        <v>1.40889</v>
      </c>
      <c r="T76" s="227">
        <f>ROUND('[3]PROPOSED RATES'!$AB$8*E76,5)</f>
        <v>-6.3000000000000003E-4</v>
      </c>
      <c r="U76" s="128">
        <f>ROUND(SUM(Q76,R76,T76,S76),5)</f>
        <v>17.35389</v>
      </c>
      <c r="V76" s="105"/>
      <c r="W76" s="227">
        <f>ROUND('[3]PROPOSED RATES'!$AB$7*E76,5)</f>
        <v>-1.47E-3</v>
      </c>
      <c r="X76" s="66"/>
      <c r="Y76" s="40">
        <f t="shared" si="2"/>
        <v>64</v>
      </c>
      <c r="Z76" s="40"/>
    </row>
    <row r="77" spans="1:26">
      <c r="A77" s="192">
        <f t="shared" si="1"/>
        <v>65</v>
      </c>
      <c r="B77" s="90"/>
      <c r="C77" s="186">
        <f>C62</f>
        <v>9.8000000000000004E-2</v>
      </c>
      <c r="D77" s="99"/>
      <c r="E77" s="99">
        <f>ROUND(C77*$B$8,0)</f>
        <v>34</v>
      </c>
      <c r="F77" s="53">
        <f>'LP SODIUM VAPOR'!$G$7</f>
        <v>98</v>
      </c>
      <c r="G77" s="53">
        <f>'LP SODIUM VAPOR'!$G$8</f>
        <v>11000</v>
      </c>
      <c r="H77" s="89"/>
      <c r="I77" s="219">
        <f>ROUND('[3]INPUTS-GENERAL'!$E$9*E77,2)</f>
        <v>0.5</v>
      </c>
      <c r="J77" s="86">
        <f>ROUND(DISTRIBUTION!M78,2)</f>
        <v>15.38</v>
      </c>
      <c r="K77" s="219">
        <f>ROUND('[3]INPUTS-GENERAL'!$E$10*E77,2)</f>
        <v>0.01</v>
      </c>
      <c r="L77" s="223">
        <f>ROUND('[3]INPUTS-GENERAL'!$E$11*E77,2)</f>
        <v>0</v>
      </c>
      <c r="M77" s="223">
        <f>ROUND('[3]INPUTS-GENERAL'!$E$12*E77,2)</f>
        <v>0</v>
      </c>
      <c r="N77" s="223">
        <f>ROUND('[3]INPUTS-GENERAL'!$E$13*E77,2)</f>
        <v>0.27</v>
      </c>
      <c r="O77" s="223">
        <f>ROUND('[3]INPUTS-GENERAL'!$E$14*E77,2)</f>
        <v>0</v>
      </c>
      <c r="P77" s="223">
        <f>ROUND('[3]INPUTS-GENERAL'!$E$15*$E77,2)</f>
        <v>0</v>
      </c>
      <c r="Q77" s="105">
        <f>SUM(I77:P77)</f>
        <v>16.16</v>
      </c>
      <c r="R77" s="222">
        <f>ROUND('[3]PROPOSED RATES'!$AB$4*E77,5)</f>
        <v>0.17102000000000001</v>
      </c>
      <c r="S77" s="222">
        <f>ROUND('[3]PROPOSED RATES'!$AB$5*E77,5)</f>
        <v>2.2810600000000001</v>
      </c>
      <c r="T77" s="227">
        <f>ROUND('[3]PROPOSED RATES'!$AB$8*E77,5)</f>
        <v>-1.0200000000000001E-3</v>
      </c>
      <c r="U77" s="128">
        <f>ROUND(SUM(Q77,R77,T77,S77),5)</f>
        <v>18.611059999999998</v>
      </c>
      <c r="V77" s="105"/>
      <c r="W77" s="227">
        <f>ROUND('[3]PROPOSED RATES'!$AB$7*E77,5)</f>
        <v>-2.3800000000000002E-3</v>
      </c>
      <c r="X77" s="66"/>
      <c r="Y77" s="40">
        <f t="shared" si="2"/>
        <v>65</v>
      </c>
      <c r="Z77" s="40"/>
    </row>
    <row r="78" spans="1:26">
      <c r="A78" s="192">
        <f t="shared" si="1"/>
        <v>66</v>
      </c>
      <c r="B78" s="90"/>
      <c r="C78" s="186"/>
      <c r="D78" s="99"/>
      <c r="E78" s="99"/>
      <c r="F78" s="27" t="s">
        <v>70</v>
      </c>
      <c r="H78" s="89"/>
      <c r="I78" s="219"/>
      <c r="J78" s="106"/>
      <c r="K78" s="219"/>
      <c r="L78" s="223"/>
      <c r="M78" s="223"/>
      <c r="N78" s="223"/>
      <c r="O78" s="223"/>
      <c r="P78" s="223"/>
      <c r="Q78" s="142"/>
      <c r="R78" s="222"/>
      <c r="S78" s="222"/>
      <c r="T78" s="227"/>
      <c r="U78" s="128"/>
      <c r="V78" s="105"/>
      <c r="W78" s="227"/>
      <c r="X78" s="66"/>
      <c r="Y78" s="40">
        <f t="shared" si="2"/>
        <v>66</v>
      </c>
      <c r="Z78" s="40"/>
    </row>
    <row r="79" spans="1:26">
      <c r="A79" s="192">
        <f t="shared" si="1"/>
        <v>67</v>
      </c>
      <c r="B79" s="90"/>
      <c r="C79" s="186">
        <f>C69</f>
        <v>1.4E-2</v>
      </c>
      <c r="D79" s="99"/>
      <c r="E79" s="99">
        <f>ROUND(C79*$B$8,0)</f>
        <v>5</v>
      </c>
      <c r="F79" s="53">
        <f>'LP SODIUM VAPOR'!$D$7</f>
        <v>14</v>
      </c>
      <c r="G79" s="53">
        <f>'LP SODIUM VAPOR'!$D$8</f>
        <v>1900</v>
      </c>
      <c r="H79" s="89"/>
      <c r="I79" s="219">
        <f>ROUND('[3]INPUTS-GENERAL'!$E$9*E79,2)</f>
        <v>7.0000000000000007E-2</v>
      </c>
      <c r="J79" s="86">
        <f>ROUND(DISTRIBUTION!M80,2)</f>
        <v>8.32</v>
      </c>
      <c r="K79" s="219">
        <f>ROUND('[3]INPUTS-GENERAL'!$E$10*E79,2)</f>
        <v>0</v>
      </c>
      <c r="L79" s="223">
        <f>ROUND('[3]INPUTS-GENERAL'!$E$11*E79,2)</f>
        <v>0</v>
      </c>
      <c r="M79" s="223">
        <f>ROUND('[3]INPUTS-GENERAL'!$E$12*E79,2)</f>
        <v>0</v>
      </c>
      <c r="N79" s="223">
        <f>ROUND('[3]INPUTS-GENERAL'!$E$13*E79,2)</f>
        <v>0.04</v>
      </c>
      <c r="O79" s="223">
        <f>ROUND('[3]INPUTS-GENERAL'!$E$14*E79,2)</f>
        <v>0</v>
      </c>
      <c r="P79" s="223">
        <f>ROUND('[3]INPUTS-GENERAL'!$E$15*$E79,2)</f>
        <v>0</v>
      </c>
      <c r="Q79" s="105">
        <f>SUM(I79:P79)</f>
        <v>8.43</v>
      </c>
      <c r="R79" s="222">
        <f>ROUND('[3]PROPOSED RATES'!$AB$4*E79,5)</f>
        <v>2.5149999999999999E-2</v>
      </c>
      <c r="S79" s="222">
        <f>ROUND('[3]PROPOSED RATES'!$AB$5*E79,5)</f>
        <v>0.33545000000000003</v>
      </c>
      <c r="T79" s="227">
        <f>ROUND('[3]PROPOSED RATES'!$AB$8*E79,5)</f>
        <v>-1.4999999999999999E-4</v>
      </c>
      <c r="U79" s="128">
        <f>ROUND(SUM(Q79,R79,T79,S79),5)</f>
        <v>8.7904499999999999</v>
      </c>
      <c r="V79" s="105"/>
      <c r="W79" s="227">
        <f>ROUND('[3]PROPOSED RATES'!$AB$7*E79,5)</f>
        <v>-3.5E-4</v>
      </c>
      <c r="X79" s="66"/>
      <c r="Y79" s="40">
        <f t="shared" si="2"/>
        <v>67</v>
      </c>
      <c r="Z79" s="40"/>
    </row>
    <row r="80" spans="1:26">
      <c r="A80" s="192">
        <f t="shared" si="1"/>
        <v>68</v>
      </c>
      <c r="B80" s="90"/>
      <c r="C80" s="186">
        <f>C70</f>
        <v>3.9E-2</v>
      </c>
      <c r="D80" s="99"/>
      <c r="E80" s="99">
        <f>ROUND(C80*$B$8,0)</f>
        <v>14</v>
      </c>
      <c r="F80" s="53">
        <f>'LP SODIUM VAPOR'!$E$7</f>
        <v>39</v>
      </c>
      <c r="G80" s="53">
        <f>'LP SODIUM VAPOR'!$E$8</f>
        <v>4900</v>
      </c>
      <c r="H80" s="89"/>
      <c r="I80" s="219">
        <f>ROUND('[3]INPUTS-GENERAL'!$E$9*E80,2)</f>
        <v>0.21</v>
      </c>
      <c r="J80" s="86">
        <f>ROUND(DISTRIBUTION!M81,2)</f>
        <v>9.98</v>
      </c>
      <c r="K80" s="219">
        <f>ROUND('[3]INPUTS-GENERAL'!$E$10*E80,2)</f>
        <v>0</v>
      </c>
      <c r="L80" s="223">
        <f>ROUND('[3]INPUTS-GENERAL'!$E$11*E80,2)</f>
        <v>0</v>
      </c>
      <c r="M80" s="223">
        <f>ROUND('[3]INPUTS-GENERAL'!$E$12*E80,2)</f>
        <v>0</v>
      </c>
      <c r="N80" s="223">
        <f>ROUND('[3]INPUTS-GENERAL'!$E$13*E80,2)</f>
        <v>0.11</v>
      </c>
      <c r="O80" s="223">
        <f>ROUND('[3]INPUTS-GENERAL'!$E$14*E80,2)</f>
        <v>0</v>
      </c>
      <c r="P80" s="223">
        <f>ROUND('[3]INPUTS-GENERAL'!$E$15*$E80,2)</f>
        <v>0</v>
      </c>
      <c r="Q80" s="105">
        <f>SUM(I80:P80)</f>
        <v>10.3</v>
      </c>
      <c r="R80" s="222">
        <f>ROUND('[3]PROPOSED RATES'!$AB$4*E80,5)</f>
        <v>7.0419999999999996E-2</v>
      </c>
      <c r="S80" s="222">
        <f>ROUND('[3]PROPOSED RATES'!$AB$5*E80,5)</f>
        <v>0.93925999999999998</v>
      </c>
      <c r="T80" s="227">
        <f>ROUND('[3]PROPOSED RATES'!$AB$8*E80,5)</f>
        <v>-4.2000000000000002E-4</v>
      </c>
      <c r="U80" s="128">
        <f>ROUND(SUM(Q80,R80,T80,S80),5)</f>
        <v>11.30926</v>
      </c>
      <c r="V80" s="105"/>
      <c r="W80" s="227">
        <f>ROUND('[3]PROPOSED RATES'!$AB$7*E80,5)</f>
        <v>-9.7999999999999997E-4</v>
      </c>
      <c r="X80" s="66"/>
      <c r="Y80" s="40">
        <f t="shared" si="2"/>
        <v>68</v>
      </c>
      <c r="Z80" s="40"/>
    </row>
    <row r="81" spans="1:26">
      <c r="A81" s="192">
        <f t="shared" si="1"/>
        <v>69</v>
      </c>
      <c r="B81" s="90"/>
      <c r="C81" s="186">
        <f>C71</f>
        <v>0.06</v>
      </c>
      <c r="D81" s="99"/>
      <c r="E81" s="99">
        <f>ROUND(C81*$B$8,0)</f>
        <v>21</v>
      </c>
      <c r="F81" s="53">
        <f>'LP SODIUM VAPOR'!$F$7</f>
        <v>60</v>
      </c>
      <c r="G81" s="53">
        <f>'LP SODIUM VAPOR'!$F$8</f>
        <v>6914</v>
      </c>
      <c r="H81" s="89"/>
      <c r="I81" s="219">
        <f>ROUND('[3]INPUTS-GENERAL'!$E$9*E81,2)</f>
        <v>0.31</v>
      </c>
      <c r="J81" s="86">
        <f>ROUND(DISTRIBUTION!M82,2)</f>
        <v>10.91</v>
      </c>
      <c r="K81" s="219">
        <f>ROUND('[3]INPUTS-GENERAL'!$E$10*E81,2)</f>
        <v>0.01</v>
      </c>
      <c r="L81" s="223">
        <f>ROUND('[3]INPUTS-GENERAL'!$E$11*E81,2)</f>
        <v>0</v>
      </c>
      <c r="M81" s="223">
        <f>ROUND('[3]INPUTS-GENERAL'!$E$12*E81,2)</f>
        <v>0</v>
      </c>
      <c r="N81" s="223">
        <f>ROUND('[3]INPUTS-GENERAL'!$E$13*E81,2)</f>
        <v>0.16</v>
      </c>
      <c r="O81" s="223">
        <f>ROUND('[3]INPUTS-GENERAL'!$E$14*E81,2)</f>
        <v>0</v>
      </c>
      <c r="P81" s="223">
        <f>ROUND('[3]INPUTS-GENERAL'!$E$15*$E81,2)</f>
        <v>0</v>
      </c>
      <c r="Q81" s="105">
        <f>SUM(I81:P81)</f>
        <v>11.39</v>
      </c>
      <c r="R81" s="222">
        <f>ROUND('[3]PROPOSED RATES'!$AB$4*E81,5)</f>
        <v>0.10563</v>
      </c>
      <c r="S81" s="222">
        <f>ROUND('[3]PROPOSED RATES'!$AB$5*E81,5)</f>
        <v>1.40889</v>
      </c>
      <c r="T81" s="227">
        <f>ROUND('[3]PROPOSED RATES'!$AB$8*E81,5)</f>
        <v>-6.3000000000000003E-4</v>
      </c>
      <c r="U81" s="128">
        <f>ROUND(SUM(Q81,R81,T81,S81),5)</f>
        <v>12.903890000000001</v>
      </c>
      <c r="V81" s="105"/>
      <c r="W81" s="227">
        <f>ROUND('[3]PROPOSED RATES'!$AB$7*E81,5)</f>
        <v>-1.47E-3</v>
      </c>
      <c r="X81" s="66"/>
      <c r="Y81" s="40">
        <f t="shared" si="2"/>
        <v>69</v>
      </c>
      <c r="Z81" s="40"/>
    </row>
    <row r="82" spans="1:26">
      <c r="A82" s="192">
        <f t="shared" si="1"/>
        <v>70</v>
      </c>
      <c r="B82" s="90"/>
      <c r="C82" s="186">
        <f>C72</f>
        <v>9.8000000000000004E-2</v>
      </c>
      <c r="D82" s="99"/>
      <c r="E82" s="99">
        <f>ROUND(C82*$B$8,0)</f>
        <v>34</v>
      </c>
      <c r="F82" s="53">
        <f>'LP SODIUM VAPOR'!$G$7</f>
        <v>98</v>
      </c>
      <c r="G82" s="53">
        <f>'LP SODIUM VAPOR'!$G$8</f>
        <v>11000</v>
      </c>
      <c r="H82" s="89"/>
      <c r="I82" s="219">
        <f>ROUND('[3]INPUTS-GENERAL'!$E$9*E82,2)</f>
        <v>0.5</v>
      </c>
      <c r="J82" s="86">
        <f>ROUND(DISTRIBUTION!M83,2)</f>
        <v>12.89</v>
      </c>
      <c r="K82" s="219">
        <f>ROUND('[3]INPUTS-GENERAL'!$E$10*E82,2)</f>
        <v>0.01</v>
      </c>
      <c r="L82" s="223">
        <f>ROUND('[3]INPUTS-GENERAL'!$E$11*E82,2)</f>
        <v>0</v>
      </c>
      <c r="M82" s="223">
        <f>ROUND('[3]INPUTS-GENERAL'!$E$12*E82,2)</f>
        <v>0</v>
      </c>
      <c r="N82" s="223">
        <f>ROUND('[3]INPUTS-GENERAL'!$E$13*E82,2)</f>
        <v>0.27</v>
      </c>
      <c r="O82" s="223">
        <f>ROUND('[3]INPUTS-GENERAL'!$E$14*E82,2)</f>
        <v>0</v>
      </c>
      <c r="P82" s="223">
        <f>ROUND('[3]INPUTS-GENERAL'!$E$15*$E82,2)</f>
        <v>0</v>
      </c>
      <c r="Q82" s="105">
        <f>SUM(I82:P82)</f>
        <v>13.67</v>
      </c>
      <c r="R82" s="222">
        <f>ROUND('[3]PROPOSED RATES'!$AB$4*E82,5)</f>
        <v>0.17102000000000001</v>
      </c>
      <c r="S82" s="222">
        <f>ROUND('[3]PROPOSED RATES'!$AB$5*E82,5)</f>
        <v>2.2810600000000001</v>
      </c>
      <c r="T82" s="227">
        <f>ROUND('[3]PROPOSED RATES'!$AB$8*E82,5)</f>
        <v>-1.0200000000000001E-3</v>
      </c>
      <c r="U82" s="128">
        <f>ROUND(SUM(Q82,R82,T82,S82),5)</f>
        <v>16.12106</v>
      </c>
      <c r="V82" s="105"/>
      <c r="W82" s="227">
        <f>ROUND('[3]PROPOSED RATES'!$AB$7*E82,5)</f>
        <v>-2.3800000000000002E-3</v>
      </c>
      <c r="X82" s="66"/>
      <c r="Y82" s="40">
        <f t="shared" si="2"/>
        <v>70</v>
      </c>
      <c r="Z82" s="40"/>
    </row>
    <row r="83" spans="1:26">
      <c r="A83" s="192">
        <f t="shared" si="1"/>
        <v>71</v>
      </c>
      <c r="B83" s="90"/>
      <c r="C83" s="186"/>
      <c r="D83" s="99"/>
      <c r="E83" s="99"/>
      <c r="F83" s="36" t="s">
        <v>110</v>
      </c>
      <c r="H83" s="89"/>
      <c r="I83" s="219"/>
      <c r="J83" s="106"/>
      <c r="K83" s="219"/>
      <c r="L83" s="223"/>
      <c r="M83" s="223"/>
      <c r="N83" s="223"/>
      <c r="O83" s="223"/>
      <c r="P83" s="223"/>
      <c r="Q83" s="142"/>
      <c r="R83" s="222"/>
      <c r="S83" s="222"/>
      <c r="T83" s="227"/>
      <c r="U83" s="128"/>
      <c r="V83" s="105"/>
      <c r="W83" s="227"/>
      <c r="X83" s="66"/>
      <c r="Y83" s="40">
        <f t="shared" si="2"/>
        <v>71</v>
      </c>
      <c r="Z83" s="40"/>
    </row>
    <row r="84" spans="1:26">
      <c r="A84" s="192">
        <f t="shared" ref="A84:A97" si="3">A83+1</f>
        <v>72</v>
      </c>
      <c r="B84" s="90"/>
      <c r="C84" s="186">
        <f>'METAL HALIDE'!D17/1000</f>
        <v>2.0239348641671151E-2</v>
      </c>
      <c r="D84" s="99"/>
      <c r="E84" s="99">
        <f>ROUND(C84*$B$8,0)</f>
        <v>7</v>
      </c>
      <c r="F84" s="53">
        <f>'METAL HALIDE'!$D$7</f>
        <v>39</v>
      </c>
      <c r="G84" s="53">
        <f>'METAL HALIDE'!$D$8</f>
        <v>4900</v>
      </c>
      <c r="H84" s="89"/>
      <c r="I84" s="219">
        <f>ROUND('[3]INPUTS-GENERAL'!$E$9*E84,2)</f>
        <v>0.1</v>
      </c>
      <c r="J84" s="86">
        <f>ROUND(DISTRIBUTION!M85,2)</f>
        <v>9.09</v>
      </c>
      <c r="K84" s="219">
        <f>ROUND('[3]INPUTS-GENERAL'!$E$10*E84,2)</f>
        <v>0</v>
      </c>
      <c r="L84" s="223">
        <f>ROUND('[3]INPUTS-GENERAL'!$E$11*E84,2)</f>
        <v>0</v>
      </c>
      <c r="M84" s="223">
        <f>ROUND('[3]INPUTS-GENERAL'!$E$12*E84,2)</f>
        <v>0</v>
      </c>
      <c r="N84" s="223">
        <f>ROUND('[3]INPUTS-GENERAL'!$E$13*E84,2)</f>
        <v>0.05</v>
      </c>
      <c r="O84" s="223">
        <f>ROUND('[3]INPUTS-GENERAL'!$E$14*E84,2)</f>
        <v>0</v>
      </c>
      <c r="P84" s="223">
        <f>ROUND('[3]INPUTS-GENERAL'!$E$15*$E84,2)</f>
        <v>0</v>
      </c>
      <c r="Q84" s="105">
        <f>SUM(I84:P84)</f>
        <v>9.24</v>
      </c>
      <c r="R84" s="222">
        <f>ROUND('[3]PROPOSED RATES'!$AB$4*E84,5)</f>
        <v>3.5209999999999998E-2</v>
      </c>
      <c r="S84" s="222">
        <f>ROUND('[3]PROPOSED RATES'!$AB$5*E84,5)</f>
        <v>0.46962999999999999</v>
      </c>
      <c r="T84" s="227">
        <f>ROUND('[3]PROPOSED RATES'!$AB$8*E84,5)</f>
        <v>-2.1000000000000001E-4</v>
      </c>
      <c r="U84" s="128">
        <f>ROUND(SUM(Q84,R84,T84,S84),5)</f>
        <v>9.7446300000000008</v>
      </c>
      <c r="V84" s="105"/>
      <c r="W84" s="227">
        <f>ROUND('[3]PROPOSED RATES'!$AB$7*E84,5)</f>
        <v>-4.8999999999999998E-4</v>
      </c>
      <c r="Y84" s="40">
        <f t="shared" si="2"/>
        <v>72</v>
      </c>
      <c r="Z84" s="40"/>
    </row>
    <row r="85" spans="1:26">
      <c r="A85" s="192">
        <f t="shared" si="3"/>
        <v>73</v>
      </c>
      <c r="B85" s="90"/>
      <c r="C85" s="186">
        <f>'METAL HALIDE'!E17/1000</f>
        <v>2.1383132801299855E-2</v>
      </c>
      <c r="D85" s="99"/>
      <c r="E85" s="99">
        <f>ROUND(C85*$B$8,0)</f>
        <v>7</v>
      </c>
      <c r="F85" s="53">
        <f>'METAL HALIDE'!$E$7</f>
        <v>71</v>
      </c>
      <c r="G85" s="53">
        <f>'METAL HALIDE'!$E$8</f>
        <v>8300</v>
      </c>
      <c r="H85" s="89"/>
      <c r="I85" s="219">
        <f>ROUND('[3]INPUTS-GENERAL'!$E$9*E85,2)</f>
        <v>0.1</v>
      </c>
      <c r="J85" s="86">
        <f>ROUND(DISTRIBUTION!M86,2)</f>
        <v>10.23</v>
      </c>
      <c r="K85" s="219">
        <f>ROUND('[3]INPUTS-GENERAL'!$E$10*E85,2)</f>
        <v>0</v>
      </c>
      <c r="L85" s="223">
        <f>ROUND('[3]INPUTS-GENERAL'!$E$11*E85,2)</f>
        <v>0</v>
      </c>
      <c r="M85" s="223">
        <f>ROUND('[3]INPUTS-GENERAL'!$E$12*E85,2)</f>
        <v>0</v>
      </c>
      <c r="N85" s="223">
        <f>ROUND('[3]INPUTS-GENERAL'!$E$13*E85,2)</f>
        <v>0.05</v>
      </c>
      <c r="O85" s="223">
        <f>ROUND('[3]INPUTS-GENERAL'!$E$14*E85,2)</f>
        <v>0</v>
      </c>
      <c r="P85" s="223">
        <f>ROUND('[3]INPUTS-GENERAL'!$E$15*$E85,2)</f>
        <v>0</v>
      </c>
      <c r="Q85" s="105">
        <f>SUM(I85:P85)</f>
        <v>10.38</v>
      </c>
      <c r="R85" s="222">
        <f>ROUND('[3]PROPOSED RATES'!$AB$4*E85,5)</f>
        <v>3.5209999999999998E-2</v>
      </c>
      <c r="S85" s="222">
        <f>ROUND('[3]PROPOSED RATES'!$AB$5*E85,5)</f>
        <v>0.46962999999999999</v>
      </c>
      <c r="T85" s="227">
        <f>ROUND('[3]PROPOSED RATES'!$AB$8*E85,5)</f>
        <v>-2.1000000000000001E-4</v>
      </c>
      <c r="U85" s="128">
        <f>ROUND(SUM(Q85,R85,T85,S85),5)</f>
        <v>10.88463</v>
      </c>
      <c r="V85" s="105"/>
      <c r="W85" s="227">
        <f>ROUND('[3]PROPOSED RATES'!$AB$7*E85,5)</f>
        <v>-4.8999999999999998E-4</v>
      </c>
      <c r="X85" s="66"/>
      <c r="Y85" s="40">
        <f t="shared" si="2"/>
        <v>73</v>
      </c>
      <c r="Z85" s="40"/>
    </row>
    <row r="86" spans="1:26">
      <c r="A86" s="192">
        <f t="shared" si="3"/>
        <v>74</v>
      </c>
      <c r="B86" s="90"/>
      <c r="C86" s="186">
        <f>'METAL HALIDE'!F17/1000</f>
        <v>2.2667922138931686E-2</v>
      </c>
      <c r="D86" s="99"/>
      <c r="E86" s="99">
        <f>ROUND(C86*$B$8,0)</f>
        <v>8</v>
      </c>
      <c r="F86" s="53">
        <f>'METAL HALIDE'!$F$7</f>
        <v>98</v>
      </c>
      <c r="G86" s="53">
        <f>'METAL HALIDE'!$F$8</f>
        <v>11000</v>
      </c>
      <c r="H86" s="89"/>
      <c r="I86" s="219">
        <f>ROUND('[3]INPUTS-GENERAL'!$E$9*E86,2)</f>
        <v>0.12</v>
      </c>
      <c r="J86" s="86">
        <f>ROUND(DISTRIBUTION!M87,2)</f>
        <v>11.51</v>
      </c>
      <c r="K86" s="219">
        <f>ROUND('[3]INPUTS-GENERAL'!$E$10*E86,2)</f>
        <v>0</v>
      </c>
      <c r="L86" s="223">
        <f>ROUND('[3]INPUTS-GENERAL'!$E$11*E86,2)</f>
        <v>0</v>
      </c>
      <c r="M86" s="223">
        <f>ROUND('[3]INPUTS-GENERAL'!$E$12*E86,2)</f>
        <v>0</v>
      </c>
      <c r="N86" s="223">
        <f>ROUND('[3]INPUTS-GENERAL'!$E$13*E86,2)</f>
        <v>0.06</v>
      </c>
      <c r="O86" s="223">
        <f>ROUND('[3]INPUTS-GENERAL'!$E$14*E86,2)</f>
        <v>0</v>
      </c>
      <c r="P86" s="223">
        <f>ROUND('[3]INPUTS-GENERAL'!$E$15*$E86,2)</f>
        <v>0</v>
      </c>
      <c r="Q86" s="105">
        <f>SUM(I86:P86)</f>
        <v>11.69</v>
      </c>
      <c r="R86" s="222">
        <f>ROUND('[3]PROPOSED RATES'!$AB$4*E86,5)</f>
        <v>4.0239999999999998E-2</v>
      </c>
      <c r="S86" s="222">
        <f>ROUND('[3]PROPOSED RATES'!$AB$5*E86,5)</f>
        <v>0.53671999999999997</v>
      </c>
      <c r="T86" s="227">
        <f>ROUND('[3]PROPOSED RATES'!$AB$8*E86,5)</f>
        <v>-2.4000000000000001E-4</v>
      </c>
      <c r="U86" s="128">
        <f>ROUND(SUM(Q86,R86,T86,S86),5)</f>
        <v>12.266719999999999</v>
      </c>
      <c r="V86" s="105"/>
      <c r="W86" s="227">
        <f>ROUND('[3]PROPOSED RATES'!$AB$7*E86,5)</f>
        <v>-5.5999999999999995E-4</v>
      </c>
      <c r="X86" s="66"/>
      <c r="Y86" s="40">
        <f t="shared" si="2"/>
        <v>74</v>
      </c>
      <c r="Z86" s="40"/>
    </row>
    <row r="87" spans="1:26">
      <c r="A87" s="192">
        <f t="shared" si="3"/>
        <v>75</v>
      </c>
      <c r="B87" s="90"/>
      <c r="C87" s="186">
        <f>'METAL HALIDE'!G17/1000</f>
        <v>2.3974288311740498E-2</v>
      </c>
      <c r="D87" s="99"/>
      <c r="E87" s="99">
        <f>ROUND(C87*$B$8,0)</f>
        <v>8</v>
      </c>
      <c r="F87" s="53">
        <f>'METAL HALIDE'!$G$7</f>
        <v>136</v>
      </c>
      <c r="G87" s="53">
        <f>'METAL HALIDE'!$G$8</f>
        <v>14000</v>
      </c>
      <c r="H87" s="89"/>
      <c r="I87" s="219">
        <f>ROUND('[3]INPUTS-GENERAL'!$E$9*E87,2)</f>
        <v>0.12</v>
      </c>
      <c r="J87" s="86">
        <f>ROUND(DISTRIBUTION!M88,2)</f>
        <v>12.81</v>
      </c>
      <c r="K87" s="219">
        <f>ROUND('[3]INPUTS-GENERAL'!$E$10*E87,2)</f>
        <v>0</v>
      </c>
      <c r="L87" s="223">
        <f>ROUND('[3]INPUTS-GENERAL'!$E$11*E87,2)</f>
        <v>0</v>
      </c>
      <c r="M87" s="223">
        <f>ROUND('[3]INPUTS-GENERAL'!$E$12*E87,2)</f>
        <v>0</v>
      </c>
      <c r="N87" s="223">
        <f>ROUND('[3]INPUTS-GENERAL'!$E$13*E87,2)</f>
        <v>0.06</v>
      </c>
      <c r="O87" s="223">
        <f>ROUND('[3]INPUTS-GENERAL'!$E$14*E87,2)</f>
        <v>0</v>
      </c>
      <c r="P87" s="223">
        <f>ROUND('[3]INPUTS-GENERAL'!$E$15*$E87,2)</f>
        <v>0</v>
      </c>
      <c r="Q87" s="105">
        <f>SUM(I87:P87)</f>
        <v>12.99</v>
      </c>
      <c r="R87" s="222">
        <f>ROUND('[3]PROPOSED RATES'!$AB$4*E87,5)</f>
        <v>4.0239999999999998E-2</v>
      </c>
      <c r="S87" s="222">
        <f>ROUND('[3]PROPOSED RATES'!$AB$5*E87,5)</f>
        <v>0.53671999999999997</v>
      </c>
      <c r="T87" s="227">
        <f>ROUND('[3]PROPOSED RATES'!$AB$8*E87,5)</f>
        <v>-2.4000000000000001E-4</v>
      </c>
      <c r="U87" s="128">
        <f>ROUND(SUM(Q87,R87,T87,S87),5)</f>
        <v>13.56672</v>
      </c>
      <c r="V87" s="105"/>
      <c r="W87" s="227">
        <f>ROUND('[3]PROPOSED RATES'!$AB$7*E87,5)</f>
        <v>-5.5999999999999995E-4</v>
      </c>
      <c r="X87" s="66"/>
      <c r="Y87" s="40">
        <f t="shared" si="2"/>
        <v>75</v>
      </c>
      <c r="Z87" s="40"/>
    </row>
    <row r="88" spans="1:26">
      <c r="A88" s="192">
        <f t="shared" si="3"/>
        <v>76</v>
      </c>
      <c r="B88" s="90"/>
      <c r="C88" s="186"/>
      <c r="D88" s="55"/>
      <c r="E88" s="99"/>
      <c r="F88" s="36" t="s">
        <v>111</v>
      </c>
      <c r="I88" s="219"/>
      <c r="J88" s="105"/>
      <c r="K88" s="219"/>
      <c r="L88" s="223"/>
      <c r="M88" s="223"/>
      <c r="N88" s="223"/>
      <c r="O88" s="223"/>
      <c r="P88" s="223"/>
      <c r="Q88" s="105"/>
      <c r="R88" s="222"/>
      <c r="S88" s="222"/>
      <c r="T88" s="227"/>
      <c r="U88" s="128"/>
      <c r="V88" s="105"/>
      <c r="W88" s="227"/>
      <c r="Y88" s="40">
        <f t="shared" si="2"/>
        <v>76</v>
      </c>
      <c r="Z88" s="40"/>
    </row>
    <row r="89" spans="1:26">
      <c r="A89" s="192">
        <f t="shared" si="3"/>
        <v>77</v>
      </c>
      <c r="B89" s="90"/>
      <c r="C89" s="186">
        <f>C84</f>
        <v>2.0239348641671151E-2</v>
      </c>
      <c r="D89" s="99"/>
      <c r="E89" s="99">
        <f>ROUND(C89*$B$8,0)</f>
        <v>7</v>
      </c>
      <c r="F89" s="53">
        <f>'METAL HALIDE'!$D$7</f>
        <v>39</v>
      </c>
      <c r="G89" s="53">
        <f>'METAL HALIDE'!$D$8</f>
        <v>4900</v>
      </c>
      <c r="H89" s="89"/>
      <c r="I89" s="219">
        <f>ROUND('[3]INPUTS-GENERAL'!$E$9*E89,2)</f>
        <v>0.1</v>
      </c>
      <c r="J89" s="86">
        <f>ROUND(DISTRIBUTION!M90,2)</f>
        <v>9.75</v>
      </c>
      <c r="K89" s="219">
        <f>ROUND('[3]INPUTS-GENERAL'!$E$10*E89,2)</f>
        <v>0</v>
      </c>
      <c r="L89" s="223">
        <f>ROUND('[3]INPUTS-GENERAL'!$E$11*E89,2)</f>
        <v>0</v>
      </c>
      <c r="M89" s="223">
        <f>ROUND('[3]INPUTS-GENERAL'!$E$12*E89,2)</f>
        <v>0</v>
      </c>
      <c r="N89" s="223">
        <f>ROUND('[3]INPUTS-GENERAL'!$E$13*E89,2)</f>
        <v>0.05</v>
      </c>
      <c r="O89" s="223">
        <f>ROUND('[3]INPUTS-GENERAL'!$E$14*E89,2)</f>
        <v>0</v>
      </c>
      <c r="P89" s="223">
        <f>ROUND('[3]INPUTS-GENERAL'!$E$15*$E89,2)</f>
        <v>0</v>
      </c>
      <c r="Q89" s="105">
        <f>SUM(I89:P89)</f>
        <v>9.9</v>
      </c>
      <c r="R89" s="222">
        <f>ROUND('[3]PROPOSED RATES'!$AB$4*E89,5)</f>
        <v>3.5209999999999998E-2</v>
      </c>
      <c r="S89" s="222">
        <f>ROUND('[3]PROPOSED RATES'!$AB$5*E89,5)</f>
        <v>0.46962999999999999</v>
      </c>
      <c r="T89" s="227">
        <f>ROUND('[3]PROPOSED RATES'!$AB$8*E89,5)</f>
        <v>-2.1000000000000001E-4</v>
      </c>
      <c r="U89" s="128">
        <f>ROUND(SUM(Q89,R89,T89,S89),5)</f>
        <v>10.404629999999999</v>
      </c>
      <c r="V89" s="105"/>
      <c r="W89" s="227">
        <f>ROUND('[3]PROPOSED RATES'!$AB$7*E89,5)</f>
        <v>-4.8999999999999998E-4</v>
      </c>
      <c r="X89" s="66"/>
      <c r="Y89" s="40">
        <f t="shared" si="2"/>
        <v>77</v>
      </c>
      <c r="Z89" s="40"/>
    </row>
    <row r="90" spans="1:26">
      <c r="A90" s="192">
        <f t="shared" si="3"/>
        <v>78</v>
      </c>
      <c r="B90" s="90"/>
      <c r="C90" s="186">
        <f>C85</f>
        <v>2.1383132801299855E-2</v>
      </c>
      <c r="D90" s="99"/>
      <c r="E90" s="99">
        <f>ROUND(C90*$B$8,0)</f>
        <v>7</v>
      </c>
      <c r="F90" s="53">
        <f>'METAL HALIDE'!$E$7</f>
        <v>71</v>
      </c>
      <c r="G90" s="53">
        <f>'METAL HALIDE'!$E$8</f>
        <v>8300</v>
      </c>
      <c r="H90" s="89"/>
      <c r="I90" s="219">
        <f>ROUND('[3]INPUTS-GENERAL'!$E$9*E90,2)</f>
        <v>0.1</v>
      </c>
      <c r="J90" s="86">
        <f>ROUND(DISTRIBUTION!M91,2)</f>
        <v>10.9</v>
      </c>
      <c r="K90" s="219">
        <f>ROUND('[3]INPUTS-GENERAL'!$E$10*E90,2)</f>
        <v>0</v>
      </c>
      <c r="L90" s="223">
        <f>ROUND('[3]INPUTS-GENERAL'!$E$11*E90,2)</f>
        <v>0</v>
      </c>
      <c r="M90" s="223">
        <f>ROUND('[3]INPUTS-GENERAL'!$E$12*E90,2)</f>
        <v>0</v>
      </c>
      <c r="N90" s="223">
        <f>ROUND('[3]INPUTS-GENERAL'!$E$13*E90,2)</f>
        <v>0.05</v>
      </c>
      <c r="O90" s="223">
        <f>ROUND('[3]INPUTS-GENERAL'!$E$14*E90,2)</f>
        <v>0</v>
      </c>
      <c r="P90" s="223">
        <f>ROUND('[3]INPUTS-GENERAL'!$E$15*$E90,2)</f>
        <v>0</v>
      </c>
      <c r="Q90" s="105">
        <f>SUM(I90:P90)</f>
        <v>11.05</v>
      </c>
      <c r="R90" s="222">
        <f>ROUND('[3]PROPOSED RATES'!$AB$4*E90,5)</f>
        <v>3.5209999999999998E-2</v>
      </c>
      <c r="S90" s="222">
        <f>ROUND('[3]PROPOSED RATES'!$AB$5*E90,5)</f>
        <v>0.46962999999999999</v>
      </c>
      <c r="T90" s="227">
        <f>ROUND('[3]PROPOSED RATES'!$AB$8*E90,5)</f>
        <v>-2.1000000000000001E-4</v>
      </c>
      <c r="U90" s="128">
        <f>ROUND(SUM(Q90,R90,T90,S90),5)</f>
        <v>11.55463</v>
      </c>
      <c r="V90" s="105"/>
      <c r="W90" s="227">
        <f>ROUND('[3]PROPOSED RATES'!$AB$7*E90,5)</f>
        <v>-4.8999999999999998E-4</v>
      </c>
      <c r="X90" s="66"/>
      <c r="Y90" s="40">
        <f t="shared" si="2"/>
        <v>78</v>
      </c>
      <c r="Z90" s="40"/>
    </row>
    <row r="91" spans="1:26">
      <c r="A91" s="192">
        <f t="shared" si="3"/>
        <v>79</v>
      </c>
      <c r="B91" s="90"/>
      <c r="C91" s="186">
        <f>C86</f>
        <v>2.2667922138931686E-2</v>
      </c>
      <c r="D91" s="99"/>
      <c r="E91" s="99">
        <f>ROUND(C91*$B$8,0)</f>
        <v>8</v>
      </c>
      <c r="F91" s="53">
        <f>'METAL HALIDE'!$F$7</f>
        <v>98</v>
      </c>
      <c r="G91" s="53">
        <f>'METAL HALIDE'!$F$8</f>
        <v>11000</v>
      </c>
      <c r="H91" s="89"/>
      <c r="I91" s="219">
        <f>ROUND('[3]INPUTS-GENERAL'!$E$9*E91,2)</f>
        <v>0.12</v>
      </c>
      <c r="J91" s="86">
        <f>ROUND(DISTRIBUTION!M92,2)</f>
        <v>12.17</v>
      </c>
      <c r="K91" s="219">
        <f>ROUND('[3]INPUTS-GENERAL'!$E$10*E91,2)</f>
        <v>0</v>
      </c>
      <c r="L91" s="223">
        <f>ROUND('[3]INPUTS-GENERAL'!$E$11*E91,2)</f>
        <v>0</v>
      </c>
      <c r="M91" s="223">
        <f>ROUND('[3]INPUTS-GENERAL'!$E$12*E91,2)</f>
        <v>0</v>
      </c>
      <c r="N91" s="223">
        <f>ROUND('[3]INPUTS-GENERAL'!$E$13*E91,2)</f>
        <v>0.06</v>
      </c>
      <c r="O91" s="223">
        <f>ROUND('[3]INPUTS-GENERAL'!$E$14*E91,2)</f>
        <v>0</v>
      </c>
      <c r="P91" s="223">
        <f>ROUND('[3]INPUTS-GENERAL'!$E$15*$E91,2)</f>
        <v>0</v>
      </c>
      <c r="Q91" s="105">
        <f>SUM(I91:P91)</f>
        <v>12.35</v>
      </c>
      <c r="R91" s="222">
        <f>ROUND('[3]PROPOSED RATES'!$AB$4*E91,5)</f>
        <v>4.0239999999999998E-2</v>
      </c>
      <c r="S91" s="222">
        <f>ROUND('[3]PROPOSED RATES'!$AB$5*E91,5)</f>
        <v>0.53671999999999997</v>
      </c>
      <c r="T91" s="227">
        <f>ROUND('[3]PROPOSED RATES'!$AB$8*E91,5)</f>
        <v>-2.4000000000000001E-4</v>
      </c>
      <c r="U91" s="128">
        <f>ROUND(SUM(Q91,R91,T91,S91),5)</f>
        <v>12.92672</v>
      </c>
      <c r="V91" s="105"/>
      <c r="W91" s="227">
        <f>ROUND('[3]PROPOSED RATES'!$AB$7*E91,5)</f>
        <v>-5.5999999999999995E-4</v>
      </c>
      <c r="X91" s="66"/>
      <c r="Y91" s="40">
        <f t="shared" si="2"/>
        <v>79</v>
      </c>
      <c r="Z91" s="40"/>
    </row>
    <row r="92" spans="1:26">
      <c r="A92" s="192">
        <f t="shared" si="3"/>
        <v>80</v>
      </c>
      <c r="B92" s="90"/>
      <c r="C92" s="186">
        <f>C87</f>
        <v>2.3974288311740498E-2</v>
      </c>
      <c r="D92" s="99"/>
      <c r="E92" s="99">
        <f>ROUND(C92*$B$8,0)</f>
        <v>8</v>
      </c>
      <c r="F92" s="53">
        <f>'METAL HALIDE'!$G$7</f>
        <v>136</v>
      </c>
      <c r="G92" s="53">
        <f>'METAL HALIDE'!$G$8</f>
        <v>14000</v>
      </c>
      <c r="H92" s="89"/>
      <c r="I92" s="219">
        <f>ROUND('[3]INPUTS-GENERAL'!$E$9*E92,2)</f>
        <v>0.12</v>
      </c>
      <c r="J92" s="86">
        <f>ROUND(DISTRIBUTION!M93,2)</f>
        <v>13.48</v>
      </c>
      <c r="K92" s="219">
        <f>ROUND('[3]INPUTS-GENERAL'!$E$10*E92,2)</f>
        <v>0</v>
      </c>
      <c r="L92" s="223">
        <f>ROUND('[3]INPUTS-GENERAL'!$E$11*E92,2)</f>
        <v>0</v>
      </c>
      <c r="M92" s="223">
        <f>ROUND('[3]INPUTS-GENERAL'!$E$12*E92,2)</f>
        <v>0</v>
      </c>
      <c r="N92" s="223">
        <f>ROUND('[3]INPUTS-GENERAL'!$E$13*E92,2)</f>
        <v>0.06</v>
      </c>
      <c r="O92" s="223">
        <f>ROUND('[3]INPUTS-GENERAL'!$E$14*E92,2)</f>
        <v>0</v>
      </c>
      <c r="P92" s="223">
        <f>ROUND('[3]INPUTS-GENERAL'!$E$15*$E92,2)</f>
        <v>0</v>
      </c>
      <c r="Q92" s="105">
        <f>SUM(I92:P92)</f>
        <v>13.66</v>
      </c>
      <c r="R92" s="222">
        <f>ROUND('[3]PROPOSED RATES'!$AB$4*E92,5)</f>
        <v>4.0239999999999998E-2</v>
      </c>
      <c r="S92" s="222">
        <f>ROUND('[3]PROPOSED RATES'!$AB$5*E92,5)</f>
        <v>0.53671999999999997</v>
      </c>
      <c r="T92" s="227">
        <f>ROUND('[3]PROPOSED RATES'!$AB$8*E92,5)</f>
        <v>-2.4000000000000001E-4</v>
      </c>
      <c r="U92" s="128">
        <f>ROUND(SUM(Q92,R92,T92,S92),5)</f>
        <v>14.23672</v>
      </c>
      <c r="V92" s="105"/>
      <c r="W92" s="227">
        <f>ROUND('[3]PROPOSED RATES'!$AB$7*E92,5)</f>
        <v>-5.5999999999999995E-4</v>
      </c>
      <c r="X92" s="66"/>
      <c r="Y92" s="40">
        <f t="shared" si="2"/>
        <v>80</v>
      </c>
      <c r="Z92" s="40"/>
    </row>
    <row r="93" spans="1:26">
      <c r="A93" s="192">
        <f t="shared" si="3"/>
        <v>81</v>
      </c>
      <c r="B93" s="90"/>
      <c r="C93" s="186"/>
      <c r="D93" s="55"/>
      <c r="E93" s="99"/>
      <c r="F93" s="36" t="s">
        <v>112</v>
      </c>
      <c r="I93" s="219"/>
      <c r="J93" s="105"/>
      <c r="K93" s="219"/>
      <c r="L93" s="223"/>
      <c r="M93" s="223"/>
      <c r="N93" s="223"/>
      <c r="O93" s="223"/>
      <c r="P93" s="223"/>
      <c r="Q93" s="105"/>
      <c r="R93" s="222"/>
      <c r="S93" s="222"/>
      <c r="T93" s="227"/>
      <c r="U93" s="128"/>
      <c r="V93" s="105"/>
      <c r="W93" s="227"/>
      <c r="Y93" s="40">
        <f t="shared" si="2"/>
        <v>81</v>
      </c>
      <c r="Z93" s="40"/>
    </row>
    <row r="94" spans="1:26">
      <c r="A94" s="192">
        <f t="shared" si="3"/>
        <v>82</v>
      </c>
      <c r="B94" s="90"/>
      <c r="C94" s="186">
        <f>C84</f>
        <v>2.0239348641671151E-2</v>
      </c>
      <c r="D94" s="99"/>
      <c r="E94" s="99">
        <f>ROUND(C94*$B$8,0)</f>
        <v>7</v>
      </c>
      <c r="F94" s="53">
        <f>'METAL HALIDE'!$D$7</f>
        <v>39</v>
      </c>
      <c r="G94" s="53">
        <f>'METAL HALIDE'!$D$8</f>
        <v>4900</v>
      </c>
      <c r="H94" s="89"/>
      <c r="I94" s="219">
        <f>ROUND('[3]INPUTS-GENERAL'!$E$9*E94,2)</f>
        <v>0.1</v>
      </c>
      <c r="J94" s="86">
        <f>ROUND(DISTRIBUTION!M95,2)</f>
        <v>19.96</v>
      </c>
      <c r="K94" s="219">
        <f>ROUND('[3]INPUTS-GENERAL'!$E$10*E94,2)</f>
        <v>0</v>
      </c>
      <c r="L94" s="223">
        <f>ROUND('[3]INPUTS-GENERAL'!$E$11*E94,2)</f>
        <v>0</v>
      </c>
      <c r="M94" s="223">
        <f>ROUND('[3]INPUTS-GENERAL'!$E$12*E94,2)</f>
        <v>0</v>
      </c>
      <c r="N94" s="223">
        <f>ROUND('[3]INPUTS-GENERAL'!$E$13*E94,2)</f>
        <v>0.05</v>
      </c>
      <c r="O94" s="223">
        <f>ROUND('[3]INPUTS-GENERAL'!$E$14*E94,2)</f>
        <v>0</v>
      </c>
      <c r="P94" s="223">
        <f>ROUND('[3]INPUTS-GENERAL'!$E$15*$E94,2)</f>
        <v>0</v>
      </c>
      <c r="Q94" s="105">
        <f>SUM(I94:P94)</f>
        <v>20.110000000000003</v>
      </c>
      <c r="R94" s="222">
        <f>ROUND('[3]PROPOSED RATES'!$AB$4*E94,5)</f>
        <v>3.5209999999999998E-2</v>
      </c>
      <c r="S94" s="222">
        <f>ROUND('[3]PROPOSED RATES'!$AB$5*E94,5)</f>
        <v>0.46962999999999999</v>
      </c>
      <c r="T94" s="227">
        <f>ROUND('[3]PROPOSED RATES'!$AB$8*E94,5)</f>
        <v>-2.1000000000000001E-4</v>
      </c>
      <c r="U94" s="128">
        <f>ROUND(SUM(Q94,R94,T94,S94),5)</f>
        <v>20.614629999999998</v>
      </c>
      <c r="V94" s="105"/>
      <c r="W94" s="227">
        <f>ROUND('[3]PROPOSED RATES'!$AB$7*E94,5)</f>
        <v>-4.8999999999999998E-4</v>
      </c>
      <c r="X94" s="66"/>
      <c r="Y94" s="40">
        <f t="shared" si="2"/>
        <v>82</v>
      </c>
      <c r="Z94" s="40"/>
    </row>
    <row r="95" spans="1:26">
      <c r="A95" s="192">
        <f t="shared" si="3"/>
        <v>83</v>
      </c>
      <c r="B95" s="90"/>
      <c r="C95" s="186">
        <f>C85</f>
        <v>2.1383132801299855E-2</v>
      </c>
      <c r="D95" s="99"/>
      <c r="E95" s="99">
        <f>ROUND(C95*$B$8,0)</f>
        <v>7</v>
      </c>
      <c r="F95" s="53">
        <f>'METAL HALIDE'!$E$7</f>
        <v>71</v>
      </c>
      <c r="G95" s="53">
        <f>'METAL HALIDE'!$E$8</f>
        <v>8300</v>
      </c>
      <c r="H95" s="89"/>
      <c r="I95" s="219">
        <f>ROUND('[3]INPUTS-GENERAL'!$E$9*E95,2)</f>
        <v>0.1</v>
      </c>
      <c r="J95" s="86">
        <f>ROUND(DISTRIBUTION!M96,2)</f>
        <v>21.1</v>
      </c>
      <c r="K95" s="219">
        <f>ROUND('[3]INPUTS-GENERAL'!$E$10*E95,2)</f>
        <v>0</v>
      </c>
      <c r="L95" s="223">
        <f>ROUND('[3]INPUTS-GENERAL'!$E$11*E95,2)</f>
        <v>0</v>
      </c>
      <c r="M95" s="223">
        <f>ROUND('[3]INPUTS-GENERAL'!$E$12*E95,2)</f>
        <v>0</v>
      </c>
      <c r="N95" s="223">
        <f>ROUND('[3]INPUTS-GENERAL'!$E$13*E95,2)</f>
        <v>0.05</v>
      </c>
      <c r="O95" s="223">
        <f>ROUND('[3]INPUTS-GENERAL'!$E$14*E95,2)</f>
        <v>0</v>
      </c>
      <c r="P95" s="223">
        <f>ROUND('[3]INPUTS-GENERAL'!$E$15*$E95,2)</f>
        <v>0</v>
      </c>
      <c r="Q95" s="105">
        <f>SUM(I95:P95)</f>
        <v>21.250000000000004</v>
      </c>
      <c r="R95" s="222">
        <f>ROUND('[3]PROPOSED RATES'!$AB$4*E95,5)</f>
        <v>3.5209999999999998E-2</v>
      </c>
      <c r="S95" s="222">
        <f>ROUND('[3]PROPOSED RATES'!$AB$5*E95,5)</f>
        <v>0.46962999999999999</v>
      </c>
      <c r="T95" s="227">
        <f>ROUND('[3]PROPOSED RATES'!$AB$8*E95,5)</f>
        <v>-2.1000000000000001E-4</v>
      </c>
      <c r="U95" s="128">
        <f>ROUND(SUM(Q95,R95,T95,S95),5)</f>
        <v>21.754629999999999</v>
      </c>
      <c r="V95" s="105"/>
      <c r="W95" s="227">
        <f>ROUND('[3]PROPOSED RATES'!$AB$7*E95,5)</f>
        <v>-4.8999999999999998E-4</v>
      </c>
      <c r="X95" s="66"/>
      <c r="Y95" s="40">
        <f t="shared" si="2"/>
        <v>83</v>
      </c>
      <c r="Z95" s="40"/>
    </row>
    <row r="96" spans="1:26">
      <c r="A96" s="192">
        <f t="shared" si="3"/>
        <v>84</v>
      </c>
      <c r="B96" s="90"/>
      <c r="C96" s="186">
        <f>C86</f>
        <v>2.2667922138931686E-2</v>
      </c>
      <c r="D96" s="99"/>
      <c r="E96" s="99">
        <f>ROUND(C96*$B$8,0)</f>
        <v>8</v>
      </c>
      <c r="F96" s="53">
        <f>'METAL HALIDE'!$F$7</f>
        <v>98</v>
      </c>
      <c r="G96" s="53">
        <f>'METAL HALIDE'!$F$8</f>
        <v>11000</v>
      </c>
      <c r="H96" s="89"/>
      <c r="I96" s="219">
        <f>ROUND('[3]INPUTS-GENERAL'!$E$9*E96,2)</f>
        <v>0.12</v>
      </c>
      <c r="J96" s="86">
        <f>ROUND(DISTRIBUTION!M97,2)</f>
        <v>22.37</v>
      </c>
      <c r="K96" s="219">
        <f>ROUND('[3]INPUTS-GENERAL'!$E$10*E96,2)</f>
        <v>0</v>
      </c>
      <c r="L96" s="223">
        <f>ROUND('[3]INPUTS-GENERAL'!$E$11*E96,2)</f>
        <v>0</v>
      </c>
      <c r="M96" s="223">
        <f>ROUND('[3]INPUTS-GENERAL'!$E$12*E96,2)</f>
        <v>0</v>
      </c>
      <c r="N96" s="223">
        <f>ROUND('[3]INPUTS-GENERAL'!$E$13*E96,2)</f>
        <v>0.06</v>
      </c>
      <c r="O96" s="223">
        <f>ROUND('[3]INPUTS-GENERAL'!$E$14*E96,2)</f>
        <v>0</v>
      </c>
      <c r="P96" s="223">
        <f>ROUND('[3]INPUTS-GENERAL'!$E$15*$E96,2)</f>
        <v>0</v>
      </c>
      <c r="Q96" s="105">
        <f>SUM(I96:P96)</f>
        <v>22.55</v>
      </c>
      <c r="R96" s="222">
        <f>ROUND('[3]PROPOSED RATES'!$AB$4*E96,5)</f>
        <v>4.0239999999999998E-2</v>
      </c>
      <c r="S96" s="222">
        <f>ROUND('[3]PROPOSED RATES'!$AB$5*E96,5)</f>
        <v>0.53671999999999997</v>
      </c>
      <c r="T96" s="227">
        <f>ROUND('[3]PROPOSED RATES'!$AB$8*E96,5)</f>
        <v>-2.4000000000000001E-4</v>
      </c>
      <c r="U96" s="128">
        <f>ROUND(SUM(Q96,R96,T96,S96),5)</f>
        <v>23.126719999999999</v>
      </c>
      <c r="V96" s="105"/>
      <c r="W96" s="227">
        <f>ROUND('[3]PROPOSED RATES'!$AB$7*E96,5)</f>
        <v>-5.5999999999999995E-4</v>
      </c>
      <c r="X96" s="66"/>
      <c r="Y96" s="40">
        <f t="shared" si="2"/>
        <v>84</v>
      </c>
      <c r="Z96" s="40"/>
    </row>
    <row r="97" spans="1:26">
      <c r="A97" s="192">
        <f t="shared" si="3"/>
        <v>85</v>
      </c>
      <c r="B97" s="90"/>
      <c r="C97" s="186">
        <f>C87</f>
        <v>2.3974288311740498E-2</v>
      </c>
      <c r="D97" s="99"/>
      <c r="E97" s="99">
        <f>ROUND(C97*$B$8,0)</f>
        <v>8</v>
      </c>
      <c r="F97" s="53">
        <f>'METAL HALIDE'!$G$7</f>
        <v>136</v>
      </c>
      <c r="G97" s="53">
        <f>'METAL HALIDE'!$G$8</f>
        <v>14000</v>
      </c>
      <c r="H97" s="89"/>
      <c r="I97" s="219">
        <f>ROUND('[3]INPUTS-GENERAL'!$E$9*E97,2)</f>
        <v>0.12</v>
      </c>
      <c r="J97" s="86">
        <f>ROUND(DISTRIBUTION!M98,2)</f>
        <v>23.68</v>
      </c>
      <c r="K97" s="219">
        <f>ROUND('[3]INPUTS-GENERAL'!$E$10*E97,2)</f>
        <v>0</v>
      </c>
      <c r="L97" s="223">
        <f>ROUND('[3]INPUTS-GENERAL'!$E$11*E97,2)</f>
        <v>0</v>
      </c>
      <c r="M97" s="223">
        <f>ROUND('[3]INPUTS-GENERAL'!$E$12*E97,2)</f>
        <v>0</v>
      </c>
      <c r="N97" s="223">
        <f>ROUND('[3]INPUTS-GENERAL'!$E$13*E97,2)</f>
        <v>0.06</v>
      </c>
      <c r="O97" s="223">
        <f>ROUND('[3]INPUTS-GENERAL'!$E$14*E97,2)</f>
        <v>0</v>
      </c>
      <c r="P97" s="223">
        <f>ROUND('[3]INPUTS-GENERAL'!$E$15*$E97,2)</f>
        <v>0</v>
      </c>
      <c r="Q97" s="105">
        <f>SUM(I97:P97)</f>
        <v>23.86</v>
      </c>
      <c r="R97" s="222">
        <f>ROUND('[3]PROPOSED RATES'!$AB$4*E97,5)</f>
        <v>4.0239999999999998E-2</v>
      </c>
      <c r="S97" s="222">
        <f>ROUND('[3]PROPOSED RATES'!$AB$5*E97,5)</f>
        <v>0.53671999999999997</v>
      </c>
      <c r="T97" s="227">
        <f>ROUND('[3]PROPOSED RATES'!$AB$8*E97,5)</f>
        <v>-2.4000000000000001E-4</v>
      </c>
      <c r="U97" s="128">
        <f>ROUND(SUM(Q97,R97,T97,S97),5)</f>
        <v>24.436720000000001</v>
      </c>
      <c r="V97" s="105"/>
      <c r="W97" s="227">
        <f>ROUND('[3]PROPOSED RATES'!$AB$7*E97,5)</f>
        <v>-5.5999999999999995E-4</v>
      </c>
      <c r="X97" s="66"/>
      <c r="Y97" s="40">
        <f t="shared" si="2"/>
        <v>85</v>
      </c>
      <c r="Z97" s="40"/>
    </row>
  </sheetData>
  <mergeCells count="10">
    <mergeCell ref="B6:E6"/>
    <mergeCell ref="F9:G9"/>
    <mergeCell ref="B7:E7"/>
    <mergeCell ref="B8:E8"/>
    <mergeCell ref="F1:Y1"/>
    <mergeCell ref="F2:Y2"/>
    <mergeCell ref="F3:Y3"/>
    <mergeCell ref="F5:Y5"/>
    <mergeCell ref="B4:E4"/>
    <mergeCell ref="B5:E5"/>
  </mergeCells>
  <phoneticPr fontId="4" type="noConversion"/>
  <printOptions horizontalCentered="1"/>
  <pageMargins left="0.75" right="0.75" top="1" bottom="1" header="0.5" footer="0.5"/>
  <pageSetup scale="69" orientation="landscape" r:id="rId1"/>
  <headerFooter alignWithMargins="0">
    <oddFooter>&amp;L&amp;F
&amp;A&amp;R&amp;P of &amp;N</oddFooter>
  </headerFooter>
  <rowBreaks count="1" manualBreakCount="1">
    <brk id="53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101"/>
  <sheetViews>
    <sheetView zoomScaleNormal="100" zoomScaleSheetLayoutView="100" workbookViewId="0">
      <pane ySplit="12" topLeftCell="A13" activePane="bottomLeft" state="frozen"/>
      <selection activeCell="A37" sqref="A37"/>
      <selection pane="bottomLeft" activeCell="E100" sqref="E100"/>
    </sheetView>
  </sheetViews>
  <sheetFormatPr defaultColWidth="9.28515625" defaultRowHeight="11.25"/>
  <cols>
    <col min="1" max="1" width="4" style="27" customWidth="1"/>
    <col min="2" max="2" width="1.7109375" style="27" customWidth="1"/>
    <col min="3" max="3" width="21.28515625" style="27" customWidth="1"/>
    <col min="4" max="4" width="14" style="27" customWidth="1"/>
    <col min="5" max="5" width="9.42578125" style="27" bestFit="1" customWidth="1"/>
    <col min="6" max="6" width="10.140625" style="27" bestFit="1" customWidth="1"/>
    <col min="7" max="7" width="13.28515625" style="27" bestFit="1" customWidth="1"/>
    <col min="8" max="8" width="13.7109375" style="27" customWidth="1"/>
    <col min="9" max="9" width="11.28515625" style="27" bestFit="1" customWidth="1"/>
    <col min="10" max="10" width="13.28515625" style="27" bestFit="1" customWidth="1"/>
    <col min="11" max="11" width="15" style="27" bestFit="1" customWidth="1"/>
    <col min="12" max="12" width="8" style="27" bestFit="1" customWidth="1"/>
    <col min="13" max="13" width="13.28515625" style="27" bestFit="1" customWidth="1"/>
    <col min="14" max="14" width="13.28515625" style="27" customWidth="1"/>
    <col min="15" max="15" width="1.7109375" style="27" customWidth="1"/>
    <col min="16" max="16" width="4" style="27" customWidth="1"/>
    <col min="17" max="17" width="9.28515625" style="27"/>
    <col min="18" max="18" width="7.5703125" style="101" customWidth="1"/>
    <col min="19" max="19" width="14.7109375" style="85" bestFit="1" customWidth="1"/>
    <col min="20" max="20" width="10.42578125" style="27" bestFit="1" customWidth="1"/>
    <col min="21" max="16384" width="9.28515625" style="27"/>
  </cols>
  <sheetData>
    <row r="1" spans="1:24">
      <c r="A1" s="288" t="str">
        <f>'LS-1 RATE COMPARISON'!A1</f>
        <v>SAN DIEGO GAS AND ELECTRIC COMPANY ("SDG&amp;E")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pans="1:24">
      <c r="A2" s="288" t="str">
        <f>'LS-1 RATE COMPARISON'!A2</f>
        <v>TEST YEAR ("TY") 2019 GENERAL RATE CASE ("GRC") PHASE 2, APPLICATION ("A.") 19-03-002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24">
      <c r="A3" s="288" t="str">
        <f>'LS-1 RATE COMPARISON'!A3</f>
        <v>SAXE SUPPLEMENTAL TESTIMONY WORKPAPER #1 - LS-1 LED RATES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</row>
    <row r="4" spans="1:24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5" spans="1:24">
      <c r="A5" s="295" t="s">
        <v>234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</row>
    <row r="6" spans="1:24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</row>
    <row r="7" spans="1:24">
      <c r="A7" s="34"/>
      <c r="B7" s="34"/>
      <c r="E7" s="34"/>
      <c r="F7" s="34"/>
      <c r="G7" s="34"/>
      <c r="H7" s="174"/>
      <c r="K7" s="191" t="s">
        <v>75</v>
      </c>
      <c r="M7" s="50"/>
      <c r="N7" s="191" t="s">
        <v>75</v>
      </c>
      <c r="O7" s="50"/>
      <c r="P7" s="34"/>
    </row>
    <row r="8" spans="1:24">
      <c r="A8" s="34"/>
      <c r="B8" s="34"/>
      <c r="F8" s="191" t="s">
        <v>74</v>
      </c>
      <c r="G8" s="191" t="s">
        <v>75</v>
      </c>
      <c r="H8" s="191" t="s">
        <v>35</v>
      </c>
      <c r="I8" s="191"/>
      <c r="J8" s="191" t="s">
        <v>97</v>
      </c>
      <c r="K8" s="191" t="s">
        <v>226</v>
      </c>
      <c r="M8" s="191" t="s">
        <v>73</v>
      </c>
      <c r="N8" s="191" t="s">
        <v>226</v>
      </c>
      <c r="O8" s="50"/>
      <c r="P8" s="34"/>
    </row>
    <row r="9" spans="1:24">
      <c r="A9" s="34"/>
      <c r="B9" s="34"/>
      <c r="F9" s="34" t="s">
        <v>226</v>
      </c>
      <c r="G9" s="191" t="s">
        <v>226</v>
      </c>
      <c r="H9" s="191" t="s">
        <v>226</v>
      </c>
      <c r="I9" s="191" t="s">
        <v>35</v>
      </c>
      <c r="J9" s="191" t="s">
        <v>226</v>
      </c>
      <c r="K9" s="191" t="s">
        <v>94</v>
      </c>
      <c r="L9" s="34" t="s">
        <v>36</v>
      </c>
      <c r="M9" s="34" t="s">
        <v>226</v>
      </c>
      <c r="N9" s="191" t="s">
        <v>94</v>
      </c>
      <c r="O9" s="34"/>
      <c r="P9" s="34"/>
    </row>
    <row r="10" spans="1:24">
      <c r="A10" s="34"/>
      <c r="B10" s="34"/>
      <c r="C10" s="102" t="s">
        <v>41</v>
      </c>
      <c r="E10" s="34" t="s">
        <v>101</v>
      </c>
      <c r="F10" s="34" t="s">
        <v>25</v>
      </c>
      <c r="G10" s="34" t="s">
        <v>76</v>
      </c>
      <c r="H10" s="103" t="s">
        <v>98</v>
      </c>
      <c r="I10" s="34" t="s">
        <v>99</v>
      </c>
      <c r="J10" s="34" t="s">
        <v>77</v>
      </c>
      <c r="K10" s="34" t="s">
        <v>224</v>
      </c>
      <c r="L10" s="34" t="s">
        <v>32</v>
      </c>
      <c r="M10" s="34" t="s">
        <v>77</v>
      </c>
      <c r="N10" s="191" t="s">
        <v>225</v>
      </c>
      <c r="O10" s="34"/>
      <c r="P10" s="34"/>
    </row>
    <row r="11" spans="1:24">
      <c r="A11" s="81" t="s">
        <v>1</v>
      </c>
      <c r="B11" s="81"/>
      <c r="C11" s="34" t="s">
        <v>43</v>
      </c>
      <c r="D11" s="34" t="s">
        <v>44</v>
      </c>
      <c r="E11" s="34" t="s">
        <v>100</v>
      </c>
      <c r="F11" s="130" t="s">
        <v>45</v>
      </c>
      <c r="G11" s="34" t="s">
        <v>46</v>
      </c>
      <c r="H11" s="103" t="s">
        <v>45</v>
      </c>
      <c r="I11" s="34" t="s">
        <v>46</v>
      </c>
      <c r="J11" s="103" t="s">
        <v>45</v>
      </c>
      <c r="K11" s="34" t="s">
        <v>46</v>
      </c>
      <c r="L11" s="34" t="s">
        <v>47</v>
      </c>
      <c r="M11" s="34" t="s">
        <v>46</v>
      </c>
      <c r="N11" s="191" t="s">
        <v>46</v>
      </c>
      <c r="O11" s="34"/>
      <c r="P11" s="81" t="s">
        <v>1</v>
      </c>
    </row>
    <row r="12" spans="1:24">
      <c r="A12" s="175" t="s">
        <v>48</v>
      </c>
      <c r="B12" s="175"/>
      <c r="C12" s="143" t="s">
        <v>50</v>
      </c>
      <c r="D12" s="143" t="s">
        <v>60</v>
      </c>
      <c r="E12" s="143" t="s">
        <v>61</v>
      </c>
      <c r="F12" s="144" t="s">
        <v>62</v>
      </c>
      <c r="G12" s="143" t="s">
        <v>63</v>
      </c>
      <c r="H12" s="143" t="s">
        <v>64</v>
      </c>
      <c r="I12" s="143" t="s">
        <v>65</v>
      </c>
      <c r="J12" s="143" t="s">
        <v>78</v>
      </c>
      <c r="K12" s="143" t="s">
        <v>79</v>
      </c>
      <c r="L12" s="143" t="s">
        <v>80</v>
      </c>
      <c r="M12" s="143" t="s">
        <v>95</v>
      </c>
      <c r="N12" s="143" t="s">
        <v>80</v>
      </c>
      <c r="O12" s="145"/>
      <c r="P12" s="175" t="s">
        <v>48</v>
      </c>
    </row>
    <row r="13" spans="1:24">
      <c r="A13" s="34"/>
      <c r="B13" s="34"/>
      <c r="P13" s="34"/>
      <c r="S13" s="27"/>
    </row>
    <row r="14" spans="1:24">
      <c r="A14" s="34">
        <f>A13+1</f>
        <v>1</v>
      </c>
      <c r="B14" s="34"/>
      <c r="C14" s="64" t="s">
        <v>140</v>
      </c>
      <c r="F14" s="156"/>
      <c r="G14" s="44"/>
      <c r="H14" s="105"/>
      <c r="I14" s="44"/>
      <c r="J14" s="67"/>
      <c r="K14" s="44"/>
      <c r="M14" s="44"/>
      <c r="N14" s="44"/>
      <c r="P14" s="34">
        <f t="shared" ref="P14:P45" si="0">A14</f>
        <v>1</v>
      </c>
      <c r="R14" s="85"/>
      <c r="S14" s="27"/>
    </row>
    <row r="15" spans="1:24">
      <c r="A15" s="34">
        <f>A14+1</f>
        <v>2</v>
      </c>
      <c r="B15" s="34"/>
      <c r="C15" s="64">
        <v>175</v>
      </c>
      <c r="D15" s="53">
        <f>D17</f>
        <v>7000</v>
      </c>
      <c r="E15" s="278">
        <f>'LIGHTING MC'!E15</f>
        <v>804</v>
      </c>
      <c r="F15" s="217">
        <f>[3]DISTRIBUTION!F14</f>
        <v>10.977400308870452</v>
      </c>
      <c r="G15" s="202">
        <f>F15*E15</f>
        <v>8825.8298483318431</v>
      </c>
      <c r="H15" s="205">
        <f>'LIGHTING MC'!G15</f>
        <v>10.917419175905692</v>
      </c>
      <c r="I15" s="206">
        <f>E15*H15</f>
        <v>8777.6050174281772</v>
      </c>
      <c r="J15" s="271">
        <f>'LIGHTING MC'!J15*'[3]LIGHTING MC'!$M$339+'LIGHTING MC'!H15+'LIGHTING MC'!I15</f>
        <v>10.949961797488378</v>
      </c>
      <c r="K15" s="202">
        <f>J15*E15</f>
        <v>8803.7692851806551</v>
      </c>
      <c r="L15" s="276">
        <f>'[3]INPUTS-GENERAL'!$E$21</f>
        <v>1.5127921557202608E-2</v>
      </c>
      <c r="M15" s="87">
        <f>J15/(1+L15)</f>
        <v>10.786780232279666</v>
      </c>
      <c r="N15" s="209">
        <f>M15*E15</f>
        <v>8672.5713067528523</v>
      </c>
      <c r="O15" s="88"/>
      <c r="P15" s="34">
        <f t="shared" si="0"/>
        <v>2</v>
      </c>
      <c r="Q15" s="230"/>
      <c r="R15" s="119"/>
      <c r="S15" s="194"/>
      <c r="T15" s="122"/>
      <c r="U15" s="173"/>
      <c r="V15" s="173"/>
      <c r="W15" s="173"/>
      <c r="X15" s="195"/>
    </row>
    <row r="16" spans="1:24">
      <c r="A16" s="34">
        <f t="shared" ref="A16:A84" si="1">A15+1</f>
        <v>3</v>
      </c>
      <c r="B16" s="34"/>
      <c r="C16" s="36" t="s">
        <v>139</v>
      </c>
      <c r="E16" s="278"/>
      <c r="F16" s="217"/>
      <c r="G16" s="203"/>
      <c r="H16" s="205"/>
      <c r="I16" s="202"/>
      <c r="J16" s="218"/>
      <c r="K16" s="203"/>
      <c r="L16" s="277"/>
      <c r="M16" s="64"/>
      <c r="N16" s="209"/>
      <c r="O16" s="64"/>
      <c r="P16" s="34">
        <f t="shared" si="0"/>
        <v>3</v>
      </c>
      <c r="Q16" s="230"/>
      <c r="R16" s="119"/>
      <c r="S16" s="55"/>
      <c r="T16" s="184"/>
    </row>
    <row r="17" spans="1:20">
      <c r="A17" s="34">
        <f t="shared" si="1"/>
        <v>4</v>
      </c>
      <c r="B17" s="34"/>
      <c r="C17" s="64">
        <v>175</v>
      </c>
      <c r="D17" s="64">
        <v>7000</v>
      </c>
      <c r="E17" s="278">
        <f>'LIGHTING MC'!E17</f>
        <v>12</v>
      </c>
      <c r="F17" s="217">
        <f>[3]DISTRIBUTION!F16</f>
        <v>11.265001577699998</v>
      </c>
      <c r="G17" s="202">
        <f>F17*E17</f>
        <v>135.18001893239997</v>
      </c>
      <c r="H17" s="205">
        <f>'LIGHTING MC'!G17</f>
        <v>10.917419175905692</v>
      </c>
      <c r="I17" s="207">
        <f>E17*H17</f>
        <v>131.00903011086831</v>
      </c>
      <c r="J17" s="271">
        <f>'LIGHTING MC'!J17*'[3]LIGHTING MC'!$M$339+'LIGHTING MC'!H17+'LIGHTING MC'!I17</f>
        <v>10.949961797488378</v>
      </c>
      <c r="K17" s="202">
        <f>J17*E17</f>
        <v>131.39954156986053</v>
      </c>
      <c r="L17" s="276">
        <f>$L$15</f>
        <v>1.5127921557202608E-2</v>
      </c>
      <c r="M17" s="87">
        <f>J17/(1+L17)</f>
        <v>10.786780232279666</v>
      </c>
      <c r="N17" s="209">
        <f t="shared" ref="N17:N78" si="2">M17*E17</f>
        <v>129.44136278735598</v>
      </c>
      <c r="O17" s="104"/>
      <c r="P17" s="34">
        <f t="shared" si="0"/>
        <v>4</v>
      </c>
      <c r="Q17" s="230"/>
      <c r="R17" s="119"/>
      <c r="S17" s="55"/>
      <c r="T17" s="185"/>
    </row>
    <row r="18" spans="1:20">
      <c r="A18" s="34">
        <f t="shared" si="1"/>
        <v>5</v>
      </c>
      <c r="B18" s="34"/>
      <c r="C18" s="64">
        <v>400</v>
      </c>
      <c r="D18" s="64">
        <v>20000</v>
      </c>
      <c r="E18" s="278">
        <f>'LIGHTING MC'!E18</f>
        <v>12</v>
      </c>
      <c r="F18" s="217">
        <f>[3]DISTRIBUTION!F17</f>
        <v>18.148914770740994</v>
      </c>
      <c r="G18" s="202">
        <f>F18*E18</f>
        <v>217.78697724889193</v>
      </c>
      <c r="H18" s="205">
        <f>'LIGHTING MC'!G18</f>
        <v>15.759164415311375</v>
      </c>
      <c r="I18" s="206">
        <f>E18*H18</f>
        <v>189.1099729837365</v>
      </c>
      <c r="J18" s="271">
        <f>'LIGHTING MC'!J18*'[3]LIGHTING MC'!$M$339+'LIGHTING MC'!H18+'LIGHTING MC'!I18</f>
        <v>15.838916755528093</v>
      </c>
      <c r="K18" s="202">
        <f>J18*E18</f>
        <v>190.06700106633713</v>
      </c>
      <c r="L18" s="276">
        <f>$L$15</f>
        <v>1.5127921557202608E-2</v>
      </c>
      <c r="M18" s="87">
        <f>J18/(1+L18)</f>
        <v>15.602877646426325</v>
      </c>
      <c r="N18" s="209">
        <f t="shared" si="2"/>
        <v>187.23453175711592</v>
      </c>
      <c r="O18" s="88"/>
      <c r="P18" s="34">
        <f t="shared" si="0"/>
        <v>5</v>
      </c>
      <c r="Q18" s="230"/>
      <c r="R18" s="119"/>
      <c r="S18" s="55"/>
      <c r="T18" s="55"/>
    </row>
    <row r="19" spans="1:20">
      <c r="A19" s="34">
        <f t="shared" si="1"/>
        <v>6</v>
      </c>
      <c r="B19" s="34"/>
      <c r="C19" s="65" t="s">
        <v>171</v>
      </c>
      <c r="E19" s="278"/>
      <c r="F19" s="217"/>
      <c r="G19" s="203"/>
      <c r="H19" s="205"/>
      <c r="I19" s="202"/>
      <c r="J19" s="271"/>
      <c r="K19" s="202"/>
      <c r="L19" s="276"/>
      <c r="M19" s="43"/>
      <c r="N19" s="209"/>
      <c r="O19" s="64"/>
      <c r="P19" s="34">
        <f t="shared" si="0"/>
        <v>6</v>
      </c>
      <c r="Q19" s="230"/>
      <c r="R19" s="119"/>
      <c r="S19" s="55"/>
      <c r="T19" s="55"/>
    </row>
    <row r="20" spans="1:20">
      <c r="A20" s="34">
        <f t="shared" si="1"/>
        <v>7</v>
      </c>
      <c r="B20" s="34"/>
      <c r="C20" s="64">
        <v>70</v>
      </c>
      <c r="D20" s="64">
        <v>5800</v>
      </c>
      <c r="E20" s="278">
        <f>'LIGHTING MC'!E20</f>
        <v>21372</v>
      </c>
      <c r="F20" s="217">
        <f>[3]DISTRIBUTION!F19</f>
        <v>9.1893873969895576</v>
      </c>
      <c r="G20" s="202">
        <f t="shared" ref="G20:G26" si="3">F20*E20</f>
        <v>196395.58744846084</v>
      </c>
      <c r="H20" s="205">
        <f>'LIGHTING MC'!G20</f>
        <v>9.4572236356857751</v>
      </c>
      <c r="I20" s="206">
        <f t="shared" ref="I20:I26" si="4">E20*H20</f>
        <v>202119.78354187639</v>
      </c>
      <c r="J20" s="271">
        <f>'LIGHTING MC'!J20*'[3]LIGHTING MC'!$M$339+'LIGHTING MC'!H20+'LIGHTING MC'!I20</f>
        <v>9.4714323859542695</v>
      </c>
      <c r="K20" s="202">
        <f t="shared" ref="K20:K26" si="5">J20*E20</f>
        <v>202423.45295261464</v>
      </c>
      <c r="L20" s="276">
        <f>$L$15</f>
        <v>1.5127921557202608E-2</v>
      </c>
      <c r="M20" s="87">
        <f>J20/(1+L20)</f>
        <v>9.3302845728301165</v>
      </c>
      <c r="N20" s="209">
        <f t="shared" si="2"/>
        <v>199406.84189052525</v>
      </c>
      <c r="O20" s="88"/>
      <c r="P20" s="34">
        <f t="shared" si="0"/>
        <v>7</v>
      </c>
      <c r="Q20" s="230"/>
      <c r="R20" s="119"/>
      <c r="S20" s="55"/>
      <c r="T20" s="55"/>
    </row>
    <row r="21" spans="1:20">
      <c r="A21" s="34">
        <f t="shared" si="1"/>
        <v>8</v>
      </c>
      <c r="B21" s="34"/>
      <c r="C21" s="64">
        <v>100</v>
      </c>
      <c r="D21" s="64">
        <v>9500</v>
      </c>
      <c r="E21" s="278">
        <f>'LIGHTING MC'!E21</f>
        <v>119976</v>
      </c>
      <c r="F21" s="217">
        <f>[3]DISTRIBUTION!F20</f>
        <v>9.9266337422287911</v>
      </c>
      <c r="G21" s="202">
        <f t="shared" si="3"/>
        <v>1190957.8098576413</v>
      </c>
      <c r="H21" s="205">
        <f>'LIGHTING MC'!G21</f>
        <v>9.79256877979671</v>
      </c>
      <c r="I21" s="206">
        <f t="shared" si="4"/>
        <v>1174873.2319248901</v>
      </c>
      <c r="J21" s="271">
        <f>'LIGHTING MC'!J21*'[3]LIGHTING MC'!$M$339+'LIGHTING MC'!H21+'LIGHTING MC'!I21</f>
        <v>9.810444304328044</v>
      </c>
      <c r="K21" s="202">
        <f t="shared" si="5"/>
        <v>1177017.8658560615</v>
      </c>
      <c r="L21" s="276">
        <f>$L$15</f>
        <v>1.5127921557202608E-2</v>
      </c>
      <c r="M21" s="87">
        <f>J21/(1+L21)</f>
        <v>9.6642443735355616</v>
      </c>
      <c r="N21" s="209">
        <f t="shared" si="2"/>
        <v>1159477.3829593025</v>
      </c>
      <c r="O21" s="88"/>
      <c r="P21" s="34">
        <f t="shared" si="0"/>
        <v>8</v>
      </c>
      <c r="Q21" s="230"/>
      <c r="R21" s="119"/>
      <c r="S21" s="55"/>
      <c r="T21" s="55"/>
    </row>
    <row r="22" spans="1:20">
      <c r="A22" s="34">
        <f t="shared" si="1"/>
        <v>9</v>
      </c>
      <c r="B22" s="34"/>
      <c r="C22" s="64">
        <v>150</v>
      </c>
      <c r="D22" s="64">
        <v>16000</v>
      </c>
      <c r="E22" s="278">
        <f>'LIGHTING MC'!E22</f>
        <v>10968</v>
      </c>
      <c r="F22" s="217">
        <f>[3]DISTRIBUTION!F21</f>
        <v>10.771779138739378</v>
      </c>
      <c r="G22" s="202">
        <f>F22*E22</f>
        <v>118144.8735936935</v>
      </c>
      <c r="H22" s="205">
        <f>'LIGHTING MC'!G22</f>
        <v>10.832265493055843</v>
      </c>
      <c r="I22" s="206">
        <f t="shared" si="4"/>
        <v>118808.28792783649</v>
      </c>
      <c r="J22" s="271">
        <f>'LIGHTING MC'!J22*'[3]LIGHTING MC'!$M$339+'LIGHTING MC'!H22+'LIGHTING MC'!I22</f>
        <v>10.864808114638528</v>
      </c>
      <c r="K22" s="202">
        <f t="shared" si="5"/>
        <v>119165.21540135538</v>
      </c>
      <c r="L22" s="276">
        <f>$L$15</f>
        <v>1.5127921557202608E-2</v>
      </c>
      <c r="M22" s="87">
        <f>J22/(1+L22)</f>
        <v>10.702895550318377</v>
      </c>
      <c r="N22" s="209">
        <f t="shared" si="2"/>
        <v>117389.35839589196</v>
      </c>
      <c r="O22" s="88"/>
      <c r="P22" s="34">
        <f t="shared" si="0"/>
        <v>9</v>
      </c>
      <c r="Q22" s="230"/>
      <c r="R22" s="119"/>
      <c r="S22" s="55"/>
      <c r="T22" s="55"/>
    </row>
    <row r="23" spans="1:20">
      <c r="A23" s="34">
        <f t="shared" si="1"/>
        <v>10</v>
      </c>
      <c r="B23" s="34"/>
      <c r="C23" s="65" t="s">
        <v>172</v>
      </c>
      <c r="E23" s="278"/>
      <c r="F23" s="217"/>
      <c r="G23" s="203"/>
      <c r="H23" s="205"/>
      <c r="I23" s="202"/>
      <c r="J23" s="271"/>
      <c r="K23" s="202"/>
      <c r="L23" s="276"/>
      <c r="M23" s="43"/>
      <c r="N23" s="209"/>
      <c r="O23" s="64"/>
      <c r="P23" s="34">
        <f t="shared" si="0"/>
        <v>10</v>
      </c>
      <c r="Q23" s="230"/>
      <c r="R23" s="119"/>
      <c r="S23" s="55"/>
      <c r="T23" s="55"/>
    </row>
    <row r="24" spans="1:20">
      <c r="A24" s="34">
        <f t="shared" si="1"/>
        <v>11</v>
      </c>
      <c r="B24" s="34"/>
      <c r="C24" s="64">
        <v>200</v>
      </c>
      <c r="D24" s="64">
        <v>22000</v>
      </c>
      <c r="E24" s="278">
        <f>'LIGHTING MC'!E24</f>
        <v>1980</v>
      </c>
      <c r="F24" s="217">
        <f>[3]DISTRIBUTION!F23</f>
        <v>12.768391292503663</v>
      </c>
      <c r="G24" s="202">
        <f t="shared" si="3"/>
        <v>25281.414759157255</v>
      </c>
      <c r="H24" s="205">
        <f>'LIGHTING MC'!G24</f>
        <v>11.913269950052387</v>
      </c>
      <c r="I24" s="206">
        <f t="shared" si="4"/>
        <v>23588.274501103726</v>
      </c>
      <c r="J24" s="271">
        <f>'LIGHTING MC'!J24*'[3]LIGHTING MC'!$M$339+'LIGHTING MC'!H24+'LIGHTING MC'!I24</f>
        <v>11.957729587989295</v>
      </c>
      <c r="K24" s="202">
        <f t="shared" si="5"/>
        <v>23676.304584218804</v>
      </c>
      <c r="L24" s="276">
        <f>L$15</f>
        <v>1.5127921557202608E-2</v>
      </c>
      <c r="M24" s="87">
        <f>J24/(1+L24)</f>
        <v>11.779529785414807</v>
      </c>
      <c r="N24" s="209">
        <f t="shared" si="2"/>
        <v>23323.468975121319</v>
      </c>
      <c r="O24" s="88"/>
      <c r="P24" s="34">
        <f t="shared" si="0"/>
        <v>11</v>
      </c>
      <c r="Q24" s="230"/>
      <c r="R24" s="119"/>
      <c r="S24" s="55"/>
      <c r="T24" s="55"/>
    </row>
    <row r="25" spans="1:20">
      <c r="A25" s="34">
        <f t="shared" si="1"/>
        <v>12</v>
      </c>
      <c r="B25" s="34"/>
      <c r="C25" s="64">
        <v>250</v>
      </c>
      <c r="D25" s="64">
        <v>30000</v>
      </c>
      <c r="E25" s="278">
        <f>'LIGHTING MC'!E25</f>
        <v>13464</v>
      </c>
      <c r="F25" s="217">
        <f>[3]DISTRIBUTION!F24</f>
        <v>14.467967731478524</v>
      </c>
      <c r="G25" s="202">
        <f t="shared" si="3"/>
        <v>194796.71753662685</v>
      </c>
      <c r="H25" s="205">
        <f>'LIGHTING MC'!G25</f>
        <v>12.469917908085554</v>
      </c>
      <c r="I25" s="206">
        <f t="shared" si="4"/>
        <v>167894.9747144639</v>
      </c>
      <c r="J25" s="271">
        <f>'LIGHTING MC'!J25*'[3]LIGHTING MC'!$M$339+'LIGHTING MC'!H25+'LIGHTING MC'!I25</f>
        <v>12.514835892805316</v>
      </c>
      <c r="K25" s="202">
        <f t="shared" si="5"/>
        <v>168499.75046073078</v>
      </c>
      <c r="L25" s="276">
        <f>L$15</f>
        <v>1.5127921557202608E-2</v>
      </c>
      <c r="M25" s="87">
        <f>J25/(1+L25)</f>
        <v>12.328333825758238</v>
      </c>
      <c r="N25" s="209">
        <f t="shared" si="2"/>
        <v>165988.68663000892</v>
      </c>
      <c r="O25" s="88"/>
      <c r="P25" s="34">
        <f t="shared" si="0"/>
        <v>12</v>
      </c>
      <c r="Q25" s="230"/>
      <c r="R25" s="119"/>
      <c r="S25" s="55"/>
      <c r="T25" s="55"/>
    </row>
    <row r="26" spans="1:20">
      <c r="A26" s="34">
        <f t="shared" si="1"/>
        <v>13</v>
      </c>
      <c r="B26" s="34"/>
      <c r="C26" s="64">
        <v>400</v>
      </c>
      <c r="D26" s="64">
        <v>50000</v>
      </c>
      <c r="E26" s="278">
        <f>'LIGHTING MC'!E26</f>
        <v>204</v>
      </c>
      <c r="F26" s="217">
        <f>[3]DISTRIBUTION!F25</f>
        <v>16.789336428280009</v>
      </c>
      <c r="G26" s="202">
        <f t="shared" si="3"/>
        <v>3425.0246313691218</v>
      </c>
      <c r="H26" s="205">
        <f>'LIGHTING MC'!G26</f>
        <v>14.77387655306449</v>
      </c>
      <c r="I26" s="206">
        <f t="shared" si="4"/>
        <v>3013.870816825156</v>
      </c>
      <c r="J26" s="271">
        <f>'LIGHTING MC'!J26*'[3]LIGHTING MC'!$M$339+'LIGHTING MC'!H26+'LIGHTING MC'!I26</f>
        <v>14.853628893281208</v>
      </c>
      <c r="K26" s="202">
        <f t="shared" si="5"/>
        <v>3030.1402942293662</v>
      </c>
      <c r="L26" s="276">
        <f>L$15</f>
        <v>1.5127921557202608E-2</v>
      </c>
      <c r="M26" s="87">
        <f>J26/(1+L26)</f>
        <v>14.632273014908105</v>
      </c>
      <c r="N26" s="209">
        <f t="shared" si="2"/>
        <v>2984.9836950412532</v>
      </c>
      <c r="O26" s="88"/>
      <c r="P26" s="34">
        <f t="shared" si="0"/>
        <v>13</v>
      </c>
      <c r="Q26" s="230"/>
      <c r="R26" s="119"/>
      <c r="S26" s="55"/>
      <c r="T26" s="55"/>
    </row>
    <row r="27" spans="1:20">
      <c r="A27" s="34">
        <f t="shared" si="1"/>
        <v>14</v>
      </c>
      <c r="B27" s="34"/>
      <c r="C27" s="65" t="s">
        <v>173</v>
      </c>
      <c r="E27" s="278"/>
      <c r="F27" s="217"/>
      <c r="G27" s="203"/>
      <c r="H27" s="205"/>
      <c r="I27" s="202"/>
      <c r="J27" s="271"/>
      <c r="K27" s="202"/>
      <c r="L27" s="276"/>
      <c r="M27" s="43"/>
      <c r="N27" s="209"/>
      <c r="O27" s="64"/>
      <c r="P27" s="34">
        <f t="shared" si="0"/>
        <v>14</v>
      </c>
      <c r="Q27" s="230"/>
      <c r="R27" s="119"/>
      <c r="S27" s="55"/>
      <c r="T27" s="55"/>
    </row>
    <row r="28" spans="1:20">
      <c r="A28" s="34">
        <f t="shared" si="1"/>
        <v>15</v>
      </c>
      <c r="B28" s="34"/>
      <c r="C28" s="64">
        <v>70</v>
      </c>
      <c r="D28" s="64">
        <v>5800</v>
      </c>
      <c r="E28" s="278">
        <f>'LIGHTING MC'!E28</f>
        <v>79044</v>
      </c>
      <c r="F28" s="217">
        <f>[3]DISTRIBUTION!F27</f>
        <v>9.3291837222674801</v>
      </c>
      <c r="G28" s="202">
        <f t="shared" ref="G28:G34" si="6">F28*E28</f>
        <v>737415.99814291066</v>
      </c>
      <c r="H28" s="205">
        <f>'LIGHTING MC'!G28</f>
        <v>9.8214140382424606</v>
      </c>
      <c r="I28" s="206">
        <f t="shared" ref="I28:I34" si="7">E28*H28</f>
        <v>776323.851238837</v>
      </c>
      <c r="J28" s="271">
        <f>'LIGHTING MC'!J28*'[3]LIGHTING MC'!$M$339+'LIGHTING MC'!H28+'LIGHTING MC'!I28</f>
        <v>9.8356227885109568</v>
      </c>
      <c r="K28" s="202">
        <f t="shared" ref="K28:K34" si="8">J28*E28</f>
        <v>777446.96769506007</v>
      </c>
      <c r="L28" s="276">
        <f>L$15</f>
        <v>1.5127921557202608E-2</v>
      </c>
      <c r="M28" s="87">
        <f>J28/(1+L28)</f>
        <v>9.6890476359108977</v>
      </c>
      <c r="N28" s="209">
        <f t="shared" si="2"/>
        <v>765861.08133294096</v>
      </c>
      <c r="O28" s="88"/>
      <c r="P28" s="34">
        <f t="shared" si="0"/>
        <v>15</v>
      </c>
      <c r="Q28" s="230"/>
      <c r="R28" s="119"/>
      <c r="S28" s="55"/>
      <c r="T28" s="55"/>
    </row>
    <row r="29" spans="1:20">
      <c r="A29" s="34">
        <f t="shared" si="1"/>
        <v>16</v>
      </c>
      <c r="B29" s="34"/>
      <c r="C29" s="64">
        <v>100</v>
      </c>
      <c r="D29" s="64">
        <v>9500</v>
      </c>
      <c r="E29" s="278">
        <f>'LIGHTING MC'!E29</f>
        <v>52008</v>
      </c>
      <c r="F29" s="217">
        <f>[3]DISTRIBUTION!F28</f>
        <v>10.122173282577988</v>
      </c>
      <c r="G29" s="202">
        <f t="shared" si="6"/>
        <v>526433.98808031599</v>
      </c>
      <c r="H29" s="205">
        <f>'LIGHTING MC'!G29</f>
        <v>10.218580955330678</v>
      </c>
      <c r="I29" s="206">
        <f t="shared" si="7"/>
        <v>531447.95832483785</v>
      </c>
      <c r="J29" s="271">
        <f>'LIGHTING MC'!J29*'[3]LIGHTING MC'!$M$339+'LIGHTING MC'!H29+'LIGHTING MC'!I29</f>
        <v>10.23645647986201</v>
      </c>
      <c r="K29" s="202">
        <f t="shared" si="8"/>
        <v>532377.62860466342</v>
      </c>
      <c r="L29" s="276">
        <f>L$15</f>
        <v>1.5127921557202608E-2</v>
      </c>
      <c r="M29" s="87">
        <f>J29/(1+L29)</f>
        <v>10.083907911979528</v>
      </c>
      <c r="N29" s="209">
        <f t="shared" si="2"/>
        <v>524443.88268623129</v>
      </c>
      <c r="O29" s="88"/>
      <c r="P29" s="34">
        <f t="shared" si="0"/>
        <v>16</v>
      </c>
      <c r="Q29" s="230"/>
      <c r="R29" s="119"/>
      <c r="S29" s="55"/>
      <c r="T29" s="55"/>
    </row>
    <row r="30" spans="1:20">
      <c r="A30" s="34">
        <f t="shared" si="1"/>
        <v>17</v>
      </c>
      <c r="B30" s="34"/>
      <c r="C30" s="64">
        <v>150</v>
      </c>
      <c r="D30" s="64">
        <v>16000</v>
      </c>
      <c r="E30" s="278">
        <f>'LIGHTING MC'!E30</f>
        <v>14208</v>
      </c>
      <c r="F30" s="217">
        <f>[3]DISTRIBUTION!F29</f>
        <v>10.833400832141582</v>
      </c>
      <c r="G30" s="202">
        <f t="shared" si="6"/>
        <v>153920.95902306758</v>
      </c>
      <c r="H30" s="205">
        <f>'LIGHTING MC'!G30</f>
        <v>11.095050205813985</v>
      </c>
      <c r="I30" s="206">
        <f t="shared" si="7"/>
        <v>157638.47332420509</v>
      </c>
      <c r="J30" s="271">
        <f>'LIGHTING MC'!J30*'[3]LIGHTING MC'!$M$339+'LIGHTING MC'!H30+'LIGHTING MC'!I30</f>
        <v>11.127592827396668</v>
      </c>
      <c r="K30" s="202">
        <f t="shared" si="8"/>
        <v>158100.83889165186</v>
      </c>
      <c r="L30" s="276">
        <f>L$15</f>
        <v>1.5127921557202608E-2</v>
      </c>
      <c r="M30" s="87">
        <f>J30/(1+L30)</f>
        <v>10.961764119665805</v>
      </c>
      <c r="N30" s="209">
        <f t="shared" si="2"/>
        <v>155744.74461221177</v>
      </c>
      <c r="O30" s="88"/>
      <c r="P30" s="34">
        <f t="shared" si="0"/>
        <v>17</v>
      </c>
      <c r="Q30" s="230"/>
      <c r="R30" s="119"/>
      <c r="S30" s="55"/>
      <c r="T30" s="55"/>
    </row>
    <row r="31" spans="1:20">
      <c r="A31" s="34">
        <f t="shared" si="1"/>
        <v>18</v>
      </c>
      <c r="B31" s="34"/>
      <c r="C31" s="65" t="s">
        <v>174</v>
      </c>
      <c r="E31" s="278"/>
      <c r="F31" s="217"/>
      <c r="G31" s="203"/>
      <c r="H31" s="205"/>
      <c r="I31" s="202"/>
      <c r="J31" s="271"/>
      <c r="K31" s="202"/>
      <c r="L31" s="276"/>
      <c r="M31" s="43"/>
      <c r="N31" s="209"/>
      <c r="O31" s="64"/>
      <c r="P31" s="34">
        <f t="shared" si="0"/>
        <v>18</v>
      </c>
      <c r="Q31" s="230"/>
      <c r="R31" s="119"/>
      <c r="S31" s="55"/>
      <c r="T31" s="55"/>
    </row>
    <row r="32" spans="1:20">
      <c r="A32" s="34">
        <f t="shared" si="1"/>
        <v>19</v>
      </c>
      <c r="B32" s="34"/>
      <c r="C32" s="64">
        <v>200</v>
      </c>
      <c r="D32" s="64">
        <v>22000</v>
      </c>
      <c r="E32" s="278">
        <f>'LIGHTING MC'!E32</f>
        <v>5124</v>
      </c>
      <c r="F32" s="217">
        <f>[3]DISTRIBUTION!F31</f>
        <v>12.806948334714694</v>
      </c>
      <c r="G32" s="202">
        <f t="shared" si="6"/>
        <v>65622.803267078096</v>
      </c>
      <c r="H32" s="205">
        <f>'LIGHTING MC'!G32</f>
        <v>12.083074843923555</v>
      </c>
      <c r="I32" s="206">
        <f t="shared" si="7"/>
        <v>61913.675500264297</v>
      </c>
      <c r="J32" s="271">
        <f>'LIGHTING MC'!J32*'[3]LIGHTING MC'!$M$339+'LIGHTING MC'!H32+'LIGHTING MC'!I32</f>
        <v>12.127534481860462</v>
      </c>
      <c r="K32" s="202">
        <f t="shared" si="8"/>
        <v>62141.486685053002</v>
      </c>
      <c r="L32" s="276">
        <f>L$15</f>
        <v>1.5127921557202608E-2</v>
      </c>
      <c r="M32" s="87">
        <f>J32/(1+L32)</f>
        <v>11.946804165584242</v>
      </c>
      <c r="N32" s="209">
        <f t="shared" si="2"/>
        <v>61215.424544453657</v>
      </c>
      <c r="O32" s="88"/>
      <c r="P32" s="34">
        <f t="shared" si="0"/>
        <v>19</v>
      </c>
      <c r="Q32" s="230"/>
      <c r="R32" s="119"/>
      <c r="S32" s="55"/>
      <c r="T32" s="55"/>
    </row>
    <row r="33" spans="1:20">
      <c r="A33" s="34">
        <f t="shared" si="1"/>
        <v>20</v>
      </c>
      <c r="B33" s="34"/>
      <c r="C33" s="64">
        <v>250</v>
      </c>
      <c r="D33" s="64">
        <v>30000</v>
      </c>
      <c r="E33" s="278">
        <f>'LIGHTING MC'!E33</f>
        <v>6228</v>
      </c>
      <c r="F33" s="217">
        <f>[3]DISTRIBUTION!F32</f>
        <v>14.519058855323177</v>
      </c>
      <c r="G33" s="202">
        <f t="shared" si="6"/>
        <v>90424.698550952744</v>
      </c>
      <c r="H33" s="205">
        <f>'LIGHTING MC'!G33</f>
        <v>12.660750219361224</v>
      </c>
      <c r="I33" s="206">
        <f t="shared" si="7"/>
        <v>78851.152366181705</v>
      </c>
      <c r="J33" s="271">
        <f>'LIGHTING MC'!J33*'[3]LIGHTING MC'!$M$339+'LIGHTING MC'!H33+'LIGHTING MC'!I33</f>
        <v>12.705668204080986</v>
      </c>
      <c r="K33" s="202">
        <f t="shared" si="8"/>
        <v>79130.901575016382</v>
      </c>
      <c r="L33" s="276">
        <f>L$15</f>
        <v>1.5127921557202608E-2</v>
      </c>
      <c r="M33" s="87">
        <f>J33/(1+L33)</f>
        <v>12.516322262706099</v>
      </c>
      <c r="N33" s="209">
        <f t="shared" si="2"/>
        <v>77951.655052133588</v>
      </c>
      <c r="O33" s="88"/>
      <c r="P33" s="34">
        <f t="shared" si="0"/>
        <v>20</v>
      </c>
      <c r="Q33" s="230"/>
      <c r="R33" s="119"/>
      <c r="S33" s="55"/>
      <c r="T33" s="55"/>
    </row>
    <row r="34" spans="1:20">
      <c r="A34" s="34">
        <f t="shared" si="1"/>
        <v>21</v>
      </c>
      <c r="B34" s="34"/>
      <c r="C34" s="64">
        <v>400</v>
      </c>
      <c r="D34" s="64">
        <v>50000</v>
      </c>
      <c r="E34" s="278">
        <f>'LIGHTING MC'!E34</f>
        <v>780</v>
      </c>
      <c r="F34" s="217">
        <f>[3]DISTRIBUTION!F33</f>
        <v>16.721499109087443</v>
      </c>
      <c r="G34" s="202">
        <f t="shared" si="6"/>
        <v>13042.769305088206</v>
      </c>
      <c r="H34" s="205">
        <f>'LIGHTING MC'!G34</f>
        <v>14.883719557054569</v>
      </c>
      <c r="I34" s="206">
        <f t="shared" si="7"/>
        <v>11609.301254502563</v>
      </c>
      <c r="J34" s="271">
        <f>'LIGHTING MC'!J34*'[3]LIGHTING MC'!$M$339+'LIGHTING MC'!H34+'LIGHTING MC'!I34</f>
        <v>14.963471897271287</v>
      </c>
      <c r="K34" s="202">
        <f t="shared" si="8"/>
        <v>11671.508079871604</v>
      </c>
      <c r="L34" s="276">
        <f>L$15</f>
        <v>1.5127921557202608E-2</v>
      </c>
      <c r="M34" s="87">
        <f>J34/(1+L34)</f>
        <v>14.740479085943546</v>
      </c>
      <c r="N34" s="209">
        <f t="shared" si="2"/>
        <v>11497.573687035965</v>
      </c>
      <c r="O34" s="88"/>
      <c r="P34" s="34">
        <f t="shared" si="0"/>
        <v>21</v>
      </c>
      <c r="Q34" s="230"/>
      <c r="R34" s="119"/>
      <c r="S34" s="55"/>
      <c r="T34" s="55"/>
    </row>
    <row r="35" spans="1:20">
      <c r="A35" s="34">
        <f t="shared" si="1"/>
        <v>22</v>
      </c>
      <c r="B35" s="34"/>
      <c r="C35" s="65" t="s">
        <v>175</v>
      </c>
      <c r="E35" s="278"/>
      <c r="F35" s="217"/>
      <c r="G35" s="203"/>
      <c r="H35" s="205"/>
      <c r="I35" s="202"/>
      <c r="J35" s="271"/>
      <c r="K35" s="202"/>
      <c r="L35" s="276"/>
      <c r="M35" s="43"/>
      <c r="N35" s="209"/>
      <c r="O35" s="64"/>
      <c r="P35" s="34">
        <f t="shared" si="0"/>
        <v>22</v>
      </c>
      <c r="Q35" s="230"/>
      <c r="R35" s="119"/>
      <c r="S35" s="55"/>
      <c r="T35" s="55"/>
    </row>
    <row r="36" spans="1:20">
      <c r="A36" s="34">
        <f t="shared" si="1"/>
        <v>23</v>
      </c>
      <c r="B36" s="34"/>
      <c r="C36" s="64">
        <v>70</v>
      </c>
      <c r="D36" s="64">
        <v>5800</v>
      </c>
      <c r="E36" s="278">
        <f>'LIGHTING MC'!E36</f>
        <v>600</v>
      </c>
      <c r="F36" s="217">
        <f>[3]DISTRIBUTION!F35</f>
        <v>8.1776739078796368</v>
      </c>
      <c r="G36" s="202">
        <f t="shared" ref="G36:G42" si="9">F36*E36</f>
        <v>4906.6043447277825</v>
      </c>
      <c r="H36" s="205">
        <f>'LIGHTING MC'!G36</f>
        <v>5.4367040526217822</v>
      </c>
      <c r="I36" s="206">
        <f t="shared" ref="I36:I42" si="10">E36*H36</f>
        <v>3262.0224315730693</v>
      </c>
      <c r="J36" s="271">
        <f>'LIGHTING MC'!J36*'[3]LIGHTING MC'!$M$339+'LIGHTING MC'!H36+'LIGHTING MC'!I36</f>
        <v>5.4509128028902785</v>
      </c>
      <c r="K36" s="202">
        <f t="shared" ref="K36:K42" si="11">J36*E36</f>
        <v>3270.5476817341669</v>
      </c>
      <c r="L36" s="276">
        <f>L$15</f>
        <v>1.5127921557202608E-2</v>
      </c>
      <c r="M36" s="87">
        <f>J36/(1+L36)</f>
        <v>5.3696806945558127</v>
      </c>
      <c r="N36" s="209">
        <f t="shared" si="2"/>
        <v>3221.8084167334878</v>
      </c>
      <c r="O36" s="88"/>
      <c r="P36" s="34">
        <f t="shared" si="0"/>
        <v>23</v>
      </c>
      <c r="Q36" s="230"/>
      <c r="R36" s="119"/>
      <c r="S36" s="183"/>
      <c r="T36" s="55"/>
    </row>
    <row r="37" spans="1:20">
      <c r="A37" s="34">
        <f t="shared" si="1"/>
        <v>24</v>
      </c>
      <c r="B37" s="34"/>
      <c r="C37" s="64">
        <v>100</v>
      </c>
      <c r="D37" s="64">
        <v>9500</v>
      </c>
      <c r="E37" s="278">
        <f>'LIGHTING MC'!E37</f>
        <v>3324</v>
      </c>
      <c r="F37" s="217">
        <f>[3]DISTRIBUTION!F36</f>
        <v>8.9419937390828164</v>
      </c>
      <c r="G37" s="202">
        <f t="shared" si="9"/>
        <v>29723.187188711283</v>
      </c>
      <c r="H37" s="205">
        <f>'LIGHTING MC'!G37</f>
        <v>5.762298183714325</v>
      </c>
      <c r="I37" s="206">
        <f t="shared" si="10"/>
        <v>19153.879162666417</v>
      </c>
      <c r="J37" s="271">
        <f>'LIGHTING MC'!J37*'[3]LIGHTING MC'!$M$339+'LIGHTING MC'!H37+'LIGHTING MC'!I37</f>
        <v>5.780173708245659</v>
      </c>
      <c r="K37" s="202">
        <f t="shared" si="11"/>
        <v>19213.29740620857</v>
      </c>
      <c r="L37" s="276">
        <f>L$15</f>
        <v>1.5127921557202608E-2</v>
      </c>
      <c r="M37" s="87">
        <f>J37/(1+L37)</f>
        <v>5.6940347965002216</v>
      </c>
      <c r="N37" s="209">
        <f t="shared" si="2"/>
        <v>18926.971663566736</v>
      </c>
      <c r="O37" s="88"/>
      <c r="P37" s="34">
        <f t="shared" si="0"/>
        <v>24</v>
      </c>
      <c r="Q37" s="230"/>
      <c r="R37" s="119"/>
      <c r="S37" s="27"/>
    </row>
    <row r="38" spans="1:20">
      <c r="A38" s="34">
        <f t="shared" si="1"/>
        <v>25</v>
      </c>
      <c r="B38" s="34"/>
      <c r="C38" s="64">
        <v>150</v>
      </c>
      <c r="D38" s="64">
        <v>16000</v>
      </c>
      <c r="E38" s="278">
        <f>'LIGHTING MC'!E38</f>
        <v>1440</v>
      </c>
      <c r="F38" s="217">
        <f>[3]DISTRIBUTION!F37</f>
        <v>9.7600656496294569</v>
      </c>
      <c r="G38" s="202">
        <f t="shared" si="9"/>
        <v>14054.494535466418</v>
      </c>
      <c r="H38" s="205">
        <f>'LIGHTING MC'!G38</f>
        <v>6.4804203421029998</v>
      </c>
      <c r="I38" s="206">
        <f t="shared" si="10"/>
        <v>9331.8052926283199</v>
      </c>
      <c r="J38" s="271">
        <f>'LIGHTING MC'!J38*'[3]LIGHTING MC'!$M$339+'LIGHTING MC'!H38+'LIGHTING MC'!I38</f>
        <v>6.5129629636856841</v>
      </c>
      <c r="K38" s="202">
        <f t="shared" si="11"/>
        <v>9378.6666677073845</v>
      </c>
      <c r="L38" s="276">
        <f>L$15</f>
        <v>1.5127921557202608E-2</v>
      </c>
      <c r="M38" s="87">
        <f>J38/(1+L38)</f>
        <v>6.4159036761542545</v>
      </c>
      <c r="N38" s="209">
        <f t="shared" si="2"/>
        <v>9238.9012936621257</v>
      </c>
      <c r="O38" s="88"/>
      <c r="P38" s="34">
        <f t="shared" si="0"/>
        <v>25</v>
      </c>
      <c r="Q38" s="230"/>
      <c r="R38" s="119"/>
      <c r="S38" s="27"/>
    </row>
    <row r="39" spans="1:20">
      <c r="A39" s="34">
        <f t="shared" si="1"/>
        <v>26</v>
      </c>
      <c r="B39" s="34"/>
      <c r="C39" s="65" t="s">
        <v>176</v>
      </c>
      <c r="E39" s="278"/>
      <c r="F39" s="217"/>
      <c r="G39" s="203"/>
      <c r="H39" s="205"/>
      <c r="I39" s="202"/>
      <c r="J39" s="271"/>
      <c r="K39" s="202"/>
      <c r="L39" s="276"/>
      <c r="M39" s="43"/>
      <c r="N39" s="209"/>
      <c r="O39" s="64"/>
      <c r="P39" s="34">
        <f t="shared" si="0"/>
        <v>26</v>
      </c>
      <c r="Q39" s="230"/>
      <c r="R39" s="119"/>
      <c r="S39" s="27"/>
    </row>
    <row r="40" spans="1:20">
      <c r="A40" s="34">
        <f t="shared" si="1"/>
        <v>27</v>
      </c>
      <c r="B40" s="34"/>
      <c r="C40" s="64">
        <v>200</v>
      </c>
      <c r="D40" s="64">
        <v>22000</v>
      </c>
      <c r="E40" s="278">
        <f>'LIGHTING MC'!E40</f>
        <v>0</v>
      </c>
      <c r="F40" s="217">
        <f>[3]DISTRIBUTION!F39</f>
        <v>11.756677803393746</v>
      </c>
      <c r="G40" s="202">
        <f t="shared" si="9"/>
        <v>0</v>
      </c>
      <c r="H40" s="205">
        <f>'LIGHTING MC'!G40</f>
        <v>7.6349249105144956</v>
      </c>
      <c r="I40" s="206">
        <f t="shared" si="10"/>
        <v>0</v>
      </c>
      <c r="J40" s="271">
        <f>'LIGHTING MC'!J40*'[3]LIGHTING MC'!$M$339+'LIGHTING MC'!H40+'LIGHTING MC'!I40</f>
        <v>7.6793845484514023</v>
      </c>
      <c r="K40" s="202">
        <f t="shared" si="11"/>
        <v>0</v>
      </c>
      <c r="L40" s="276">
        <f>L$15</f>
        <v>1.5127921557202608E-2</v>
      </c>
      <c r="M40" s="87">
        <f>J40/(1+L40)</f>
        <v>7.5649426888694515</v>
      </c>
      <c r="N40" s="209">
        <f t="shared" si="2"/>
        <v>0</v>
      </c>
      <c r="O40" s="88"/>
      <c r="P40" s="34">
        <f t="shared" si="0"/>
        <v>27</v>
      </c>
      <c r="Q40" s="230"/>
      <c r="R40" s="119"/>
      <c r="S40" s="27"/>
    </row>
    <row r="41" spans="1:20">
      <c r="A41" s="34">
        <f t="shared" si="1"/>
        <v>28</v>
      </c>
      <c r="B41" s="34"/>
      <c r="C41" s="64">
        <v>250</v>
      </c>
      <c r="D41" s="64">
        <v>30000</v>
      </c>
      <c r="E41" s="278">
        <f>'LIGHTING MC'!E41</f>
        <v>768</v>
      </c>
      <c r="F41" s="217">
        <f>[3]DISTRIBUTION!F40</f>
        <v>13.54676427044131</v>
      </c>
      <c r="G41" s="202">
        <f t="shared" si="9"/>
        <v>10403.914959698926</v>
      </c>
      <c r="H41" s="205">
        <f>'LIGHTING MC'!G41</f>
        <v>8.24079198403353</v>
      </c>
      <c r="I41" s="206">
        <f t="shared" si="10"/>
        <v>6328.9282437377515</v>
      </c>
      <c r="J41" s="271">
        <f>'LIGHTING MC'!J41*'[3]LIGHTING MC'!$M$339+'LIGHTING MC'!H41+'LIGHTING MC'!I41</f>
        <v>8.2857099687532916</v>
      </c>
      <c r="K41" s="202">
        <f t="shared" si="11"/>
        <v>6363.4252560025279</v>
      </c>
      <c r="L41" s="276">
        <f>L$15</f>
        <v>1.5127921557202608E-2</v>
      </c>
      <c r="M41" s="87">
        <f>J41/(1+L41)</f>
        <v>8.1622323579111509</v>
      </c>
      <c r="N41" s="209">
        <f t="shared" si="2"/>
        <v>6268.5944508757639</v>
      </c>
      <c r="O41" s="88"/>
      <c r="P41" s="34">
        <f t="shared" si="0"/>
        <v>28</v>
      </c>
      <c r="Q41" s="230"/>
      <c r="R41" s="119"/>
      <c r="S41" s="27"/>
    </row>
    <row r="42" spans="1:20">
      <c r="A42" s="34">
        <f t="shared" si="1"/>
        <v>29</v>
      </c>
      <c r="B42" s="34"/>
      <c r="C42" s="64">
        <v>400</v>
      </c>
      <c r="D42" s="64">
        <v>50000</v>
      </c>
      <c r="E42" s="278">
        <f>'LIGHTING MC'!E42</f>
        <v>0</v>
      </c>
      <c r="F42" s="217">
        <f>[3]DISTRIBUTION!F41</f>
        <v>15.777622939170094</v>
      </c>
      <c r="G42" s="202">
        <f t="shared" si="9"/>
        <v>0</v>
      </c>
      <c r="H42" s="205">
        <f>'LIGHTING MC'!G42</f>
        <v>9.7297570695177544</v>
      </c>
      <c r="I42" s="206">
        <f t="shared" si="10"/>
        <v>0</v>
      </c>
      <c r="J42" s="271">
        <f>'LIGHTING MC'!J42*'[3]LIGHTING MC'!$M$339+'LIGHTING MC'!H42+'LIGHTING MC'!I42</f>
        <v>9.8095094097344742</v>
      </c>
      <c r="K42" s="202">
        <f t="shared" si="11"/>
        <v>0</v>
      </c>
      <c r="L42" s="276">
        <f>L$15</f>
        <v>1.5127921557202608E-2</v>
      </c>
      <c r="M42" s="87">
        <f>J42/(1+L42)</f>
        <v>9.6633234111881396</v>
      </c>
      <c r="N42" s="209">
        <f t="shared" si="2"/>
        <v>0</v>
      </c>
      <c r="O42" s="88"/>
      <c r="P42" s="34">
        <f t="shared" si="0"/>
        <v>29</v>
      </c>
      <c r="Q42" s="230"/>
      <c r="R42" s="119"/>
      <c r="S42" s="27"/>
    </row>
    <row r="43" spans="1:20">
      <c r="A43" s="34">
        <f t="shared" si="1"/>
        <v>30</v>
      </c>
      <c r="B43" s="34"/>
      <c r="C43" s="65" t="s">
        <v>177</v>
      </c>
      <c r="E43" s="278"/>
      <c r="F43" s="217"/>
      <c r="G43" s="203"/>
      <c r="H43" s="205"/>
      <c r="I43" s="202"/>
      <c r="J43" s="271"/>
      <c r="K43" s="202"/>
      <c r="L43" s="276"/>
      <c r="M43" s="43"/>
      <c r="N43" s="209"/>
      <c r="O43" s="64"/>
      <c r="P43" s="34">
        <f t="shared" si="0"/>
        <v>30</v>
      </c>
      <c r="Q43" s="230"/>
      <c r="R43" s="119"/>
      <c r="S43" s="27"/>
    </row>
    <row r="44" spans="1:20">
      <c r="A44" s="34">
        <f t="shared" si="1"/>
        <v>31</v>
      </c>
      <c r="B44" s="34"/>
      <c r="C44" s="64">
        <v>70</v>
      </c>
      <c r="D44" s="64">
        <v>5800</v>
      </c>
      <c r="E44" s="278">
        <f>'LIGHTING MC'!E44</f>
        <v>672</v>
      </c>
      <c r="F44" s="217">
        <f>[3]DISTRIBUTION!F43</f>
        <v>14.016702698806327</v>
      </c>
      <c r="G44" s="202">
        <f t="shared" ref="G44:G50" si="12">F44*E44</f>
        <v>9419.2242135978522</v>
      </c>
      <c r="H44" s="205">
        <f>'LIGHTING MC'!G44</f>
        <v>13.673750451631109</v>
      </c>
      <c r="I44" s="206">
        <f t="shared" ref="I44:I50" si="13">E44*H44</f>
        <v>9188.7603034961048</v>
      </c>
      <c r="J44" s="271">
        <f>'LIGHTING MC'!J44*'[3]LIGHTING MC'!$M$339+'LIGHTING MC'!H44+'LIGHTING MC'!I44</f>
        <v>13.687959201899606</v>
      </c>
      <c r="K44" s="202">
        <f t="shared" ref="K44:K50" si="14">J44*E44</f>
        <v>9198.3085836765349</v>
      </c>
      <c r="L44" s="276">
        <f>L$15</f>
        <v>1.5127921557202608E-2</v>
      </c>
      <c r="M44" s="87">
        <f>J44/(1+L44)</f>
        <v>13.483974690502381</v>
      </c>
      <c r="N44" s="209">
        <f t="shared" si="2"/>
        <v>9061.2309920175994</v>
      </c>
      <c r="O44" s="88"/>
      <c r="P44" s="34">
        <f t="shared" si="0"/>
        <v>31</v>
      </c>
      <c r="Q44" s="230"/>
      <c r="R44" s="119"/>
      <c r="S44" s="27"/>
    </row>
    <row r="45" spans="1:20">
      <c r="A45" s="34">
        <f t="shared" si="1"/>
        <v>32</v>
      </c>
      <c r="B45" s="34"/>
      <c r="C45" s="64">
        <v>100</v>
      </c>
      <c r="D45" s="64">
        <v>9500</v>
      </c>
      <c r="E45" s="278">
        <f>'LIGHTING MC'!E45</f>
        <v>2220</v>
      </c>
      <c r="F45" s="217">
        <f>[3]DISTRIBUTION!F44</f>
        <v>14.639224598346585</v>
      </c>
      <c r="G45" s="202">
        <f t="shared" si="12"/>
        <v>32499.078608329419</v>
      </c>
      <c r="H45" s="205">
        <f>'LIGHTING MC'!G45</f>
        <v>13.950743323452231</v>
      </c>
      <c r="I45" s="206">
        <f t="shared" si="13"/>
        <v>30970.650178063952</v>
      </c>
      <c r="J45" s="271">
        <f>'LIGHTING MC'!J45*'[3]LIGHTING MC'!$M$339+'LIGHTING MC'!H45+'LIGHTING MC'!I45</f>
        <v>13.968618847983564</v>
      </c>
      <c r="K45" s="202">
        <f t="shared" si="14"/>
        <v>31010.333842523512</v>
      </c>
      <c r="L45" s="276">
        <f>L$15</f>
        <v>1.5127921557202608E-2</v>
      </c>
      <c r="M45" s="87">
        <f>J45/(1+L45)</f>
        <v>13.760451812374297</v>
      </c>
      <c r="N45" s="209">
        <f t="shared" si="2"/>
        <v>30548.203023470942</v>
      </c>
      <c r="O45" s="88"/>
      <c r="P45" s="34">
        <f t="shared" si="0"/>
        <v>32</v>
      </c>
      <c r="Q45" s="230"/>
      <c r="R45" s="119"/>
      <c r="S45" s="27"/>
    </row>
    <row r="46" spans="1:20">
      <c r="A46" s="34">
        <f t="shared" si="1"/>
        <v>33</v>
      </c>
      <c r="B46" s="34"/>
      <c r="C46" s="64">
        <v>150</v>
      </c>
      <c r="D46" s="64">
        <v>16000</v>
      </c>
      <c r="E46" s="278">
        <f>'LIGHTING MC'!E46</f>
        <v>108</v>
      </c>
      <c r="F46" s="217">
        <f>[3]DISTRIBUTION!F45</f>
        <v>15.368307048936451</v>
      </c>
      <c r="G46" s="202">
        <f t="shared" si="12"/>
        <v>1659.7771612851368</v>
      </c>
      <c r="H46" s="205">
        <f>'LIGHTING MC'!G46</f>
        <v>14.845347003951067</v>
      </c>
      <c r="I46" s="206">
        <f t="shared" si="13"/>
        <v>1603.2974764267153</v>
      </c>
      <c r="J46" s="271">
        <f>'LIGHTING MC'!J46*'[3]LIGHTING MC'!$M$339+'LIGHTING MC'!H46+'LIGHTING MC'!I46</f>
        <v>14.877889625533751</v>
      </c>
      <c r="K46" s="202">
        <f t="shared" si="14"/>
        <v>1606.8120795576451</v>
      </c>
      <c r="L46" s="276">
        <f>L$15</f>
        <v>1.5127921557202608E-2</v>
      </c>
      <c r="M46" s="87">
        <f>J46/(1+L46)</f>
        <v>14.656172202131058</v>
      </c>
      <c r="N46" s="209">
        <f t="shared" si="2"/>
        <v>1582.8665978301542</v>
      </c>
      <c r="O46" s="88"/>
      <c r="P46" s="34">
        <f t="shared" ref="P46:P77" si="15">A46</f>
        <v>33</v>
      </c>
      <c r="Q46" s="230"/>
      <c r="R46" s="119"/>
      <c r="S46" s="27"/>
    </row>
    <row r="47" spans="1:20">
      <c r="A47" s="34">
        <f t="shared" si="1"/>
        <v>34</v>
      </c>
      <c r="B47" s="34"/>
      <c r="C47" s="65" t="s">
        <v>178</v>
      </c>
      <c r="E47" s="278"/>
      <c r="F47" s="217"/>
      <c r="G47" s="203"/>
      <c r="H47" s="205"/>
      <c r="I47" s="202"/>
      <c r="J47" s="271"/>
      <c r="K47" s="202"/>
      <c r="L47" s="276"/>
      <c r="M47" s="43"/>
      <c r="N47" s="209"/>
      <c r="O47" s="64"/>
      <c r="P47" s="34">
        <f t="shared" si="15"/>
        <v>34</v>
      </c>
      <c r="Q47" s="230"/>
      <c r="R47" s="119"/>
      <c r="S47" s="27"/>
    </row>
    <row r="48" spans="1:20">
      <c r="A48" s="34">
        <f t="shared" si="1"/>
        <v>35</v>
      </c>
      <c r="B48" s="34"/>
      <c r="C48" s="64">
        <v>200</v>
      </c>
      <c r="D48" s="64">
        <v>22000</v>
      </c>
      <c r="E48" s="278">
        <f>'LIGHTING MC'!E48</f>
        <v>48</v>
      </c>
      <c r="F48" s="217">
        <f>[3]DISTRIBUTION!F47</f>
        <v>18.355158150821808</v>
      </c>
      <c r="G48" s="202">
        <f t="shared" si="12"/>
        <v>881.04759123944677</v>
      </c>
      <c r="H48" s="205">
        <f>'LIGHTING MC'!G48</f>
        <v>16.727025305119891</v>
      </c>
      <c r="I48" s="206">
        <f t="shared" si="13"/>
        <v>802.89721464575473</v>
      </c>
      <c r="J48" s="271">
        <f>'LIGHTING MC'!J48*'[3]LIGHTING MC'!$M$339+'LIGHTING MC'!H48+'LIGHTING MC'!I48</f>
        <v>16.771484943056798</v>
      </c>
      <c r="K48" s="202">
        <f t="shared" si="14"/>
        <v>805.03127726672631</v>
      </c>
      <c r="L48" s="276">
        <f>L$15</f>
        <v>1.5127921557202608E-2</v>
      </c>
      <c r="M48" s="87">
        <f>J48/(1+L48)</f>
        <v>16.521548257021045</v>
      </c>
      <c r="N48" s="209">
        <f t="shared" si="2"/>
        <v>793.03431633701018</v>
      </c>
      <c r="O48" s="88"/>
      <c r="P48" s="34">
        <f t="shared" si="15"/>
        <v>35</v>
      </c>
      <c r="Q48" s="230"/>
      <c r="R48" s="119"/>
      <c r="S48" s="27"/>
    </row>
    <row r="49" spans="1:19">
      <c r="A49" s="34">
        <f t="shared" si="1"/>
        <v>36</v>
      </c>
      <c r="B49" s="34"/>
      <c r="C49" s="64">
        <v>250</v>
      </c>
      <c r="D49" s="64">
        <v>30000</v>
      </c>
      <c r="E49" s="278">
        <f>'LIGHTING MC'!E49</f>
        <v>1248</v>
      </c>
      <c r="F49" s="217">
        <f>[3]DISTRIBUTION!F48</f>
        <v>19.458596614087615</v>
      </c>
      <c r="G49" s="202">
        <f t="shared" si="12"/>
        <v>24284.328574381343</v>
      </c>
      <c r="H49" s="205">
        <f>'LIGHTING MC'!G49</f>
        <v>16.840317718303719</v>
      </c>
      <c r="I49" s="206">
        <f t="shared" si="13"/>
        <v>21016.716512443043</v>
      </c>
      <c r="J49" s="271">
        <f>'LIGHTING MC'!J49*'[3]LIGHTING MC'!$M$339+'LIGHTING MC'!H49+'LIGHTING MC'!I49</f>
        <v>16.885235703023479</v>
      </c>
      <c r="K49" s="202">
        <f t="shared" si="14"/>
        <v>21072.774157373304</v>
      </c>
      <c r="L49" s="276">
        <f>L$15</f>
        <v>1.5127921557202608E-2</v>
      </c>
      <c r="M49" s="87">
        <f>J49/(1+L49)</f>
        <v>16.633603848785469</v>
      </c>
      <c r="N49" s="209">
        <f t="shared" si="2"/>
        <v>20758.737603284266</v>
      </c>
      <c r="O49" s="88"/>
      <c r="P49" s="34">
        <f t="shared" si="15"/>
        <v>36</v>
      </c>
      <c r="Q49" s="230"/>
      <c r="R49" s="119"/>
      <c r="S49" s="27"/>
    </row>
    <row r="50" spans="1:19">
      <c r="A50" s="34">
        <f t="shared" si="1"/>
        <v>37</v>
      </c>
      <c r="B50" s="34"/>
      <c r="C50" s="64">
        <v>400</v>
      </c>
      <c r="D50" s="64">
        <v>50000</v>
      </c>
      <c r="E50" s="278">
        <f>'LIGHTING MC'!E50</f>
        <v>24</v>
      </c>
      <c r="F50" s="217">
        <f>[3]DISTRIBUTION!F49</f>
        <v>23.770279932830022</v>
      </c>
      <c r="G50" s="202">
        <f t="shared" si="12"/>
        <v>570.48671838792052</v>
      </c>
      <c r="H50" s="205">
        <f>'LIGHTING MC'!G50</f>
        <v>20.685606457438386</v>
      </c>
      <c r="I50" s="206">
        <f t="shared" si="13"/>
        <v>496.45455497852129</v>
      </c>
      <c r="J50" s="271">
        <f>'LIGHTING MC'!J50*'[3]LIGHTING MC'!$M$339+'LIGHTING MC'!H50+'LIGHTING MC'!I50</f>
        <v>20.765358797655104</v>
      </c>
      <c r="K50" s="202">
        <f t="shared" si="14"/>
        <v>498.36861114372249</v>
      </c>
      <c r="L50" s="276">
        <f>L$15</f>
        <v>1.5127921557202608E-2</v>
      </c>
      <c r="M50" s="87">
        <f>J50/(1+L50)</f>
        <v>20.455903494212944</v>
      </c>
      <c r="N50" s="209">
        <f t="shared" si="2"/>
        <v>490.94168386111062</v>
      </c>
      <c r="O50" s="88"/>
      <c r="P50" s="34">
        <f t="shared" si="15"/>
        <v>37</v>
      </c>
      <c r="Q50" s="230"/>
      <c r="R50" s="119"/>
      <c r="S50" s="27"/>
    </row>
    <row r="51" spans="1:19">
      <c r="A51" s="34">
        <f t="shared" si="1"/>
        <v>38</v>
      </c>
      <c r="B51" s="34"/>
      <c r="C51" s="65" t="s">
        <v>179</v>
      </c>
      <c r="E51" s="278"/>
      <c r="F51" s="217"/>
      <c r="G51" s="203"/>
      <c r="H51" s="205"/>
      <c r="I51" s="202"/>
      <c r="J51" s="271"/>
      <c r="K51" s="202"/>
      <c r="L51" s="276"/>
      <c r="M51" s="43"/>
      <c r="N51" s="209"/>
      <c r="O51" s="64"/>
      <c r="P51" s="34">
        <f t="shared" si="15"/>
        <v>38</v>
      </c>
      <c r="Q51" s="230"/>
      <c r="R51" s="119"/>
      <c r="S51" s="27"/>
    </row>
    <row r="52" spans="1:19">
      <c r="A52" s="34">
        <f t="shared" si="1"/>
        <v>39</v>
      </c>
      <c r="B52" s="34"/>
      <c r="C52" s="64">
        <v>70</v>
      </c>
      <c r="D52" s="64">
        <v>5800</v>
      </c>
      <c r="E52" s="278">
        <f>'LIGHTING MC'!E52</f>
        <v>0</v>
      </c>
      <c r="F52" s="217">
        <f>[3]DISTRIBUTION!F51</f>
        <v>9.0478453854133125</v>
      </c>
      <c r="G52" s="202">
        <f t="shared" ref="G52:G58" si="16">F52*E52</f>
        <v>0</v>
      </c>
      <c r="H52" s="205">
        <f>'LIGHTING MC'!G52</f>
        <v>6.4413775881558175</v>
      </c>
      <c r="I52" s="206">
        <f t="shared" ref="I52:I58" si="17">E52*H52</f>
        <v>0</v>
      </c>
      <c r="J52" s="271">
        <f>'LIGHTING MC'!J52*'[3]LIGHTING MC'!$M$339+'LIGHTING MC'!H52+'LIGHTING MC'!I52</f>
        <v>6.4555863384243137</v>
      </c>
      <c r="K52" s="202">
        <f t="shared" ref="K52:K58" si="18">J52*E52</f>
        <v>0</v>
      </c>
      <c r="L52" s="276">
        <f>L$15</f>
        <v>1.5127921557202608E-2</v>
      </c>
      <c r="M52" s="87">
        <f>J52/(1+L52)</f>
        <v>6.359382104790761</v>
      </c>
      <c r="N52" s="209">
        <f t="shared" si="2"/>
        <v>0</v>
      </c>
      <c r="O52" s="88"/>
      <c r="P52" s="34">
        <f t="shared" si="15"/>
        <v>39</v>
      </c>
      <c r="Q52" s="230"/>
      <c r="R52" s="119"/>
      <c r="S52" s="27"/>
    </row>
    <row r="53" spans="1:19">
      <c r="A53" s="34">
        <f t="shared" si="1"/>
        <v>40</v>
      </c>
      <c r="B53" s="34"/>
      <c r="C53" s="64">
        <v>100</v>
      </c>
      <c r="D53" s="64">
        <v>9500</v>
      </c>
      <c r="E53" s="278">
        <f>'LIGHTING MC'!E53</f>
        <v>0</v>
      </c>
      <c r="F53" s="217">
        <f>[3]DISTRIBUTION!F52</f>
        <v>9.6106099462936392</v>
      </c>
      <c r="G53" s="202">
        <f t="shared" si="16"/>
        <v>0</v>
      </c>
      <c r="H53" s="205">
        <f>'LIGHTING MC'!G53</f>
        <v>6.962571972871971</v>
      </c>
      <c r="I53" s="206">
        <f t="shared" si="17"/>
        <v>0</v>
      </c>
      <c r="J53" s="271">
        <f>'LIGHTING MC'!J53*'[3]LIGHTING MC'!$M$339+'LIGHTING MC'!H53+'LIGHTING MC'!I53</f>
        <v>6.9804474974033051</v>
      </c>
      <c r="K53" s="202">
        <f t="shared" si="18"/>
        <v>0</v>
      </c>
      <c r="L53" s="276">
        <f>L$15</f>
        <v>1.5127921557202608E-2</v>
      </c>
      <c r="M53" s="87">
        <f>J53/(1+L53)</f>
        <v>6.8764215318748434</v>
      </c>
      <c r="N53" s="209">
        <f t="shared" si="2"/>
        <v>0</v>
      </c>
      <c r="O53" s="88"/>
      <c r="P53" s="34">
        <f t="shared" si="15"/>
        <v>40</v>
      </c>
      <c r="Q53" s="230"/>
      <c r="R53" s="119"/>
      <c r="S53" s="27"/>
    </row>
    <row r="54" spans="1:19">
      <c r="A54" s="34">
        <f t="shared" si="1"/>
        <v>41</v>
      </c>
      <c r="B54" s="34"/>
      <c r="C54" s="64">
        <v>150</v>
      </c>
      <c r="D54" s="64">
        <v>16000</v>
      </c>
      <c r="E54" s="278">
        <f>'LIGHTING MC'!E54</f>
        <v>36</v>
      </c>
      <c r="F54" s="217">
        <f>[3]DISTRIBUTION!F53</f>
        <v>10.741843178975</v>
      </c>
      <c r="G54" s="202">
        <f t="shared" si="16"/>
        <v>386.7063544431</v>
      </c>
      <c r="H54" s="205">
        <f>'LIGHTING MC'!G54</f>
        <v>7.497620409386065</v>
      </c>
      <c r="I54" s="206">
        <f t="shared" si="17"/>
        <v>269.91433473789834</v>
      </c>
      <c r="J54" s="271">
        <f>'LIGHTING MC'!J54*'[3]LIGHTING MC'!$M$339+'LIGHTING MC'!H54+'LIGHTING MC'!I54</f>
        <v>7.5301630309687493</v>
      </c>
      <c r="K54" s="202">
        <f t="shared" si="18"/>
        <v>271.08586911487498</v>
      </c>
      <c r="L54" s="276">
        <f>L$15</f>
        <v>1.5127921557202608E-2</v>
      </c>
      <c r="M54" s="87">
        <f>J54/(1+L54)</f>
        <v>7.4179449417739445</v>
      </c>
      <c r="N54" s="209">
        <f t="shared" si="2"/>
        <v>267.04601790386198</v>
      </c>
      <c r="O54" s="88"/>
      <c r="P54" s="34">
        <f t="shared" si="15"/>
        <v>41</v>
      </c>
      <c r="Q54" s="230"/>
      <c r="R54" s="119"/>
      <c r="S54" s="27"/>
    </row>
    <row r="55" spans="1:19">
      <c r="A55" s="34">
        <f t="shared" si="1"/>
        <v>42</v>
      </c>
      <c r="B55" s="34"/>
      <c r="C55" s="65" t="s">
        <v>180</v>
      </c>
      <c r="E55" s="278"/>
      <c r="F55" s="217"/>
      <c r="G55" s="203"/>
      <c r="H55" s="205"/>
      <c r="I55" s="202"/>
      <c r="J55" s="271"/>
      <c r="K55" s="202"/>
      <c r="L55" s="276"/>
      <c r="M55" s="43"/>
      <c r="N55" s="209"/>
      <c r="O55" s="64"/>
      <c r="P55" s="34">
        <f t="shared" si="15"/>
        <v>42</v>
      </c>
      <c r="Q55" s="230"/>
      <c r="R55" s="119"/>
      <c r="S55" s="27"/>
    </row>
    <row r="56" spans="1:19">
      <c r="A56" s="34">
        <f t="shared" si="1"/>
        <v>43</v>
      </c>
      <c r="B56" s="34"/>
      <c r="C56" s="64">
        <v>200</v>
      </c>
      <c r="D56" s="64">
        <v>22000</v>
      </c>
      <c r="E56" s="278">
        <f>'LIGHTING MC'!E56</f>
        <v>0</v>
      </c>
      <c r="F56" s="217">
        <f>[3]DISTRIBUTION!F55</f>
        <v>12.127427725141184</v>
      </c>
      <c r="G56" s="202">
        <f t="shared" si="16"/>
        <v>0</v>
      </c>
      <c r="H56" s="205">
        <f>'LIGHTING MC'!G56</f>
        <v>8.0378223316960291</v>
      </c>
      <c r="I56" s="206">
        <f t="shared" si="17"/>
        <v>0</v>
      </c>
      <c r="J56" s="271">
        <f>'LIGHTING MC'!J56*'[3]LIGHTING MC'!$M$339+'LIGHTING MC'!H56+'LIGHTING MC'!I56</f>
        <v>8.0822819696329358</v>
      </c>
      <c r="K56" s="202">
        <f t="shared" si="18"/>
        <v>0</v>
      </c>
      <c r="L56" s="276">
        <f>L$15</f>
        <v>1.5127921557202608E-2</v>
      </c>
      <c r="M56" s="87">
        <f>J56/(1+L56)</f>
        <v>7.9618359400800873</v>
      </c>
      <c r="N56" s="209">
        <f t="shared" si="2"/>
        <v>0</v>
      </c>
      <c r="O56" s="88"/>
      <c r="P56" s="34">
        <f t="shared" si="15"/>
        <v>43</v>
      </c>
      <c r="Q56" s="230"/>
      <c r="R56" s="119"/>
      <c r="S56" s="27"/>
    </row>
    <row r="57" spans="1:19">
      <c r="A57" s="34">
        <f t="shared" si="1"/>
        <v>44</v>
      </c>
      <c r="B57" s="34"/>
      <c r="C57" s="64">
        <v>250</v>
      </c>
      <c r="D57" s="64">
        <v>30000</v>
      </c>
      <c r="E57" s="278">
        <f>'LIGHTING MC'!E57</f>
        <v>0</v>
      </c>
      <c r="F57" s="217">
        <f>[3]DISTRIBUTION!F56</f>
        <v>14.501897793035264</v>
      </c>
      <c r="G57" s="202">
        <f t="shared" si="16"/>
        <v>0</v>
      </c>
      <c r="H57" s="205">
        <f>'LIGHTING MC'!G57</f>
        <v>9.2230117481871794</v>
      </c>
      <c r="I57" s="206">
        <f t="shared" si="17"/>
        <v>0</v>
      </c>
      <c r="J57" s="271">
        <f>'LIGHTING MC'!J57*'[3]LIGHTING MC'!$M$339+'LIGHTING MC'!H57+'LIGHTING MC'!I57</f>
        <v>9.267929732906941</v>
      </c>
      <c r="K57" s="202">
        <f t="shared" si="18"/>
        <v>0</v>
      </c>
      <c r="L57" s="276">
        <f>L$15</f>
        <v>1.5127921557202608E-2</v>
      </c>
      <c r="M57" s="87">
        <f>J57/(1+L57)</f>
        <v>9.1298146136005887</v>
      </c>
      <c r="N57" s="209">
        <f t="shared" si="2"/>
        <v>0</v>
      </c>
      <c r="O57" s="88"/>
      <c r="P57" s="34">
        <f t="shared" si="15"/>
        <v>44</v>
      </c>
      <c r="Q57" s="230"/>
      <c r="R57" s="119"/>
      <c r="S57" s="27"/>
    </row>
    <row r="58" spans="1:19">
      <c r="A58" s="34">
        <f t="shared" si="1"/>
        <v>45</v>
      </c>
      <c r="B58" s="34"/>
      <c r="C58" s="64">
        <v>400</v>
      </c>
      <c r="D58" s="64">
        <v>50000</v>
      </c>
      <c r="E58" s="278">
        <f>'LIGHTING MC'!E58</f>
        <v>0</v>
      </c>
      <c r="F58" s="217">
        <f>[3]DISTRIBUTION!F57</f>
        <v>16.218183149751969</v>
      </c>
      <c r="G58" s="202">
        <f t="shared" si="16"/>
        <v>0</v>
      </c>
      <c r="H58" s="205">
        <f>'LIGHTING MC'!G58</f>
        <v>10.282654322076745</v>
      </c>
      <c r="I58" s="206">
        <f t="shared" si="17"/>
        <v>0</v>
      </c>
      <c r="J58" s="271">
        <f>'LIGHTING MC'!J58*'[3]LIGHTING MC'!$M$339+'LIGHTING MC'!H58+'LIGHTING MC'!I58</f>
        <v>10.362406662293463</v>
      </c>
      <c r="K58" s="202">
        <f t="shared" si="18"/>
        <v>0</v>
      </c>
      <c r="L58" s="276">
        <f>L$15</f>
        <v>1.5127921557202608E-2</v>
      </c>
      <c r="M58" s="87">
        <f>J58/(1+L58)</f>
        <v>10.207981124583361</v>
      </c>
      <c r="N58" s="209">
        <f t="shared" si="2"/>
        <v>0</v>
      </c>
      <c r="O58" s="88"/>
      <c r="P58" s="34">
        <f t="shared" si="15"/>
        <v>45</v>
      </c>
      <c r="Q58" s="230"/>
      <c r="R58" s="119"/>
      <c r="S58" s="27"/>
    </row>
    <row r="59" spans="1:19">
      <c r="A59" s="34">
        <f t="shared" si="1"/>
        <v>46</v>
      </c>
      <c r="B59" s="34"/>
      <c r="C59" s="65" t="s">
        <v>66</v>
      </c>
      <c r="E59" s="278"/>
      <c r="F59" s="217"/>
      <c r="G59" s="203"/>
      <c r="H59" s="205"/>
      <c r="I59" s="202"/>
      <c r="J59" s="271"/>
      <c r="K59" s="202"/>
      <c r="L59" s="276"/>
      <c r="M59" s="43"/>
      <c r="N59" s="209"/>
      <c r="O59" s="64"/>
      <c r="P59" s="34">
        <f t="shared" si="15"/>
        <v>46</v>
      </c>
      <c r="Q59" s="230"/>
      <c r="R59" s="119"/>
      <c r="S59" s="27"/>
    </row>
    <row r="60" spans="1:19">
      <c r="A60" s="34">
        <f t="shared" si="1"/>
        <v>47</v>
      </c>
      <c r="B60" s="34"/>
      <c r="C60" s="64">
        <v>55</v>
      </c>
      <c r="D60" s="64">
        <v>8000</v>
      </c>
      <c r="E60" s="278">
        <f>'LIGHTING MC'!E60</f>
        <v>456</v>
      </c>
      <c r="F60" s="217">
        <f>[3]DISTRIBUTION!F59</f>
        <v>13.274333624363996</v>
      </c>
      <c r="G60" s="202">
        <f>F60*E60</f>
        <v>6053.0961327099822</v>
      </c>
      <c r="H60" s="205">
        <f>'LIGHTING MC'!G60</f>
        <v>9.9304324472178767</v>
      </c>
      <c r="I60" s="207">
        <f>E60*H60</f>
        <v>4528.2771959313513</v>
      </c>
      <c r="J60" s="271">
        <f>'LIGHTING MC'!J60*'[3]LIGHTING MC'!$M$339+'LIGHTING MC'!H60+'LIGHTING MC'!I60</f>
        <v>9.9368493021778441</v>
      </c>
      <c r="K60" s="202">
        <f>J60*E60</f>
        <v>4531.2032817930967</v>
      </c>
      <c r="L60" s="276">
        <f>L$15</f>
        <v>1.5127921557202608E-2</v>
      </c>
      <c r="M60" s="87">
        <f>J60/(1+L60)</f>
        <v>9.7887656236809573</v>
      </c>
      <c r="N60" s="209">
        <f t="shared" si="2"/>
        <v>4463.6771243985168</v>
      </c>
      <c r="O60" s="104"/>
      <c r="P60" s="34">
        <f t="shared" si="15"/>
        <v>47</v>
      </c>
      <c r="Q60" s="230"/>
      <c r="R60" s="119"/>
      <c r="S60" s="27"/>
    </row>
    <row r="61" spans="1:19">
      <c r="A61" s="34">
        <f t="shared" si="1"/>
        <v>48</v>
      </c>
      <c r="B61" s="34"/>
      <c r="C61" s="64">
        <v>90</v>
      </c>
      <c r="D61" s="64">
        <v>13500</v>
      </c>
      <c r="E61" s="278">
        <f>'LIGHTING MC'!E61</f>
        <v>1680</v>
      </c>
      <c r="F61" s="217">
        <f>[3]DISTRIBUTION!F60</f>
        <v>15.177749022818656</v>
      </c>
      <c r="G61" s="202">
        <f>F61*E61</f>
        <v>25498.618358335341</v>
      </c>
      <c r="H61" s="205">
        <f>'LIGHTING MC'!G61</f>
        <v>10.768595476038682</v>
      </c>
      <c r="I61" s="206">
        <f>E61*H61</f>
        <v>18091.240399744984</v>
      </c>
      <c r="J61" s="271">
        <f>'LIGHTING MC'!J61*'[3]LIGHTING MC'!$M$339+'LIGHTING MC'!H61+'LIGHTING MC'!I61</f>
        <v>10.786471000570014</v>
      </c>
      <c r="K61" s="202">
        <f>J61*E61</f>
        <v>18121.271280957622</v>
      </c>
      <c r="L61" s="276">
        <f>L$15</f>
        <v>1.5127921557202608E-2</v>
      </c>
      <c r="M61" s="87">
        <f>J61/(1+L61)</f>
        <v>10.625725853371865</v>
      </c>
      <c r="N61" s="209">
        <f t="shared" si="2"/>
        <v>17851.219433664734</v>
      </c>
      <c r="O61" s="88"/>
      <c r="P61" s="34">
        <f t="shared" si="15"/>
        <v>48</v>
      </c>
      <c r="Q61" s="230"/>
      <c r="R61" s="119"/>
      <c r="S61" s="27"/>
    </row>
    <row r="62" spans="1:19">
      <c r="A62" s="34">
        <f t="shared" si="1"/>
        <v>49</v>
      </c>
      <c r="B62" s="34"/>
      <c r="C62" s="64">
        <v>135</v>
      </c>
      <c r="D62" s="64">
        <v>22500</v>
      </c>
      <c r="E62" s="278">
        <f>'LIGHTING MC'!E62</f>
        <v>2976</v>
      </c>
      <c r="F62" s="217">
        <f>[3]DISTRIBUTION!F61</f>
        <v>16.617996577065668</v>
      </c>
      <c r="G62" s="202">
        <f>F62*E62</f>
        <v>49455.157813347425</v>
      </c>
      <c r="H62" s="205">
        <f>'LIGHTING MC'!G62</f>
        <v>12.02275201234392</v>
      </c>
      <c r="I62" s="206">
        <f>E62*H62</f>
        <v>35779.709988735507</v>
      </c>
      <c r="J62" s="271">
        <f>'LIGHTING MC'!J62*'[3]LIGHTING MC'!$M$339+'LIGHTING MC'!H62+'LIGHTING MC'!I62</f>
        <v>12.050252819315201</v>
      </c>
      <c r="K62" s="202">
        <f>J62*E62</f>
        <v>35861.552390282035</v>
      </c>
      <c r="L62" s="276">
        <f>L$15</f>
        <v>1.5127921557202608E-2</v>
      </c>
      <c r="M62" s="87">
        <f>J62/(1+L62)</f>
        <v>11.870674191317836</v>
      </c>
      <c r="N62" s="209">
        <f t="shared" si="2"/>
        <v>35327.126393361876</v>
      </c>
      <c r="O62" s="64"/>
      <c r="P62" s="34">
        <f t="shared" si="15"/>
        <v>49</v>
      </c>
      <c r="Q62" s="230"/>
      <c r="R62" s="119"/>
      <c r="S62" s="27"/>
    </row>
    <row r="63" spans="1:19">
      <c r="A63" s="34">
        <f t="shared" si="1"/>
        <v>50</v>
      </c>
      <c r="B63" s="34"/>
      <c r="C63" s="64">
        <v>180</v>
      </c>
      <c r="D63" s="64">
        <v>33000</v>
      </c>
      <c r="E63" s="278">
        <f>'LIGHTING MC'!E63</f>
        <v>1896</v>
      </c>
      <c r="F63" s="217">
        <f>[3]DISTRIBUTION!F62</f>
        <v>19.020782204849713</v>
      </c>
      <c r="G63" s="202">
        <f>F63*E63</f>
        <v>36063.403060395052</v>
      </c>
      <c r="H63" s="205">
        <f>'LIGHTING MC'!G63</f>
        <v>12.724195138021846</v>
      </c>
      <c r="I63" s="206">
        <f>E63*H63</f>
        <v>24125.07398168942</v>
      </c>
      <c r="J63" s="271">
        <f>'LIGHTING MC'!J63*'[3]LIGHTING MC'!$M$339+'LIGHTING MC'!H63+'LIGHTING MC'!I63</f>
        <v>12.769113122741608</v>
      </c>
      <c r="K63" s="202">
        <f>J63*E63</f>
        <v>24210.23848071809</v>
      </c>
      <c r="L63" s="276">
        <f>L$15</f>
        <v>1.5127921557202608E-2</v>
      </c>
      <c r="M63" s="87">
        <f>J63/(1+L63)</f>
        <v>12.57882169485973</v>
      </c>
      <c r="N63" s="209">
        <f t="shared" si="2"/>
        <v>23849.445933454048</v>
      </c>
      <c r="O63" s="64"/>
      <c r="P63" s="34">
        <f t="shared" si="15"/>
        <v>50</v>
      </c>
      <c r="Q63" s="230"/>
      <c r="R63" s="119"/>
      <c r="S63" s="27"/>
    </row>
    <row r="64" spans="1:19">
      <c r="A64" s="34">
        <f t="shared" si="1"/>
        <v>51</v>
      </c>
      <c r="B64" s="34"/>
      <c r="C64" s="65" t="s">
        <v>67</v>
      </c>
      <c r="E64" s="278"/>
      <c r="F64" s="217"/>
      <c r="G64" s="203"/>
      <c r="H64" s="205"/>
      <c r="I64" s="202"/>
      <c r="J64" s="271"/>
      <c r="K64" s="202"/>
      <c r="L64" s="276"/>
      <c r="M64" s="43"/>
      <c r="N64" s="209"/>
      <c r="O64" s="64"/>
      <c r="P64" s="34">
        <f t="shared" si="15"/>
        <v>51</v>
      </c>
      <c r="Q64" s="230"/>
      <c r="R64" s="119"/>
      <c r="S64" s="27"/>
    </row>
    <row r="65" spans="1:19">
      <c r="A65" s="34">
        <f t="shared" si="1"/>
        <v>52</v>
      </c>
      <c r="B65" s="34"/>
      <c r="C65" s="64">
        <v>55</v>
      </c>
      <c r="D65" s="64">
        <v>8000</v>
      </c>
      <c r="E65" s="278">
        <f>'LIGHTING MC'!E65</f>
        <v>1164</v>
      </c>
      <c r="F65" s="217">
        <f>[3]DISTRIBUTION!F64</f>
        <v>13.447062966073906</v>
      </c>
      <c r="G65" s="202">
        <f>F65*E65</f>
        <v>15652.381292510026</v>
      </c>
      <c r="H65" s="205">
        <f>'LIGHTING MC'!G65</f>
        <v>10.246943599729859</v>
      </c>
      <c r="I65" s="206">
        <f>E65*H65</f>
        <v>11927.442350085556</v>
      </c>
      <c r="J65" s="271">
        <f>'LIGHTING MC'!J65*'[3]LIGHTING MC'!$M$339+'LIGHTING MC'!H65+'LIGHTING MC'!I65</f>
        <v>10.253360454689826</v>
      </c>
      <c r="K65" s="202">
        <f>J65*E65</f>
        <v>11934.911569258957</v>
      </c>
      <c r="L65" s="276">
        <f>L$15</f>
        <v>1.5127921557202608E-2</v>
      </c>
      <c r="M65" s="87">
        <f>J65/(1+L65)</f>
        <v>10.100559975693711</v>
      </c>
      <c r="N65" s="209">
        <f t="shared" si="2"/>
        <v>11757.051811707481</v>
      </c>
      <c r="O65" s="64"/>
      <c r="P65" s="34">
        <f t="shared" si="15"/>
        <v>52</v>
      </c>
      <c r="Q65" s="230"/>
      <c r="R65" s="119"/>
      <c r="S65" s="27"/>
    </row>
    <row r="66" spans="1:19">
      <c r="A66" s="34">
        <f t="shared" si="1"/>
        <v>53</v>
      </c>
      <c r="B66" s="34"/>
      <c r="C66" s="64">
        <v>90</v>
      </c>
      <c r="D66" s="64">
        <v>13500</v>
      </c>
      <c r="E66" s="278">
        <f>'LIGHTING MC'!E66</f>
        <v>1704</v>
      </c>
      <c r="F66" s="217">
        <f>[3]DISTRIBUTION!F65</f>
        <v>15.348196982540513</v>
      </c>
      <c r="G66" s="202">
        <f>F66*E66</f>
        <v>26153.327658249033</v>
      </c>
      <c r="H66" s="205">
        <f>'LIGHTING MC'!G66</f>
        <v>11.082476662968309</v>
      </c>
      <c r="I66" s="206">
        <f>E66*H66</f>
        <v>18884.540233698001</v>
      </c>
      <c r="J66" s="271">
        <f>'LIGHTING MC'!J66*'[3]LIGHTING MC'!$M$339+'LIGHTING MC'!H66+'LIGHTING MC'!I66</f>
        <v>11.100352187499642</v>
      </c>
      <c r="K66" s="202">
        <f>J66*E66</f>
        <v>18915.000127499388</v>
      </c>
      <c r="L66" s="276">
        <f>L$15</f>
        <v>1.5127921557202608E-2</v>
      </c>
      <c r="M66" s="87">
        <f>J66/(1+L66)</f>
        <v>10.934929432806596</v>
      </c>
      <c r="N66" s="209">
        <f t="shared" si="2"/>
        <v>18633.11975350244</v>
      </c>
      <c r="O66" s="64"/>
      <c r="P66" s="34">
        <f t="shared" si="15"/>
        <v>53</v>
      </c>
      <c r="Q66" s="230"/>
      <c r="R66" s="119"/>
      <c r="S66" s="27"/>
    </row>
    <row r="67" spans="1:19">
      <c r="A67" s="34">
        <f t="shared" si="1"/>
        <v>54</v>
      </c>
      <c r="B67" s="34"/>
      <c r="C67" s="64">
        <v>135</v>
      </c>
      <c r="D67" s="64">
        <v>22500</v>
      </c>
      <c r="E67" s="278">
        <f>'LIGHTING MC'!E67</f>
        <v>12</v>
      </c>
      <c r="F67" s="217">
        <f>[3]DISTRIBUTION!F66</f>
        <v>16.749179417904251</v>
      </c>
      <c r="G67" s="202">
        <f>F67*E67</f>
        <v>200.99015301485102</v>
      </c>
      <c r="H67" s="205">
        <f>'LIGHTING MC'!G67</f>
        <v>12.364149991131301</v>
      </c>
      <c r="I67" s="206">
        <f>E67*H67</f>
        <v>148.36979989357562</v>
      </c>
      <c r="J67" s="271">
        <f>'LIGHTING MC'!J67*'[3]LIGHTING MC'!$M$339+'LIGHTING MC'!H67+'LIGHTING MC'!I67</f>
        <v>12.391650798102582</v>
      </c>
      <c r="K67" s="202">
        <f>J67*E67</f>
        <v>148.69980957723098</v>
      </c>
      <c r="L67" s="276">
        <f>L$15</f>
        <v>1.5127921557202608E-2</v>
      </c>
      <c r="M67" s="87">
        <f>J67/(1+L67)</f>
        <v>12.206984494223972</v>
      </c>
      <c r="N67" s="209">
        <f t="shared" si="2"/>
        <v>146.48381393068766</v>
      </c>
      <c r="O67" s="64"/>
      <c r="P67" s="34">
        <f t="shared" si="15"/>
        <v>54</v>
      </c>
      <c r="Q67" s="230"/>
      <c r="R67" s="119"/>
      <c r="S67" s="27"/>
    </row>
    <row r="68" spans="1:19">
      <c r="A68" s="34">
        <f t="shared" si="1"/>
        <v>55</v>
      </c>
      <c r="B68" s="34"/>
      <c r="C68" s="64">
        <v>180</v>
      </c>
      <c r="D68" s="64">
        <v>33000</v>
      </c>
      <c r="E68" s="278">
        <f>'LIGHTING MC'!E68</f>
        <v>396</v>
      </c>
      <c r="F68" s="217">
        <f>[3]DISTRIBUTION!F67</f>
        <v>19.147513815942713</v>
      </c>
      <c r="G68" s="202">
        <f>F68*E68</f>
        <v>7582.4154711133142</v>
      </c>
      <c r="H68" s="205">
        <f>'LIGHTING MC'!G68</f>
        <v>13.061509001790407</v>
      </c>
      <c r="I68" s="206">
        <f>E68*H68</f>
        <v>5172.3575647090011</v>
      </c>
      <c r="J68" s="271">
        <f>'LIGHTING MC'!J68*'[3]LIGHTING MC'!$M$339+'LIGHTING MC'!H68+'LIGHTING MC'!I68</f>
        <v>13.106426986510169</v>
      </c>
      <c r="K68" s="202">
        <f>J68*E68</f>
        <v>5190.1450866580271</v>
      </c>
      <c r="L68" s="276">
        <f>L$15</f>
        <v>1.5127921557202608E-2</v>
      </c>
      <c r="M68" s="87">
        <f>J68/(1+L68)</f>
        <v>12.911108746181423</v>
      </c>
      <c r="N68" s="209">
        <f t="shared" si="2"/>
        <v>5112.7990634878433</v>
      </c>
      <c r="O68" s="64"/>
      <c r="P68" s="34">
        <f t="shared" si="15"/>
        <v>55</v>
      </c>
      <c r="Q68" s="230"/>
      <c r="R68" s="119"/>
      <c r="S68" s="27"/>
    </row>
    <row r="69" spans="1:19">
      <c r="A69" s="34">
        <f t="shared" si="1"/>
        <v>56</v>
      </c>
      <c r="B69" s="34"/>
      <c r="C69" s="65" t="s">
        <v>68</v>
      </c>
      <c r="E69" s="278"/>
      <c r="F69" s="217"/>
      <c r="G69" s="203"/>
      <c r="H69" s="205"/>
      <c r="I69" s="202"/>
      <c r="J69" s="271"/>
      <c r="K69" s="202"/>
      <c r="L69" s="276"/>
      <c r="M69" s="43"/>
      <c r="N69" s="209"/>
      <c r="O69" s="64"/>
      <c r="P69" s="34">
        <f t="shared" si="15"/>
        <v>56</v>
      </c>
      <c r="Q69" s="230"/>
      <c r="R69" s="119"/>
      <c r="S69" s="27"/>
    </row>
    <row r="70" spans="1:19">
      <c r="A70" s="34">
        <f t="shared" si="1"/>
        <v>57</v>
      </c>
      <c r="B70" s="34"/>
      <c r="C70" s="64">
        <v>55</v>
      </c>
      <c r="D70" s="64">
        <v>8000</v>
      </c>
      <c r="E70" s="278">
        <f>'LIGHTING MC'!E70</f>
        <v>0</v>
      </c>
      <c r="F70" s="217">
        <f>[3]DISTRIBUTION!F69</f>
        <v>12.800985726532673</v>
      </c>
      <c r="G70" s="202">
        <f>F70*E70</f>
        <v>0</v>
      </c>
      <c r="H70" s="205">
        <f>'LIGHTING MC'!G70</f>
        <v>8.4390706872485026</v>
      </c>
      <c r="I70" s="206">
        <f>E70*H70</f>
        <v>0</v>
      </c>
      <c r="J70" s="271">
        <f>'LIGHTING MC'!J70*'[3]LIGHTING MC'!$M$339+'LIGHTING MC'!H70+'LIGHTING MC'!I70</f>
        <v>8.4454875422084683</v>
      </c>
      <c r="K70" s="202">
        <f>J70*E70</f>
        <v>0</v>
      </c>
      <c r="L70" s="276">
        <f>L$15</f>
        <v>1.5127921557202608E-2</v>
      </c>
      <c r="M70" s="87">
        <f>J70/(1+L70)</f>
        <v>8.3196288495868771</v>
      </c>
      <c r="N70" s="209">
        <f t="shared" si="2"/>
        <v>0</v>
      </c>
      <c r="O70" s="64"/>
      <c r="P70" s="34">
        <f t="shared" si="15"/>
        <v>57</v>
      </c>
      <c r="Q70" s="230"/>
      <c r="R70" s="119"/>
      <c r="S70" s="27"/>
    </row>
    <row r="71" spans="1:19">
      <c r="A71" s="34">
        <f t="shared" si="1"/>
        <v>58</v>
      </c>
      <c r="B71" s="34"/>
      <c r="C71" s="64">
        <v>90</v>
      </c>
      <c r="D71" s="64">
        <v>13500</v>
      </c>
      <c r="E71" s="278">
        <f>'LIGHTING MC'!E71</f>
        <v>0</v>
      </c>
      <c r="F71" s="217">
        <f>[3]DISTRIBUTION!F70</f>
        <v>14.706266788479786</v>
      </c>
      <c r="G71" s="202">
        <f>F71*E71</f>
        <v>0</v>
      </c>
      <c r="H71" s="205">
        <f>'LIGHTING MC'!G71</f>
        <v>9.7233313311260847</v>
      </c>
      <c r="I71" s="206">
        <f>E71*H71</f>
        <v>0</v>
      </c>
      <c r="J71" s="271">
        <f>'LIGHTING MC'!J71*'[3]LIGHTING MC'!$M$339+'LIGHTING MC'!H71+'LIGHTING MC'!I71</f>
        <v>9.741206855657417</v>
      </c>
      <c r="K71" s="202">
        <f>J71*E71</f>
        <v>0</v>
      </c>
      <c r="L71" s="276">
        <f>L$15</f>
        <v>1.5127921557202608E-2</v>
      </c>
      <c r="M71" s="87">
        <f>J71/(1+L71)</f>
        <v>9.5960387344231854</v>
      </c>
      <c r="N71" s="209">
        <f t="shared" si="2"/>
        <v>0</v>
      </c>
      <c r="O71" s="64"/>
      <c r="P71" s="34">
        <f t="shared" si="15"/>
        <v>58</v>
      </c>
      <c r="Q71" s="230"/>
      <c r="R71" s="119"/>
      <c r="S71" s="27"/>
    </row>
    <row r="72" spans="1:19">
      <c r="A72" s="34">
        <f t="shared" si="1"/>
        <v>59</v>
      </c>
      <c r="B72" s="34"/>
      <c r="C72" s="64">
        <v>135</v>
      </c>
      <c r="D72" s="64">
        <v>22500</v>
      </c>
      <c r="E72" s="278">
        <f>'LIGHTING MC'!E72</f>
        <v>0</v>
      </c>
      <c r="F72" s="217">
        <f>[3]DISTRIBUTION!F71</f>
        <v>16.345471131036067</v>
      </c>
      <c r="G72" s="202">
        <f>F72*E72</f>
        <v>0</v>
      </c>
      <c r="H72" s="205">
        <f>'LIGHTING MC'!G72</f>
        <v>11.110174517123175</v>
      </c>
      <c r="I72" s="206">
        <f>E72*H72</f>
        <v>0</v>
      </c>
      <c r="J72" s="271">
        <f>'LIGHTING MC'!J72*'[3]LIGHTING MC'!$M$339+'LIGHTING MC'!H72+'LIGHTING MC'!I72</f>
        <v>11.137675324094456</v>
      </c>
      <c r="K72" s="202">
        <f>J72*E72</f>
        <v>0</v>
      </c>
      <c r="L72" s="276">
        <f>L$15</f>
        <v>1.5127921557202608E-2</v>
      </c>
      <c r="M72" s="87">
        <f>J72/(1+L72)</f>
        <v>10.971696362177981</v>
      </c>
      <c r="N72" s="209">
        <f t="shared" si="2"/>
        <v>0</v>
      </c>
      <c r="O72" s="64"/>
      <c r="P72" s="34">
        <f t="shared" si="15"/>
        <v>59</v>
      </c>
      <c r="Q72" s="230"/>
      <c r="R72" s="119"/>
      <c r="S72" s="27"/>
    </row>
    <row r="73" spans="1:19">
      <c r="A73" s="34">
        <f t="shared" si="1"/>
        <v>60</v>
      </c>
      <c r="B73" s="34"/>
      <c r="C73" s="64">
        <v>180</v>
      </c>
      <c r="D73" s="64">
        <v>33000</v>
      </c>
      <c r="E73" s="278">
        <f>'LIGHTING MC'!E73</f>
        <v>0</v>
      </c>
      <c r="F73" s="217">
        <f>[3]DISTRIBUTION!F72</f>
        <v>18.739359369066698</v>
      </c>
      <c r="G73" s="202">
        <f>F73*E73</f>
        <v>0</v>
      </c>
      <c r="H73" s="205">
        <f>'LIGHTING MC'!G73</f>
        <v>13.075438783101783</v>
      </c>
      <c r="I73" s="206">
        <f>E73*H73</f>
        <v>0</v>
      </c>
      <c r="J73" s="271">
        <f>'LIGHTING MC'!J73*'[3]LIGHTING MC'!$M$339+'LIGHTING MC'!H73+'LIGHTING MC'!I73</f>
        <v>13.120356767821544</v>
      </c>
      <c r="K73" s="202">
        <f>J73*E73</f>
        <v>0</v>
      </c>
      <c r="L73" s="276">
        <f>L$15</f>
        <v>1.5127921557202608E-2</v>
      </c>
      <c r="M73" s="87">
        <f>J73/(1+L73)</f>
        <v>12.924830939232725</v>
      </c>
      <c r="N73" s="209">
        <f t="shared" si="2"/>
        <v>0</v>
      </c>
      <c r="O73" s="64"/>
      <c r="P73" s="34">
        <f t="shared" si="15"/>
        <v>60</v>
      </c>
      <c r="Q73" s="230"/>
      <c r="R73" s="119"/>
      <c r="S73" s="27"/>
    </row>
    <row r="74" spans="1:19">
      <c r="A74" s="34">
        <f t="shared" si="1"/>
        <v>61</v>
      </c>
      <c r="B74" s="34"/>
      <c r="C74" s="65" t="s">
        <v>69</v>
      </c>
      <c r="E74" s="278"/>
      <c r="F74" s="217"/>
      <c r="G74" s="203"/>
      <c r="H74" s="205"/>
      <c r="I74" s="202"/>
      <c r="J74" s="271"/>
      <c r="K74" s="202"/>
      <c r="L74" s="276"/>
      <c r="M74" s="43"/>
      <c r="N74" s="209"/>
      <c r="O74" s="64"/>
      <c r="P74" s="34">
        <f t="shared" si="15"/>
        <v>61</v>
      </c>
      <c r="Q74" s="230"/>
      <c r="R74" s="119"/>
      <c r="S74" s="27"/>
    </row>
    <row r="75" spans="1:19">
      <c r="A75" s="34">
        <f t="shared" si="1"/>
        <v>62</v>
      </c>
      <c r="B75" s="34"/>
      <c r="C75" s="64">
        <v>55</v>
      </c>
      <c r="D75" s="64">
        <v>8000</v>
      </c>
      <c r="E75" s="278">
        <f>'LIGHTING MC'!E75</f>
        <v>96</v>
      </c>
      <c r="F75" s="217">
        <f>[3]DISTRIBUTION!F74</f>
        <v>16.52725034208509</v>
      </c>
      <c r="G75" s="202">
        <f>F75*E75</f>
        <v>1586.6160328401686</v>
      </c>
      <c r="H75" s="205">
        <f>'LIGHTING MC'!G75</f>
        <v>13.159880286716898</v>
      </c>
      <c r="I75" s="206">
        <f>E75*H75</f>
        <v>1263.3485075248223</v>
      </c>
      <c r="J75" s="271">
        <f>'LIGHTING MC'!J75*'[3]LIGHTING MC'!$M$339+'LIGHTING MC'!H75+'LIGHTING MC'!I75</f>
        <v>13.166297141676864</v>
      </c>
      <c r="K75" s="202">
        <f>J75*E75</f>
        <v>1263.964525600979</v>
      </c>
      <c r="L75" s="276">
        <f>L$15</f>
        <v>1.5127921557202608E-2</v>
      </c>
      <c r="M75" s="87">
        <f>J75/(1+L75)</f>
        <v>12.97008668767559</v>
      </c>
      <c r="N75" s="209">
        <f t="shared" si="2"/>
        <v>1245.1283220168566</v>
      </c>
      <c r="O75" s="64"/>
      <c r="P75" s="34">
        <f t="shared" si="15"/>
        <v>62</v>
      </c>
      <c r="Q75" s="230"/>
      <c r="R75" s="119"/>
      <c r="S75" s="27"/>
    </row>
    <row r="76" spans="1:19">
      <c r="A76" s="34">
        <f t="shared" si="1"/>
        <v>63</v>
      </c>
      <c r="B76" s="34"/>
      <c r="C76" s="64">
        <v>90</v>
      </c>
      <c r="D76" s="64">
        <v>13500</v>
      </c>
      <c r="E76" s="278">
        <f>'LIGHTING MC'!E76</f>
        <v>672</v>
      </c>
      <c r="F76" s="217">
        <f>[3]DISTRIBUTION!F75</f>
        <v>17.759649976189301</v>
      </c>
      <c r="G76" s="202">
        <f>F76*E76</f>
        <v>11934.484783999211</v>
      </c>
      <c r="H76" s="205">
        <f>'LIGHTING MC'!G76</f>
        <v>13.557131537804763</v>
      </c>
      <c r="I76" s="206">
        <f>E76*H76</f>
        <v>9110.3923934047998</v>
      </c>
      <c r="J76" s="271">
        <f>'LIGHTING MC'!J76*'[3]LIGHTING MC'!$M$339+'LIGHTING MC'!H76+'LIGHTING MC'!I76</f>
        <v>13.575007062336095</v>
      </c>
      <c r="K76" s="202">
        <f>J76*E76</f>
        <v>9122.4047458898549</v>
      </c>
      <c r="L76" s="276">
        <f>L$15</f>
        <v>1.5127921557202608E-2</v>
      </c>
      <c r="M76" s="87">
        <f>J76/(1+L76)</f>
        <v>13.372705817718108</v>
      </c>
      <c r="N76" s="209">
        <f t="shared" si="2"/>
        <v>8986.4583095065682</v>
      </c>
      <c r="O76" s="64"/>
      <c r="P76" s="34">
        <f t="shared" si="15"/>
        <v>63</v>
      </c>
      <c r="Q76" s="230"/>
      <c r="R76" s="119"/>
      <c r="S76" s="27"/>
    </row>
    <row r="77" spans="1:19">
      <c r="A77" s="34">
        <f t="shared" si="1"/>
        <v>64</v>
      </c>
      <c r="B77" s="34"/>
      <c r="C77" s="64">
        <v>135</v>
      </c>
      <c r="D77" s="64">
        <v>22500</v>
      </c>
      <c r="E77" s="278">
        <f>'LIGHTING MC'!E77</f>
        <v>12</v>
      </c>
      <c r="F77" s="217">
        <f>[3]DISTRIBUTION!F76</f>
        <v>20.451554772691114</v>
      </c>
      <c r="G77" s="202">
        <f>F77*E77</f>
        <v>245.41865727229339</v>
      </c>
      <c r="H77" s="205">
        <f>'LIGHTING MC'!G77</f>
        <v>15.568187004964429</v>
      </c>
      <c r="I77" s="206">
        <f>E77*H77</f>
        <v>186.81824405957315</v>
      </c>
      <c r="J77" s="271">
        <f>'LIGHTING MC'!J77*'[3]LIGHTING MC'!$M$339+'LIGHTING MC'!H77+'LIGHTING MC'!I77</f>
        <v>15.595687811935711</v>
      </c>
      <c r="K77" s="202">
        <f>J77*E77</f>
        <v>187.14825374322854</v>
      </c>
      <c r="L77" s="276">
        <f>L$15</f>
        <v>1.5127921557202608E-2</v>
      </c>
      <c r="M77" s="87">
        <f>J77/(1+L77)</f>
        <v>15.363273416824139</v>
      </c>
      <c r="N77" s="209">
        <f t="shared" si="2"/>
        <v>184.35928100188966</v>
      </c>
      <c r="O77" s="64"/>
      <c r="P77" s="34">
        <f t="shared" si="15"/>
        <v>64</v>
      </c>
      <c r="Q77" s="230"/>
      <c r="R77" s="119"/>
      <c r="S77" s="27"/>
    </row>
    <row r="78" spans="1:19">
      <c r="A78" s="34">
        <f t="shared" si="1"/>
        <v>65</v>
      </c>
      <c r="B78" s="34"/>
      <c r="C78" s="64">
        <v>180</v>
      </c>
      <c r="D78" s="64">
        <v>33000</v>
      </c>
      <c r="E78" s="278">
        <f>'LIGHTING MC'!E78</f>
        <v>0</v>
      </c>
      <c r="F78" s="217">
        <f>[3]DISTRIBUTION!F77</f>
        <v>21.417505227402202</v>
      </c>
      <c r="G78" s="202">
        <f>F78*E78</f>
        <v>0</v>
      </c>
      <c r="H78" s="205">
        <f>'LIGHTING MC'!G78</f>
        <v>15.56836737895334</v>
      </c>
      <c r="I78" s="206">
        <f>E78*H78</f>
        <v>0</v>
      </c>
      <c r="J78" s="271">
        <f>'LIGHTING MC'!J78*'[3]LIGHTING MC'!$M$339+'LIGHTING MC'!H78+'LIGHTING MC'!I78</f>
        <v>15.6132853636731</v>
      </c>
      <c r="K78" s="202">
        <f>J78*E78</f>
        <v>0</v>
      </c>
      <c r="L78" s="276">
        <f>L$15</f>
        <v>1.5127921557202608E-2</v>
      </c>
      <c r="M78" s="87">
        <f>J78/(1+L78)</f>
        <v>15.38060872143323</v>
      </c>
      <c r="N78" s="209">
        <f t="shared" si="2"/>
        <v>0</v>
      </c>
      <c r="O78" s="64"/>
      <c r="P78" s="34">
        <f t="shared" ref="P78:P98" si="19">A78</f>
        <v>65</v>
      </c>
      <c r="Q78" s="230"/>
      <c r="R78" s="119"/>
      <c r="S78" s="27"/>
    </row>
    <row r="79" spans="1:19">
      <c r="A79" s="34">
        <f t="shared" si="1"/>
        <v>66</v>
      </c>
      <c r="B79" s="34"/>
      <c r="C79" s="65" t="s">
        <v>70</v>
      </c>
      <c r="E79" s="278"/>
      <c r="F79" s="217"/>
      <c r="G79" s="203"/>
      <c r="H79" s="205"/>
      <c r="I79" s="202"/>
      <c r="J79" s="271"/>
      <c r="K79" s="202"/>
      <c r="L79" s="276"/>
      <c r="M79" s="43"/>
      <c r="N79" s="209"/>
      <c r="O79" s="64"/>
      <c r="P79" s="34">
        <f t="shared" si="19"/>
        <v>66</v>
      </c>
      <c r="Q79" s="230"/>
      <c r="R79" s="119"/>
      <c r="S79" s="27"/>
    </row>
    <row r="80" spans="1:19">
      <c r="A80" s="34">
        <f t="shared" si="1"/>
        <v>67</v>
      </c>
      <c r="B80" s="34"/>
      <c r="C80" s="64">
        <v>55</v>
      </c>
      <c r="D80" s="64">
        <v>8000</v>
      </c>
      <c r="E80" s="278">
        <f>'LIGHTING MC'!E80</f>
        <v>0</v>
      </c>
      <c r="F80" s="217">
        <f>[3]DISTRIBUTION!F79</f>
        <v>12.906563015202035</v>
      </c>
      <c r="G80" s="202">
        <f>F80*E80</f>
        <v>0</v>
      </c>
      <c r="H80" s="205">
        <f>'LIGHTING MC'!G80</f>
        <v>8.4378761120068528</v>
      </c>
      <c r="I80" s="206">
        <f>E80*H80</f>
        <v>0</v>
      </c>
      <c r="J80" s="271">
        <f>'LIGHTING MC'!J80*'[3]LIGHTING MC'!$M$339+'LIGHTING MC'!H80+'LIGHTING MC'!I80</f>
        <v>8.4442929669668185</v>
      </c>
      <c r="K80" s="202">
        <f>J80*E80</f>
        <v>0</v>
      </c>
      <c r="L80" s="276">
        <f>L$15</f>
        <v>1.5127921557202608E-2</v>
      </c>
      <c r="M80" s="87">
        <f>J80/(1+L80)</f>
        <v>8.3184520764765324</v>
      </c>
      <c r="N80" s="209">
        <f t="shared" ref="N80:N98" si="20">M80*E80</f>
        <v>0</v>
      </c>
      <c r="O80" s="64"/>
      <c r="P80" s="34">
        <f t="shared" si="19"/>
        <v>67</v>
      </c>
      <c r="Q80" s="230"/>
      <c r="R80" s="119"/>
      <c r="S80" s="27"/>
    </row>
    <row r="81" spans="1:19">
      <c r="A81" s="34">
        <f t="shared" si="1"/>
        <v>68</v>
      </c>
      <c r="B81" s="34"/>
      <c r="C81" s="64">
        <v>90</v>
      </c>
      <c r="D81" s="64">
        <v>13500</v>
      </c>
      <c r="E81" s="278">
        <f>'LIGHTING MC'!E81</f>
        <v>0</v>
      </c>
      <c r="F81" s="217">
        <f>[3]DISTRIBUTION!F80</f>
        <v>14.834515944372649</v>
      </c>
      <c r="G81" s="202">
        <f>F81*E81</f>
        <v>0</v>
      </c>
      <c r="H81" s="205">
        <f>'LIGHTING MC'!G81</f>
        <v>10.114152268448629</v>
      </c>
      <c r="I81" s="206">
        <f>E81*H81</f>
        <v>0</v>
      </c>
      <c r="J81" s="271">
        <f>'LIGHTING MC'!J81*'[3]LIGHTING MC'!$M$339+'LIGHTING MC'!H81+'LIGHTING MC'!I81</f>
        <v>10.132027792979962</v>
      </c>
      <c r="K81" s="202">
        <f>J81*E81</f>
        <v>0</v>
      </c>
      <c r="L81" s="276">
        <f>L$15</f>
        <v>1.5127921557202608E-2</v>
      </c>
      <c r="M81" s="87">
        <f>J81/(1+L81)</f>
        <v>9.9810354713103209</v>
      </c>
      <c r="N81" s="209">
        <f t="shared" si="20"/>
        <v>0</v>
      </c>
      <c r="O81" s="64"/>
      <c r="P81" s="34">
        <f t="shared" si="19"/>
        <v>68</v>
      </c>
      <c r="Q81" s="230"/>
      <c r="R81" s="119"/>
      <c r="S81" s="27"/>
    </row>
    <row r="82" spans="1:19">
      <c r="A82" s="34">
        <f t="shared" si="1"/>
        <v>69</v>
      </c>
      <c r="B82" s="34"/>
      <c r="C82" s="64">
        <v>135</v>
      </c>
      <c r="D82" s="64">
        <v>22500</v>
      </c>
      <c r="E82" s="278">
        <f>'LIGHTING MC'!E82</f>
        <v>0</v>
      </c>
      <c r="F82" s="217">
        <f>[3]DISTRIBUTION!F81</f>
        <v>16.676377983796588</v>
      </c>
      <c r="G82" s="202">
        <f>F82*E82</f>
        <v>0</v>
      </c>
      <c r="H82" s="205">
        <f>'LIGHTING MC'!G82</f>
        <v>11.048199221967501</v>
      </c>
      <c r="I82" s="206">
        <f>E82*H82</f>
        <v>0</v>
      </c>
      <c r="J82" s="271">
        <f>'LIGHTING MC'!J82*'[3]LIGHTING MC'!$M$339+'LIGHTING MC'!H82+'LIGHTING MC'!I82</f>
        <v>11.075700028938783</v>
      </c>
      <c r="K82" s="202">
        <f>J82*E82</f>
        <v>0</v>
      </c>
      <c r="L82" s="276">
        <f>L$15</f>
        <v>1.5127921557202608E-2</v>
      </c>
      <c r="M82" s="87">
        <f>J82/(1+L82)</f>
        <v>10.910644652497291</v>
      </c>
      <c r="N82" s="209">
        <f t="shared" si="20"/>
        <v>0</v>
      </c>
      <c r="O82" s="64"/>
      <c r="P82" s="34">
        <f t="shared" si="19"/>
        <v>69</v>
      </c>
      <c r="Q82" s="230"/>
      <c r="R82" s="119"/>
      <c r="S82" s="27"/>
    </row>
    <row r="83" spans="1:19">
      <c r="A83" s="34">
        <f t="shared" si="1"/>
        <v>70</v>
      </c>
      <c r="B83" s="34"/>
      <c r="C83" s="64">
        <v>180</v>
      </c>
      <c r="D83" s="64">
        <v>33000</v>
      </c>
      <c r="E83" s="278">
        <f>'LIGHTING MC'!E83</f>
        <v>0</v>
      </c>
      <c r="F83" s="217">
        <f>[3]DISTRIBUTION!F82</f>
        <v>18.805778003345559</v>
      </c>
      <c r="G83" s="202">
        <f>F83*E83</f>
        <v>0</v>
      </c>
      <c r="H83" s="205">
        <f>'LIGHTING MC'!G83</f>
        <v>13.035250509088788</v>
      </c>
      <c r="I83" s="206">
        <f>E83*H83</f>
        <v>0</v>
      </c>
      <c r="J83" s="271">
        <f>'LIGHTING MC'!J83*'[3]LIGHTING MC'!$M$339+'LIGHTING MC'!H83+'LIGHTING MC'!I83</f>
        <v>13.08016849380855</v>
      </c>
      <c r="K83" s="202">
        <f>J83*E83</f>
        <v>0</v>
      </c>
      <c r="L83" s="276">
        <f>L$15</f>
        <v>1.5127921557202608E-2</v>
      </c>
      <c r="M83" s="87">
        <f>J83/(1+L83)</f>
        <v>12.885241570090612</v>
      </c>
      <c r="N83" s="209">
        <f t="shared" si="20"/>
        <v>0</v>
      </c>
      <c r="O83" s="64"/>
      <c r="P83" s="34">
        <f t="shared" si="19"/>
        <v>70</v>
      </c>
      <c r="Q83" s="230"/>
      <c r="R83" s="119"/>
      <c r="S83" s="27"/>
    </row>
    <row r="84" spans="1:19">
      <c r="A84" s="34">
        <f t="shared" si="1"/>
        <v>71</v>
      </c>
      <c r="B84" s="34"/>
      <c r="C84" s="100" t="s">
        <v>110</v>
      </c>
      <c r="E84" s="278"/>
      <c r="F84" s="217"/>
      <c r="G84" s="204"/>
      <c r="H84" s="205"/>
      <c r="I84" s="202"/>
      <c r="J84" s="271"/>
      <c r="K84" s="202"/>
      <c r="L84" s="276"/>
      <c r="M84" s="43"/>
      <c r="N84" s="209"/>
      <c r="O84" s="64"/>
      <c r="P84" s="34">
        <f t="shared" si="19"/>
        <v>71</v>
      </c>
      <c r="Q84" s="230"/>
      <c r="R84" s="119"/>
      <c r="S84" s="27"/>
    </row>
    <row r="85" spans="1:19">
      <c r="A85" s="34">
        <f t="shared" ref="A85:A98" si="21">A84+1</f>
        <v>72</v>
      </c>
      <c r="B85" s="34"/>
      <c r="C85" s="27">
        <v>100</v>
      </c>
      <c r="D85" s="27">
        <v>8500</v>
      </c>
      <c r="E85" s="278">
        <f>'LIGHTING MC'!E85</f>
        <v>0</v>
      </c>
      <c r="F85" s="217">
        <f>[3]DISTRIBUTION!F84</f>
        <v>8.0081377027988481</v>
      </c>
      <c r="G85" s="202">
        <f>F85*E85</f>
        <v>0</v>
      </c>
      <c r="H85" s="205">
        <f>'LIGHTING MC'!G85</f>
        <v>9.2109357808071408</v>
      </c>
      <c r="I85" s="206">
        <f>E85*H85</f>
        <v>0</v>
      </c>
      <c r="J85" s="271">
        <f>'LIGHTING MC'!J85*'[3]LIGHTING MC'!$M$339+'LIGHTING MC'!H85+'LIGHTING MC'!I85</f>
        <v>9.2288113053384748</v>
      </c>
      <c r="K85" s="202">
        <f>J85*E85</f>
        <v>0</v>
      </c>
      <c r="L85" s="276">
        <f>L$15</f>
        <v>1.5127921557202608E-2</v>
      </c>
      <c r="M85" s="87">
        <f>J85/(1+L85)</f>
        <v>9.0912791475398596</v>
      </c>
      <c r="N85" s="209">
        <f t="shared" si="20"/>
        <v>0</v>
      </c>
      <c r="O85" s="64"/>
      <c r="P85" s="34">
        <f t="shared" si="19"/>
        <v>72</v>
      </c>
      <c r="Q85" s="230"/>
      <c r="R85" s="119"/>
      <c r="S85" s="27"/>
    </row>
    <row r="86" spans="1:19">
      <c r="A86" s="34">
        <f t="shared" si="21"/>
        <v>73</v>
      </c>
      <c r="B86" s="34"/>
      <c r="C86" s="38">
        <v>175</v>
      </c>
      <c r="D86" s="38">
        <v>12000</v>
      </c>
      <c r="E86" s="278">
        <f>'LIGHTING MC'!E86</f>
        <v>0</v>
      </c>
      <c r="F86" s="217">
        <f>[3]DISTRIBUTION!F85</f>
        <v>9.2064763229219633</v>
      </c>
      <c r="G86" s="202">
        <f>F86*E86</f>
        <v>0</v>
      </c>
      <c r="H86" s="205">
        <f>'LIGHTING MC'!G86</f>
        <v>10.354719940435848</v>
      </c>
      <c r="I86" s="208">
        <f>E86*H86</f>
        <v>0</v>
      </c>
      <c r="J86" s="271">
        <f>'LIGHTING MC'!J86*'[3]LIGHTING MC'!$M$339+'LIGHTING MC'!H86+'LIGHTING MC'!I86</f>
        <v>10.387262562018531</v>
      </c>
      <c r="K86" s="202">
        <f>J86*E86</f>
        <v>0</v>
      </c>
      <c r="L86" s="276">
        <f>L$15</f>
        <v>1.5127921557202608E-2</v>
      </c>
      <c r="M86" s="87">
        <f>J86/(1+L86)</f>
        <v>10.23246660980865</v>
      </c>
      <c r="N86" s="209">
        <f t="shared" si="20"/>
        <v>0</v>
      </c>
      <c r="O86" s="64"/>
      <c r="P86" s="34">
        <f t="shared" si="19"/>
        <v>73</v>
      </c>
      <c r="Q86" s="230"/>
      <c r="R86" s="119"/>
      <c r="S86" s="27"/>
    </row>
    <row r="87" spans="1:19">
      <c r="A87" s="34">
        <f t="shared" si="21"/>
        <v>74</v>
      </c>
      <c r="B87" s="34"/>
      <c r="C87" s="38">
        <v>250</v>
      </c>
      <c r="D87" s="38">
        <v>18000</v>
      </c>
      <c r="E87" s="278">
        <f>'LIGHTING MC'!E87</f>
        <v>0</v>
      </c>
      <c r="F87" s="217">
        <f>[3]DISTRIBUTION!F86</f>
        <v>10.594093355972401</v>
      </c>
      <c r="G87" s="202">
        <f>F87*E87</f>
        <v>0</v>
      </c>
      <c r="H87" s="205">
        <f>'LIGHTING MC'!G87</f>
        <v>11.639509278067678</v>
      </c>
      <c r="I87" s="208">
        <f>E87*H87</f>
        <v>0</v>
      </c>
      <c r="J87" s="271">
        <f>'LIGHTING MC'!J87*'[3]LIGHTING MC'!$M$339+'LIGHTING MC'!H87+'LIGHTING MC'!I87</f>
        <v>11.684427262787437</v>
      </c>
      <c r="K87" s="202">
        <f>J87*E87</f>
        <v>0</v>
      </c>
      <c r="L87" s="276">
        <f>L$15</f>
        <v>1.5127921557202608E-2</v>
      </c>
      <c r="M87" s="87">
        <f>J87/(1+L87)</f>
        <v>11.510300342112123</v>
      </c>
      <c r="N87" s="209">
        <f t="shared" si="20"/>
        <v>0</v>
      </c>
      <c r="O87" s="64"/>
      <c r="P87" s="34">
        <f t="shared" si="19"/>
        <v>74</v>
      </c>
      <c r="Q87" s="230"/>
      <c r="R87" s="119"/>
      <c r="S87" s="27"/>
    </row>
    <row r="88" spans="1:19">
      <c r="A88" s="34">
        <f t="shared" si="21"/>
        <v>75</v>
      </c>
      <c r="B88" s="34"/>
      <c r="C88" s="38">
        <v>400</v>
      </c>
      <c r="D88" s="38">
        <v>32000</v>
      </c>
      <c r="E88" s="278">
        <f>'LIGHTING MC'!E88</f>
        <v>0</v>
      </c>
      <c r="F88" s="217">
        <f>[3]DISTRIBUTION!F87</f>
        <v>13.646847226498686</v>
      </c>
      <c r="G88" s="202">
        <f>F88*E88</f>
        <v>0</v>
      </c>
      <c r="H88" s="205">
        <f>'LIGHTING MC'!G88</f>
        <v>12.945875450876487</v>
      </c>
      <c r="I88" s="208">
        <f>E88*H88</f>
        <v>0</v>
      </c>
      <c r="J88" s="271">
        <f>'LIGHTING MC'!J88*'[3]LIGHTING MC'!$M$339+'LIGHTING MC'!H88+'LIGHTING MC'!I88</f>
        <v>13.008210613344726</v>
      </c>
      <c r="K88" s="202">
        <f>J88*E88</f>
        <v>0</v>
      </c>
      <c r="L88" s="276">
        <f>L$15</f>
        <v>1.5127921557202608E-2</v>
      </c>
      <c r="M88" s="87">
        <f>J88/(1+L88)</f>
        <v>12.814356040360092</v>
      </c>
      <c r="N88" s="209">
        <f t="shared" si="20"/>
        <v>0</v>
      </c>
      <c r="O88" s="64"/>
      <c r="P88" s="34">
        <f t="shared" si="19"/>
        <v>75</v>
      </c>
      <c r="Q88" s="230"/>
      <c r="R88" s="119"/>
      <c r="S88" s="27"/>
    </row>
    <row r="89" spans="1:19">
      <c r="A89" s="34">
        <f t="shared" si="21"/>
        <v>76</v>
      </c>
      <c r="B89" s="34"/>
      <c r="C89" s="100" t="s">
        <v>111</v>
      </c>
      <c r="E89" s="278"/>
      <c r="F89" s="217"/>
      <c r="G89" s="203"/>
      <c r="H89" s="205"/>
      <c r="I89" s="203"/>
      <c r="J89" s="271"/>
      <c r="K89" s="203"/>
      <c r="L89" s="276"/>
      <c r="M89" s="44"/>
      <c r="N89" s="209"/>
      <c r="P89" s="34">
        <f t="shared" si="19"/>
        <v>76</v>
      </c>
      <c r="Q89" s="230"/>
      <c r="R89" s="119"/>
      <c r="S89" s="27"/>
    </row>
    <row r="90" spans="1:19">
      <c r="A90" s="34">
        <f t="shared" si="21"/>
        <v>77</v>
      </c>
      <c r="B90" s="34"/>
      <c r="C90" s="27">
        <v>100</v>
      </c>
      <c r="D90" s="27">
        <v>8500</v>
      </c>
      <c r="E90" s="278">
        <f>'LIGHTING MC'!E90</f>
        <v>0</v>
      </c>
      <c r="F90" s="217">
        <f>[3]DISTRIBUTION!F89</f>
        <v>8.4613123989535328</v>
      </c>
      <c r="G90" s="202">
        <f>F90*E90</f>
        <v>0</v>
      </c>
      <c r="H90" s="205">
        <f>'LIGHTING MC'!G90</f>
        <v>9.8840004011066984</v>
      </c>
      <c r="I90" s="206">
        <f>E90*H90</f>
        <v>0</v>
      </c>
      <c r="J90" s="271">
        <f>'LIGHTING MC'!J90*'[3]LIGHTING MC'!$M$339+'LIGHTING MC'!H90+'LIGHTING MC'!I90</f>
        <v>9.9018759256380307</v>
      </c>
      <c r="K90" s="202">
        <f>J90*E90</f>
        <v>0</v>
      </c>
      <c r="L90" s="276">
        <f>L$15</f>
        <v>1.5127921557202608E-2</v>
      </c>
      <c r="M90" s="87">
        <f>J90/(1+L90)</f>
        <v>9.7543134371169575</v>
      </c>
      <c r="N90" s="209">
        <f t="shared" si="20"/>
        <v>0</v>
      </c>
      <c r="O90" s="64"/>
      <c r="P90" s="34">
        <f t="shared" si="19"/>
        <v>77</v>
      </c>
      <c r="Q90" s="230"/>
      <c r="R90" s="119"/>
      <c r="S90" s="27"/>
    </row>
    <row r="91" spans="1:19">
      <c r="A91" s="34">
        <f t="shared" si="21"/>
        <v>78</v>
      </c>
      <c r="B91" s="34"/>
      <c r="C91" s="38">
        <v>175</v>
      </c>
      <c r="D91" s="38">
        <v>12000</v>
      </c>
      <c r="E91" s="278">
        <f>'LIGHTING MC'!E91</f>
        <v>0</v>
      </c>
      <c r="F91" s="217">
        <f>[3]DISTRIBUTION!F90</f>
        <v>9.6596510190766463</v>
      </c>
      <c r="G91" s="202">
        <f>F91*E91</f>
        <v>0</v>
      </c>
      <c r="H91" s="205">
        <f>'LIGHTING MC'!G91</f>
        <v>11.027784560735407</v>
      </c>
      <c r="I91" s="208">
        <f>E91*H91</f>
        <v>0</v>
      </c>
      <c r="J91" s="271">
        <f>'LIGHTING MC'!J91*'[3]LIGHTING MC'!$M$339+'LIGHTING MC'!H91+'LIGHTING MC'!I91</f>
        <v>11.06032718231809</v>
      </c>
      <c r="K91" s="202">
        <f>J91*E91</f>
        <v>0</v>
      </c>
      <c r="L91" s="276">
        <f>L$15</f>
        <v>1.5127921557202608E-2</v>
      </c>
      <c r="M91" s="87">
        <f>J91/(1+L91)</f>
        <v>10.895500899385752</v>
      </c>
      <c r="N91" s="209">
        <f t="shared" si="20"/>
        <v>0</v>
      </c>
      <c r="O91" s="64"/>
      <c r="P91" s="34">
        <f t="shared" si="19"/>
        <v>78</v>
      </c>
      <c r="Q91" s="230"/>
      <c r="R91" s="119"/>
      <c r="S91" s="27"/>
    </row>
    <row r="92" spans="1:19">
      <c r="A92" s="34">
        <f t="shared" si="21"/>
        <v>79</v>
      </c>
      <c r="B92" s="34"/>
      <c r="C92" s="38">
        <v>250</v>
      </c>
      <c r="D92" s="38">
        <v>18000</v>
      </c>
      <c r="E92" s="278">
        <f>'LIGHTING MC'!E92</f>
        <v>0</v>
      </c>
      <c r="F92" s="217">
        <f>[3]DISTRIBUTION!F91</f>
        <v>11.047268052127084</v>
      </c>
      <c r="G92" s="202">
        <f>F92*E92</f>
        <v>0</v>
      </c>
      <c r="H92" s="205">
        <f>'LIGHTING MC'!G92</f>
        <v>12.312573898367233</v>
      </c>
      <c r="I92" s="208">
        <f>E92*H92</f>
        <v>0</v>
      </c>
      <c r="J92" s="271">
        <f>'LIGHTING MC'!J92*'[3]LIGHTING MC'!$M$339+'LIGHTING MC'!H92+'LIGHTING MC'!I92</f>
        <v>12.357491883086993</v>
      </c>
      <c r="K92" s="202">
        <f>J92*E92</f>
        <v>0</v>
      </c>
      <c r="L92" s="276">
        <f>L$15</f>
        <v>1.5127921557202608E-2</v>
      </c>
      <c r="M92" s="87">
        <f>J92/(1+L92)</f>
        <v>12.173334631689221</v>
      </c>
      <c r="N92" s="209">
        <f t="shared" si="20"/>
        <v>0</v>
      </c>
      <c r="O92" s="64"/>
      <c r="P92" s="34">
        <f t="shared" si="19"/>
        <v>79</v>
      </c>
      <c r="Q92" s="230"/>
      <c r="R92" s="119"/>
      <c r="S92" s="27"/>
    </row>
    <row r="93" spans="1:19">
      <c r="A93" s="34">
        <f t="shared" si="21"/>
        <v>80</v>
      </c>
      <c r="B93" s="34"/>
      <c r="C93" s="38">
        <v>400</v>
      </c>
      <c r="D93" s="38">
        <v>32000</v>
      </c>
      <c r="E93" s="278">
        <f>'LIGHTING MC'!E93</f>
        <v>444</v>
      </c>
      <c r="F93" s="217">
        <f>[3]DISTRIBUTION!F92</f>
        <v>14.100021922653367</v>
      </c>
      <c r="G93" s="202">
        <f>F93*E93</f>
        <v>6260.4097336580953</v>
      </c>
      <c r="H93" s="205">
        <f>'LIGHTING MC'!G93</f>
        <v>13.618940071176047</v>
      </c>
      <c r="I93" s="208">
        <f>E93*H93</f>
        <v>6046.8093916021644</v>
      </c>
      <c r="J93" s="271">
        <f>'LIGHTING MC'!J93*'[3]LIGHTING MC'!$M$339+'LIGHTING MC'!H93+'LIGHTING MC'!I93</f>
        <v>13.681275233644286</v>
      </c>
      <c r="K93" s="202">
        <f>J93*E93</f>
        <v>6074.4862037380626</v>
      </c>
      <c r="L93" s="276">
        <f>L$15</f>
        <v>1.5127921557202608E-2</v>
      </c>
      <c r="M93" s="87">
        <f>J93/(1+L93)</f>
        <v>13.477390329937194</v>
      </c>
      <c r="N93" s="209">
        <f t="shared" si="20"/>
        <v>5983.9613064921141</v>
      </c>
      <c r="O93" s="64"/>
      <c r="P93" s="34">
        <f t="shared" si="19"/>
        <v>80</v>
      </c>
      <c r="Q93" s="230"/>
      <c r="R93" s="119"/>
      <c r="S93" s="27"/>
    </row>
    <row r="94" spans="1:19">
      <c r="A94" s="34">
        <f t="shared" si="21"/>
        <v>81</v>
      </c>
      <c r="B94" s="34"/>
      <c r="C94" s="100" t="s">
        <v>112</v>
      </c>
      <c r="E94" s="278"/>
      <c r="F94" s="217"/>
      <c r="G94" s="203"/>
      <c r="H94" s="205"/>
      <c r="I94" s="203"/>
      <c r="J94" s="271"/>
      <c r="K94" s="203"/>
      <c r="L94" s="276"/>
      <c r="M94" s="44"/>
      <c r="N94" s="209"/>
      <c r="P94" s="34">
        <f t="shared" si="19"/>
        <v>81</v>
      </c>
      <c r="Q94" s="230"/>
      <c r="R94" s="119"/>
      <c r="S94" s="27"/>
    </row>
    <row r="95" spans="1:19">
      <c r="A95" s="34">
        <f t="shared" si="21"/>
        <v>82</v>
      </c>
      <c r="B95" s="34"/>
      <c r="C95" s="27">
        <v>100</v>
      </c>
      <c r="D95" s="27">
        <v>8500</v>
      </c>
      <c r="E95" s="278">
        <f>'LIGHTING MC'!E95</f>
        <v>0</v>
      </c>
      <c r="F95" s="217">
        <f>[3]DISTRIBUTION!F94</f>
        <v>20.240630740583214</v>
      </c>
      <c r="G95" s="202">
        <f>F95*E95</f>
        <v>0</v>
      </c>
      <c r="H95" s="205">
        <f>'LIGHTING MC'!G95</f>
        <v>20.23934864167115</v>
      </c>
      <c r="I95" s="206">
        <f>E95*H95</f>
        <v>0</v>
      </c>
      <c r="J95" s="271">
        <f>'LIGHTING MC'!J95*'[3]LIGHTING MC'!$M$339+'LIGHTING MC'!H95+'LIGHTING MC'!I95</f>
        <v>20.257224166202484</v>
      </c>
      <c r="K95" s="202">
        <f>J95*E95</f>
        <v>0</v>
      </c>
      <c r="L95" s="276">
        <f>L$15</f>
        <v>1.5127921557202608E-2</v>
      </c>
      <c r="M95" s="87">
        <f>J95/(1+L95)</f>
        <v>19.955341327946112</v>
      </c>
      <c r="N95" s="209">
        <f t="shared" si="20"/>
        <v>0</v>
      </c>
      <c r="O95" s="64"/>
      <c r="P95" s="34">
        <f t="shared" si="19"/>
        <v>82</v>
      </c>
      <c r="Q95" s="230"/>
      <c r="R95" s="119"/>
      <c r="S95" s="27"/>
    </row>
    <row r="96" spans="1:19">
      <c r="A96" s="34">
        <f t="shared" si="21"/>
        <v>83</v>
      </c>
      <c r="B96" s="34"/>
      <c r="C96" s="38">
        <v>175</v>
      </c>
      <c r="D96" s="38">
        <v>12000</v>
      </c>
      <c r="E96" s="278">
        <f>'LIGHTING MC'!E96</f>
        <v>0</v>
      </c>
      <c r="F96" s="217">
        <f>[3]DISTRIBUTION!F95</f>
        <v>21.438969360706334</v>
      </c>
      <c r="G96" s="202">
        <f>F96*E96</f>
        <v>0</v>
      </c>
      <c r="H96" s="205">
        <f>'LIGHTING MC'!G96</f>
        <v>21.383132801299855</v>
      </c>
      <c r="I96" s="208">
        <f>E96*H96</f>
        <v>0</v>
      </c>
      <c r="J96" s="271">
        <f>'LIGHTING MC'!J96*'[3]LIGHTING MC'!$M$339+'LIGHTING MC'!H96+'LIGHTING MC'!I96</f>
        <v>21.41567542288254</v>
      </c>
      <c r="K96" s="202">
        <f>J96*E96</f>
        <v>0</v>
      </c>
      <c r="L96" s="276">
        <f>L$15</f>
        <v>1.5127921557202608E-2</v>
      </c>
      <c r="M96" s="87">
        <f>J96/(1+L96)</f>
        <v>21.096528790214901</v>
      </c>
      <c r="N96" s="209">
        <f t="shared" si="20"/>
        <v>0</v>
      </c>
      <c r="O96" s="64"/>
      <c r="P96" s="34">
        <f t="shared" si="19"/>
        <v>83</v>
      </c>
      <c r="Q96" s="230"/>
      <c r="R96" s="119"/>
      <c r="S96" s="27"/>
    </row>
    <row r="97" spans="1:19">
      <c r="A97" s="34">
        <f t="shared" si="21"/>
        <v>84</v>
      </c>
      <c r="B97" s="34"/>
      <c r="C97" s="38">
        <v>250</v>
      </c>
      <c r="D97" s="38">
        <v>18000</v>
      </c>
      <c r="E97" s="278">
        <f>'LIGHTING MC'!E97</f>
        <v>0</v>
      </c>
      <c r="F97" s="217">
        <f>[3]DISTRIBUTION!F96</f>
        <v>22.826586393756777</v>
      </c>
      <c r="G97" s="202">
        <f>F97*E97</f>
        <v>0</v>
      </c>
      <c r="H97" s="205">
        <f>'LIGHTING MC'!G97</f>
        <v>22.667922138931687</v>
      </c>
      <c r="I97" s="208">
        <f>E97*H97</f>
        <v>0</v>
      </c>
      <c r="J97" s="271">
        <f>'LIGHTING MC'!J97*'[3]LIGHTING MC'!$M$339+'LIGHTING MC'!H97+'LIGHTING MC'!I97</f>
        <v>22.712840123651446</v>
      </c>
      <c r="K97" s="202">
        <f>J97*E97</f>
        <v>0</v>
      </c>
      <c r="L97" s="276">
        <f>L$15</f>
        <v>1.5127921557202608E-2</v>
      </c>
      <c r="M97" s="87">
        <f>J97/(1+L97)</f>
        <v>22.374362522518375</v>
      </c>
      <c r="N97" s="209">
        <f t="shared" si="20"/>
        <v>0</v>
      </c>
      <c r="O97" s="64"/>
      <c r="P97" s="34">
        <f t="shared" si="19"/>
        <v>84</v>
      </c>
      <c r="Q97" s="230"/>
      <c r="R97" s="119"/>
      <c r="S97" s="27"/>
    </row>
    <row r="98" spans="1:19">
      <c r="A98" s="34">
        <f t="shared" si="21"/>
        <v>85</v>
      </c>
      <c r="B98" s="34"/>
      <c r="C98" s="38">
        <v>400</v>
      </c>
      <c r="D98" s="38">
        <v>32000</v>
      </c>
      <c r="E98" s="278">
        <f>'LIGHTING MC'!E98</f>
        <v>0</v>
      </c>
      <c r="F98" s="217">
        <f>[3]DISTRIBUTION!F97</f>
        <v>25.879340264283059</v>
      </c>
      <c r="G98" s="202">
        <f>F98*E98</f>
        <v>0</v>
      </c>
      <c r="H98" s="205">
        <f>'LIGHTING MC'!G98</f>
        <v>23.974288311740498</v>
      </c>
      <c r="I98" s="208">
        <f>E98*H98</f>
        <v>0</v>
      </c>
      <c r="J98" s="271">
        <f>'LIGHTING MC'!J98*'[3]LIGHTING MC'!$M$339+'LIGHTING MC'!H98+'LIGHTING MC'!I98</f>
        <v>24.036623474208739</v>
      </c>
      <c r="K98" s="202">
        <f>J98*E98</f>
        <v>0</v>
      </c>
      <c r="L98" s="276">
        <f>L$15</f>
        <v>1.5127921557202608E-2</v>
      </c>
      <c r="M98" s="87">
        <f>J98/(1+L98)</f>
        <v>23.678418220766346</v>
      </c>
      <c r="N98" s="209">
        <f t="shared" si="20"/>
        <v>0</v>
      </c>
      <c r="O98" s="64"/>
      <c r="P98" s="34">
        <f t="shared" si="19"/>
        <v>85</v>
      </c>
      <c r="Q98" s="230"/>
      <c r="R98" s="119"/>
      <c r="S98" s="27"/>
    </row>
    <row r="99" spans="1:19">
      <c r="E99" s="64"/>
    </row>
    <row r="100" spans="1:19">
      <c r="E100" s="53">
        <f>SUM(F6)</f>
        <v>0</v>
      </c>
    </row>
    <row r="101" spans="1:19">
      <c r="E101" s="53"/>
    </row>
  </sheetData>
  <mergeCells count="4">
    <mergeCell ref="A1:P1"/>
    <mergeCell ref="A2:P2"/>
    <mergeCell ref="A5:P5"/>
    <mergeCell ref="A3:P3"/>
  </mergeCells>
  <phoneticPr fontId="4" type="noConversion"/>
  <printOptions horizontalCentered="1"/>
  <pageMargins left="0.75" right="0.75" top="1" bottom="1" header="0.5" footer="0.5"/>
  <pageSetup scale="73" orientation="landscape" r:id="rId1"/>
  <headerFooter alignWithMargins="0">
    <oddFooter>&amp;L&amp;F
&amp;A&amp;R&amp;P of &amp;N</oddFooter>
  </headerFooter>
  <rowBreaks count="1" manualBreakCount="1">
    <brk id="54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A102"/>
  <sheetViews>
    <sheetView zoomScale="115" zoomScaleNormal="115" zoomScaleSheetLayoutView="100" workbookViewId="0">
      <pane ySplit="11" topLeftCell="A12" activePane="bottomLeft" state="frozen"/>
      <selection activeCell="A37" sqref="A37"/>
      <selection pane="bottomLeft" activeCell="A16" sqref="A16"/>
    </sheetView>
  </sheetViews>
  <sheetFormatPr defaultColWidth="8.7109375" defaultRowHeight="11.25"/>
  <cols>
    <col min="1" max="1" width="4" style="27" customWidth="1"/>
    <col min="2" max="2" width="1.7109375" style="27" customWidth="1"/>
    <col min="3" max="3" width="6" style="27" customWidth="1"/>
    <col min="4" max="4" width="10" style="27" bestFit="1" customWidth="1"/>
    <col min="5" max="5" width="13.28515625" style="27" bestFit="1" customWidth="1"/>
    <col min="6" max="6" width="28.28515625" style="27" bestFit="1" customWidth="1"/>
    <col min="7" max="7" width="11.42578125" style="67" bestFit="1" customWidth="1"/>
    <col min="8" max="8" width="8.7109375" style="67" bestFit="1" customWidth="1"/>
    <col min="9" max="9" width="8.7109375" style="67" customWidth="1"/>
    <col min="10" max="12" width="8.7109375" style="67" bestFit="1" customWidth="1"/>
    <col min="13" max="13" width="11.28515625" style="27" bestFit="1" customWidth="1"/>
    <col min="14" max="14" width="10.28515625" style="27" bestFit="1" customWidth="1"/>
    <col min="15" max="15" width="11.28515625" style="27" bestFit="1" customWidth="1"/>
    <col min="16" max="16" width="9.28515625" style="27" customWidth="1"/>
    <col min="17" max="17" width="9.28515625" style="27" bestFit="1" customWidth="1"/>
    <col min="18" max="18" width="1.7109375" style="27" customWidth="1"/>
    <col min="19" max="19" width="4.28515625" style="27" bestFit="1" customWidth="1"/>
    <col min="20" max="20" width="1.7109375" style="55" customWidth="1"/>
    <col min="21" max="21" width="35.28515625" style="55" bestFit="1" customWidth="1"/>
    <col min="22" max="22" width="16.28515625" style="55" bestFit="1" customWidth="1"/>
    <col min="23" max="23" width="16.28515625" style="55" customWidth="1"/>
    <col min="24" max="24" width="15.28515625" style="55" bestFit="1" customWidth="1"/>
    <col min="25" max="25" width="13.5703125" style="55" bestFit="1" customWidth="1"/>
    <col min="26" max="16384" width="8.7109375" style="55"/>
  </cols>
  <sheetData>
    <row r="1" spans="1:24">
      <c r="A1" s="288" t="str">
        <f>'LS-1 RATE COMPARISON'!A1</f>
        <v>SAN DIEGO GAS AND ELECTRIC COMPANY ("SDG&amp;E")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U1" s="196"/>
      <c r="V1" s="70"/>
      <c r="W1" s="70"/>
      <c r="X1" s="193"/>
    </row>
    <row r="2" spans="1:24">
      <c r="A2" s="288" t="str">
        <f>'LS-1 RATE COMPARISON'!A2</f>
        <v>TEST YEAR ("TY") 2019 GENERAL RATE CASE ("GRC") PHASE 2, APPLICATION ("A.") 19-03-002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U2" s="153"/>
      <c r="V2" s="213" t="s">
        <v>228</v>
      </c>
      <c r="W2" s="213" t="s">
        <v>229</v>
      </c>
      <c r="X2" s="210"/>
    </row>
    <row r="3" spans="1:24">
      <c r="A3" s="288" t="str">
        <f>'LS-1 RATE COMPARISON'!A3</f>
        <v>SAXE SUPPLEMENTAL TESTIMONY WORKPAPER #1 - LS-1 LED RATES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U3" s="153"/>
      <c r="V3" s="213"/>
      <c r="W3" s="213"/>
      <c r="X3" s="215"/>
    </row>
    <row r="4" spans="1:24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U4" s="153"/>
      <c r="V4" s="213"/>
      <c r="W4" s="213"/>
      <c r="X4" s="231"/>
    </row>
    <row r="5" spans="1:24">
      <c r="A5" s="288" t="s">
        <v>213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U5" s="153"/>
      <c r="V5" s="213"/>
      <c r="W5" s="213"/>
      <c r="X5" s="215"/>
    </row>
    <row r="6" spans="1:24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U6" s="147" t="s">
        <v>162</v>
      </c>
      <c r="V6" s="197">
        <f>'[3]DEMAND&amp;CUSTOMER MC'!$F$60</f>
        <v>276.31062946474066</v>
      </c>
      <c r="W6" s="197">
        <f>'[3]DEMAND&amp;CUSTOMER MC'!$G$60</f>
        <v>298.01675276778394</v>
      </c>
      <c r="X6" s="148" t="s">
        <v>0</v>
      </c>
    </row>
    <row r="7" spans="1:24">
      <c r="A7" s="95"/>
      <c r="B7" s="90"/>
      <c r="C7" s="95"/>
      <c r="D7" s="95"/>
      <c r="E7" s="95"/>
      <c r="F7" s="95"/>
      <c r="G7" s="140"/>
      <c r="H7" s="140"/>
      <c r="I7" s="140"/>
      <c r="J7" s="79" t="s">
        <v>166</v>
      </c>
      <c r="K7" s="79" t="s">
        <v>71</v>
      </c>
      <c r="L7" s="127" t="s">
        <v>71</v>
      </c>
      <c r="M7" s="95"/>
      <c r="N7" s="95"/>
      <c r="O7" s="95"/>
      <c r="P7" s="79" t="s">
        <v>71</v>
      </c>
      <c r="Q7" s="127" t="s">
        <v>71</v>
      </c>
      <c r="R7" s="34"/>
      <c r="S7" s="35"/>
      <c r="U7" s="152" t="s">
        <v>72</v>
      </c>
      <c r="V7" s="84">
        <f>'[3]DEMAND&amp;CUSTOMER MC'!$F$58</f>
        <v>87.379626844430774</v>
      </c>
      <c r="W7" s="84">
        <f>'[3]DEMAND&amp;CUSTOMER MC'!$G$58</f>
        <v>109.08575014747407</v>
      </c>
      <c r="X7" s="151" t="s">
        <v>0</v>
      </c>
    </row>
    <row r="8" spans="1:24">
      <c r="A8" s="34"/>
      <c r="B8" s="34"/>
      <c r="D8" s="34"/>
      <c r="E8" s="191" t="s">
        <v>153</v>
      </c>
      <c r="F8" s="34"/>
      <c r="G8" s="79"/>
      <c r="H8" s="79" t="s">
        <v>22</v>
      </c>
      <c r="I8" s="79" t="s">
        <v>23</v>
      </c>
      <c r="J8" s="67" t="s">
        <v>167</v>
      </c>
      <c r="K8" s="79" t="s">
        <v>165</v>
      </c>
      <c r="L8" s="79" t="s">
        <v>24</v>
      </c>
      <c r="M8" s="34"/>
      <c r="N8" s="34" t="s">
        <v>27</v>
      </c>
      <c r="O8" s="34" t="s">
        <v>28</v>
      </c>
      <c r="P8" s="79" t="s">
        <v>165</v>
      </c>
      <c r="Q8" s="79" t="s">
        <v>24</v>
      </c>
      <c r="R8" s="34"/>
      <c r="T8" s="127"/>
      <c r="U8" s="149" t="s">
        <v>220</v>
      </c>
      <c r="V8" s="153">
        <f>V7/V6</f>
        <v>0.31623693599373848</v>
      </c>
      <c r="W8" s="153">
        <f>W7/W6</f>
        <v>0.3660389865145407</v>
      </c>
      <c r="X8" s="150"/>
    </row>
    <row r="9" spans="1:24">
      <c r="A9" s="90"/>
      <c r="B9" s="90"/>
      <c r="C9" s="90"/>
      <c r="D9" s="90"/>
      <c r="E9" s="192" t="s">
        <v>154</v>
      </c>
      <c r="F9" s="192"/>
      <c r="G9" s="127" t="s">
        <v>19</v>
      </c>
      <c r="H9" s="127" t="s">
        <v>26</v>
      </c>
      <c r="I9" s="127" t="s">
        <v>26</v>
      </c>
      <c r="J9" s="127" t="s">
        <v>24</v>
      </c>
      <c r="K9" s="127" t="s">
        <v>26</v>
      </c>
      <c r="L9" s="127" t="s">
        <v>26</v>
      </c>
      <c r="M9" s="90" t="s">
        <v>20</v>
      </c>
      <c r="N9" s="90" t="s">
        <v>26</v>
      </c>
      <c r="O9" s="90" t="s">
        <v>26</v>
      </c>
      <c r="P9" s="90" t="s">
        <v>26</v>
      </c>
      <c r="Q9" s="90" t="s">
        <v>26</v>
      </c>
      <c r="R9" s="90"/>
      <c r="S9" s="55"/>
      <c r="T9" s="127"/>
      <c r="U9" s="198" t="s">
        <v>218</v>
      </c>
      <c r="V9" s="84">
        <f>'[3]DEMAND&amp;CUSTOMER MC'!$H$60</f>
        <v>418.87826500641989</v>
      </c>
      <c r="W9" s="84"/>
      <c r="X9" s="151" t="s">
        <v>0</v>
      </c>
    </row>
    <row r="10" spans="1:24">
      <c r="A10" s="90" t="s">
        <v>1</v>
      </c>
      <c r="B10" s="90"/>
      <c r="C10" s="90" t="s">
        <v>96</v>
      </c>
      <c r="D10" s="90"/>
      <c r="E10" s="90" t="s">
        <v>199</v>
      </c>
      <c r="F10" s="192" t="s">
        <v>227</v>
      </c>
      <c r="G10" s="127" t="s">
        <v>31</v>
      </c>
      <c r="H10" s="127" t="s">
        <v>31</v>
      </c>
      <c r="I10" s="127" t="s">
        <v>31</v>
      </c>
      <c r="J10" s="127" t="s">
        <v>31</v>
      </c>
      <c r="K10" s="127" t="s">
        <v>31</v>
      </c>
      <c r="L10" s="127" t="s">
        <v>31</v>
      </c>
      <c r="M10" s="90" t="s">
        <v>31</v>
      </c>
      <c r="N10" s="90" t="s">
        <v>31</v>
      </c>
      <c r="O10" s="90" t="s">
        <v>31</v>
      </c>
      <c r="P10" s="90" t="s">
        <v>31</v>
      </c>
      <c r="Q10" s="90" t="s">
        <v>31</v>
      </c>
      <c r="R10" s="90"/>
      <c r="S10" s="90" t="s">
        <v>1</v>
      </c>
      <c r="T10" s="127"/>
      <c r="U10" s="149" t="s">
        <v>219</v>
      </c>
      <c r="V10" s="153">
        <f>V7/V9</f>
        <v>0.20860386929622993</v>
      </c>
      <c r="W10" s="153"/>
      <c r="X10" s="150"/>
    </row>
    <row r="11" spans="1:24">
      <c r="A11" s="90" t="s">
        <v>3</v>
      </c>
      <c r="B11" s="90"/>
      <c r="C11" s="90" t="s">
        <v>152</v>
      </c>
      <c r="D11" s="90" t="s">
        <v>44</v>
      </c>
      <c r="E11" s="146" t="s">
        <v>230</v>
      </c>
      <c r="F11" s="146" t="s">
        <v>37</v>
      </c>
      <c r="G11" s="127" t="s">
        <v>38</v>
      </c>
      <c r="H11" s="127" t="s">
        <v>38</v>
      </c>
      <c r="I11" s="127" t="s">
        <v>38</v>
      </c>
      <c r="J11" s="127" t="s">
        <v>38</v>
      </c>
      <c r="K11" s="127" t="s">
        <v>38</v>
      </c>
      <c r="L11" s="127" t="s">
        <v>38</v>
      </c>
      <c r="M11" s="90" t="s">
        <v>39</v>
      </c>
      <c r="N11" s="90" t="s">
        <v>39</v>
      </c>
      <c r="O11" s="146" t="s">
        <v>39</v>
      </c>
      <c r="P11" s="90" t="s">
        <v>39</v>
      </c>
      <c r="Q11" s="90" t="s">
        <v>39</v>
      </c>
      <c r="R11" s="90"/>
      <c r="S11" s="90" t="s">
        <v>3</v>
      </c>
      <c r="T11" s="127"/>
      <c r="U11" s="154" t="s">
        <v>163</v>
      </c>
      <c r="V11" s="170">
        <f>'[3]LIGHTING MC'!$V$10</f>
        <v>4165</v>
      </c>
      <c r="W11" s="170"/>
      <c r="X11" s="155"/>
    </row>
    <row r="12" spans="1:24">
      <c r="A12" s="113"/>
      <c r="B12" s="113"/>
      <c r="C12" s="143" t="s">
        <v>50</v>
      </c>
      <c r="D12" s="143" t="s">
        <v>60</v>
      </c>
      <c r="E12" s="143" t="s">
        <v>61</v>
      </c>
      <c r="F12" s="143" t="s">
        <v>62</v>
      </c>
      <c r="G12" s="143" t="s">
        <v>63</v>
      </c>
      <c r="H12" s="143" t="s">
        <v>64</v>
      </c>
      <c r="I12" s="143" t="s">
        <v>65</v>
      </c>
      <c r="J12" s="143" t="s">
        <v>78</v>
      </c>
      <c r="K12" s="143" t="s">
        <v>79</v>
      </c>
      <c r="L12" s="143" t="s">
        <v>80</v>
      </c>
      <c r="M12" s="143" t="s">
        <v>95</v>
      </c>
      <c r="N12" s="143" t="s">
        <v>164</v>
      </c>
      <c r="O12" s="143" t="s">
        <v>221</v>
      </c>
      <c r="P12" s="143" t="s">
        <v>222</v>
      </c>
      <c r="Q12" s="143" t="s">
        <v>223</v>
      </c>
      <c r="R12" s="113"/>
      <c r="S12" s="113"/>
      <c r="T12" s="127"/>
      <c r="U12" s="127"/>
    </row>
    <row r="13" spans="1:24">
      <c r="T13" s="127"/>
      <c r="U13" s="127"/>
    </row>
    <row r="14" spans="1:24">
      <c r="A14" s="64">
        <f>A13+1</f>
        <v>1</v>
      </c>
      <c r="B14" s="64"/>
      <c r="C14" s="64" t="s">
        <v>140</v>
      </c>
      <c r="D14" s="64"/>
      <c r="E14" s="83"/>
      <c r="F14" s="171"/>
      <c r="G14" s="59"/>
      <c r="H14" s="59"/>
      <c r="I14" s="59"/>
      <c r="J14" s="59"/>
      <c r="K14" s="59"/>
      <c r="L14" s="59"/>
      <c r="M14" s="61"/>
      <c r="N14" s="68"/>
      <c r="O14" s="68"/>
      <c r="P14" s="68"/>
      <c r="Q14" s="68"/>
      <c r="R14" s="68"/>
      <c r="S14" s="64">
        <f t="shared" ref="S14:S77" si="0">A14</f>
        <v>1</v>
      </c>
      <c r="T14" s="127"/>
      <c r="U14" s="127"/>
    </row>
    <row r="15" spans="1:24">
      <c r="A15" s="64">
        <f t="shared" ref="A15:A83" si="1">A14+1</f>
        <v>2</v>
      </c>
      <c r="B15" s="64"/>
      <c r="C15" s="64">
        <v>175</v>
      </c>
      <c r="D15" s="64">
        <v>7000</v>
      </c>
      <c r="E15" s="225">
        <f>'[3]LIGHTING MC'!E14+'[3]LIGHTING MC (SCHOOL)'!E14</f>
        <v>804</v>
      </c>
      <c r="F15" s="171">
        <f>'MERCURY VAPOR'!$D$23*$V$11/1000*$E15/12</f>
        <v>19812.904999999999</v>
      </c>
      <c r="G15" s="59">
        <f>'MERCURY VAPOR'!$D$13</f>
        <v>10.917419175905692</v>
      </c>
      <c r="H15" s="59">
        <f>'MERCURY VAPOR'!D42/12</f>
        <v>7.8679820318348916</v>
      </c>
      <c r="I15" s="67">
        <f>'MERCURY VAPOR'!D33/12</f>
        <v>1.4145992530710858</v>
      </c>
      <c r="J15" s="59">
        <f>G15-H15-I15</f>
        <v>1.634837890999715</v>
      </c>
      <c r="K15" s="59">
        <f>(J15)*$V$8</f>
        <v>0.51699612549621532</v>
      </c>
      <c r="L15" s="59">
        <f>(J15-K15)</f>
        <v>1.1178417655034996</v>
      </c>
      <c r="M15" s="61">
        <f>G15*E15</f>
        <v>8777.6050174281772</v>
      </c>
      <c r="N15" s="68">
        <f>H15*$E15</f>
        <v>6325.8575535952532</v>
      </c>
      <c r="O15" s="68">
        <f>I15*$E15</f>
        <v>1137.337799469153</v>
      </c>
      <c r="P15" s="68">
        <f>K15*$E15</f>
        <v>415.6648848989571</v>
      </c>
      <c r="Q15" s="68">
        <f>L15*$E15</f>
        <v>898.74477946481363</v>
      </c>
      <c r="R15" s="68"/>
      <c r="S15" s="64">
        <f t="shared" si="0"/>
        <v>2</v>
      </c>
      <c r="T15" s="127"/>
      <c r="U15" s="69"/>
      <c r="V15" s="69"/>
      <c r="W15" s="69"/>
    </row>
    <row r="16" spans="1:24">
      <c r="A16" s="64">
        <f t="shared" si="1"/>
        <v>3</v>
      </c>
      <c r="B16" s="64"/>
      <c r="C16" s="36" t="s">
        <v>139</v>
      </c>
      <c r="E16" s="225"/>
      <c r="G16" s="59"/>
      <c r="M16" s="107" t="s">
        <v>11</v>
      </c>
      <c r="S16" s="64">
        <f t="shared" si="0"/>
        <v>3</v>
      </c>
      <c r="T16" s="127"/>
      <c r="U16" s="69"/>
      <c r="V16" s="69"/>
      <c r="W16" s="69"/>
    </row>
    <row r="17" spans="1:27">
      <c r="A17" s="64">
        <f t="shared" si="1"/>
        <v>4</v>
      </c>
      <c r="B17" s="64"/>
      <c r="C17" s="64">
        <v>175</v>
      </c>
      <c r="D17" s="64">
        <v>7000</v>
      </c>
      <c r="E17" s="225">
        <f>'[3]LIGHTING MC'!E16+'[3]LIGHTING MC (SCHOOL)'!E16</f>
        <v>12</v>
      </c>
      <c r="F17" s="171">
        <f>'MERCURY VAPOR'!$D$19*$V$11/1000*$E17/12</f>
        <v>295.71499999999997</v>
      </c>
      <c r="G17" s="59">
        <f>'MERCURY VAPOR'!D15</f>
        <v>10.917419175905692</v>
      </c>
      <c r="H17" s="59">
        <f>'MERCURY VAPOR'!D42/12</f>
        <v>7.8679820318348916</v>
      </c>
      <c r="I17" s="59">
        <f>'MERCURY VAPOR'!D33/12</f>
        <v>1.4145992530710858</v>
      </c>
      <c r="J17" s="59">
        <f>G17-H17-I17</f>
        <v>1.634837890999715</v>
      </c>
      <c r="K17" s="59">
        <f t="shared" ref="K17:K80" si="2">(J17)*$V$8</f>
        <v>0.51699612549621532</v>
      </c>
      <c r="L17" s="59">
        <f>(J17-K17)</f>
        <v>1.1178417655034996</v>
      </c>
      <c r="M17" s="61">
        <f>G17*E17</f>
        <v>131.00903011086831</v>
      </c>
      <c r="N17" s="68">
        <f>H17*$E17</f>
        <v>94.4157843820187</v>
      </c>
      <c r="O17" s="68">
        <f>I17*$E17</f>
        <v>16.97519103685303</v>
      </c>
      <c r="P17" s="68">
        <f>K17*$E17</f>
        <v>6.2039535059545834</v>
      </c>
      <c r="Q17" s="68">
        <f>L17*$E17</f>
        <v>13.414101186041995</v>
      </c>
      <c r="R17" s="68"/>
      <c r="S17" s="64">
        <f t="shared" si="0"/>
        <v>4</v>
      </c>
      <c r="T17" s="127"/>
      <c r="U17" s="69"/>
      <c r="V17" s="69"/>
      <c r="W17" s="69"/>
    </row>
    <row r="18" spans="1:27">
      <c r="A18" s="64">
        <f t="shared" si="1"/>
        <v>5</v>
      </c>
      <c r="B18" s="64"/>
      <c r="C18" s="64">
        <v>400</v>
      </c>
      <c r="D18" s="64">
        <v>20000</v>
      </c>
      <c r="E18" s="225">
        <f>'[3]LIGHTING MC'!E17+'[3]LIGHTING MC (SCHOOL)'!E17</f>
        <v>12</v>
      </c>
      <c r="F18" s="171">
        <f>'MERCURY VAPOR'!$E$19*$V$11/1000*$E18/12</f>
        <v>724.71</v>
      </c>
      <c r="G18" s="59">
        <f>'MERCURY VAPOR'!E13</f>
        <v>15.759164415311375</v>
      </c>
      <c r="H18" s="59">
        <f>'MERCURY VAPOR'!E42/12</f>
        <v>10.33806103500155</v>
      </c>
      <c r="I18" s="59">
        <f>'MERCURY VAPOR'!E33/12</f>
        <v>1.4145992530710858</v>
      </c>
      <c r="J18" s="59">
        <f>G18-H18-I18</f>
        <v>4.0065041272387392</v>
      </c>
      <c r="K18" s="59">
        <f t="shared" si="2"/>
        <v>1.2670045892442463</v>
      </c>
      <c r="L18" s="59">
        <f>(J18-K18)</f>
        <v>2.7394995379944929</v>
      </c>
      <c r="M18" s="61">
        <f>G18*E18</f>
        <v>189.1099729837365</v>
      </c>
      <c r="N18" s="68">
        <f>H18*$E18</f>
        <v>124.05673242001859</v>
      </c>
      <c r="O18" s="68">
        <f>I18*$E18</f>
        <v>16.97519103685303</v>
      </c>
      <c r="P18" s="68">
        <f>K18*$E18</f>
        <v>15.204055070930956</v>
      </c>
      <c r="Q18" s="68">
        <f>L18*$E18</f>
        <v>32.873994455933911</v>
      </c>
      <c r="R18" s="68"/>
      <c r="S18" s="64">
        <f t="shared" si="0"/>
        <v>5</v>
      </c>
      <c r="T18" s="127"/>
      <c r="U18" s="69"/>
      <c r="V18" s="69"/>
      <c r="W18" s="69"/>
    </row>
    <row r="19" spans="1:27">
      <c r="A19" s="64">
        <f t="shared" si="1"/>
        <v>6</v>
      </c>
      <c r="B19" s="64"/>
      <c r="C19" s="65" t="s">
        <v>171</v>
      </c>
      <c r="E19" s="225"/>
      <c r="F19" s="64"/>
      <c r="K19" s="59"/>
      <c r="L19" s="59"/>
      <c r="M19" s="61"/>
      <c r="N19" s="68"/>
      <c r="O19" s="68"/>
      <c r="R19" s="68"/>
      <c r="S19" s="64">
        <f t="shared" si="0"/>
        <v>6</v>
      </c>
      <c r="T19" s="127"/>
      <c r="U19" s="69"/>
      <c r="V19" s="69"/>
      <c r="W19" s="69"/>
    </row>
    <row r="20" spans="1:27">
      <c r="A20" s="64">
        <f t="shared" si="1"/>
        <v>7</v>
      </c>
      <c r="B20" s="64"/>
      <c r="C20" s="64">
        <v>70</v>
      </c>
      <c r="D20" s="64">
        <v>5800</v>
      </c>
      <c r="E20" s="225">
        <f>'[3]LIGHTING MC'!E19+'[3]LIGHTING MC (SCHOOL)'!E19</f>
        <v>21372</v>
      </c>
      <c r="F20" s="171">
        <f>'HP SODIUM VAPOR'!$D$45*$V$11/1000*$E20/12</f>
        <v>229953.81500000003</v>
      </c>
      <c r="G20" s="59">
        <f>'HP SODIUM VAPOR'!D15</f>
        <v>9.4572236356857751</v>
      </c>
      <c r="H20" s="59">
        <f>'HP SODIUM VAPOR'!D$86/12</f>
        <v>7.3288219231641092</v>
      </c>
      <c r="I20" s="59">
        <f>'HP SODIUM VAPOR'!D$55/12</f>
        <v>1.4145992530710858</v>
      </c>
      <c r="J20" s="59">
        <f t="shared" ref="J20:J26" si="3">G20-H20-I20</f>
        <v>0.71380245945058007</v>
      </c>
      <c r="K20" s="59">
        <f t="shared" si="2"/>
        <v>0.22573070268144618</v>
      </c>
      <c r="L20" s="59">
        <f>(J20-K20)</f>
        <v>0.48807175676913389</v>
      </c>
      <c r="M20" s="61">
        <f>G20*E20</f>
        <v>202119.78354187639</v>
      </c>
      <c r="N20" s="68">
        <f t="shared" ref="N20:O26" si="4">H20*$E20</f>
        <v>156631.58214186333</v>
      </c>
      <c r="O20" s="68">
        <f t="shared" si="4"/>
        <v>30232.815236635244</v>
      </c>
      <c r="P20" s="68">
        <f t="shared" ref="P20:Q26" si="5">K20*$E20</f>
        <v>4824.3165777078675</v>
      </c>
      <c r="Q20" s="68">
        <f t="shared" si="5"/>
        <v>10431.069585669929</v>
      </c>
      <c r="R20" s="68"/>
      <c r="S20" s="64">
        <f t="shared" si="0"/>
        <v>7</v>
      </c>
      <c r="T20" s="127"/>
      <c r="U20" s="69"/>
      <c r="V20" s="69"/>
      <c r="W20" s="69"/>
    </row>
    <row r="21" spans="1:27">
      <c r="A21" s="64">
        <f t="shared" si="1"/>
        <v>8</v>
      </c>
      <c r="B21" s="64"/>
      <c r="C21" s="64">
        <v>100</v>
      </c>
      <c r="D21" s="64">
        <v>9500</v>
      </c>
      <c r="E21" s="225">
        <f>'[3]LIGHTING MC'!E20+'[3]LIGHTING MC (SCHOOL)'!E20</f>
        <v>119976</v>
      </c>
      <c r="F21" s="171">
        <f>'HP SODIUM VAPOR'!$E$45*$V$11/1000*$E21/12</f>
        <v>1624025.13</v>
      </c>
      <c r="G21" s="59">
        <f>'HP SODIUM VAPOR'!E15</f>
        <v>9.79256877979671</v>
      </c>
      <c r="H21" s="59">
        <f>'HP SODIUM VAPOR'!E$86/12</f>
        <v>7.4799599809652166</v>
      </c>
      <c r="I21" s="59">
        <f>'HP SODIUM VAPOR'!E$55/12</f>
        <v>1.4145992530710858</v>
      </c>
      <c r="J21" s="59">
        <f t="shared" si="3"/>
        <v>0.89800954576040759</v>
      </c>
      <c r="K21" s="59">
        <f t="shared" si="2"/>
        <v>0.28398378724440015</v>
      </c>
      <c r="L21" s="59">
        <f>(J21-K21)</f>
        <v>0.61402575851600738</v>
      </c>
      <c r="M21" s="61">
        <f>G21*E21</f>
        <v>1174873.2319248901</v>
      </c>
      <c r="N21" s="68">
        <f t="shared" si="4"/>
        <v>897415.67867628287</v>
      </c>
      <c r="O21" s="68">
        <f t="shared" si="4"/>
        <v>169717.95998645658</v>
      </c>
      <c r="P21" s="68">
        <f t="shared" si="5"/>
        <v>34071.238858434153</v>
      </c>
      <c r="Q21" s="68">
        <f t="shared" si="5"/>
        <v>73668.354403716497</v>
      </c>
      <c r="R21" s="68"/>
      <c r="S21" s="64">
        <f t="shared" si="0"/>
        <v>8</v>
      </c>
      <c r="T21" s="127"/>
      <c r="U21" s="69"/>
      <c r="V21" s="69"/>
      <c r="W21" s="69"/>
      <c r="X21" s="211"/>
      <c r="Y21" s="211"/>
    </row>
    <row r="22" spans="1:27">
      <c r="A22" s="64">
        <f t="shared" si="1"/>
        <v>9</v>
      </c>
      <c r="B22" s="64"/>
      <c r="C22" s="64">
        <v>150</v>
      </c>
      <c r="D22" s="64">
        <v>16000</v>
      </c>
      <c r="E22" s="225">
        <f>'[3]LIGHTING MC'!E21+'[3]LIGHTING MC (SCHOOL)'!E21</f>
        <v>10968</v>
      </c>
      <c r="F22" s="171">
        <f>'HP SODIUM VAPOR'!$F$45*$V$11/1000*$E22/12</f>
        <v>270283.50999999995</v>
      </c>
      <c r="G22" s="59">
        <f>'HP SODIUM VAPOR'!F15</f>
        <v>10.832265493055843</v>
      </c>
      <c r="H22" s="59">
        <f>'HP SODIUM VAPOR'!F$86/12</f>
        <v>7.7828283489850412</v>
      </c>
      <c r="I22" s="59">
        <f>'HP SODIUM VAPOR'!F$55/12</f>
        <v>1.4145992530710858</v>
      </c>
      <c r="J22" s="59">
        <f>G22-H22-I22</f>
        <v>1.6348378909997159</v>
      </c>
      <c r="K22" s="59">
        <f t="shared" si="2"/>
        <v>0.51699612549621554</v>
      </c>
      <c r="L22" s="59">
        <f>(J22-K22)</f>
        <v>1.1178417655035005</v>
      </c>
      <c r="M22" s="61">
        <f>G22*E22</f>
        <v>118808.28792783649</v>
      </c>
      <c r="N22" s="68">
        <f t="shared" si="4"/>
        <v>85362.061331667937</v>
      </c>
      <c r="O22" s="68">
        <f t="shared" si="4"/>
        <v>15515.324607683669</v>
      </c>
      <c r="P22" s="68">
        <f t="shared" si="5"/>
        <v>5670.413504442492</v>
      </c>
      <c r="Q22" s="68">
        <f t="shared" si="5"/>
        <v>12260.488484042393</v>
      </c>
      <c r="R22" s="68"/>
      <c r="S22" s="64">
        <f t="shared" si="0"/>
        <v>9</v>
      </c>
      <c r="T22" s="127"/>
      <c r="U22" s="69"/>
      <c r="V22" s="69"/>
      <c r="W22" s="69"/>
    </row>
    <row r="23" spans="1:27">
      <c r="A23" s="64">
        <f t="shared" si="1"/>
        <v>10</v>
      </c>
      <c r="B23" s="64"/>
      <c r="C23" s="65" t="s">
        <v>172</v>
      </c>
      <c r="D23" s="64"/>
      <c r="E23" s="225"/>
      <c r="F23" s="172"/>
      <c r="G23" s="59"/>
      <c r="H23" s="59"/>
      <c r="I23" s="59"/>
      <c r="J23" s="59"/>
      <c r="K23" s="59"/>
      <c r="L23" s="59"/>
      <c r="M23" s="61"/>
      <c r="N23" s="68"/>
      <c r="O23" s="68"/>
      <c r="P23" s="68"/>
      <c r="Q23" s="68"/>
      <c r="R23" s="68"/>
      <c r="S23" s="64">
        <f t="shared" si="0"/>
        <v>10</v>
      </c>
      <c r="T23" s="127"/>
      <c r="U23" s="69"/>
      <c r="V23" s="69"/>
      <c r="W23" s="69"/>
    </row>
    <row r="24" spans="1:27">
      <c r="A24" s="64">
        <f t="shared" si="1"/>
        <v>11</v>
      </c>
      <c r="B24" s="64"/>
      <c r="C24" s="64">
        <v>200</v>
      </c>
      <c r="D24" s="64">
        <v>22000</v>
      </c>
      <c r="E24" s="225">
        <f>'[3]LIGHTING MC'!E23+'[3]LIGHTING MC (SCHOOL)'!E23</f>
        <v>1980</v>
      </c>
      <c r="F24" s="171">
        <f>'HP SODIUM VAPOR'!$G$41*$V$11/1000*$E24/12</f>
        <v>66660.824999999997</v>
      </c>
      <c r="G24" s="59">
        <f>'HP SODIUM VAPOR'!G17</f>
        <v>11.913269950052387</v>
      </c>
      <c r="H24" s="59">
        <f>'HP SODIUM VAPOR'!G$86/12</f>
        <v>8.2651597754746451</v>
      </c>
      <c r="I24" s="59">
        <f>'HP SODIUM VAPOR'!G$55/12</f>
        <v>1.4145992530710858</v>
      </c>
      <c r="J24" s="59">
        <f>G24-H24-I24</f>
        <v>2.2335109215066558</v>
      </c>
      <c r="K24" s="59">
        <f t="shared" si="2"/>
        <v>0.70631865032581609</v>
      </c>
      <c r="L24" s="59">
        <f>(J24-K24)</f>
        <v>1.5271922711808397</v>
      </c>
      <c r="M24" s="61">
        <f>G24*E24</f>
        <v>23588.274501103726</v>
      </c>
      <c r="N24" s="68">
        <f t="shared" si="4"/>
        <v>16365.016355439797</v>
      </c>
      <c r="O24" s="68">
        <f t="shared" si="4"/>
        <v>2800.9065210807498</v>
      </c>
      <c r="P24" s="68">
        <f t="shared" si="5"/>
        <v>1398.5109276451158</v>
      </c>
      <c r="Q24" s="68">
        <f t="shared" si="5"/>
        <v>3023.8406969380626</v>
      </c>
      <c r="R24" s="68"/>
      <c r="S24" s="64">
        <f t="shared" si="0"/>
        <v>11</v>
      </c>
      <c r="T24" s="127"/>
      <c r="U24" s="69"/>
      <c r="V24" s="69"/>
      <c r="W24" s="69"/>
    </row>
    <row r="25" spans="1:27">
      <c r="A25" s="64">
        <f t="shared" si="1"/>
        <v>12</v>
      </c>
      <c r="B25" s="64"/>
      <c r="C25" s="64">
        <v>250</v>
      </c>
      <c r="D25" s="64">
        <v>30000</v>
      </c>
      <c r="E25" s="225">
        <f>'[3]LIGHTING MC'!E24+'[3]LIGHTING MC (SCHOOL)'!E24</f>
        <v>13464</v>
      </c>
      <c r="F25" s="171">
        <f>'HP SODIUM VAPOR'!$H$41*$V$11/1000*$E25/12</f>
        <v>457966.74</v>
      </c>
      <c r="G25" s="59">
        <f>'HP SODIUM VAPOR'!H17</f>
        <v>12.469917908085554</v>
      </c>
      <c r="H25" s="59">
        <f>'HP SODIUM VAPOR'!H$86/12</f>
        <v>8.798781847719086</v>
      </c>
      <c r="I25" s="59">
        <f>'HP SODIUM VAPOR'!H$55/12</f>
        <v>1.4145992530710858</v>
      </c>
      <c r="J25" s="59">
        <f t="shared" si="3"/>
        <v>2.2565368072953822</v>
      </c>
      <c r="K25" s="59">
        <f t="shared" si="2"/>
        <v>0.71360028589618474</v>
      </c>
      <c r="L25" s="59">
        <f>(J25-K25)</f>
        <v>1.5429365213991975</v>
      </c>
      <c r="M25" s="61">
        <f>G25*E25</f>
        <v>167894.9747144639</v>
      </c>
      <c r="N25" s="68">
        <f t="shared" si="4"/>
        <v>118466.79879768977</v>
      </c>
      <c r="O25" s="68">
        <f t="shared" si="4"/>
        <v>19046.164343349101</v>
      </c>
      <c r="P25" s="68">
        <f t="shared" si="5"/>
        <v>9607.9142493062318</v>
      </c>
      <c r="Q25" s="68">
        <f t="shared" si="5"/>
        <v>20774.097324118793</v>
      </c>
      <c r="R25" s="68"/>
      <c r="S25" s="64">
        <f t="shared" si="0"/>
        <v>12</v>
      </c>
      <c r="T25" s="127"/>
      <c r="U25" s="69"/>
      <c r="V25" s="69"/>
      <c r="W25" s="69"/>
      <c r="X25" s="212"/>
      <c r="Y25" s="212"/>
    </row>
    <row r="26" spans="1:27">
      <c r="A26" s="64">
        <f t="shared" si="1"/>
        <v>13</v>
      </c>
      <c r="B26" s="64"/>
      <c r="C26" s="64">
        <v>400</v>
      </c>
      <c r="D26" s="64">
        <v>50000</v>
      </c>
      <c r="E26" s="225">
        <f>'[3]LIGHTING MC'!E25+'[3]LIGHTING MC (SCHOOL)'!E25</f>
        <v>204</v>
      </c>
      <c r="F26" s="171">
        <f>'HP SODIUM VAPOR'!$I$41*$V$11/1000*$E26/12</f>
        <v>12320.07</v>
      </c>
      <c r="G26" s="59">
        <f>'HP SODIUM VAPOR'!I17</f>
        <v>14.77387655306449</v>
      </c>
      <c r="H26" s="59">
        <f>'HP SODIUM VAPOR'!I$86/12</f>
        <v>9.3527731727546648</v>
      </c>
      <c r="I26" s="59">
        <f>'HP SODIUM VAPOR'!I$55/12</f>
        <v>1.4145992530710858</v>
      </c>
      <c r="J26" s="59">
        <f t="shared" si="3"/>
        <v>4.0065041272387392</v>
      </c>
      <c r="K26" s="59">
        <f t="shared" si="2"/>
        <v>1.2670045892442463</v>
      </c>
      <c r="L26" s="59">
        <f>(J26-K26)</f>
        <v>2.7394995379944929</v>
      </c>
      <c r="M26" s="61">
        <f>G26*E26</f>
        <v>3013.870816825156</v>
      </c>
      <c r="N26" s="68">
        <f t="shared" si="4"/>
        <v>1907.9657272419515</v>
      </c>
      <c r="O26" s="68">
        <f t="shared" si="4"/>
        <v>288.57824762650148</v>
      </c>
      <c r="P26" s="68">
        <f t="shared" si="5"/>
        <v>258.46893620582625</v>
      </c>
      <c r="Q26" s="68">
        <f t="shared" si="5"/>
        <v>558.85790575087651</v>
      </c>
      <c r="R26" s="68"/>
      <c r="S26" s="64">
        <f t="shared" si="0"/>
        <v>13</v>
      </c>
      <c r="T26" s="127"/>
      <c r="U26" s="69"/>
      <c r="V26" s="69"/>
      <c r="W26" s="69"/>
    </row>
    <row r="27" spans="1:27">
      <c r="A27" s="64">
        <f t="shared" si="1"/>
        <v>14</v>
      </c>
      <c r="B27" s="64"/>
      <c r="C27" s="65" t="s">
        <v>173</v>
      </c>
      <c r="E27" s="225"/>
      <c r="F27" s="64"/>
      <c r="K27" s="59"/>
      <c r="L27" s="59"/>
      <c r="M27" s="61"/>
      <c r="N27" s="68"/>
      <c r="O27" s="68"/>
      <c r="R27" s="68"/>
      <c r="S27" s="64">
        <f t="shared" si="0"/>
        <v>14</v>
      </c>
      <c r="T27" s="127"/>
      <c r="U27" s="69"/>
      <c r="V27" s="69"/>
      <c r="W27" s="69"/>
    </row>
    <row r="28" spans="1:27">
      <c r="A28" s="64">
        <f t="shared" si="1"/>
        <v>15</v>
      </c>
      <c r="B28" s="64"/>
      <c r="C28" s="64">
        <v>70</v>
      </c>
      <c r="D28" s="64">
        <v>5800</v>
      </c>
      <c r="E28" s="225">
        <f>'[3]LIGHTING MC'!E27+'[3]LIGHTING MC (SCHOOL)'!E27</f>
        <v>79044</v>
      </c>
      <c r="F28" s="171">
        <f>'HP SODIUM VAPOR'!$D$45*$V$11/1000*$E28/12</f>
        <v>850480.505</v>
      </c>
      <c r="G28" s="59">
        <f>'HP SODIUM VAPOR'!D19</f>
        <v>9.8214140382424606</v>
      </c>
      <c r="H28" s="59">
        <f>'HP SODIUM VAPOR'!D$87/12</f>
        <v>7.6930123257207939</v>
      </c>
      <c r="I28" s="59">
        <f>'HP SODIUM VAPOR'!D$55/12</f>
        <v>1.4145992530710858</v>
      </c>
      <c r="J28" s="59">
        <f>G28-H28-I28</f>
        <v>0.71380245945058096</v>
      </c>
      <c r="K28" s="59">
        <f t="shared" si="2"/>
        <v>0.22573070268144649</v>
      </c>
      <c r="L28" s="59">
        <f>(J28-K28)</f>
        <v>0.4880717567691345</v>
      </c>
      <c r="M28" s="61">
        <f>G28*E28</f>
        <v>776323.851238837</v>
      </c>
      <c r="N28" s="68">
        <f t="shared" ref="N28:O34" si="6">H28*$E28</f>
        <v>608086.4662742744</v>
      </c>
      <c r="O28" s="68">
        <f t="shared" si="6"/>
        <v>111815.5833597509</v>
      </c>
      <c r="P28" s="68">
        <f t="shared" ref="P28:Q34" si="7">K28*$E28</f>
        <v>17842.657662752255</v>
      </c>
      <c r="Q28" s="68">
        <f t="shared" si="7"/>
        <v>38579.143942059469</v>
      </c>
      <c r="R28" s="68"/>
      <c r="S28" s="64">
        <f t="shared" si="0"/>
        <v>15</v>
      </c>
      <c r="T28" s="127"/>
      <c r="U28" s="69"/>
      <c r="V28" s="69"/>
      <c r="W28" s="69"/>
    </row>
    <row r="29" spans="1:27">
      <c r="A29" s="64">
        <f t="shared" si="1"/>
        <v>16</v>
      </c>
      <c r="B29" s="64"/>
      <c r="C29" s="64">
        <v>100</v>
      </c>
      <c r="D29" s="64">
        <v>9500</v>
      </c>
      <c r="E29" s="225">
        <f>'[3]LIGHTING MC'!E28+'[3]LIGHTING MC (SCHOOL)'!E28</f>
        <v>52008</v>
      </c>
      <c r="F29" s="171">
        <f>'HP SODIUM VAPOR'!$E$45*$V$11/1000*$E29/12</f>
        <v>703993.29</v>
      </c>
      <c r="G29" s="59">
        <f>'HP SODIUM VAPOR'!E19</f>
        <v>10.218580955330678</v>
      </c>
      <c r="H29" s="59">
        <f>'HP SODIUM VAPOR'!E$87/12</f>
        <v>7.9059721564991845</v>
      </c>
      <c r="I29" s="59">
        <f>'HP SODIUM VAPOR'!E$55/12</f>
        <v>1.4145992530710858</v>
      </c>
      <c r="J29" s="59">
        <f t="shared" ref="J29:J34" si="8">G29-H29-I29</f>
        <v>0.89800954576040759</v>
      </c>
      <c r="K29" s="59">
        <f t="shared" si="2"/>
        <v>0.28398378724440015</v>
      </c>
      <c r="L29" s="59">
        <f>(J29-K29)</f>
        <v>0.61402575851600738</v>
      </c>
      <c r="M29" s="61">
        <f>G29*E29</f>
        <v>531447.95832483785</v>
      </c>
      <c r="N29" s="68">
        <f t="shared" si="6"/>
        <v>411173.79991520959</v>
      </c>
      <c r="O29" s="68">
        <f t="shared" si="6"/>
        <v>73570.477953721027</v>
      </c>
      <c r="P29" s="68">
        <f t="shared" si="7"/>
        <v>14769.428807006763</v>
      </c>
      <c r="Q29" s="68">
        <f t="shared" si="7"/>
        <v>31934.25164890051</v>
      </c>
      <c r="R29" s="68"/>
      <c r="S29" s="64">
        <f t="shared" si="0"/>
        <v>16</v>
      </c>
      <c r="T29" s="127"/>
      <c r="U29" s="69"/>
      <c r="V29" s="69"/>
      <c r="W29" s="69"/>
    </row>
    <row r="30" spans="1:27">
      <c r="A30" s="64">
        <f t="shared" si="1"/>
        <v>17</v>
      </c>
      <c r="B30" s="64"/>
      <c r="C30" s="64">
        <v>150</v>
      </c>
      <c r="D30" s="64">
        <v>16000</v>
      </c>
      <c r="E30" s="225">
        <f>'[3]LIGHTING MC'!E29+'[3]LIGHTING MC (SCHOOL)'!E29</f>
        <v>14208</v>
      </c>
      <c r="F30" s="171">
        <f>'HP SODIUM VAPOR'!$F$45*$V$11/1000*$E30/12</f>
        <v>350126.56</v>
      </c>
      <c r="G30" s="59">
        <f>'HP SODIUM VAPOR'!F19</f>
        <v>11.095050205813985</v>
      </c>
      <c r="H30" s="59">
        <f>'HP SODIUM VAPOR'!F$87/12</f>
        <v>8.0456130617431842</v>
      </c>
      <c r="I30" s="59">
        <f>'HP SODIUM VAPOR'!F$55/12</f>
        <v>1.4145992530710858</v>
      </c>
      <c r="J30" s="59">
        <f t="shared" si="8"/>
        <v>1.634837890999715</v>
      </c>
      <c r="K30" s="59">
        <f t="shared" si="2"/>
        <v>0.51699612549621532</v>
      </c>
      <c r="L30" s="59">
        <f>(J30-K30)</f>
        <v>1.1178417655034996</v>
      </c>
      <c r="M30" s="61">
        <f>G30*E30</f>
        <v>157638.47332420509</v>
      </c>
      <c r="N30" s="68">
        <f t="shared" si="6"/>
        <v>114312.07038124716</v>
      </c>
      <c r="O30" s="68">
        <f t="shared" si="6"/>
        <v>20098.626187633989</v>
      </c>
      <c r="P30" s="68">
        <f t="shared" si="7"/>
        <v>7345.4809510502273</v>
      </c>
      <c r="Q30" s="68">
        <f t="shared" si="7"/>
        <v>15882.295804273721</v>
      </c>
      <c r="R30" s="68"/>
      <c r="S30" s="64">
        <f t="shared" si="0"/>
        <v>17</v>
      </c>
      <c r="T30" s="127"/>
      <c r="U30" s="69"/>
      <c r="V30" s="69"/>
      <c r="W30" s="69"/>
      <c r="AA30" s="126"/>
    </row>
    <row r="31" spans="1:27">
      <c r="A31" s="64">
        <f t="shared" si="1"/>
        <v>18</v>
      </c>
      <c r="B31" s="64"/>
      <c r="C31" s="65" t="s">
        <v>174</v>
      </c>
      <c r="D31" s="64"/>
      <c r="E31" s="225"/>
      <c r="F31" s="172"/>
      <c r="G31" s="59"/>
      <c r="H31" s="59"/>
      <c r="I31" s="59"/>
      <c r="J31" s="59"/>
      <c r="K31" s="59"/>
      <c r="L31" s="59"/>
      <c r="M31" s="61"/>
      <c r="N31" s="68"/>
      <c r="O31" s="68"/>
      <c r="P31" s="68"/>
      <c r="Q31" s="68"/>
      <c r="R31" s="68"/>
      <c r="S31" s="64">
        <f t="shared" si="0"/>
        <v>18</v>
      </c>
      <c r="T31" s="127"/>
      <c r="U31" s="69"/>
      <c r="V31" s="69"/>
      <c r="W31" s="69"/>
      <c r="AA31" s="126"/>
    </row>
    <row r="32" spans="1:27">
      <c r="A32" s="64">
        <f t="shared" si="1"/>
        <v>19</v>
      </c>
      <c r="B32" s="64"/>
      <c r="C32" s="64">
        <v>200</v>
      </c>
      <c r="D32" s="64">
        <v>22000</v>
      </c>
      <c r="E32" s="225">
        <f>'[3]LIGHTING MC'!E31+'[3]LIGHTING MC (SCHOOL)'!E31</f>
        <v>5124</v>
      </c>
      <c r="F32" s="171">
        <f>'HP SODIUM VAPOR'!$G$41*$V$11/1000*$E32/12</f>
        <v>172510.13499999998</v>
      </c>
      <c r="G32" s="59">
        <f>'HP SODIUM VAPOR'!G21</f>
        <v>12.083074843923555</v>
      </c>
      <c r="H32" s="59">
        <f>'HP SODIUM VAPOR'!G$87/12</f>
        <v>8.4349646693458133</v>
      </c>
      <c r="I32" s="59">
        <f>'HP SODIUM VAPOR'!G$55/12</f>
        <v>1.4145992530710858</v>
      </c>
      <c r="J32" s="59">
        <f t="shared" si="8"/>
        <v>2.2335109215066558</v>
      </c>
      <c r="K32" s="59">
        <f t="shared" si="2"/>
        <v>0.70631865032581609</v>
      </c>
      <c r="L32" s="59">
        <f>(J32-K32)</f>
        <v>1.5271922711808397</v>
      </c>
      <c r="M32" s="61">
        <f>G32*E32</f>
        <v>61913.675500264297</v>
      </c>
      <c r="N32" s="68">
        <f t="shared" si="6"/>
        <v>43220.758965727946</v>
      </c>
      <c r="O32" s="68">
        <f t="shared" si="6"/>
        <v>7248.406572736244</v>
      </c>
      <c r="P32" s="68">
        <f t="shared" si="7"/>
        <v>3619.1767642694817</v>
      </c>
      <c r="Q32" s="68">
        <f t="shared" si="7"/>
        <v>7825.3331975306228</v>
      </c>
      <c r="R32" s="68"/>
      <c r="S32" s="64">
        <f t="shared" si="0"/>
        <v>19</v>
      </c>
      <c r="T32" s="127"/>
      <c r="U32" s="69"/>
      <c r="V32" s="69"/>
      <c r="W32" s="69"/>
    </row>
    <row r="33" spans="1:23">
      <c r="A33" s="64">
        <f t="shared" si="1"/>
        <v>20</v>
      </c>
      <c r="B33" s="64"/>
      <c r="C33" s="64">
        <v>250</v>
      </c>
      <c r="D33" s="64">
        <v>30000</v>
      </c>
      <c r="E33" s="225">
        <f>'[3]LIGHTING MC'!E32+'[3]LIGHTING MC (SCHOOL)'!E32</f>
        <v>6228</v>
      </c>
      <c r="F33" s="171">
        <f>'HP SODIUM VAPOR'!$H$41*$V$11/1000*$E33/12</f>
        <v>211840.23</v>
      </c>
      <c r="G33" s="59">
        <f>'HP SODIUM VAPOR'!H21</f>
        <v>12.660750219361224</v>
      </c>
      <c r="H33" s="59">
        <f>'HP SODIUM VAPOR'!H$87/12</f>
        <v>8.9896141589947565</v>
      </c>
      <c r="I33" s="59">
        <f>'HP SODIUM VAPOR'!H$55/12</f>
        <v>1.4145992530710858</v>
      </c>
      <c r="J33" s="59">
        <f t="shared" si="8"/>
        <v>2.2565368072953822</v>
      </c>
      <c r="K33" s="59">
        <f t="shared" si="2"/>
        <v>0.71360028589618474</v>
      </c>
      <c r="L33" s="59">
        <f>(J33-K33)</f>
        <v>1.5429365213991975</v>
      </c>
      <c r="M33" s="61">
        <f>G33*E33</f>
        <v>78851.152366181705</v>
      </c>
      <c r="N33" s="68">
        <f t="shared" si="6"/>
        <v>55987.316982219345</v>
      </c>
      <c r="O33" s="68">
        <f t="shared" si="6"/>
        <v>8810.1241481267225</v>
      </c>
      <c r="P33" s="68">
        <f t="shared" si="7"/>
        <v>4444.3025805614388</v>
      </c>
      <c r="Q33" s="68">
        <f t="shared" si="7"/>
        <v>9609.408655274201</v>
      </c>
      <c r="R33" s="68"/>
      <c r="S33" s="64">
        <f t="shared" si="0"/>
        <v>20</v>
      </c>
      <c r="T33" s="127"/>
      <c r="U33" s="69"/>
      <c r="V33" s="69"/>
      <c r="W33" s="69"/>
    </row>
    <row r="34" spans="1:23">
      <c r="A34" s="64">
        <f t="shared" si="1"/>
        <v>21</v>
      </c>
      <c r="B34" s="64"/>
      <c r="C34" s="64">
        <v>400</v>
      </c>
      <c r="D34" s="64">
        <v>50000</v>
      </c>
      <c r="E34" s="225">
        <f>'[3]LIGHTING MC'!E33+'[3]LIGHTING MC (SCHOOL)'!E33</f>
        <v>780</v>
      </c>
      <c r="F34" s="171">
        <f>'HP SODIUM VAPOR'!$I$41*$V$11/1000*$E34/12</f>
        <v>47106.15</v>
      </c>
      <c r="G34" s="59">
        <f>'HP SODIUM VAPOR'!I21</f>
        <v>14.883719557054569</v>
      </c>
      <c r="H34" s="59">
        <f>'HP SODIUM VAPOR'!I$87/12</f>
        <v>9.4626161767447439</v>
      </c>
      <c r="I34" s="59">
        <f>'HP SODIUM VAPOR'!I$55/12</f>
        <v>1.4145992530710858</v>
      </c>
      <c r="J34" s="59">
        <f t="shared" si="8"/>
        <v>4.0065041272387392</v>
      </c>
      <c r="K34" s="59">
        <f t="shared" si="2"/>
        <v>1.2670045892442463</v>
      </c>
      <c r="L34" s="59">
        <f>(J34-K34)</f>
        <v>2.7394995379944929</v>
      </c>
      <c r="M34" s="61">
        <f>G34*E34</f>
        <v>11609.301254502563</v>
      </c>
      <c r="N34" s="68">
        <f t="shared" si="6"/>
        <v>7380.8406178609002</v>
      </c>
      <c r="O34" s="68">
        <f t="shared" si="6"/>
        <v>1103.3874173954468</v>
      </c>
      <c r="P34" s="68">
        <f t="shared" si="7"/>
        <v>988.26357961051212</v>
      </c>
      <c r="Q34" s="68">
        <f t="shared" si="7"/>
        <v>2136.8096396357046</v>
      </c>
      <c r="R34" s="68"/>
      <c r="S34" s="64">
        <f t="shared" si="0"/>
        <v>21</v>
      </c>
      <c r="T34" s="127"/>
      <c r="U34" s="69"/>
      <c r="V34" s="69"/>
      <c r="W34" s="69"/>
    </row>
    <row r="35" spans="1:23">
      <c r="A35" s="64">
        <f t="shared" si="1"/>
        <v>22</v>
      </c>
      <c r="B35" s="64"/>
      <c r="C35" s="65" t="s">
        <v>175</v>
      </c>
      <c r="E35" s="225"/>
      <c r="F35" s="64"/>
      <c r="K35" s="59"/>
      <c r="L35" s="59"/>
      <c r="M35" s="61"/>
      <c r="N35" s="68"/>
      <c r="O35" s="68"/>
      <c r="S35" s="64">
        <f t="shared" si="0"/>
        <v>22</v>
      </c>
      <c r="T35" s="127"/>
      <c r="U35" s="69"/>
      <c r="V35" s="69"/>
      <c r="W35" s="69"/>
    </row>
    <row r="36" spans="1:23">
      <c r="A36" s="64">
        <f t="shared" si="1"/>
        <v>23</v>
      </c>
      <c r="B36" s="64"/>
      <c r="C36" s="64">
        <v>70</v>
      </c>
      <c r="D36" s="64">
        <v>5800</v>
      </c>
      <c r="E36" s="225">
        <f>'[3]LIGHTING MC'!E35+'[3]LIGHTING MC (SCHOOL)'!E35</f>
        <v>600</v>
      </c>
      <c r="F36" s="171">
        <f>'HP SODIUM VAPOR'!$D$45*$V$11/1000*$E36/12</f>
        <v>6455.75</v>
      </c>
      <c r="G36" s="59">
        <f>'HP SODIUM VAPOR'!D30</f>
        <v>5.4367040526217822</v>
      </c>
      <c r="H36" s="59">
        <f>'HP SODIUM VAPOR'!D103/12</f>
        <v>3.3083023401001168</v>
      </c>
      <c r="I36" s="59">
        <f>'HP SODIUM VAPOR'!D$55/12</f>
        <v>1.4145992530710858</v>
      </c>
      <c r="J36" s="59">
        <f t="shared" ref="J36:J42" si="9">G36-H36-I36</f>
        <v>0.71380245945057963</v>
      </c>
      <c r="K36" s="59">
        <f t="shared" si="2"/>
        <v>0.22573070268144604</v>
      </c>
      <c r="L36" s="59">
        <f>(J36-K36)</f>
        <v>0.48807175676913361</v>
      </c>
      <c r="M36" s="61">
        <f>G36*E36</f>
        <v>3262.0224315730693</v>
      </c>
      <c r="N36" s="68">
        <f t="shared" ref="N36:O42" si="10">H36*$E36</f>
        <v>1984.9814040600702</v>
      </c>
      <c r="O36" s="68">
        <f t="shared" si="10"/>
        <v>848.75955184265149</v>
      </c>
      <c r="P36" s="68">
        <f t="shared" ref="P36:Q42" si="11">K36*$E36</f>
        <v>135.43842160886763</v>
      </c>
      <c r="Q36" s="68">
        <f t="shared" si="11"/>
        <v>292.84305406148019</v>
      </c>
      <c r="R36" s="68"/>
      <c r="S36" s="64">
        <f t="shared" si="0"/>
        <v>23</v>
      </c>
      <c r="T36" s="127"/>
      <c r="U36" s="69"/>
      <c r="V36" s="69"/>
      <c r="W36" s="69"/>
    </row>
    <row r="37" spans="1:23">
      <c r="A37" s="64">
        <f t="shared" si="1"/>
        <v>24</v>
      </c>
      <c r="B37" s="64"/>
      <c r="C37" s="64">
        <v>100</v>
      </c>
      <c r="D37" s="64">
        <v>9500</v>
      </c>
      <c r="E37" s="225">
        <f>'[3]LIGHTING MC'!E36+'[3]LIGHTING MC (SCHOOL)'!E36</f>
        <v>3324</v>
      </c>
      <c r="F37" s="171">
        <f>'HP SODIUM VAPOR'!$E$45*$V$11/1000*$E37/12</f>
        <v>44994.495000000003</v>
      </c>
      <c r="G37" s="59">
        <f>'HP SODIUM VAPOR'!E30</f>
        <v>5.762298183714325</v>
      </c>
      <c r="H37" s="59">
        <f>'HP SODIUM VAPOR'!E103/12</f>
        <v>3.4496893848828321</v>
      </c>
      <c r="I37" s="59">
        <f>'HP SODIUM VAPOR'!E$55/12</f>
        <v>1.4145992530710858</v>
      </c>
      <c r="J37" s="59">
        <f t="shared" si="9"/>
        <v>0.89800954576040715</v>
      </c>
      <c r="K37" s="59">
        <f t="shared" si="2"/>
        <v>0.28398378724440004</v>
      </c>
      <c r="L37" s="59">
        <f>(J37-K37)</f>
        <v>0.61402575851600716</v>
      </c>
      <c r="M37" s="61">
        <f>G37*E37</f>
        <v>19153.879162666417</v>
      </c>
      <c r="N37" s="68">
        <f t="shared" si="10"/>
        <v>11466.767515350533</v>
      </c>
      <c r="O37" s="68">
        <f t="shared" si="10"/>
        <v>4702.1279172082895</v>
      </c>
      <c r="P37" s="68">
        <f t="shared" si="11"/>
        <v>943.96210880038575</v>
      </c>
      <c r="Q37" s="68">
        <f t="shared" si="11"/>
        <v>2041.0216213072079</v>
      </c>
      <c r="R37" s="68"/>
      <c r="S37" s="64">
        <f t="shared" si="0"/>
        <v>24</v>
      </c>
      <c r="T37" s="127"/>
      <c r="U37" s="69"/>
      <c r="V37" s="69"/>
      <c r="W37" s="69"/>
    </row>
    <row r="38" spans="1:23">
      <c r="A38" s="64">
        <f t="shared" si="1"/>
        <v>25</v>
      </c>
      <c r="B38" s="64"/>
      <c r="C38" s="64">
        <v>150</v>
      </c>
      <c r="D38" s="64">
        <v>16000</v>
      </c>
      <c r="E38" s="225">
        <f>'[3]LIGHTING MC'!E37+'[3]LIGHTING MC (SCHOOL)'!E37</f>
        <v>1440</v>
      </c>
      <c r="F38" s="171">
        <f>'HP SODIUM VAPOR'!$F$45*$V$11/1000*$E38/12</f>
        <v>35485.799999999996</v>
      </c>
      <c r="G38" s="59">
        <f>'HP SODIUM VAPOR'!F30</f>
        <v>6.4804203421029998</v>
      </c>
      <c r="H38" s="59">
        <f>'HP SODIUM VAPOR'!F103/12</f>
        <v>3.4309831980321985</v>
      </c>
      <c r="I38" s="59">
        <f>'HP SODIUM VAPOR'!F$55/12</f>
        <v>1.4145992530710858</v>
      </c>
      <c r="J38" s="59">
        <f t="shared" si="9"/>
        <v>1.6348378909997154</v>
      </c>
      <c r="K38" s="59">
        <f t="shared" si="2"/>
        <v>0.51699612549621543</v>
      </c>
      <c r="L38" s="59">
        <f>(J38-K38)</f>
        <v>1.1178417655035</v>
      </c>
      <c r="M38" s="61">
        <f>G38*E38</f>
        <v>9331.8052926283199</v>
      </c>
      <c r="N38" s="68">
        <f t="shared" si="10"/>
        <v>4940.615805166366</v>
      </c>
      <c r="O38" s="68">
        <f t="shared" si="10"/>
        <v>2037.0229244223635</v>
      </c>
      <c r="P38" s="68">
        <f t="shared" si="11"/>
        <v>744.47442071455021</v>
      </c>
      <c r="Q38" s="68">
        <f t="shared" si="11"/>
        <v>1609.6921423250401</v>
      </c>
      <c r="R38" s="68"/>
      <c r="S38" s="64">
        <f t="shared" si="0"/>
        <v>25</v>
      </c>
      <c r="T38" s="127"/>
      <c r="U38" s="69"/>
      <c r="V38" s="69"/>
      <c r="W38" s="69"/>
    </row>
    <row r="39" spans="1:23">
      <c r="A39" s="64">
        <f t="shared" si="1"/>
        <v>26</v>
      </c>
      <c r="B39" s="64"/>
      <c r="C39" s="65" t="s">
        <v>176</v>
      </c>
      <c r="D39" s="64"/>
      <c r="E39" s="225"/>
      <c r="F39" s="172"/>
      <c r="G39" s="59"/>
      <c r="H39" s="59"/>
      <c r="I39" s="59"/>
      <c r="J39" s="59"/>
      <c r="K39" s="59"/>
      <c r="L39" s="59"/>
      <c r="M39" s="61"/>
      <c r="N39" s="68"/>
      <c r="O39" s="68"/>
      <c r="P39" s="68"/>
      <c r="Q39" s="68"/>
      <c r="R39" s="68"/>
      <c r="S39" s="64">
        <f t="shared" si="0"/>
        <v>26</v>
      </c>
      <c r="T39" s="127"/>
      <c r="U39" s="69"/>
      <c r="V39" s="69"/>
      <c r="W39" s="69"/>
    </row>
    <row r="40" spans="1:23">
      <c r="A40" s="64">
        <f t="shared" si="1"/>
        <v>27</v>
      </c>
      <c r="B40" s="64"/>
      <c r="C40" s="64">
        <v>200</v>
      </c>
      <c r="D40" s="64">
        <v>22000</v>
      </c>
      <c r="E40" s="225">
        <f>'[3]LIGHTING MC'!E39+'[3]LIGHTING MC (SCHOOL)'!E39</f>
        <v>0</v>
      </c>
      <c r="F40" s="171">
        <f>'HP SODIUM VAPOR'!$G$41*$V$11/1000*$E40/12</f>
        <v>0</v>
      </c>
      <c r="G40" s="59">
        <f>'HP SODIUM VAPOR'!G32</f>
        <v>7.6349249105144956</v>
      </c>
      <c r="H40" s="59">
        <f>'HP SODIUM VAPOR'!G103/12</f>
        <v>3.9868147359367563</v>
      </c>
      <c r="I40" s="59">
        <f>'HP SODIUM VAPOR'!G$55/12</f>
        <v>1.4145992530710858</v>
      </c>
      <c r="J40" s="59">
        <f t="shared" si="9"/>
        <v>2.2335109215066535</v>
      </c>
      <c r="K40" s="59">
        <f t="shared" si="2"/>
        <v>0.70631865032581542</v>
      </c>
      <c r="L40" s="59">
        <f>(J40-K40)</f>
        <v>1.5271922711808381</v>
      </c>
      <c r="M40" s="61">
        <f>G40*E40</f>
        <v>0</v>
      </c>
      <c r="N40" s="68">
        <f t="shared" si="10"/>
        <v>0</v>
      </c>
      <c r="O40" s="68">
        <f t="shared" si="10"/>
        <v>0</v>
      </c>
      <c r="P40" s="68">
        <f t="shared" si="11"/>
        <v>0</v>
      </c>
      <c r="Q40" s="68">
        <f t="shared" si="11"/>
        <v>0</v>
      </c>
      <c r="R40" s="68"/>
      <c r="S40" s="64">
        <f t="shared" si="0"/>
        <v>27</v>
      </c>
      <c r="T40" s="127"/>
      <c r="U40" s="69"/>
      <c r="V40" s="69"/>
      <c r="W40" s="69"/>
    </row>
    <row r="41" spans="1:23">
      <c r="A41" s="64">
        <f t="shared" si="1"/>
        <v>28</v>
      </c>
      <c r="B41" s="64"/>
      <c r="C41" s="64">
        <v>250</v>
      </c>
      <c r="D41" s="64">
        <v>30000</v>
      </c>
      <c r="E41" s="225">
        <f>'[3]LIGHTING MC'!E40+'[3]LIGHTING MC (SCHOOL)'!E40</f>
        <v>768</v>
      </c>
      <c r="F41" s="171">
        <f>'HP SODIUM VAPOR'!$H$41*$V$11/1000*$E41/12</f>
        <v>26122.880000000001</v>
      </c>
      <c r="G41" s="59">
        <f>'HP SODIUM VAPOR'!H32</f>
        <v>8.24079198403353</v>
      </c>
      <c r="H41" s="59">
        <f>'HP SODIUM VAPOR'!H103/12</f>
        <v>4.5696559236670611</v>
      </c>
      <c r="I41" s="59">
        <f>'HP SODIUM VAPOR'!H$55/12</f>
        <v>1.4145992530710858</v>
      </c>
      <c r="J41" s="59">
        <f t="shared" si="9"/>
        <v>2.2565368072953831</v>
      </c>
      <c r="K41" s="59">
        <f t="shared" si="2"/>
        <v>0.71360028589618507</v>
      </c>
      <c r="L41" s="59">
        <f>(J41-K41)</f>
        <v>1.5429365213991981</v>
      </c>
      <c r="M41" s="61">
        <f>G41*E41</f>
        <v>6328.9282437377515</v>
      </c>
      <c r="N41" s="68">
        <f t="shared" si="10"/>
        <v>3509.4957493763031</v>
      </c>
      <c r="O41" s="68">
        <f t="shared" si="10"/>
        <v>1086.4122263585939</v>
      </c>
      <c r="P41" s="68">
        <f t="shared" si="11"/>
        <v>548.04501956827016</v>
      </c>
      <c r="Q41" s="68">
        <f t="shared" si="11"/>
        <v>1184.975248434584</v>
      </c>
      <c r="R41" s="68"/>
      <c r="S41" s="64">
        <f t="shared" si="0"/>
        <v>28</v>
      </c>
      <c r="T41" s="127"/>
      <c r="U41" s="69"/>
      <c r="V41" s="69"/>
      <c r="W41" s="69"/>
    </row>
    <row r="42" spans="1:23">
      <c r="A42" s="64">
        <f t="shared" si="1"/>
        <v>29</v>
      </c>
      <c r="B42" s="64"/>
      <c r="C42" s="64">
        <v>400</v>
      </c>
      <c r="D42" s="64">
        <v>50000</v>
      </c>
      <c r="E42" s="225">
        <f>'[3]LIGHTING MC'!E41+'[3]LIGHTING MC (SCHOOL)'!E41</f>
        <v>0</v>
      </c>
      <c r="F42" s="171">
        <f>'HP SODIUM VAPOR'!$I$41*$V$11/1000*$E42/12</f>
        <v>0</v>
      </c>
      <c r="G42" s="59">
        <f>'HP SODIUM VAPOR'!I32</f>
        <v>9.7297570695177544</v>
      </c>
      <c r="H42" s="59">
        <f>'HP SODIUM VAPOR'!I103/12</f>
        <v>4.3086536892079312</v>
      </c>
      <c r="I42" s="59">
        <f>'HP SODIUM VAPOR'!I$55/12</f>
        <v>1.4145992530710858</v>
      </c>
      <c r="J42" s="59">
        <f t="shared" si="9"/>
        <v>4.0065041272387374</v>
      </c>
      <c r="K42" s="59">
        <f t="shared" si="2"/>
        <v>1.2670045892442456</v>
      </c>
      <c r="L42" s="59">
        <f>(J42-K42)</f>
        <v>2.739499537994492</v>
      </c>
      <c r="M42" s="61">
        <f>G42*E42</f>
        <v>0</v>
      </c>
      <c r="N42" s="68">
        <f t="shared" si="10"/>
        <v>0</v>
      </c>
      <c r="O42" s="68">
        <f t="shared" si="10"/>
        <v>0</v>
      </c>
      <c r="P42" s="68">
        <f t="shared" si="11"/>
        <v>0</v>
      </c>
      <c r="Q42" s="68">
        <f t="shared" si="11"/>
        <v>0</v>
      </c>
      <c r="R42" s="68"/>
      <c r="S42" s="64">
        <f t="shared" si="0"/>
        <v>29</v>
      </c>
      <c r="T42" s="127"/>
      <c r="U42" s="69"/>
      <c r="V42" s="69"/>
      <c r="W42" s="69"/>
    </row>
    <row r="43" spans="1:23">
      <c r="A43" s="64">
        <f t="shared" si="1"/>
        <v>30</v>
      </c>
      <c r="B43" s="64"/>
      <c r="C43" s="65" t="s">
        <v>177</v>
      </c>
      <c r="E43" s="225"/>
      <c r="F43" s="64"/>
      <c r="K43" s="59"/>
      <c r="L43" s="59"/>
      <c r="M43" s="61"/>
      <c r="N43" s="68"/>
      <c r="O43" s="68"/>
      <c r="S43" s="64">
        <f t="shared" si="0"/>
        <v>30</v>
      </c>
      <c r="T43" s="127"/>
      <c r="U43" s="69"/>
      <c r="V43" s="69"/>
      <c r="W43" s="69"/>
    </row>
    <row r="44" spans="1:23">
      <c r="A44" s="64">
        <f t="shared" si="1"/>
        <v>31</v>
      </c>
      <c r="B44" s="64"/>
      <c r="C44" s="64">
        <v>70</v>
      </c>
      <c r="D44" s="64">
        <v>5800</v>
      </c>
      <c r="E44" s="225">
        <f>'[3]LIGHTING MC'!E43+'[3]LIGHTING MC (SCHOOL)'!E43</f>
        <v>672</v>
      </c>
      <c r="F44" s="171">
        <f>'HP SODIUM VAPOR'!$D$45*$V$11/1000*$E44/12</f>
        <v>7230.44</v>
      </c>
      <c r="G44" s="59">
        <f>'HP SODIUM VAPOR'!D23</f>
        <v>13.673750451631109</v>
      </c>
      <c r="H44" s="59">
        <f>'HP SODIUM VAPOR'!D$88/12</f>
        <v>11.545348739109444</v>
      </c>
      <c r="I44" s="59">
        <f>'HP SODIUM VAPOR'!D$55/12</f>
        <v>1.4145992530710858</v>
      </c>
      <c r="J44" s="59">
        <f t="shared" ref="J44:J50" si="12">G44-H44-I44</f>
        <v>0.71380245945057919</v>
      </c>
      <c r="K44" s="59">
        <f t="shared" si="2"/>
        <v>0.22573070268144591</v>
      </c>
      <c r="L44" s="59">
        <f>(J44-K44)</f>
        <v>0.48807175676913328</v>
      </c>
      <c r="M44" s="61">
        <f>G44*E44</f>
        <v>9188.7603034961048</v>
      </c>
      <c r="N44" s="68">
        <f t="shared" ref="N44:O50" si="13">H44*$E44</f>
        <v>7758.4743526815464</v>
      </c>
      <c r="O44" s="68">
        <f t="shared" si="13"/>
        <v>950.61069806376963</v>
      </c>
      <c r="P44" s="68">
        <f t="shared" ref="P44:Q50" si="14">K44*$E44</f>
        <v>151.69103220193165</v>
      </c>
      <c r="Q44" s="68">
        <f t="shared" si="14"/>
        <v>327.98422054885759</v>
      </c>
      <c r="R44" s="68"/>
      <c r="S44" s="64">
        <f t="shared" si="0"/>
        <v>31</v>
      </c>
      <c r="T44" s="127"/>
      <c r="U44" s="69"/>
      <c r="V44" s="69"/>
      <c r="W44" s="69"/>
    </row>
    <row r="45" spans="1:23">
      <c r="A45" s="64">
        <f t="shared" si="1"/>
        <v>32</v>
      </c>
      <c r="B45" s="64"/>
      <c r="C45" s="64">
        <v>100</v>
      </c>
      <c r="D45" s="64">
        <v>9500</v>
      </c>
      <c r="E45" s="225">
        <f>'[3]LIGHTING MC'!E44+'[3]LIGHTING MC (SCHOOL)'!E44</f>
        <v>2220</v>
      </c>
      <c r="F45" s="171">
        <f>'HP SODIUM VAPOR'!$E$45*$V$11/1000*$E45/12</f>
        <v>30050.475000000002</v>
      </c>
      <c r="G45" s="59">
        <f>'HP SODIUM VAPOR'!E23</f>
        <v>13.950743323452231</v>
      </c>
      <c r="H45" s="59">
        <f>'HP SODIUM VAPOR'!E$88/12</f>
        <v>11.638134524620739</v>
      </c>
      <c r="I45" s="59">
        <f>'HP SODIUM VAPOR'!E$55/12</f>
        <v>1.4145992530710858</v>
      </c>
      <c r="J45" s="59">
        <f t="shared" si="12"/>
        <v>0.8980095457604067</v>
      </c>
      <c r="K45" s="59">
        <f t="shared" si="2"/>
        <v>0.28398378724439988</v>
      </c>
      <c r="L45" s="59">
        <f>(J45-K45)</f>
        <v>0.61402575851600683</v>
      </c>
      <c r="M45" s="61">
        <f>G45*E45</f>
        <v>30970.650178063952</v>
      </c>
      <c r="N45" s="68">
        <f t="shared" si="13"/>
        <v>25836.65864465804</v>
      </c>
      <c r="O45" s="68">
        <f t="shared" si="13"/>
        <v>3140.4103418178106</v>
      </c>
      <c r="P45" s="68">
        <f t="shared" si="14"/>
        <v>630.44400768256776</v>
      </c>
      <c r="Q45" s="68">
        <f t="shared" si="14"/>
        <v>1363.137183905535</v>
      </c>
      <c r="R45" s="68"/>
      <c r="S45" s="64">
        <f t="shared" si="0"/>
        <v>32</v>
      </c>
      <c r="T45" s="127"/>
      <c r="U45" s="69"/>
      <c r="V45" s="69"/>
      <c r="W45" s="69"/>
    </row>
    <row r="46" spans="1:23">
      <c r="A46" s="64">
        <f t="shared" si="1"/>
        <v>33</v>
      </c>
      <c r="B46" s="64"/>
      <c r="C46" s="64">
        <v>150</v>
      </c>
      <c r="D46" s="64">
        <v>16000</v>
      </c>
      <c r="E46" s="225">
        <f>'[3]LIGHTING MC'!E45+'[3]LIGHTING MC (SCHOOL)'!E45</f>
        <v>108</v>
      </c>
      <c r="F46" s="171">
        <f>'HP SODIUM VAPOR'!$F$45*$V$11/1000*$E46/12</f>
        <v>2661.4349999999999</v>
      </c>
      <c r="G46" s="59">
        <f>'HP SODIUM VAPOR'!F23</f>
        <v>14.845347003951067</v>
      </c>
      <c r="H46" s="59">
        <f>'HP SODIUM VAPOR'!F$88/12</f>
        <v>11.795909859880267</v>
      </c>
      <c r="I46" s="59">
        <f>'HP SODIUM VAPOR'!F$55/12</f>
        <v>1.4145992530710858</v>
      </c>
      <c r="J46" s="59">
        <f t="shared" si="12"/>
        <v>1.634837890999715</v>
      </c>
      <c r="K46" s="59">
        <f t="shared" si="2"/>
        <v>0.51699612549621532</v>
      </c>
      <c r="L46" s="59">
        <f>(J46-K46)</f>
        <v>1.1178417655034996</v>
      </c>
      <c r="M46" s="61">
        <f>G46*E46</f>
        <v>1603.2974764267153</v>
      </c>
      <c r="N46" s="68">
        <f t="shared" si="13"/>
        <v>1273.9582648670687</v>
      </c>
      <c r="O46" s="68">
        <f t="shared" si="13"/>
        <v>152.77671933167727</v>
      </c>
      <c r="P46" s="68">
        <f t="shared" si="14"/>
        <v>55.835581553591254</v>
      </c>
      <c r="Q46" s="68">
        <f t="shared" si="14"/>
        <v>120.72691067437795</v>
      </c>
      <c r="R46" s="68"/>
      <c r="S46" s="64">
        <f t="shared" si="0"/>
        <v>33</v>
      </c>
      <c r="T46" s="127"/>
      <c r="U46" s="69"/>
      <c r="V46" s="69"/>
      <c r="W46" s="69"/>
    </row>
    <row r="47" spans="1:23">
      <c r="A47" s="64">
        <f t="shared" si="1"/>
        <v>34</v>
      </c>
      <c r="B47" s="64"/>
      <c r="C47" s="65" t="s">
        <v>178</v>
      </c>
      <c r="E47" s="225"/>
      <c r="F47" s="172"/>
      <c r="G47" s="59"/>
      <c r="K47" s="59"/>
      <c r="L47" s="59"/>
      <c r="M47" s="61"/>
      <c r="N47" s="68"/>
      <c r="O47" s="68"/>
      <c r="S47" s="64">
        <f t="shared" si="0"/>
        <v>34</v>
      </c>
      <c r="T47" s="127"/>
      <c r="U47" s="69"/>
      <c r="V47" s="69"/>
      <c r="W47" s="69"/>
    </row>
    <row r="48" spans="1:23">
      <c r="A48" s="64">
        <f>A46+1</f>
        <v>34</v>
      </c>
      <c r="B48" s="64"/>
      <c r="C48" s="64">
        <v>200</v>
      </c>
      <c r="D48" s="64">
        <v>22000</v>
      </c>
      <c r="E48" s="225">
        <f>'[3]LIGHTING MC'!E47+'[3]LIGHTING MC (SCHOOL)'!E47</f>
        <v>48</v>
      </c>
      <c r="F48" s="171">
        <f>'HP SODIUM VAPOR'!$G$41*$V$11/1000*$E48/12</f>
        <v>1616.0199999999998</v>
      </c>
      <c r="G48" s="59">
        <f>'HP SODIUM VAPOR'!G25</f>
        <v>16.727025305119891</v>
      </c>
      <c r="H48" s="59">
        <f>'HP SODIUM VAPOR'!G$88/12</f>
        <v>13.078915130542152</v>
      </c>
      <c r="I48" s="59">
        <f>'HP SODIUM VAPOR'!G$55/12</f>
        <v>1.4145992530710858</v>
      </c>
      <c r="J48" s="59">
        <f t="shared" si="12"/>
        <v>2.233510921506654</v>
      </c>
      <c r="K48" s="59">
        <f t="shared" si="2"/>
        <v>0.70631865032581553</v>
      </c>
      <c r="L48" s="59">
        <f>(J48-K48)</f>
        <v>1.5271922711808386</v>
      </c>
      <c r="M48" s="61">
        <f>G48*E48</f>
        <v>802.89721464575473</v>
      </c>
      <c r="N48" s="68">
        <f t="shared" si="13"/>
        <v>627.78792626602331</v>
      </c>
      <c r="O48" s="68">
        <f t="shared" si="13"/>
        <v>67.900764147412119</v>
      </c>
      <c r="P48" s="68">
        <f t="shared" si="14"/>
        <v>33.903295215639147</v>
      </c>
      <c r="Q48" s="68">
        <f t="shared" si="14"/>
        <v>73.305229016680244</v>
      </c>
      <c r="R48" s="68"/>
      <c r="S48" s="64">
        <f t="shared" si="0"/>
        <v>34</v>
      </c>
      <c r="T48" s="127"/>
      <c r="U48" s="69"/>
      <c r="V48" s="69"/>
      <c r="W48" s="69"/>
    </row>
    <row r="49" spans="1:23">
      <c r="A49" s="64">
        <f t="shared" si="1"/>
        <v>35</v>
      </c>
      <c r="B49" s="64"/>
      <c r="C49" s="64">
        <v>250</v>
      </c>
      <c r="D49" s="64">
        <v>30000</v>
      </c>
      <c r="E49" s="225">
        <f>'[3]LIGHTING MC'!E48+'[3]LIGHTING MC (SCHOOL)'!E48</f>
        <v>1248</v>
      </c>
      <c r="F49" s="171">
        <f>'HP SODIUM VAPOR'!$H$41*$V$11/1000*$E49/12</f>
        <v>42449.68</v>
      </c>
      <c r="G49" s="59">
        <f>'HP SODIUM VAPOR'!H25</f>
        <v>16.840317718303719</v>
      </c>
      <c r="H49" s="59">
        <f>'HP SODIUM VAPOR'!H$88/12</f>
        <v>13.169181657937251</v>
      </c>
      <c r="I49" s="59">
        <f>'HP SODIUM VAPOR'!H$55/12</f>
        <v>1.4145992530710858</v>
      </c>
      <c r="J49" s="59">
        <f t="shared" si="12"/>
        <v>2.2565368072953822</v>
      </c>
      <c r="K49" s="59">
        <f t="shared" si="2"/>
        <v>0.71360028589618474</v>
      </c>
      <c r="L49" s="59">
        <f>(J49-K49)</f>
        <v>1.5429365213991975</v>
      </c>
      <c r="M49" s="61">
        <f>G49*E49</f>
        <v>21016.716512443043</v>
      </c>
      <c r="N49" s="68">
        <f t="shared" si="13"/>
        <v>16435.138709105689</v>
      </c>
      <c r="O49" s="68">
        <f t="shared" si="13"/>
        <v>1765.419867832715</v>
      </c>
      <c r="P49" s="68">
        <f t="shared" si="14"/>
        <v>890.5731567984385</v>
      </c>
      <c r="Q49" s="68">
        <f t="shared" si="14"/>
        <v>1925.5847787061984</v>
      </c>
      <c r="R49" s="68"/>
      <c r="S49" s="64">
        <f t="shared" si="0"/>
        <v>35</v>
      </c>
      <c r="T49" s="127"/>
      <c r="U49" s="69"/>
      <c r="V49" s="69"/>
      <c r="W49" s="69"/>
    </row>
    <row r="50" spans="1:23">
      <c r="A50" s="64">
        <f t="shared" si="1"/>
        <v>36</v>
      </c>
      <c r="B50" s="64"/>
      <c r="C50" s="64">
        <v>400</v>
      </c>
      <c r="D50" s="64">
        <v>50000</v>
      </c>
      <c r="E50" s="225">
        <f>'[3]LIGHTING MC'!E49+'[3]LIGHTING MC (SCHOOL)'!E49</f>
        <v>24</v>
      </c>
      <c r="F50" s="171">
        <f>'HP SODIUM VAPOR'!$I$41*$V$11/1000*$E50/12</f>
        <v>1449.42</v>
      </c>
      <c r="G50" s="59">
        <f>'HP SODIUM VAPOR'!I25</f>
        <v>20.685606457438386</v>
      </c>
      <c r="H50" s="59">
        <f>'HP SODIUM VAPOR'!I$88/12</f>
        <v>15.264503077128561</v>
      </c>
      <c r="I50" s="59">
        <f>'HP SODIUM VAPOR'!I$55/12</f>
        <v>1.4145992530710858</v>
      </c>
      <c r="J50" s="59">
        <f t="shared" si="12"/>
        <v>4.0065041272387392</v>
      </c>
      <c r="K50" s="59">
        <f t="shared" si="2"/>
        <v>1.2670045892442463</v>
      </c>
      <c r="L50" s="59">
        <f>(J50-K50)</f>
        <v>2.7394995379944929</v>
      </c>
      <c r="M50" s="61">
        <f>G50*E50</f>
        <v>496.45455497852129</v>
      </c>
      <c r="N50" s="68">
        <f t="shared" si="13"/>
        <v>366.34807385108547</v>
      </c>
      <c r="O50" s="68">
        <f t="shared" si="13"/>
        <v>33.950382073706059</v>
      </c>
      <c r="P50" s="68">
        <f t="shared" si="14"/>
        <v>30.408110141861911</v>
      </c>
      <c r="Q50" s="68">
        <f t="shared" si="14"/>
        <v>65.747988911867822</v>
      </c>
      <c r="R50" s="68"/>
      <c r="S50" s="64">
        <f t="shared" si="0"/>
        <v>36</v>
      </c>
      <c r="T50" s="127"/>
      <c r="U50" s="69"/>
      <c r="V50" s="69"/>
      <c r="W50" s="69"/>
    </row>
    <row r="51" spans="1:23">
      <c r="A51" s="64">
        <f t="shared" si="1"/>
        <v>37</v>
      </c>
      <c r="B51" s="64"/>
      <c r="C51" s="65" t="s">
        <v>179</v>
      </c>
      <c r="E51" s="225"/>
      <c r="F51" s="64"/>
      <c r="K51" s="59"/>
      <c r="L51" s="59"/>
      <c r="M51" s="61"/>
      <c r="N51" s="68"/>
      <c r="O51" s="68"/>
      <c r="S51" s="64">
        <f t="shared" si="0"/>
        <v>37</v>
      </c>
      <c r="T51" s="127"/>
      <c r="U51" s="69"/>
      <c r="V51" s="69"/>
      <c r="W51" s="69"/>
    </row>
    <row r="52" spans="1:23">
      <c r="A52" s="64">
        <f t="shared" si="1"/>
        <v>38</v>
      </c>
      <c r="B52" s="64"/>
      <c r="C52" s="64">
        <v>70</v>
      </c>
      <c r="D52" s="64">
        <v>5800</v>
      </c>
      <c r="E52" s="225">
        <f>'[3]LIGHTING MC'!E51+'[3]LIGHTING MC (SCHOOL)'!E51</f>
        <v>0</v>
      </c>
      <c r="F52" s="171">
        <f>'HP SODIUM VAPOR'!$D$45*$V$11/1000*$E52/12</f>
        <v>0</v>
      </c>
      <c r="G52" s="59">
        <f>'HP SODIUM VAPOR'!D34</f>
        <v>6.4413775881558175</v>
      </c>
      <c r="H52" s="59">
        <f>'HP SODIUM VAPOR'!D104/12</f>
        <v>4.3129758756341507</v>
      </c>
      <c r="I52" s="59">
        <f>'HP SODIUM VAPOR'!D$55/12</f>
        <v>1.4145992530710858</v>
      </c>
      <c r="J52" s="59">
        <f t="shared" ref="J52:J58" si="15">G52-H52-I52</f>
        <v>0.71380245945058096</v>
      </c>
      <c r="K52" s="59">
        <f t="shared" si="2"/>
        <v>0.22573070268144649</v>
      </c>
      <c r="L52" s="59">
        <f>(J52-K52)</f>
        <v>0.4880717567691345</v>
      </c>
      <c r="M52" s="61">
        <f>G52*E52</f>
        <v>0</v>
      </c>
      <c r="N52" s="68">
        <f t="shared" ref="N52:O58" si="16">H52*$E52</f>
        <v>0</v>
      </c>
      <c r="O52" s="68">
        <f t="shared" si="16"/>
        <v>0</v>
      </c>
      <c r="P52" s="68">
        <f t="shared" ref="P52:Q58" si="17">K52*$E52</f>
        <v>0</v>
      </c>
      <c r="Q52" s="68">
        <f t="shared" si="17"/>
        <v>0</v>
      </c>
      <c r="R52" s="68"/>
      <c r="S52" s="64">
        <f t="shared" si="0"/>
        <v>38</v>
      </c>
      <c r="T52" s="127"/>
      <c r="U52" s="69"/>
      <c r="V52" s="69"/>
      <c r="W52" s="69"/>
    </row>
    <row r="53" spans="1:23">
      <c r="A53" s="64">
        <f t="shared" si="1"/>
        <v>39</v>
      </c>
      <c r="B53" s="64"/>
      <c r="C53" s="64">
        <v>100</v>
      </c>
      <c r="D53" s="64">
        <v>9500</v>
      </c>
      <c r="E53" s="225">
        <f>'[3]LIGHTING MC'!E52+'[3]LIGHTING MC (SCHOOL)'!E52</f>
        <v>0</v>
      </c>
      <c r="F53" s="171">
        <f>'HP SODIUM VAPOR'!$E$45*$V$11/1000*$E53/12</f>
        <v>0</v>
      </c>
      <c r="G53" s="59">
        <f>'HP SODIUM VAPOR'!E34</f>
        <v>6.962571972871971</v>
      </c>
      <c r="H53" s="59">
        <f>'HP SODIUM VAPOR'!E104/12</f>
        <v>4.6499631740404785</v>
      </c>
      <c r="I53" s="59">
        <f>'HP SODIUM VAPOR'!E$55/12</f>
        <v>1.4145992530710858</v>
      </c>
      <c r="J53" s="59">
        <f t="shared" si="15"/>
        <v>0.8980095457604067</v>
      </c>
      <c r="K53" s="59">
        <f t="shared" si="2"/>
        <v>0.28398378724439988</v>
      </c>
      <c r="L53" s="59">
        <f>(J53-K53)</f>
        <v>0.61402575851600683</v>
      </c>
      <c r="M53" s="61">
        <f>G53*E53</f>
        <v>0</v>
      </c>
      <c r="N53" s="68">
        <f t="shared" si="16"/>
        <v>0</v>
      </c>
      <c r="O53" s="68">
        <f t="shared" si="16"/>
        <v>0</v>
      </c>
      <c r="P53" s="68">
        <f t="shared" si="17"/>
        <v>0</v>
      </c>
      <c r="Q53" s="68">
        <f t="shared" si="17"/>
        <v>0</v>
      </c>
      <c r="R53" s="68"/>
      <c r="S53" s="64">
        <f t="shared" si="0"/>
        <v>39</v>
      </c>
      <c r="T53" s="127"/>
      <c r="U53" s="69"/>
      <c r="V53" s="69"/>
      <c r="W53" s="69"/>
    </row>
    <row r="54" spans="1:23">
      <c r="A54" s="64">
        <f t="shared" si="1"/>
        <v>40</v>
      </c>
      <c r="B54" s="64"/>
      <c r="C54" s="64">
        <v>150</v>
      </c>
      <c r="D54" s="64">
        <v>16000</v>
      </c>
      <c r="E54" s="225">
        <f>'[3]LIGHTING MC'!E53+'[3]LIGHTING MC (SCHOOL)'!E53</f>
        <v>36</v>
      </c>
      <c r="F54" s="171">
        <f>'HP SODIUM VAPOR'!$F$45*$V$11/1000*$E54/12</f>
        <v>887.14499999999998</v>
      </c>
      <c r="G54" s="59">
        <f>'HP SODIUM VAPOR'!F34</f>
        <v>7.497620409386065</v>
      </c>
      <c r="H54" s="59">
        <f>'HP SODIUM VAPOR'!F104/12</f>
        <v>4.4481832653152642</v>
      </c>
      <c r="I54" s="59">
        <f>'HP SODIUM VAPOR'!F$55/12</f>
        <v>1.4145992530710858</v>
      </c>
      <c r="J54" s="59">
        <f t="shared" si="15"/>
        <v>1.634837890999715</v>
      </c>
      <c r="K54" s="59">
        <f t="shared" si="2"/>
        <v>0.51699612549621532</v>
      </c>
      <c r="L54" s="59">
        <f>(J54-K54)</f>
        <v>1.1178417655034996</v>
      </c>
      <c r="M54" s="61">
        <f>G54*E54</f>
        <v>269.91433473789834</v>
      </c>
      <c r="N54" s="68">
        <f t="shared" si="16"/>
        <v>160.13459755134951</v>
      </c>
      <c r="O54" s="68">
        <f t="shared" si="16"/>
        <v>50.925573110559085</v>
      </c>
      <c r="P54" s="68">
        <f t="shared" si="17"/>
        <v>18.61186051786375</v>
      </c>
      <c r="Q54" s="68">
        <f t="shared" si="17"/>
        <v>40.242303558125982</v>
      </c>
      <c r="R54" s="68"/>
      <c r="S54" s="64">
        <f t="shared" si="0"/>
        <v>40</v>
      </c>
      <c r="T54" s="127"/>
      <c r="U54" s="69"/>
      <c r="V54" s="69"/>
      <c r="W54" s="69"/>
    </row>
    <row r="55" spans="1:23">
      <c r="A55" s="64">
        <f t="shared" si="1"/>
        <v>41</v>
      </c>
      <c r="B55" s="64"/>
      <c r="C55" s="65" t="s">
        <v>180</v>
      </c>
      <c r="E55" s="225"/>
      <c r="F55" s="172"/>
      <c r="K55" s="59"/>
      <c r="L55" s="59"/>
      <c r="M55" s="61"/>
      <c r="N55" s="68"/>
      <c r="O55" s="68"/>
      <c r="S55" s="64">
        <f t="shared" si="0"/>
        <v>41</v>
      </c>
      <c r="T55" s="127"/>
      <c r="U55" s="69"/>
      <c r="V55" s="69"/>
      <c r="W55" s="69"/>
    </row>
    <row r="56" spans="1:23">
      <c r="A56" s="64">
        <f>A54+1</f>
        <v>41</v>
      </c>
      <c r="B56" s="64"/>
      <c r="C56" s="64">
        <v>200</v>
      </c>
      <c r="D56" s="64">
        <v>22000</v>
      </c>
      <c r="E56" s="225">
        <f>'[3]LIGHTING MC'!E55+'[3]LIGHTING MC (SCHOOL)'!E55</f>
        <v>0</v>
      </c>
      <c r="F56" s="171">
        <f>'HP SODIUM VAPOR'!$G$41*$V$11/1000*$E56/12</f>
        <v>0</v>
      </c>
      <c r="G56" s="59">
        <f>'HP SODIUM VAPOR'!G36</f>
        <v>8.0378223316960291</v>
      </c>
      <c r="H56" s="59">
        <f>'HP SODIUM VAPOR'!G104/12</f>
        <v>4.3897121571182884</v>
      </c>
      <c r="I56" s="59">
        <f>'HP SODIUM VAPOR'!G$55/12</f>
        <v>1.4145992530710858</v>
      </c>
      <c r="J56" s="59">
        <f t="shared" si="15"/>
        <v>2.2335109215066549</v>
      </c>
      <c r="K56" s="59">
        <f t="shared" si="2"/>
        <v>0.70631865032581587</v>
      </c>
      <c r="L56" s="59">
        <f>(J56-K56)</f>
        <v>1.527192271180839</v>
      </c>
      <c r="M56" s="61">
        <f>G56*E56</f>
        <v>0</v>
      </c>
      <c r="N56" s="68">
        <f t="shared" si="16"/>
        <v>0</v>
      </c>
      <c r="O56" s="68">
        <f t="shared" si="16"/>
        <v>0</v>
      </c>
      <c r="P56" s="68">
        <f t="shared" si="17"/>
        <v>0</v>
      </c>
      <c r="Q56" s="68">
        <f t="shared" si="17"/>
        <v>0</v>
      </c>
      <c r="R56" s="68"/>
      <c r="S56" s="64">
        <f t="shared" si="0"/>
        <v>41</v>
      </c>
      <c r="T56" s="127"/>
      <c r="U56" s="69"/>
      <c r="V56" s="69"/>
      <c r="W56" s="69"/>
    </row>
    <row r="57" spans="1:23">
      <c r="A57" s="64">
        <f t="shared" si="1"/>
        <v>42</v>
      </c>
      <c r="B57" s="64"/>
      <c r="C57" s="64">
        <v>250</v>
      </c>
      <c r="D57" s="64">
        <v>30000</v>
      </c>
      <c r="E57" s="225">
        <f>'[3]LIGHTING MC'!E56+'[3]LIGHTING MC (SCHOOL)'!E56</f>
        <v>0</v>
      </c>
      <c r="F57" s="171">
        <f>'HP SODIUM VAPOR'!$H$41*$V$11/1000*$E57/12</f>
        <v>0</v>
      </c>
      <c r="G57" s="59">
        <f>'HP SODIUM VAPOR'!H36</f>
        <v>9.2230117481871794</v>
      </c>
      <c r="H57" s="59">
        <f>'HP SODIUM VAPOR'!H104/12</f>
        <v>5.5518756878207114</v>
      </c>
      <c r="I57" s="59">
        <f>'HP SODIUM VAPOR'!H$55/12</f>
        <v>1.4145992530710858</v>
      </c>
      <c r="J57" s="59">
        <f t="shared" si="15"/>
        <v>2.2565368072953822</v>
      </c>
      <c r="K57" s="59">
        <f t="shared" si="2"/>
        <v>0.71360028589618474</v>
      </c>
      <c r="L57" s="59">
        <f>(J57-K57)</f>
        <v>1.5429365213991975</v>
      </c>
      <c r="M57" s="61">
        <f>G57*E57</f>
        <v>0</v>
      </c>
      <c r="N57" s="68">
        <f t="shared" si="16"/>
        <v>0</v>
      </c>
      <c r="O57" s="68">
        <f t="shared" si="16"/>
        <v>0</v>
      </c>
      <c r="P57" s="68">
        <f t="shared" si="17"/>
        <v>0</v>
      </c>
      <c r="Q57" s="68">
        <f t="shared" si="17"/>
        <v>0</v>
      </c>
      <c r="R57" s="68"/>
      <c r="S57" s="64">
        <f t="shared" si="0"/>
        <v>42</v>
      </c>
      <c r="T57" s="127"/>
      <c r="U57" s="69"/>
      <c r="V57" s="69"/>
      <c r="W57" s="69"/>
    </row>
    <row r="58" spans="1:23">
      <c r="A58" s="64">
        <f t="shared" si="1"/>
        <v>43</v>
      </c>
      <c r="B58" s="64"/>
      <c r="C58" s="64">
        <v>400</v>
      </c>
      <c r="D58" s="64">
        <v>50000</v>
      </c>
      <c r="E58" s="225">
        <f>'[3]LIGHTING MC'!E57+'[3]LIGHTING MC (SCHOOL)'!E57</f>
        <v>0</v>
      </c>
      <c r="F58" s="171">
        <f>'HP SODIUM VAPOR'!$I$41*$V$11/1000*$E58/12</f>
        <v>0</v>
      </c>
      <c r="G58" s="59">
        <f>'HP SODIUM VAPOR'!I36</f>
        <v>10.282654322076745</v>
      </c>
      <c r="H58" s="59">
        <f>'HP SODIUM VAPOR'!I104/12</f>
        <v>4.8615509417669189</v>
      </c>
      <c r="I58" s="59">
        <f>'HP SODIUM VAPOR'!I$55/12</f>
        <v>1.4145992530710858</v>
      </c>
      <c r="J58" s="59">
        <f t="shared" si="15"/>
        <v>4.0065041272387401</v>
      </c>
      <c r="K58" s="59">
        <f t="shared" si="2"/>
        <v>1.2670045892442465</v>
      </c>
      <c r="L58" s="59">
        <f>(J58-K58)</f>
        <v>2.7394995379944937</v>
      </c>
      <c r="M58" s="61">
        <f>G58*E58</f>
        <v>0</v>
      </c>
      <c r="N58" s="68">
        <f t="shared" si="16"/>
        <v>0</v>
      </c>
      <c r="O58" s="68">
        <f t="shared" si="16"/>
        <v>0</v>
      </c>
      <c r="P58" s="68">
        <f t="shared" si="17"/>
        <v>0</v>
      </c>
      <c r="Q58" s="68">
        <f t="shared" si="17"/>
        <v>0</v>
      </c>
      <c r="R58" s="68"/>
      <c r="S58" s="64">
        <f t="shared" si="0"/>
        <v>43</v>
      </c>
      <c r="T58" s="127"/>
      <c r="U58" s="69"/>
      <c r="V58" s="69"/>
      <c r="W58" s="69"/>
    </row>
    <row r="59" spans="1:23">
      <c r="A59" s="64">
        <f t="shared" si="1"/>
        <v>44</v>
      </c>
      <c r="B59" s="64"/>
      <c r="C59" s="65" t="s">
        <v>66</v>
      </c>
      <c r="E59" s="225"/>
      <c r="F59" s="64"/>
      <c r="K59" s="59"/>
      <c r="L59" s="59"/>
      <c r="M59" s="61"/>
      <c r="N59" s="68"/>
      <c r="O59" s="68"/>
      <c r="S59" s="64">
        <f t="shared" si="0"/>
        <v>44</v>
      </c>
      <c r="T59" s="127"/>
      <c r="U59" s="69"/>
      <c r="V59" s="69"/>
      <c r="W59" s="69"/>
    </row>
    <row r="60" spans="1:23">
      <c r="A60" s="64">
        <f t="shared" si="1"/>
        <v>45</v>
      </c>
      <c r="B60" s="64"/>
      <c r="C60" s="64">
        <v>55</v>
      </c>
      <c r="D60" s="64">
        <v>8000</v>
      </c>
      <c r="E60" s="225">
        <f>'[3]LIGHTING MC'!E59+'[3]LIGHTING MC (SCHOOL)'!E59</f>
        <v>456</v>
      </c>
      <c r="F60" s="172">
        <f>'LP SODIUM VAPOR'!$D$29*$V$11/1000*$E60/12</f>
        <v>2215.7800000000002</v>
      </c>
      <c r="G60" s="59">
        <f>'LP SODIUM VAPOR'!D13</f>
        <v>9.9304324472178767</v>
      </c>
      <c r="H60" s="59">
        <f>'LP SODIUM VAPOR'!D70/12</f>
        <v>8.1934707931045931</v>
      </c>
      <c r="I60" s="59">
        <f>'LP SODIUM VAPOR'!D$39/12</f>
        <v>1.4145992530710858</v>
      </c>
      <c r="J60" s="59">
        <f>G60-H60-I60</f>
        <v>0.32236240104219771</v>
      </c>
      <c r="K60" s="59">
        <f t="shared" si="2"/>
        <v>0.10194289798516933</v>
      </c>
      <c r="L60" s="59">
        <f>(J60-K60)</f>
        <v>0.2204195030570284</v>
      </c>
      <c r="M60" s="61">
        <f>G60*E60</f>
        <v>4528.2771959313513</v>
      </c>
      <c r="N60" s="68">
        <f t="shared" ref="N60:O63" si="18">H60*$E60</f>
        <v>3736.2226816556945</v>
      </c>
      <c r="O60" s="68">
        <f t="shared" si="18"/>
        <v>645.05725940041509</v>
      </c>
      <c r="P60" s="68">
        <f t="shared" ref="P60:Q63" si="19">K60*$E60</f>
        <v>46.485961481237212</v>
      </c>
      <c r="Q60" s="68">
        <f t="shared" si="19"/>
        <v>100.51129339400495</v>
      </c>
      <c r="R60" s="68"/>
      <c r="S60" s="64">
        <f t="shared" si="0"/>
        <v>45</v>
      </c>
      <c r="T60" s="127"/>
      <c r="U60" s="69"/>
      <c r="V60" s="69"/>
      <c r="W60" s="69"/>
    </row>
    <row r="61" spans="1:23">
      <c r="A61" s="64">
        <f t="shared" si="1"/>
        <v>46</v>
      </c>
      <c r="B61" s="64"/>
      <c r="C61" s="64">
        <v>90</v>
      </c>
      <c r="D61" s="64">
        <v>13500</v>
      </c>
      <c r="E61" s="225">
        <f>'[3]LIGHTING MC'!E60+'[3]LIGHTING MC (SCHOOL)'!E60</f>
        <v>1680</v>
      </c>
      <c r="F61" s="172">
        <f>'LP SODIUM VAPOR'!$E$29*$V$11/1000*$E61/12</f>
        <v>22740.899999999998</v>
      </c>
      <c r="G61" s="59">
        <f>'LP SODIUM VAPOR'!E13</f>
        <v>10.768595476038682</v>
      </c>
      <c r="H61" s="59">
        <f>'LP SODIUM VAPOR'!E70/12</f>
        <v>8.4559866772071874</v>
      </c>
      <c r="I61" s="59">
        <f>'LP SODIUM VAPOR'!E$39/12</f>
        <v>1.4145992530710858</v>
      </c>
      <c r="J61" s="59">
        <f>G61-H61-I61</f>
        <v>0.89800954576040848</v>
      </c>
      <c r="K61" s="59">
        <f t="shared" si="2"/>
        <v>0.28398378724440049</v>
      </c>
      <c r="L61" s="59">
        <f>(J61-K61)</f>
        <v>0.61402575851600805</v>
      </c>
      <c r="M61" s="61">
        <f>G61*E61</f>
        <v>18091.240399744984</v>
      </c>
      <c r="N61" s="68">
        <f t="shared" si="18"/>
        <v>14206.057617708075</v>
      </c>
      <c r="O61" s="68">
        <f t="shared" si="18"/>
        <v>2376.5267451594241</v>
      </c>
      <c r="P61" s="68">
        <f t="shared" si="19"/>
        <v>477.09276257059281</v>
      </c>
      <c r="Q61" s="68">
        <f t="shared" si="19"/>
        <v>1031.5632743068936</v>
      </c>
      <c r="R61" s="68"/>
      <c r="S61" s="64">
        <f t="shared" si="0"/>
        <v>46</v>
      </c>
      <c r="T61" s="127"/>
      <c r="U61" s="69"/>
      <c r="V61" s="69"/>
      <c r="W61" s="69"/>
    </row>
    <row r="62" spans="1:23">
      <c r="A62" s="64">
        <f t="shared" si="1"/>
        <v>47</v>
      </c>
      <c r="B62" s="64"/>
      <c r="C62" s="64">
        <v>135</v>
      </c>
      <c r="D62" s="64">
        <v>22500</v>
      </c>
      <c r="E62" s="225">
        <f>'[3]LIGHTING MC'!E61+'[3]LIGHTING MC (SCHOOL)'!E61</f>
        <v>2976</v>
      </c>
      <c r="F62" s="172">
        <f>'LP SODIUM VAPOR'!$F$29*$V$11/1000*$E62/12</f>
        <v>61975.200000000004</v>
      </c>
      <c r="G62" s="59">
        <f>'LP SODIUM VAPOR'!F13</f>
        <v>12.02275201234392</v>
      </c>
      <c r="H62" s="59">
        <f>'LP SODIUM VAPOR'!F70/12</f>
        <v>9.2265996119491298</v>
      </c>
      <c r="I62" s="59">
        <f>'LP SODIUM VAPOR'!F$39/12</f>
        <v>1.4145992530710858</v>
      </c>
      <c r="J62" s="59">
        <f>G62-H62-I62</f>
        <v>1.3815531473237046</v>
      </c>
      <c r="K62" s="59">
        <f t="shared" si="2"/>
        <v>0.43689813422215434</v>
      </c>
      <c r="L62" s="59">
        <f>(J62-K62)</f>
        <v>0.94465501310155031</v>
      </c>
      <c r="M62" s="61">
        <f>G62*E62</f>
        <v>35779.709988735507</v>
      </c>
      <c r="N62" s="68">
        <f t="shared" si="18"/>
        <v>27458.360445160612</v>
      </c>
      <c r="O62" s="68">
        <f t="shared" si="18"/>
        <v>4209.8473771395511</v>
      </c>
      <c r="P62" s="68">
        <f t="shared" si="19"/>
        <v>1300.2088474451314</v>
      </c>
      <c r="Q62" s="68">
        <f t="shared" si="19"/>
        <v>2811.2933189902137</v>
      </c>
      <c r="R62" s="68"/>
      <c r="S62" s="64">
        <f t="shared" si="0"/>
        <v>47</v>
      </c>
      <c r="T62" s="127"/>
      <c r="U62" s="69"/>
      <c r="V62" s="69"/>
      <c r="W62" s="69"/>
    </row>
    <row r="63" spans="1:23">
      <c r="A63" s="64">
        <f t="shared" si="1"/>
        <v>48</v>
      </c>
      <c r="B63" s="64"/>
      <c r="C63" s="64">
        <v>180</v>
      </c>
      <c r="D63" s="64">
        <v>33000</v>
      </c>
      <c r="E63" s="225">
        <f>'[3]LIGHTING MC'!E62+'[3]LIGHTING MC (SCHOOL)'!E62</f>
        <v>1896</v>
      </c>
      <c r="F63" s="172">
        <f>'LP SODIUM VAPOR'!$G$29*$V$11/1000*$E63/12</f>
        <v>64490.860000000008</v>
      </c>
      <c r="G63" s="59">
        <f>'LP SODIUM VAPOR'!G13</f>
        <v>12.724195138021846</v>
      </c>
      <c r="H63" s="59">
        <f>'LP SODIUM VAPOR'!G70/12</f>
        <v>9.0530590776553783</v>
      </c>
      <c r="I63" s="59">
        <f>'LP SODIUM VAPOR'!G$39/12</f>
        <v>1.4145992530710858</v>
      </c>
      <c r="J63" s="59">
        <f>G63-H63-I63</f>
        <v>2.2565368072953822</v>
      </c>
      <c r="K63" s="59">
        <f t="shared" si="2"/>
        <v>0.71360028589618474</v>
      </c>
      <c r="L63" s="59">
        <f>(J63-K63)</f>
        <v>1.5429365213991975</v>
      </c>
      <c r="M63" s="61">
        <f>G63*E63</f>
        <v>24125.07398168942</v>
      </c>
      <c r="N63" s="68">
        <f t="shared" si="18"/>
        <v>17164.600011234597</v>
      </c>
      <c r="O63" s="68">
        <f t="shared" si="18"/>
        <v>2682.0801838227785</v>
      </c>
      <c r="P63" s="68">
        <f t="shared" si="19"/>
        <v>1352.9861420591662</v>
      </c>
      <c r="Q63" s="68">
        <f t="shared" si="19"/>
        <v>2925.4076445728783</v>
      </c>
      <c r="R63" s="68"/>
      <c r="S63" s="64">
        <f t="shared" si="0"/>
        <v>48</v>
      </c>
      <c r="T63" s="127"/>
      <c r="U63" s="69"/>
      <c r="V63" s="69"/>
      <c r="W63" s="69"/>
    </row>
    <row r="64" spans="1:23">
      <c r="A64" s="64">
        <f t="shared" si="1"/>
        <v>49</v>
      </c>
      <c r="B64" s="64"/>
      <c r="C64" s="65" t="s">
        <v>67</v>
      </c>
      <c r="E64" s="225"/>
      <c r="F64" s="64"/>
      <c r="K64" s="59"/>
      <c r="L64" s="59"/>
      <c r="M64" s="61"/>
      <c r="N64" s="68"/>
      <c r="O64" s="68"/>
      <c r="S64" s="64">
        <f t="shared" si="0"/>
        <v>49</v>
      </c>
      <c r="T64" s="127"/>
      <c r="U64" s="69"/>
      <c r="V64" s="69"/>
      <c r="W64" s="69"/>
    </row>
    <row r="65" spans="1:23">
      <c r="A65" s="64">
        <f t="shared" si="1"/>
        <v>50</v>
      </c>
      <c r="B65" s="64"/>
      <c r="C65" s="64">
        <v>55</v>
      </c>
      <c r="D65" s="64">
        <v>8000</v>
      </c>
      <c r="E65" s="225">
        <f>'[3]LIGHTING MC'!E64+'[3]LIGHTING MC (SCHOOL)'!E64</f>
        <v>1164</v>
      </c>
      <c r="F65" s="172">
        <f>'LP SODIUM VAPOR'!$D$29*$V$11/1000*$E65/12</f>
        <v>5656.07</v>
      </c>
      <c r="G65" s="59">
        <f>'LP SODIUM VAPOR'!D15</f>
        <v>10.246943599729859</v>
      </c>
      <c r="H65" s="59">
        <f>'LP SODIUM VAPOR'!D71/12</f>
        <v>8.5099819456165751</v>
      </c>
      <c r="I65" s="59">
        <f>'LP SODIUM VAPOR'!D$39/12</f>
        <v>1.4145992530710858</v>
      </c>
      <c r="J65" s="59">
        <f>G65-H65-I65</f>
        <v>0.32236240104219771</v>
      </c>
      <c r="K65" s="59">
        <f t="shared" si="2"/>
        <v>0.10194289798516933</v>
      </c>
      <c r="L65" s="59">
        <f>(J65-K65)</f>
        <v>0.2204195030570284</v>
      </c>
      <c r="M65" s="61">
        <f>G65*E65</f>
        <v>11927.442350085556</v>
      </c>
      <c r="N65" s="68">
        <f t="shared" ref="N65:O68" si="20">H65*$E65</f>
        <v>9905.618984697694</v>
      </c>
      <c r="O65" s="68">
        <f t="shared" si="20"/>
        <v>1646.5935305747439</v>
      </c>
      <c r="P65" s="68">
        <f t="shared" ref="P65:Q68" si="21">K65*$E65</f>
        <v>118.66153325473709</v>
      </c>
      <c r="Q65" s="68">
        <f t="shared" si="21"/>
        <v>256.56830155838105</v>
      </c>
      <c r="R65" s="68"/>
      <c r="S65" s="64">
        <f t="shared" si="0"/>
        <v>50</v>
      </c>
      <c r="T65" s="127"/>
      <c r="U65" s="69"/>
      <c r="V65" s="69"/>
      <c r="W65" s="69"/>
    </row>
    <row r="66" spans="1:23">
      <c r="A66" s="64">
        <f t="shared" si="1"/>
        <v>51</v>
      </c>
      <c r="B66" s="64"/>
      <c r="C66" s="64">
        <v>90</v>
      </c>
      <c r="D66" s="64">
        <v>13500</v>
      </c>
      <c r="E66" s="225">
        <f>'[3]LIGHTING MC'!E65+'[3]LIGHTING MC (SCHOOL)'!E65</f>
        <v>1704</v>
      </c>
      <c r="F66" s="172">
        <f>'LP SODIUM VAPOR'!$E$29*$V$11/1000*$E66/12</f>
        <v>23065.77</v>
      </c>
      <c r="G66" s="59">
        <f>'LP SODIUM VAPOR'!E15</f>
        <v>11.082476662968309</v>
      </c>
      <c r="H66" s="59">
        <f>'LP SODIUM VAPOR'!E71/12</f>
        <v>8.7698678641368151</v>
      </c>
      <c r="I66" s="59">
        <f>'LP SODIUM VAPOR'!E$39/12</f>
        <v>1.4145992530710858</v>
      </c>
      <c r="J66" s="59">
        <f>G66-H66-I66</f>
        <v>0.89800954576040848</v>
      </c>
      <c r="K66" s="59">
        <f t="shared" si="2"/>
        <v>0.28398378724440049</v>
      </c>
      <c r="L66" s="59">
        <f>(J66-K66)</f>
        <v>0.61402575851600805</v>
      </c>
      <c r="M66" s="61">
        <f>G66*E66</f>
        <v>18884.540233698001</v>
      </c>
      <c r="N66" s="68">
        <f t="shared" si="20"/>
        <v>14943.854840489133</v>
      </c>
      <c r="O66" s="68">
        <f t="shared" si="20"/>
        <v>2410.4771272331304</v>
      </c>
      <c r="P66" s="68">
        <f t="shared" si="21"/>
        <v>483.90837346445841</v>
      </c>
      <c r="Q66" s="68">
        <f t="shared" si="21"/>
        <v>1046.2998925112777</v>
      </c>
      <c r="R66" s="68"/>
      <c r="S66" s="64">
        <f t="shared" si="0"/>
        <v>51</v>
      </c>
      <c r="T66" s="127"/>
      <c r="U66" s="69"/>
      <c r="V66" s="69"/>
      <c r="W66" s="69"/>
    </row>
    <row r="67" spans="1:23">
      <c r="A67" s="64">
        <f t="shared" si="1"/>
        <v>52</v>
      </c>
      <c r="B67" s="64"/>
      <c r="C67" s="64">
        <v>135</v>
      </c>
      <c r="D67" s="64">
        <v>22500</v>
      </c>
      <c r="E67" s="225">
        <f>'[3]LIGHTING MC'!E66+'[3]LIGHTING MC (SCHOOL)'!E66</f>
        <v>12</v>
      </c>
      <c r="F67" s="172">
        <f>'LP SODIUM VAPOR'!$F$29*$V$11/1000*$E67/12</f>
        <v>249.9</v>
      </c>
      <c r="G67" s="59">
        <f>'LP SODIUM VAPOR'!F15</f>
        <v>12.364149991131301</v>
      </c>
      <c r="H67" s="59">
        <f>'LP SODIUM VAPOR'!F71/12</f>
        <v>9.5679975907365122</v>
      </c>
      <c r="I67" s="59">
        <f>'LP SODIUM VAPOR'!F$39/12</f>
        <v>1.4145992530710858</v>
      </c>
      <c r="J67" s="59">
        <f>G67-H67-I67</f>
        <v>1.3815531473237028</v>
      </c>
      <c r="K67" s="59">
        <f t="shared" si="2"/>
        <v>0.43689813422215373</v>
      </c>
      <c r="L67" s="59">
        <f>(J67-K67)</f>
        <v>0.94465501310154909</v>
      </c>
      <c r="M67" s="61">
        <f>G67*E67</f>
        <v>148.36979989357562</v>
      </c>
      <c r="N67" s="68">
        <f t="shared" si="20"/>
        <v>114.81597108883815</v>
      </c>
      <c r="O67" s="68">
        <f t="shared" si="20"/>
        <v>16.97519103685303</v>
      </c>
      <c r="P67" s="68">
        <f t="shared" si="21"/>
        <v>5.2427776106658452</v>
      </c>
      <c r="Q67" s="68">
        <f t="shared" si="21"/>
        <v>11.335860157218589</v>
      </c>
      <c r="R67" s="68"/>
      <c r="S67" s="64">
        <f t="shared" si="0"/>
        <v>52</v>
      </c>
      <c r="T67" s="127"/>
      <c r="U67" s="69"/>
      <c r="V67" s="69"/>
      <c r="W67" s="69"/>
    </row>
    <row r="68" spans="1:23">
      <c r="A68" s="64">
        <f t="shared" si="1"/>
        <v>53</v>
      </c>
      <c r="B68" s="64"/>
      <c r="C68" s="64">
        <v>180</v>
      </c>
      <c r="D68" s="64">
        <v>33000</v>
      </c>
      <c r="E68" s="225">
        <f>'[3]LIGHTING MC'!E67+'[3]LIGHTING MC (SCHOOL)'!E67</f>
        <v>396</v>
      </c>
      <c r="F68" s="172">
        <f>'LP SODIUM VAPOR'!$G$29*$V$11/1000*$E68/12</f>
        <v>13469.61</v>
      </c>
      <c r="G68" s="59">
        <f>'LP SODIUM VAPOR'!G15</f>
        <v>13.061509001790407</v>
      </c>
      <c r="H68" s="59">
        <f>'LP SODIUM VAPOR'!G71/12</f>
        <v>9.390372941423939</v>
      </c>
      <c r="I68" s="59">
        <f>'LP SODIUM VAPOR'!G$39/12</f>
        <v>1.4145992530710858</v>
      </c>
      <c r="J68" s="59">
        <f>G68-H68-I68</f>
        <v>2.2565368072953822</v>
      </c>
      <c r="K68" s="59">
        <f t="shared" si="2"/>
        <v>0.71360028589618474</v>
      </c>
      <c r="L68" s="59">
        <f>(J68-K68)</f>
        <v>1.5429365213991975</v>
      </c>
      <c r="M68" s="61">
        <f>G68*E68</f>
        <v>5172.3575647090011</v>
      </c>
      <c r="N68" s="68">
        <f t="shared" si="20"/>
        <v>3718.5876848038797</v>
      </c>
      <c r="O68" s="68">
        <f t="shared" si="20"/>
        <v>560.18130421615001</v>
      </c>
      <c r="P68" s="68">
        <f t="shared" si="21"/>
        <v>282.58571321488915</v>
      </c>
      <c r="Q68" s="68">
        <f t="shared" si="21"/>
        <v>611.00286247408224</v>
      </c>
      <c r="R68" s="68"/>
      <c r="S68" s="64">
        <f t="shared" si="0"/>
        <v>53</v>
      </c>
      <c r="T68" s="127"/>
      <c r="U68" s="69"/>
      <c r="V68" s="69"/>
      <c r="W68" s="69"/>
    </row>
    <row r="69" spans="1:23">
      <c r="A69" s="64">
        <f t="shared" si="1"/>
        <v>54</v>
      </c>
      <c r="B69" s="64"/>
      <c r="C69" s="65" t="s">
        <v>68</v>
      </c>
      <c r="E69" s="225"/>
      <c r="F69" s="64"/>
      <c r="K69" s="59"/>
      <c r="L69" s="59"/>
      <c r="M69" s="61"/>
      <c r="N69" s="68"/>
      <c r="O69" s="68"/>
      <c r="S69" s="64">
        <f t="shared" si="0"/>
        <v>54</v>
      </c>
      <c r="T69" s="127"/>
      <c r="U69" s="69"/>
      <c r="V69" s="69"/>
      <c r="W69" s="69"/>
    </row>
    <row r="70" spans="1:23">
      <c r="A70" s="64">
        <f t="shared" si="1"/>
        <v>55</v>
      </c>
      <c r="B70" s="64"/>
      <c r="C70" s="64">
        <v>55</v>
      </c>
      <c r="D70" s="64">
        <v>8000</v>
      </c>
      <c r="E70" s="225">
        <f>'[3]LIGHTING MC'!E69+'[3]LIGHTING MC (SCHOOL)'!E69</f>
        <v>0</v>
      </c>
      <c r="F70" s="172">
        <f>'LP SODIUM VAPOR'!$D$29*$V$11/1000*$E70/12</f>
        <v>0</v>
      </c>
      <c r="G70" s="59">
        <f>'LP SODIUM VAPOR'!D22</f>
        <v>8.4390706872485026</v>
      </c>
      <c r="H70" s="59">
        <f>'LP SODIUM VAPOR'!D87/12</f>
        <v>6.7021090331352191</v>
      </c>
      <c r="I70" s="59">
        <f>'LP SODIUM VAPOR'!D$39/12</f>
        <v>1.4145992530710858</v>
      </c>
      <c r="J70" s="59">
        <f>G70-H70-I70</f>
        <v>0.32236240104219771</v>
      </c>
      <c r="K70" s="59">
        <f t="shared" si="2"/>
        <v>0.10194289798516933</v>
      </c>
      <c r="L70" s="59">
        <f>(J70-K70)</f>
        <v>0.2204195030570284</v>
      </c>
      <c r="M70" s="61">
        <f>G70*E70</f>
        <v>0</v>
      </c>
      <c r="N70" s="68">
        <f t="shared" ref="N70:O73" si="22">H70*$E70</f>
        <v>0</v>
      </c>
      <c r="O70" s="68">
        <f t="shared" si="22"/>
        <v>0</v>
      </c>
      <c r="P70" s="68">
        <f t="shared" ref="P70:Q73" si="23">K70*$E70</f>
        <v>0</v>
      </c>
      <c r="Q70" s="68">
        <f t="shared" si="23"/>
        <v>0</v>
      </c>
      <c r="R70" s="68"/>
      <c r="S70" s="64">
        <f t="shared" si="0"/>
        <v>55</v>
      </c>
      <c r="T70" s="127"/>
      <c r="U70" s="69"/>
      <c r="V70" s="69"/>
      <c r="W70" s="69"/>
    </row>
    <row r="71" spans="1:23">
      <c r="A71" s="64">
        <f t="shared" si="1"/>
        <v>56</v>
      </c>
      <c r="B71" s="64"/>
      <c r="C71" s="64">
        <v>90</v>
      </c>
      <c r="D71" s="64">
        <v>13500</v>
      </c>
      <c r="E71" s="225">
        <f>'[3]LIGHTING MC'!E70+'[3]LIGHTING MC (SCHOOL)'!E70</f>
        <v>0</v>
      </c>
      <c r="F71" s="172">
        <f>'LP SODIUM VAPOR'!$E$29*$V$11/1000*$E71/12</f>
        <v>0</v>
      </c>
      <c r="G71" s="59">
        <f>'LP SODIUM VAPOR'!E22</f>
        <v>9.7233313311260847</v>
      </c>
      <c r="H71" s="59">
        <f>'LP SODIUM VAPOR'!E87/12</f>
        <v>7.4107225322945922</v>
      </c>
      <c r="I71" s="59">
        <f>'LP SODIUM VAPOR'!E$39/12</f>
        <v>1.4145992530710858</v>
      </c>
      <c r="J71" s="59">
        <f>G71-H71-I71</f>
        <v>0.8980095457604067</v>
      </c>
      <c r="K71" s="59">
        <f t="shared" si="2"/>
        <v>0.28398378724439988</v>
      </c>
      <c r="L71" s="59">
        <f>(J71-K71)</f>
        <v>0.61402575851600683</v>
      </c>
      <c r="M71" s="61">
        <f>G71*E71</f>
        <v>0</v>
      </c>
      <c r="N71" s="68">
        <f t="shared" si="22"/>
        <v>0</v>
      </c>
      <c r="O71" s="68">
        <f t="shared" si="22"/>
        <v>0</v>
      </c>
      <c r="P71" s="68">
        <f t="shared" si="23"/>
        <v>0</v>
      </c>
      <c r="Q71" s="68">
        <f t="shared" si="23"/>
        <v>0</v>
      </c>
      <c r="R71" s="68"/>
      <c r="S71" s="64">
        <f t="shared" si="0"/>
        <v>56</v>
      </c>
      <c r="T71" s="127"/>
      <c r="U71" s="69"/>
      <c r="V71" s="69"/>
      <c r="W71" s="69"/>
    </row>
    <row r="72" spans="1:23">
      <c r="A72" s="64">
        <f t="shared" si="1"/>
        <v>57</v>
      </c>
      <c r="B72" s="64"/>
      <c r="C72" s="64">
        <v>135</v>
      </c>
      <c r="D72" s="64">
        <v>22500</v>
      </c>
      <c r="E72" s="225">
        <f>'[3]LIGHTING MC'!E71+'[3]LIGHTING MC (SCHOOL)'!E71</f>
        <v>0</v>
      </c>
      <c r="F72" s="172">
        <f>'LP SODIUM VAPOR'!$F$29*$V$11/1000*$E72/12</f>
        <v>0</v>
      </c>
      <c r="G72" s="59">
        <f>'LP SODIUM VAPOR'!F22</f>
        <v>11.110174517123175</v>
      </c>
      <c r="H72" s="59">
        <f>'LP SODIUM VAPOR'!F87/12</f>
        <v>8.314022116728383</v>
      </c>
      <c r="I72" s="59">
        <f>'LP SODIUM VAPOR'!F$39/12</f>
        <v>1.4145992530710858</v>
      </c>
      <c r="J72" s="59">
        <f>G72-H72-I72</f>
        <v>1.3815531473237064</v>
      </c>
      <c r="K72" s="59">
        <f t="shared" si="2"/>
        <v>0.4368981342221549</v>
      </c>
      <c r="L72" s="59">
        <f>(J72-K72)</f>
        <v>0.94465501310155142</v>
      </c>
      <c r="M72" s="61">
        <f>G72*E72</f>
        <v>0</v>
      </c>
      <c r="N72" s="68">
        <f t="shared" si="22"/>
        <v>0</v>
      </c>
      <c r="O72" s="68">
        <f t="shared" si="22"/>
        <v>0</v>
      </c>
      <c r="P72" s="68">
        <f t="shared" si="23"/>
        <v>0</v>
      </c>
      <c r="Q72" s="68">
        <f t="shared" si="23"/>
        <v>0</v>
      </c>
      <c r="R72" s="68"/>
      <c r="S72" s="64">
        <f t="shared" si="0"/>
        <v>57</v>
      </c>
      <c r="T72" s="127"/>
      <c r="U72" s="69"/>
      <c r="V72" s="69"/>
      <c r="W72" s="69"/>
    </row>
    <row r="73" spans="1:23">
      <c r="A73" s="64">
        <f t="shared" si="1"/>
        <v>58</v>
      </c>
      <c r="B73" s="64"/>
      <c r="C73" s="64">
        <v>180</v>
      </c>
      <c r="D73" s="64">
        <v>33000</v>
      </c>
      <c r="E73" s="225">
        <f>'[3]LIGHTING MC'!E72+'[3]LIGHTING MC (SCHOOL)'!E72</f>
        <v>0</v>
      </c>
      <c r="F73" s="172">
        <f>'LP SODIUM VAPOR'!$G$29*$V$11/1000*$E73/12</f>
        <v>0</v>
      </c>
      <c r="G73" s="59">
        <f>'LP SODIUM VAPOR'!G22</f>
        <v>13.075438783101783</v>
      </c>
      <c r="H73" s="59">
        <f>'LP SODIUM VAPOR'!G87/12</f>
        <v>9.4043027227353146</v>
      </c>
      <c r="I73" s="59">
        <f>'LP SODIUM VAPOR'!G$39/12</f>
        <v>1.4145992530710858</v>
      </c>
      <c r="J73" s="59">
        <f>G73-H73-I73</f>
        <v>2.2565368072953822</v>
      </c>
      <c r="K73" s="59">
        <f t="shared" si="2"/>
        <v>0.71360028589618474</v>
      </c>
      <c r="L73" s="59">
        <f>(J73-K73)</f>
        <v>1.5429365213991975</v>
      </c>
      <c r="M73" s="61">
        <f>G73*E73</f>
        <v>0</v>
      </c>
      <c r="N73" s="68">
        <f t="shared" si="22"/>
        <v>0</v>
      </c>
      <c r="O73" s="68">
        <f t="shared" si="22"/>
        <v>0</v>
      </c>
      <c r="P73" s="68">
        <f t="shared" si="23"/>
        <v>0</v>
      </c>
      <c r="Q73" s="68">
        <f t="shared" si="23"/>
        <v>0</v>
      </c>
      <c r="R73" s="68"/>
      <c r="S73" s="64">
        <f t="shared" si="0"/>
        <v>58</v>
      </c>
      <c r="T73" s="127"/>
      <c r="U73" s="69"/>
      <c r="V73" s="69"/>
      <c r="W73" s="69"/>
    </row>
    <row r="74" spans="1:23">
      <c r="A74" s="64">
        <f t="shared" si="1"/>
        <v>59</v>
      </c>
      <c r="B74" s="64"/>
      <c r="C74" s="65" t="s">
        <v>69</v>
      </c>
      <c r="E74" s="225"/>
      <c r="F74" s="64"/>
      <c r="K74" s="59"/>
      <c r="L74" s="59"/>
      <c r="M74" s="61"/>
      <c r="N74" s="68"/>
      <c r="O74" s="68"/>
      <c r="S74" s="64">
        <f t="shared" si="0"/>
        <v>59</v>
      </c>
      <c r="T74" s="127"/>
      <c r="U74" s="69"/>
      <c r="V74" s="69"/>
      <c r="W74" s="69"/>
    </row>
    <row r="75" spans="1:23">
      <c r="A75" s="64">
        <f t="shared" si="1"/>
        <v>60</v>
      </c>
      <c r="B75" s="64"/>
      <c r="C75" s="64">
        <v>55</v>
      </c>
      <c r="D75" s="64">
        <v>8000</v>
      </c>
      <c r="E75" s="225">
        <f>'[3]LIGHTING MC'!E74+'[3]LIGHTING MC (SCHOOL)'!E74</f>
        <v>96</v>
      </c>
      <c r="F75" s="172">
        <f>'LP SODIUM VAPOR'!$D$29*$V$11/1000*$E75/12</f>
        <v>466.48</v>
      </c>
      <c r="G75" s="59">
        <f>'LP SODIUM VAPOR'!D17</f>
        <v>13.159880286716898</v>
      </c>
      <c r="H75" s="59">
        <f>'LP SODIUM VAPOR'!D72/12</f>
        <v>11.422918632603617</v>
      </c>
      <c r="I75" s="59">
        <f>'LP SODIUM VAPOR'!D$39/12</f>
        <v>1.4145992530710858</v>
      </c>
      <c r="J75" s="59">
        <f>G75-H75-I75</f>
        <v>0.32236240104219593</v>
      </c>
      <c r="K75" s="59">
        <f t="shared" si="2"/>
        <v>0.10194289798516877</v>
      </c>
      <c r="L75" s="59">
        <f>(J75-K75)</f>
        <v>0.22041950305702718</v>
      </c>
      <c r="M75" s="61">
        <f>G75*E75</f>
        <v>1263.3485075248223</v>
      </c>
      <c r="N75" s="68">
        <f>H75*$E75</f>
        <v>1096.6001887299471</v>
      </c>
      <c r="O75" s="68">
        <f>I75*$E75</f>
        <v>135.80152829482424</v>
      </c>
      <c r="P75" s="68">
        <f>K75*$E75</f>
        <v>9.7865182065762024</v>
      </c>
      <c r="Q75" s="68">
        <f>L75*$E75</f>
        <v>21.160272293474609</v>
      </c>
      <c r="R75" s="68"/>
      <c r="S75" s="64">
        <f t="shared" si="0"/>
        <v>60</v>
      </c>
      <c r="T75" s="127"/>
      <c r="U75" s="69"/>
      <c r="V75" s="69"/>
      <c r="W75" s="69"/>
    </row>
    <row r="76" spans="1:23">
      <c r="A76" s="64">
        <f t="shared" si="1"/>
        <v>61</v>
      </c>
      <c r="B76" s="64"/>
      <c r="C76" s="64">
        <v>90</v>
      </c>
      <c r="D76" s="64">
        <v>13500</v>
      </c>
      <c r="E76" s="225">
        <f>'[3]LIGHTING MC'!E75+'[3]LIGHTING MC (SCHOOL)'!E75</f>
        <v>672</v>
      </c>
      <c r="F76" s="172">
        <f>'LP SODIUM VAPOR'!$E$29*$V$11/1000*$E76/12</f>
        <v>9096.36</v>
      </c>
      <c r="G76" s="59">
        <f>'LP SODIUM VAPOR'!E17</f>
        <v>13.557131537804763</v>
      </c>
      <c r="H76" s="59">
        <f>'LP SODIUM VAPOR'!E72/12</f>
        <v>11.244522738973268</v>
      </c>
      <c r="I76" s="59">
        <f>'LP SODIUM VAPOR'!E$39/12</f>
        <v>1.4145992530710858</v>
      </c>
      <c r="J76" s="59">
        <f>G76-H76-I76</f>
        <v>0.89800954576040848</v>
      </c>
      <c r="K76" s="59">
        <f t="shared" si="2"/>
        <v>0.28398378724440049</v>
      </c>
      <c r="L76" s="59">
        <f>(J76-K76)</f>
        <v>0.61402575851600805</v>
      </c>
      <c r="M76" s="61">
        <f>G76*E76</f>
        <v>9110.3923934047998</v>
      </c>
      <c r="N76" s="68">
        <f t="shared" ref="N76:O78" si="24">H76*$E76</f>
        <v>7556.3192805900362</v>
      </c>
      <c r="O76" s="68">
        <f t="shared" si="24"/>
        <v>950.61069806376963</v>
      </c>
      <c r="P76" s="68">
        <f t="shared" ref="P76:Q78" si="25">K76*$E76</f>
        <v>190.83710502823712</v>
      </c>
      <c r="Q76" s="68">
        <f t="shared" si="25"/>
        <v>412.62530972275738</v>
      </c>
      <c r="R76" s="68"/>
      <c r="S76" s="64">
        <f t="shared" si="0"/>
        <v>61</v>
      </c>
      <c r="T76" s="127"/>
      <c r="U76" s="69"/>
      <c r="V76" s="69"/>
      <c r="W76" s="69"/>
    </row>
    <row r="77" spans="1:23">
      <c r="A77" s="64">
        <f t="shared" si="1"/>
        <v>62</v>
      </c>
      <c r="B77" s="64"/>
      <c r="C77" s="64">
        <v>135</v>
      </c>
      <c r="D77" s="64">
        <v>22500</v>
      </c>
      <c r="E77" s="225">
        <f>'[3]LIGHTING MC'!E76+'[3]LIGHTING MC (SCHOOL)'!E76</f>
        <v>12</v>
      </c>
      <c r="F77" s="172">
        <f>'LP SODIUM VAPOR'!$F$29*$V$11/1000*$E77/12</f>
        <v>249.9</v>
      </c>
      <c r="G77" s="59">
        <f>'LP SODIUM VAPOR'!F17</f>
        <v>15.568187004964429</v>
      </c>
      <c r="H77" s="59">
        <f>'LP SODIUM VAPOR'!F72/12</f>
        <v>12.772034604569638</v>
      </c>
      <c r="I77" s="59">
        <f>'LP SODIUM VAPOR'!F$39/12</f>
        <v>1.4145992530710858</v>
      </c>
      <c r="J77" s="59">
        <f>G77-H77-I77</f>
        <v>1.3815531473237046</v>
      </c>
      <c r="K77" s="59">
        <f t="shared" si="2"/>
        <v>0.43689813422215434</v>
      </c>
      <c r="L77" s="59">
        <f>(J77-K77)</f>
        <v>0.94465501310155031</v>
      </c>
      <c r="M77" s="61">
        <f>G77*E77</f>
        <v>186.81824405957315</v>
      </c>
      <c r="N77" s="68">
        <f t="shared" si="24"/>
        <v>153.26441525483565</v>
      </c>
      <c r="O77" s="68">
        <f t="shared" si="24"/>
        <v>16.97519103685303</v>
      </c>
      <c r="P77" s="68">
        <f t="shared" si="25"/>
        <v>5.2427776106658524</v>
      </c>
      <c r="Q77" s="68">
        <f t="shared" si="25"/>
        <v>11.335860157218605</v>
      </c>
      <c r="R77" s="68"/>
      <c r="S77" s="64">
        <f t="shared" si="0"/>
        <v>62</v>
      </c>
      <c r="T77" s="127"/>
      <c r="U77" s="69"/>
      <c r="V77" s="69"/>
      <c r="W77" s="69"/>
    </row>
    <row r="78" spans="1:23">
      <c r="A78" s="64">
        <f t="shared" si="1"/>
        <v>63</v>
      </c>
      <c r="B78" s="64"/>
      <c r="C78" s="64">
        <v>180</v>
      </c>
      <c r="D78" s="64">
        <v>33000</v>
      </c>
      <c r="E78" s="225">
        <f>'[3]LIGHTING MC'!E77+'[3]LIGHTING MC (SCHOOL)'!E77</f>
        <v>0</v>
      </c>
      <c r="F78" s="172">
        <f>'LP SODIUM VAPOR'!$G$29*$V$11/1000*$E78/12</f>
        <v>0</v>
      </c>
      <c r="G78" s="59">
        <f>'LP SODIUM VAPOR'!G17</f>
        <v>15.56836737895334</v>
      </c>
      <c r="H78" s="59">
        <f>'LP SODIUM VAPOR'!G72/12</f>
        <v>11.89723131858687</v>
      </c>
      <c r="I78" s="59">
        <f>'LP SODIUM VAPOR'!G$39/12</f>
        <v>1.4145992530710858</v>
      </c>
      <c r="J78" s="59">
        <f>G78-H78-I78</f>
        <v>2.256536807295384</v>
      </c>
      <c r="K78" s="59">
        <f t="shared" si="2"/>
        <v>0.71360028589618529</v>
      </c>
      <c r="L78" s="59">
        <f>(J78-K78)</f>
        <v>1.5429365213991986</v>
      </c>
      <c r="M78" s="61">
        <f>G78*E78</f>
        <v>0</v>
      </c>
      <c r="N78" s="68">
        <f t="shared" si="24"/>
        <v>0</v>
      </c>
      <c r="O78" s="68">
        <f t="shared" si="24"/>
        <v>0</v>
      </c>
      <c r="P78" s="68">
        <f t="shared" si="25"/>
        <v>0</v>
      </c>
      <c r="Q78" s="68">
        <f t="shared" si="25"/>
        <v>0</v>
      </c>
      <c r="R78" s="68"/>
      <c r="S78" s="64">
        <f t="shared" ref="S78:S98" si="26">A78</f>
        <v>63</v>
      </c>
      <c r="T78" s="127"/>
      <c r="U78" s="69"/>
      <c r="V78" s="69"/>
      <c r="W78" s="69"/>
    </row>
    <row r="79" spans="1:23">
      <c r="A79" s="64">
        <f t="shared" si="1"/>
        <v>64</v>
      </c>
      <c r="B79" s="64"/>
      <c r="C79" s="65" t="s">
        <v>70</v>
      </c>
      <c r="E79" s="225"/>
      <c r="F79" s="64"/>
      <c r="K79" s="59"/>
      <c r="L79" s="59"/>
      <c r="M79" s="61"/>
      <c r="N79" s="68"/>
      <c r="O79" s="68"/>
      <c r="S79" s="64">
        <f t="shared" si="26"/>
        <v>64</v>
      </c>
      <c r="T79" s="127"/>
      <c r="U79" s="69"/>
      <c r="V79" s="69"/>
      <c r="W79" s="69"/>
    </row>
    <row r="80" spans="1:23">
      <c r="A80" s="64">
        <f t="shared" si="1"/>
        <v>65</v>
      </c>
      <c r="B80" s="64"/>
      <c r="C80" s="64">
        <v>55</v>
      </c>
      <c r="D80" s="64">
        <v>8000</v>
      </c>
      <c r="E80" s="225">
        <f>'[3]LIGHTING MC'!E79+'[3]LIGHTING MC (SCHOOL)'!E79</f>
        <v>0</v>
      </c>
      <c r="F80" s="172">
        <f>'LP SODIUM VAPOR'!$D$29*$V$11/1000*$E80/12</f>
        <v>0</v>
      </c>
      <c r="G80" s="59">
        <f>'LP SODIUM VAPOR'!D24</f>
        <v>8.4378761120068528</v>
      </c>
      <c r="H80" s="59">
        <f>'LP SODIUM VAPOR'!D88/12</f>
        <v>6.7009144578935702</v>
      </c>
      <c r="I80" s="59">
        <f>'LP SODIUM VAPOR'!D$39/12</f>
        <v>1.4145992530710858</v>
      </c>
      <c r="J80" s="59">
        <f>G80-H80-I80</f>
        <v>0.32236240104219682</v>
      </c>
      <c r="K80" s="59">
        <f t="shared" si="2"/>
        <v>0.10194289798516905</v>
      </c>
      <c r="L80" s="59">
        <f>(J80-K80)</f>
        <v>0.22041950305702779</v>
      </c>
      <c r="M80" s="61">
        <f>G80*E80</f>
        <v>0</v>
      </c>
      <c r="N80" s="68">
        <f t="shared" ref="N80:O83" si="27">H80*$E80</f>
        <v>0</v>
      </c>
      <c r="O80" s="68">
        <f t="shared" si="27"/>
        <v>0</v>
      </c>
      <c r="P80" s="68">
        <f t="shared" ref="P80:Q83" si="28">K80*$E80</f>
        <v>0</v>
      </c>
      <c r="Q80" s="68">
        <f t="shared" si="28"/>
        <v>0</v>
      </c>
      <c r="R80" s="68"/>
      <c r="S80" s="64">
        <f t="shared" si="26"/>
        <v>65</v>
      </c>
      <c r="T80" s="127"/>
      <c r="U80" s="69"/>
      <c r="V80" s="69"/>
      <c r="W80" s="69"/>
    </row>
    <row r="81" spans="1:23">
      <c r="A81" s="64">
        <f t="shared" si="1"/>
        <v>66</v>
      </c>
      <c r="B81" s="64"/>
      <c r="C81" s="64">
        <v>90</v>
      </c>
      <c r="D81" s="64">
        <v>13500</v>
      </c>
      <c r="E81" s="225">
        <f>'[3]LIGHTING MC'!E80+'[3]LIGHTING MC (SCHOOL)'!E80</f>
        <v>0</v>
      </c>
      <c r="F81" s="172">
        <f>'LP SODIUM VAPOR'!$E$29*$V$11/1000*$E81/12</f>
        <v>0</v>
      </c>
      <c r="G81" s="59">
        <f>'LP SODIUM VAPOR'!E24</f>
        <v>10.114152268448629</v>
      </c>
      <c r="H81" s="59">
        <f>'LP SODIUM VAPOR'!E88/12</f>
        <v>7.8015434696171369</v>
      </c>
      <c r="I81" s="59">
        <f>'LP SODIUM VAPOR'!E$39/12</f>
        <v>1.4145992530710858</v>
      </c>
      <c r="J81" s="59">
        <f>G81-H81-I81</f>
        <v>0.8980095457604067</v>
      </c>
      <c r="K81" s="59">
        <f>(J81)*$V$8</f>
        <v>0.28398378724439988</v>
      </c>
      <c r="L81" s="59">
        <f>(J81-K81)</f>
        <v>0.61402575851600683</v>
      </c>
      <c r="M81" s="61">
        <f>G81*E81</f>
        <v>0</v>
      </c>
      <c r="N81" s="68">
        <f t="shared" si="27"/>
        <v>0</v>
      </c>
      <c r="O81" s="68">
        <f t="shared" si="27"/>
        <v>0</v>
      </c>
      <c r="P81" s="68">
        <f t="shared" si="28"/>
        <v>0</v>
      </c>
      <c r="Q81" s="68">
        <f t="shared" si="28"/>
        <v>0</v>
      </c>
      <c r="R81" s="68"/>
      <c r="S81" s="64">
        <f t="shared" si="26"/>
        <v>66</v>
      </c>
      <c r="T81" s="127"/>
      <c r="U81" s="69"/>
      <c r="V81" s="69"/>
      <c r="W81" s="69"/>
    </row>
    <row r="82" spans="1:23">
      <c r="A82" s="64">
        <f t="shared" si="1"/>
        <v>67</v>
      </c>
      <c r="B82" s="64"/>
      <c r="C82" s="64">
        <v>135</v>
      </c>
      <c r="D82" s="64">
        <v>22500</v>
      </c>
      <c r="E82" s="225">
        <f>'[3]LIGHTING MC'!E81+'[3]LIGHTING MC (SCHOOL)'!E81</f>
        <v>0</v>
      </c>
      <c r="F82" s="172">
        <f>'LP SODIUM VAPOR'!$F$29*$V$11/1000*$E82/12</f>
        <v>0</v>
      </c>
      <c r="G82" s="59">
        <f>'LP SODIUM VAPOR'!F24</f>
        <v>11.048199221967501</v>
      </c>
      <c r="H82" s="59">
        <f>'LP SODIUM VAPOR'!F88/12</f>
        <v>8.2520468215727103</v>
      </c>
      <c r="I82" s="59">
        <f>'LP SODIUM VAPOR'!F$39/12</f>
        <v>1.4145992530710858</v>
      </c>
      <c r="J82" s="59">
        <f>G82-H82-I82</f>
        <v>1.3815531473237046</v>
      </c>
      <c r="K82" s="59">
        <f>(J82)*$V$8</f>
        <v>0.43689813422215434</v>
      </c>
      <c r="L82" s="59">
        <f>(J82-K82)</f>
        <v>0.94465501310155031</v>
      </c>
      <c r="M82" s="61">
        <f>G82*E82</f>
        <v>0</v>
      </c>
      <c r="N82" s="68">
        <f t="shared" si="27"/>
        <v>0</v>
      </c>
      <c r="O82" s="68">
        <f t="shared" si="27"/>
        <v>0</v>
      </c>
      <c r="P82" s="68">
        <f t="shared" si="28"/>
        <v>0</v>
      </c>
      <c r="Q82" s="68">
        <f t="shared" si="28"/>
        <v>0</v>
      </c>
      <c r="R82" s="68"/>
      <c r="S82" s="64">
        <f t="shared" si="26"/>
        <v>67</v>
      </c>
      <c r="T82" s="127"/>
      <c r="U82" s="69"/>
      <c r="V82" s="69"/>
      <c r="W82" s="69"/>
    </row>
    <row r="83" spans="1:23">
      <c r="A83" s="64">
        <f t="shared" si="1"/>
        <v>68</v>
      </c>
      <c r="B83" s="64"/>
      <c r="C83" s="64">
        <v>180</v>
      </c>
      <c r="D83" s="64">
        <v>33000</v>
      </c>
      <c r="E83" s="225">
        <f>'[3]LIGHTING MC'!E82+'[3]LIGHTING MC (SCHOOL)'!E82</f>
        <v>0</v>
      </c>
      <c r="F83" s="172">
        <f>'LP SODIUM VAPOR'!$G$29*$V$11/1000*$E83/12</f>
        <v>0</v>
      </c>
      <c r="G83" s="59">
        <f>'LP SODIUM VAPOR'!G24</f>
        <v>13.035250509088788</v>
      </c>
      <c r="H83" s="59">
        <f>'LP SODIUM VAPOR'!G88/12</f>
        <v>9.3641144487223205</v>
      </c>
      <c r="I83" s="59">
        <f>'LP SODIUM VAPOR'!G$39/12</f>
        <v>1.4145992530710858</v>
      </c>
      <c r="J83" s="59">
        <f>G83-H83-I83</f>
        <v>2.2565368072953822</v>
      </c>
      <c r="K83" s="59">
        <f>(J83)*$V$8</f>
        <v>0.71360028589618474</v>
      </c>
      <c r="L83" s="59">
        <f>(J83-K83)</f>
        <v>1.5429365213991975</v>
      </c>
      <c r="M83" s="61">
        <f>G83*E83</f>
        <v>0</v>
      </c>
      <c r="N83" s="68">
        <f t="shared" si="27"/>
        <v>0</v>
      </c>
      <c r="O83" s="68">
        <f t="shared" si="27"/>
        <v>0</v>
      </c>
      <c r="P83" s="68">
        <f t="shared" si="28"/>
        <v>0</v>
      </c>
      <c r="Q83" s="68">
        <f t="shared" si="28"/>
        <v>0</v>
      </c>
      <c r="R83" s="68"/>
      <c r="S83" s="64">
        <f t="shared" si="26"/>
        <v>68</v>
      </c>
      <c r="T83" s="127"/>
      <c r="U83" s="69"/>
      <c r="V83" s="69"/>
      <c r="W83" s="69"/>
    </row>
    <row r="84" spans="1:23">
      <c r="A84" s="64">
        <f t="shared" ref="A84:A98" si="29">A83+1</f>
        <v>69</v>
      </c>
      <c r="B84" s="64"/>
      <c r="C84" s="100" t="s">
        <v>110</v>
      </c>
      <c r="E84" s="225"/>
      <c r="K84" s="59"/>
      <c r="L84" s="59"/>
      <c r="M84" s="61"/>
      <c r="S84" s="64">
        <f t="shared" si="26"/>
        <v>69</v>
      </c>
      <c r="T84" s="127"/>
      <c r="U84" s="69"/>
      <c r="V84" s="69"/>
      <c r="W84" s="69"/>
    </row>
    <row r="85" spans="1:23">
      <c r="A85" s="64">
        <f t="shared" si="29"/>
        <v>70</v>
      </c>
      <c r="B85" s="64"/>
      <c r="C85" s="27">
        <v>100</v>
      </c>
      <c r="D85" s="173">
        <v>8500</v>
      </c>
      <c r="E85" s="225">
        <f>'[3]LIGHTING MC'!E84+'[3]LIGHTING MC (SCHOOL)'!E84</f>
        <v>0</v>
      </c>
      <c r="F85" s="172">
        <f>'METAL HALIDE'!$D$21*$V$11/1000*$E85/12</f>
        <v>0</v>
      </c>
      <c r="G85" s="59">
        <f>'METAL HALIDE'!D13</f>
        <v>9.2109357808071408</v>
      </c>
      <c r="H85" s="59">
        <f>'METAL HALIDE'!D31/12</f>
        <v>6.8983269819756474</v>
      </c>
      <c r="I85" s="59">
        <f>'METAL HALIDE'!D$35/12</f>
        <v>1.4145992530710858</v>
      </c>
      <c r="J85" s="59">
        <f>G85-H85-I85</f>
        <v>0.89800954576040759</v>
      </c>
      <c r="K85" s="59">
        <f>(J85)*$V$8</f>
        <v>0.28398378724440015</v>
      </c>
      <c r="L85" s="59">
        <f>(J85-K85)</f>
        <v>0.61402575851600738</v>
      </c>
      <c r="M85" s="61">
        <f>G85*E85</f>
        <v>0</v>
      </c>
      <c r="N85" s="68">
        <f t="shared" ref="N85:O88" si="30">H85*$E85</f>
        <v>0</v>
      </c>
      <c r="O85" s="68">
        <f t="shared" si="30"/>
        <v>0</v>
      </c>
      <c r="P85" s="68">
        <f t="shared" ref="P85:Q88" si="31">K85*$E85</f>
        <v>0</v>
      </c>
      <c r="Q85" s="68">
        <f t="shared" si="31"/>
        <v>0</v>
      </c>
      <c r="R85" s="68"/>
      <c r="S85" s="64">
        <f t="shared" si="26"/>
        <v>70</v>
      </c>
      <c r="T85" s="127"/>
      <c r="U85" s="69"/>
      <c r="V85" s="69"/>
      <c r="W85" s="69"/>
    </row>
    <row r="86" spans="1:23">
      <c r="A86" s="64">
        <f t="shared" si="29"/>
        <v>71</v>
      </c>
      <c r="B86" s="64"/>
      <c r="C86" s="27">
        <v>175</v>
      </c>
      <c r="D86" s="173">
        <v>15000</v>
      </c>
      <c r="E86" s="225">
        <f>'[3]LIGHTING MC'!E85+'[3]LIGHTING MC (SCHOOL)'!E85</f>
        <v>0</v>
      </c>
      <c r="F86" s="172">
        <f>'METAL HALIDE'!$E$21*$V$11/1000*$E86/12</f>
        <v>0</v>
      </c>
      <c r="G86" s="59">
        <f>'METAL HALIDE'!E13</f>
        <v>10.354719940435848</v>
      </c>
      <c r="H86" s="59">
        <f>'METAL HALIDE'!E31/12</f>
        <v>7.3052827963650451</v>
      </c>
      <c r="I86" s="59">
        <f>'METAL HALIDE'!E$35/12</f>
        <v>1.4145992530710858</v>
      </c>
      <c r="J86" s="59">
        <f>G86-H86-I86</f>
        <v>1.6348378909997168</v>
      </c>
      <c r="K86" s="59">
        <f>(J86)*$V$8</f>
        <v>0.51699612549621587</v>
      </c>
      <c r="L86" s="59">
        <f>(J86-K86)</f>
        <v>1.1178417655035009</v>
      </c>
      <c r="M86" s="61">
        <f>G86*E86</f>
        <v>0</v>
      </c>
      <c r="N86" s="68">
        <f t="shared" si="30"/>
        <v>0</v>
      </c>
      <c r="O86" s="68">
        <f t="shared" si="30"/>
        <v>0</v>
      </c>
      <c r="P86" s="68">
        <f t="shared" si="31"/>
        <v>0</v>
      </c>
      <c r="Q86" s="68">
        <f t="shared" si="31"/>
        <v>0</v>
      </c>
      <c r="R86" s="68"/>
      <c r="S86" s="64">
        <f t="shared" si="26"/>
        <v>71</v>
      </c>
      <c r="T86" s="127"/>
      <c r="U86" s="69"/>
      <c r="V86" s="69"/>
      <c r="W86" s="69"/>
    </row>
    <row r="87" spans="1:23">
      <c r="A87" s="64">
        <f t="shared" si="29"/>
        <v>72</v>
      </c>
      <c r="B87" s="64"/>
      <c r="C87" s="27">
        <v>250</v>
      </c>
      <c r="D87" s="173">
        <v>23000</v>
      </c>
      <c r="E87" s="225">
        <f>'[3]LIGHTING MC'!E86+'[3]LIGHTING MC (SCHOOL)'!E86</f>
        <v>0</v>
      </c>
      <c r="F87" s="172">
        <f>'METAL HALIDE'!$F$21*$V$11/1000*$E87/12</f>
        <v>0</v>
      </c>
      <c r="G87" s="59">
        <f>'METAL HALIDE'!F13</f>
        <v>11.639509278067678</v>
      </c>
      <c r="H87" s="59">
        <f>'METAL HALIDE'!F31/12</f>
        <v>7.9683732177012088</v>
      </c>
      <c r="I87" s="59">
        <f>'METAL HALIDE'!F$35/12</f>
        <v>1.4145992530710858</v>
      </c>
      <c r="J87" s="59">
        <f>G87-H87-I87</f>
        <v>2.2565368072953831</v>
      </c>
      <c r="K87" s="59">
        <f>(J87)*$V$8</f>
        <v>0.71360028589618507</v>
      </c>
      <c r="L87" s="59">
        <f>(J87-K87)</f>
        <v>1.5429365213991981</v>
      </c>
      <c r="M87" s="61">
        <f>G87*E87</f>
        <v>0</v>
      </c>
      <c r="N87" s="68">
        <f t="shared" si="30"/>
        <v>0</v>
      </c>
      <c r="O87" s="68">
        <f t="shared" si="30"/>
        <v>0</v>
      </c>
      <c r="P87" s="68">
        <f t="shared" si="31"/>
        <v>0</v>
      </c>
      <c r="Q87" s="68">
        <f t="shared" si="31"/>
        <v>0</v>
      </c>
      <c r="R87" s="68"/>
      <c r="S87" s="64">
        <f t="shared" si="26"/>
        <v>72</v>
      </c>
      <c r="T87" s="127"/>
      <c r="U87" s="69"/>
      <c r="V87" s="69"/>
      <c r="W87" s="69"/>
    </row>
    <row r="88" spans="1:23">
      <c r="A88" s="64">
        <f t="shared" si="29"/>
        <v>73</v>
      </c>
      <c r="B88" s="64"/>
      <c r="C88" s="27">
        <v>400</v>
      </c>
      <c r="D88" s="173">
        <v>40000</v>
      </c>
      <c r="E88" s="225">
        <f>'[3]LIGHTING MC'!E87+'[3]LIGHTING MC (SCHOOL)'!E87</f>
        <v>0</v>
      </c>
      <c r="F88" s="172">
        <f>'METAL HALIDE'!$G$21*$V$11/1000*$E88/12</f>
        <v>0</v>
      </c>
      <c r="G88" s="59">
        <f>'METAL HALIDE'!G13</f>
        <v>12.945875450876487</v>
      </c>
      <c r="H88" s="59">
        <f>'METAL HALIDE'!G31/12</f>
        <v>8.3997557305383435</v>
      </c>
      <c r="I88" s="59">
        <f>'METAL HALIDE'!G$35/12</f>
        <v>1.4145992530710858</v>
      </c>
      <c r="J88" s="59">
        <f>G88-H88-I88</f>
        <v>3.131520467267058</v>
      </c>
      <c r="K88" s="59">
        <f>(J88)*$V$8</f>
        <v>0.99030243757021463</v>
      </c>
      <c r="L88" s="59">
        <f>(J88-K88)</f>
        <v>2.1412180296968435</v>
      </c>
      <c r="M88" s="61">
        <f>G88*E88</f>
        <v>0</v>
      </c>
      <c r="N88" s="68">
        <f t="shared" si="30"/>
        <v>0</v>
      </c>
      <c r="O88" s="68">
        <f t="shared" si="30"/>
        <v>0</v>
      </c>
      <c r="P88" s="68">
        <f t="shared" si="31"/>
        <v>0</v>
      </c>
      <c r="Q88" s="68">
        <f t="shared" si="31"/>
        <v>0</v>
      </c>
      <c r="R88" s="68"/>
      <c r="S88" s="64">
        <f t="shared" si="26"/>
        <v>73</v>
      </c>
      <c r="T88" s="127"/>
      <c r="U88" s="69"/>
      <c r="V88" s="69"/>
      <c r="W88" s="69"/>
    </row>
    <row r="89" spans="1:23">
      <c r="A89" s="64">
        <f t="shared" si="29"/>
        <v>74</v>
      </c>
      <c r="B89" s="64"/>
      <c r="C89" s="100" t="s">
        <v>111</v>
      </c>
      <c r="E89" s="225"/>
      <c r="K89" s="59"/>
      <c r="L89" s="59"/>
      <c r="M89" s="61"/>
      <c r="S89" s="64">
        <f t="shared" si="26"/>
        <v>74</v>
      </c>
      <c r="T89" s="127"/>
      <c r="U89" s="69"/>
      <c r="V89" s="69"/>
      <c r="W89" s="69"/>
    </row>
    <row r="90" spans="1:23">
      <c r="A90" s="64">
        <f t="shared" si="29"/>
        <v>75</v>
      </c>
      <c r="B90" s="64"/>
      <c r="C90" s="27">
        <v>100</v>
      </c>
      <c r="D90" s="173">
        <v>8500</v>
      </c>
      <c r="E90" s="225">
        <f>'[3]LIGHTING MC'!E89+'[3]LIGHTING MC (SCHOOL)'!E89</f>
        <v>0</v>
      </c>
      <c r="F90" s="172">
        <f>'METAL HALIDE'!$D$21*$V$11/1000*$E90/12</f>
        <v>0</v>
      </c>
      <c r="G90" s="59">
        <f>'METAL HALIDE'!D15</f>
        <v>9.8840004011066984</v>
      </c>
      <c r="H90" s="59">
        <f>'METAL HALIDE'!D32/12</f>
        <v>7.5713916022752059</v>
      </c>
      <c r="I90" s="59">
        <f>'METAL HALIDE'!D$35/12</f>
        <v>1.4145992530710858</v>
      </c>
      <c r="J90" s="59">
        <f>G90-H90-I90</f>
        <v>0.8980095457604067</v>
      </c>
      <c r="K90" s="59">
        <f>(J90)*$V$8</f>
        <v>0.28398378724439988</v>
      </c>
      <c r="L90" s="59">
        <f>(J90-K90)</f>
        <v>0.61402575851600683</v>
      </c>
      <c r="M90" s="61">
        <f>G90*E90</f>
        <v>0</v>
      </c>
      <c r="N90" s="68">
        <f t="shared" ref="N90:O93" si="32">H90*$E90</f>
        <v>0</v>
      </c>
      <c r="O90" s="68">
        <f t="shared" si="32"/>
        <v>0</v>
      </c>
      <c r="P90" s="68">
        <f t="shared" ref="P90:Q93" si="33">K90*$E90</f>
        <v>0</v>
      </c>
      <c r="Q90" s="68">
        <f t="shared" si="33"/>
        <v>0</v>
      </c>
      <c r="R90" s="68"/>
      <c r="S90" s="64">
        <f t="shared" si="26"/>
        <v>75</v>
      </c>
      <c r="T90" s="70"/>
      <c r="U90" s="69"/>
      <c r="V90" s="69"/>
      <c r="W90" s="69"/>
    </row>
    <row r="91" spans="1:23">
      <c r="A91" s="64">
        <f t="shared" si="29"/>
        <v>76</v>
      </c>
      <c r="B91" s="64"/>
      <c r="C91" s="27">
        <v>175</v>
      </c>
      <c r="D91" s="173">
        <v>15000</v>
      </c>
      <c r="E91" s="225">
        <f>'[3]LIGHTING MC'!E90+'[3]LIGHTING MC (SCHOOL)'!E90</f>
        <v>0</v>
      </c>
      <c r="F91" s="172">
        <f>'METAL HALIDE'!$E$21*$V$11/1000*$E91/12</f>
        <v>0</v>
      </c>
      <c r="G91" s="59">
        <f>'METAL HALIDE'!E15</f>
        <v>11.027784560735407</v>
      </c>
      <c r="H91" s="59">
        <f>'METAL HALIDE'!E32/12</f>
        <v>7.9783474166646053</v>
      </c>
      <c r="I91" s="59">
        <f>'METAL HALIDE'!E$35/12</f>
        <v>1.4145992530710858</v>
      </c>
      <c r="J91" s="59">
        <f>G91-H91-I91</f>
        <v>1.6348378909997159</v>
      </c>
      <c r="K91" s="59">
        <f>(J91)*$V$8</f>
        <v>0.51699612549621554</v>
      </c>
      <c r="L91" s="59">
        <f>(J91-K91)</f>
        <v>1.1178417655035005</v>
      </c>
      <c r="M91" s="61">
        <f>G91*E91</f>
        <v>0</v>
      </c>
      <c r="N91" s="68">
        <f t="shared" si="32"/>
        <v>0</v>
      </c>
      <c r="O91" s="68">
        <f t="shared" si="32"/>
        <v>0</v>
      </c>
      <c r="P91" s="68">
        <f t="shared" si="33"/>
        <v>0</v>
      </c>
      <c r="Q91" s="68">
        <f t="shared" si="33"/>
        <v>0</v>
      </c>
      <c r="R91" s="68"/>
      <c r="S91" s="64">
        <f t="shared" si="26"/>
        <v>76</v>
      </c>
      <c r="T91" s="70"/>
      <c r="U91" s="69"/>
      <c r="V91" s="69"/>
      <c r="W91" s="69"/>
    </row>
    <row r="92" spans="1:23">
      <c r="A92" s="64">
        <f t="shared" si="29"/>
        <v>77</v>
      </c>
      <c r="B92" s="64"/>
      <c r="C92" s="27">
        <v>250</v>
      </c>
      <c r="D92" s="173">
        <v>23000</v>
      </c>
      <c r="E92" s="225">
        <f>'[3]LIGHTING MC'!E91+'[3]LIGHTING MC (SCHOOL)'!E91</f>
        <v>0</v>
      </c>
      <c r="F92" s="172">
        <f>'METAL HALIDE'!$F$21*$V$11/1000*$E92/12</f>
        <v>0</v>
      </c>
      <c r="G92" s="59">
        <f>'METAL HALIDE'!F15</f>
        <v>12.312573898367233</v>
      </c>
      <c r="H92" s="59">
        <f>'METAL HALIDE'!F32/12</f>
        <v>8.6414378380007673</v>
      </c>
      <c r="I92" s="59">
        <f>'METAL HALIDE'!F$35/12</f>
        <v>1.4145992530710858</v>
      </c>
      <c r="J92" s="59">
        <f>G92-H92-I92</f>
        <v>2.2565368072953804</v>
      </c>
      <c r="K92" s="59">
        <f>(J92)*$V$8</f>
        <v>0.71360028589618418</v>
      </c>
      <c r="L92" s="59">
        <f>(J92-K92)</f>
        <v>1.5429365213991963</v>
      </c>
      <c r="M92" s="61">
        <f>G92*E92</f>
        <v>0</v>
      </c>
      <c r="N92" s="68">
        <f t="shared" si="32"/>
        <v>0</v>
      </c>
      <c r="O92" s="68">
        <f t="shared" si="32"/>
        <v>0</v>
      </c>
      <c r="P92" s="68">
        <f t="shared" si="33"/>
        <v>0</v>
      </c>
      <c r="Q92" s="68">
        <f t="shared" si="33"/>
        <v>0</v>
      </c>
      <c r="R92" s="68"/>
      <c r="S92" s="64">
        <f t="shared" si="26"/>
        <v>77</v>
      </c>
      <c r="T92" s="70"/>
      <c r="U92" s="69"/>
      <c r="V92" s="69"/>
      <c r="W92" s="69"/>
    </row>
    <row r="93" spans="1:23">
      <c r="A93" s="64">
        <f t="shared" si="29"/>
        <v>78</v>
      </c>
      <c r="B93" s="64"/>
      <c r="C93" s="27">
        <v>400</v>
      </c>
      <c r="D93" s="173">
        <v>40000</v>
      </c>
      <c r="E93" s="225">
        <f>'[3]LIGHTING MC'!E92+'[3]LIGHTING MC (SCHOOL)'!E92</f>
        <v>444</v>
      </c>
      <c r="F93" s="172">
        <f>'METAL HALIDE'!$G$21*$V$11/1000*$E93/12</f>
        <v>20958.280000000002</v>
      </c>
      <c r="G93" s="59">
        <f>'METAL HALIDE'!G15</f>
        <v>13.618940071176047</v>
      </c>
      <c r="H93" s="59">
        <f>'METAL HALIDE'!G32/12</f>
        <v>9.0728203508379011</v>
      </c>
      <c r="I93" s="59">
        <f>'METAL HALIDE'!G$35/12</f>
        <v>1.4145992530710858</v>
      </c>
      <c r="J93" s="59">
        <f>G93-H93-I93</f>
        <v>3.1315204672670598</v>
      </c>
      <c r="K93" s="59">
        <f>(J93)*$V$8</f>
        <v>0.99030243757021519</v>
      </c>
      <c r="L93" s="59">
        <f>(J93-K93)</f>
        <v>2.1412180296968444</v>
      </c>
      <c r="M93" s="61">
        <f>G93*E93</f>
        <v>6046.8093916021644</v>
      </c>
      <c r="N93" s="68">
        <f t="shared" si="32"/>
        <v>4028.3322357720281</v>
      </c>
      <c r="O93" s="68">
        <f t="shared" si="32"/>
        <v>628.08206836356214</v>
      </c>
      <c r="P93" s="68">
        <f t="shared" si="33"/>
        <v>439.69428228117556</v>
      </c>
      <c r="Q93" s="68">
        <f t="shared" si="33"/>
        <v>950.70080518539885</v>
      </c>
      <c r="R93" s="68"/>
      <c r="S93" s="64">
        <f t="shared" si="26"/>
        <v>78</v>
      </c>
      <c r="T93" s="70"/>
      <c r="U93" s="69"/>
      <c r="V93" s="69"/>
      <c r="W93" s="69"/>
    </row>
    <row r="94" spans="1:23">
      <c r="A94" s="64">
        <f t="shared" si="29"/>
        <v>79</v>
      </c>
      <c r="B94" s="64"/>
      <c r="C94" s="100" t="s">
        <v>112</v>
      </c>
      <c r="E94" s="225"/>
      <c r="K94" s="59"/>
      <c r="L94" s="59"/>
      <c r="M94" s="61"/>
      <c r="S94" s="64">
        <f t="shared" si="26"/>
        <v>79</v>
      </c>
      <c r="U94" s="69"/>
      <c r="V94" s="69"/>
      <c r="W94" s="69"/>
    </row>
    <row r="95" spans="1:23">
      <c r="A95" s="64">
        <f t="shared" si="29"/>
        <v>80</v>
      </c>
      <c r="B95" s="64"/>
      <c r="C95" s="27">
        <v>100</v>
      </c>
      <c r="D95" s="173">
        <v>8500</v>
      </c>
      <c r="E95" s="225">
        <f>'[3]LIGHTING MC'!E94+'[3]LIGHTING MC (SCHOOL)'!E94</f>
        <v>0</v>
      </c>
      <c r="F95" s="172">
        <f>'METAL HALIDE'!$D$21*$V$11/1000*$E95/12</f>
        <v>0</v>
      </c>
      <c r="G95" s="59">
        <f>'METAL HALIDE'!D17</f>
        <v>20.23934864167115</v>
      </c>
      <c r="H95" s="59">
        <f>'METAL HALIDE'!D33/12</f>
        <v>17.926739842839655</v>
      </c>
      <c r="I95" s="59">
        <f>'METAL HALIDE'!D$35/12</f>
        <v>1.4145992530710858</v>
      </c>
      <c r="J95" s="59">
        <f>G95-H95-I95</f>
        <v>0.89800954576040848</v>
      </c>
      <c r="K95" s="59">
        <f>(J95)*$V$8</f>
        <v>0.28398378724440049</v>
      </c>
      <c r="L95" s="59">
        <f>(J95-K95)</f>
        <v>0.61402575851600805</v>
      </c>
      <c r="M95" s="61">
        <f>G95*E95</f>
        <v>0</v>
      </c>
      <c r="N95" s="68">
        <f t="shared" ref="N95:O98" si="34">H95*$E95</f>
        <v>0</v>
      </c>
      <c r="O95" s="68">
        <f t="shared" si="34"/>
        <v>0</v>
      </c>
      <c r="P95" s="68">
        <f t="shared" ref="P95:Q98" si="35">K95*$E95</f>
        <v>0</v>
      </c>
      <c r="Q95" s="68">
        <f t="shared" si="35"/>
        <v>0</v>
      </c>
      <c r="R95" s="68"/>
      <c r="S95" s="64">
        <f t="shared" si="26"/>
        <v>80</v>
      </c>
      <c r="T95" s="70"/>
      <c r="U95" s="69"/>
      <c r="V95" s="69"/>
      <c r="W95" s="69"/>
    </row>
    <row r="96" spans="1:23">
      <c r="A96" s="64">
        <f t="shared" si="29"/>
        <v>81</v>
      </c>
      <c r="B96" s="64"/>
      <c r="C96" s="27">
        <v>175</v>
      </c>
      <c r="D96" s="173">
        <v>15000</v>
      </c>
      <c r="E96" s="225">
        <f>'[3]LIGHTING MC'!E95+'[3]LIGHTING MC (SCHOOL)'!E95</f>
        <v>0</v>
      </c>
      <c r="F96" s="172">
        <f>'METAL HALIDE'!$E$21*$V$11/1000*$E96/12</f>
        <v>0</v>
      </c>
      <c r="G96" s="59">
        <f>'METAL HALIDE'!E17</f>
        <v>21.383132801299855</v>
      </c>
      <c r="H96" s="59">
        <f>'METAL HALIDE'!E33/12</f>
        <v>18.333695657229054</v>
      </c>
      <c r="I96" s="59">
        <f>'METAL HALIDE'!E$35/12</f>
        <v>1.4145992530710858</v>
      </c>
      <c r="J96" s="59">
        <f>G96-H96-I96</f>
        <v>1.634837890999715</v>
      </c>
      <c r="K96" s="59">
        <f>(J96)*$V$8</f>
        <v>0.51699612549621532</v>
      </c>
      <c r="L96" s="59">
        <f>(J96-K96)</f>
        <v>1.1178417655034996</v>
      </c>
      <c r="M96" s="61">
        <f>G96*E96</f>
        <v>0</v>
      </c>
      <c r="N96" s="68">
        <f t="shared" si="34"/>
        <v>0</v>
      </c>
      <c r="O96" s="68">
        <f t="shared" si="34"/>
        <v>0</v>
      </c>
      <c r="P96" s="68">
        <f t="shared" si="35"/>
        <v>0</v>
      </c>
      <c r="Q96" s="68">
        <f t="shared" si="35"/>
        <v>0</v>
      </c>
      <c r="R96" s="68"/>
      <c r="S96" s="64">
        <f t="shared" si="26"/>
        <v>81</v>
      </c>
      <c r="T96" s="70"/>
      <c r="U96" s="69"/>
      <c r="V96" s="69"/>
      <c r="W96" s="69"/>
    </row>
    <row r="97" spans="1:23">
      <c r="A97" s="64">
        <f t="shared" si="29"/>
        <v>82</v>
      </c>
      <c r="B97" s="64"/>
      <c r="C97" s="27">
        <v>250</v>
      </c>
      <c r="D97" s="173">
        <v>23000</v>
      </c>
      <c r="E97" s="225">
        <f>'[3]LIGHTING MC'!E96+'[3]LIGHTING MC (SCHOOL)'!E96</f>
        <v>0</v>
      </c>
      <c r="F97" s="172">
        <f>'METAL HALIDE'!$F$21*$V$11/1000*$E97/12</f>
        <v>0</v>
      </c>
      <c r="G97" s="59">
        <f>'METAL HALIDE'!F17</f>
        <v>22.667922138931687</v>
      </c>
      <c r="H97" s="59">
        <f>'METAL HALIDE'!F33/12</f>
        <v>18.996786078565219</v>
      </c>
      <c r="I97" s="59">
        <f>'METAL HALIDE'!F$35/12</f>
        <v>1.4145992530710858</v>
      </c>
      <c r="J97" s="59">
        <f>G97-H97-I97</f>
        <v>2.2565368072953822</v>
      </c>
      <c r="K97" s="59">
        <f>(J97)*$V$8</f>
        <v>0.71360028589618474</v>
      </c>
      <c r="L97" s="59">
        <f>(J97-K97)</f>
        <v>1.5429365213991975</v>
      </c>
      <c r="M97" s="61">
        <f>G97*E97</f>
        <v>0</v>
      </c>
      <c r="N97" s="68">
        <f t="shared" si="34"/>
        <v>0</v>
      </c>
      <c r="O97" s="68">
        <f t="shared" si="34"/>
        <v>0</v>
      </c>
      <c r="P97" s="68">
        <f t="shared" si="35"/>
        <v>0</v>
      </c>
      <c r="Q97" s="68">
        <f t="shared" si="35"/>
        <v>0</v>
      </c>
      <c r="R97" s="68"/>
      <c r="S97" s="64">
        <f t="shared" si="26"/>
        <v>82</v>
      </c>
      <c r="T97" s="70"/>
      <c r="U97" s="69"/>
      <c r="V97" s="69"/>
      <c r="W97" s="69"/>
    </row>
    <row r="98" spans="1:23">
      <c r="A98" s="64">
        <f t="shared" si="29"/>
        <v>83</v>
      </c>
      <c r="B98" s="64"/>
      <c r="C98" s="27">
        <v>400</v>
      </c>
      <c r="D98" s="173">
        <v>40000</v>
      </c>
      <c r="E98" s="225">
        <f>'[3]LIGHTING MC'!E97+'[3]LIGHTING MC (SCHOOL)'!E97</f>
        <v>0</v>
      </c>
      <c r="F98" s="172">
        <f>'METAL HALIDE'!$G$21*$V$11/1000*$E98/12</f>
        <v>0</v>
      </c>
      <c r="G98" s="59">
        <f>'METAL HALIDE'!G17</f>
        <v>23.974288311740498</v>
      </c>
      <c r="H98" s="59">
        <f>'METAL HALIDE'!G33/12</f>
        <v>19.428168591402354</v>
      </c>
      <c r="I98" s="59">
        <f>'METAL HALIDE'!G$35/12</f>
        <v>1.4145992530710858</v>
      </c>
      <c r="J98" s="59">
        <f>G98-H98-I98</f>
        <v>3.131520467267058</v>
      </c>
      <c r="K98" s="59">
        <f>(J98)*$V$8</f>
        <v>0.99030243757021463</v>
      </c>
      <c r="L98" s="59">
        <f>(J98-K98)</f>
        <v>2.1412180296968435</v>
      </c>
      <c r="M98" s="61">
        <f>G98*E98</f>
        <v>0</v>
      </c>
      <c r="N98" s="68">
        <f t="shared" si="34"/>
        <v>0</v>
      </c>
      <c r="O98" s="68">
        <f t="shared" si="34"/>
        <v>0</v>
      </c>
      <c r="P98" s="68">
        <f t="shared" si="35"/>
        <v>0</v>
      </c>
      <c r="Q98" s="68">
        <f t="shared" si="35"/>
        <v>0</v>
      </c>
      <c r="R98" s="68"/>
      <c r="S98" s="64">
        <f t="shared" si="26"/>
        <v>83</v>
      </c>
      <c r="T98" s="122"/>
      <c r="U98" s="69"/>
      <c r="V98" s="69"/>
      <c r="W98" s="69"/>
    </row>
    <row r="99" spans="1:23">
      <c r="B99" s="64"/>
      <c r="G99" s="27"/>
      <c r="H99" s="27"/>
      <c r="I99" s="27"/>
      <c r="J99" s="27"/>
      <c r="K99" s="27"/>
      <c r="L99" s="27"/>
      <c r="O99" s="110"/>
      <c r="P99" s="111"/>
      <c r="Q99" s="55"/>
    </row>
    <row r="100" spans="1:23">
      <c r="E100" s="53"/>
      <c r="F100" s="173"/>
      <c r="I100" s="201"/>
      <c r="M100" s="107"/>
      <c r="N100" s="107"/>
      <c r="O100" s="107"/>
      <c r="P100" s="107"/>
      <c r="Q100" s="107"/>
    </row>
    <row r="101" spans="1:23">
      <c r="F101" s="201"/>
      <c r="G101" s="201"/>
    </row>
    <row r="102" spans="1:23">
      <c r="F102" s="201"/>
      <c r="G102" s="201"/>
    </row>
  </sheetData>
  <mergeCells count="4">
    <mergeCell ref="A1:S1"/>
    <mergeCell ref="A2:S2"/>
    <mergeCell ref="A5:S5"/>
    <mergeCell ref="A3:S3"/>
  </mergeCells>
  <phoneticPr fontId="4" type="noConversion"/>
  <printOptions horizontalCentered="1"/>
  <pageMargins left="0.75" right="0.75" top="1" bottom="1" header="0.5" footer="0.5"/>
  <pageSetup scale="69" orientation="landscape" r:id="rId1"/>
  <headerFooter alignWithMargins="0">
    <oddFooter>&amp;L&amp;F
&amp;A&amp;R&amp;P of &amp;N</oddFooter>
  </headerFooter>
  <rowBreaks count="1" manualBreakCount="1">
    <brk id="58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U104"/>
  <sheetViews>
    <sheetView zoomScale="115" zoomScaleNormal="115" zoomScaleSheetLayoutView="100" workbookViewId="0">
      <pane ySplit="10" topLeftCell="A11" activePane="bottomLeft" state="frozen"/>
      <selection activeCell="A37" sqref="A37"/>
      <selection pane="bottomLeft" activeCell="H38" sqref="H38"/>
    </sheetView>
  </sheetViews>
  <sheetFormatPr defaultColWidth="7.7109375" defaultRowHeight="11.25"/>
  <cols>
    <col min="1" max="1" width="4" style="2" customWidth="1"/>
    <col min="2" max="2" width="1.7109375" style="2" customWidth="1"/>
    <col min="3" max="3" width="46.28515625" style="2" bestFit="1" customWidth="1"/>
    <col min="4" max="9" width="8.42578125" style="2" bestFit="1" customWidth="1"/>
    <col min="10" max="10" width="3" style="2" customWidth="1"/>
    <col min="11" max="11" width="4.28515625" style="2" bestFit="1" customWidth="1"/>
    <col min="12" max="12" width="4.5703125" style="2" customWidth="1"/>
    <col min="13" max="13" width="1.42578125" style="2" customWidth="1"/>
    <col min="14" max="16384" width="7.7109375" style="2"/>
  </cols>
  <sheetData>
    <row r="1" spans="1:11">
      <c r="A1" s="290" t="str">
        <f>'LS-1 RATE COMPARISON'!A1</f>
        <v>SAN DIEGO GAS AND ELECTRIC COMPANY ("SDG&amp;E")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>
      <c r="A2" s="290" t="str">
        <f>'LS-1 RATE COMPARISON'!A2</f>
        <v>TEST YEAR ("TY") 2019 GENERAL RATE CASE ("GRC") PHASE 2, APPLICATION ("A.") 19-03-002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1">
      <c r="A3" s="290" t="str">
        <f>'LS-1 RATE COMPARISON'!A3</f>
        <v>SAXE SUPPLEMENTAL TESTIMONY WORKPAPER #1 - LS-1 LED RATES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</row>
    <row r="4" spans="1:11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</row>
    <row r="5" spans="1:11">
      <c r="A5" s="290" t="s">
        <v>214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</row>
    <row r="6" spans="1:11" s="14" customFormat="1">
      <c r="B6" s="2"/>
      <c r="C6" s="2"/>
      <c r="D6" s="6"/>
      <c r="E6" s="2"/>
      <c r="F6" s="3"/>
      <c r="G6" s="3"/>
      <c r="H6" s="2"/>
      <c r="I6" s="27"/>
      <c r="J6" s="2"/>
      <c r="K6" s="2"/>
    </row>
    <row r="7" spans="1:11">
      <c r="A7" s="1"/>
      <c r="B7" s="1"/>
      <c r="C7" s="7"/>
      <c r="D7" s="7"/>
      <c r="E7" s="7"/>
      <c r="F7" s="7"/>
      <c r="G7" s="7"/>
      <c r="H7" s="7"/>
      <c r="I7" s="7"/>
      <c r="J7" s="1"/>
      <c r="K7" s="1"/>
    </row>
    <row r="8" spans="1:11">
      <c r="A8" s="7" t="s">
        <v>1</v>
      </c>
      <c r="B8" s="1"/>
      <c r="C8" s="8" t="s">
        <v>2</v>
      </c>
      <c r="D8" s="9">
        <f>'LS-1 LED FACILITIES COSTS ADDER'!H16</f>
        <v>31</v>
      </c>
      <c r="E8" s="9">
        <f>'LS-1 LED FACILITIES COSTS ADDER'!H17</f>
        <v>39</v>
      </c>
      <c r="F8" s="9">
        <f>'LS-1 LED FACILITIES COSTS ADDER'!H18</f>
        <v>71</v>
      </c>
      <c r="G8" s="9">
        <f>'LS-1 LED FACILITIES COSTS ADDER'!H20</f>
        <v>97</v>
      </c>
      <c r="H8" s="9">
        <f>'LS-1 LED FACILITIES COSTS ADDER'!H21</f>
        <v>98</v>
      </c>
      <c r="I8" s="9">
        <f>'LS-1 LED FACILITIES COSTS ADDER'!H22</f>
        <v>174</v>
      </c>
      <c r="J8" s="9"/>
      <c r="K8" s="7" t="s">
        <v>1</v>
      </c>
    </row>
    <row r="9" spans="1:11">
      <c r="A9" s="7" t="s">
        <v>3</v>
      </c>
      <c r="B9" s="1"/>
      <c r="C9" s="8" t="s">
        <v>4</v>
      </c>
      <c r="D9" s="9">
        <f>'[4]HPS Class B &amp; C Single'!$F$6</f>
        <v>3900</v>
      </c>
      <c r="E9" s="9">
        <f>'[4]HPS Class B &amp; C Single'!$F$10</f>
        <v>4900</v>
      </c>
      <c r="F9" s="9">
        <f>'[4]HPS Class B &amp; C Single'!$F$15</f>
        <v>8300</v>
      </c>
      <c r="G9" s="9">
        <f>'[4]HPS Class B &amp; C Single'!$F$20</f>
        <v>9800</v>
      </c>
      <c r="H9" s="9">
        <f>'[4]HPS Class B &amp; C Single'!$F$25</f>
        <v>14400</v>
      </c>
      <c r="I9" s="9">
        <f>'[4]HPS Class B &amp; C Single'!$F$30</f>
        <v>20100</v>
      </c>
      <c r="J9" s="1"/>
      <c r="K9" s="7" t="s">
        <v>3</v>
      </c>
    </row>
    <row r="10" spans="1:11">
      <c r="A10" s="10" t="s">
        <v>5</v>
      </c>
      <c r="B10" s="10" t="s">
        <v>11</v>
      </c>
      <c r="C10" s="10" t="s">
        <v>5</v>
      </c>
      <c r="D10" s="10" t="s">
        <v>5</v>
      </c>
      <c r="E10" s="10" t="s">
        <v>5</v>
      </c>
      <c r="F10" s="10" t="s">
        <v>5</v>
      </c>
      <c r="G10" s="10" t="s">
        <v>5</v>
      </c>
      <c r="H10" s="10" t="s">
        <v>5</v>
      </c>
      <c r="I10" s="10" t="s">
        <v>5</v>
      </c>
      <c r="J10" s="1"/>
      <c r="K10" s="10" t="s">
        <v>5</v>
      </c>
    </row>
    <row r="12" spans="1:11">
      <c r="A12" s="2">
        <v>1</v>
      </c>
      <c r="C12" s="1" t="s">
        <v>6</v>
      </c>
      <c r="D12" s="11"/>
      <c r="E12" s="11"/>
      <c r="F12" s="11"/>
      <c r="G12" s="11"/>
      <c r="H12" s="11"/>
      <c r="I12" s="11"/>
      <c r="K12" s="2">
        <f t="shared" ref="K12:K43" si="0">A12</f>
        <v>1</v>
      </c>
    </row>
    <row r="13" spans="1:11">
      <c r="A13" s="2">
        <f t="shared" ref="A13:A74" si="1">A12+1</f>
        <v>2</v>
      </c>
      <c r="C13" s="4" t="s">
        <v>87</v>
      </c>
      <c r="D13" s="11"/>
      <c r="E13" s="11"/>
      <c r="F13" s="11"/>
      <c r="G13" s="11"/>
      <c r="H13" s="11"/>
      <c r="I13" s="11"/>
      <c r="K13" s="2">
        <f t="shared" si="0"/>
        <v>2</v>
      </c>
    </row>
    <row r="14" spans="1:11">
      <c r="A14" s="2">
        <f t="shared" si="1"/>
        <v>3</v>
      </c>
      <c r="C14" s="4" t="s">
        <v>186</v>
      </c>
      <c r="D14" s="56">
        <f>D$49+D86+D$55+D53</f>
        <v>113.4866836282293</v>
      </c>
      <c r="E14" s="56">
        <f>E$49+E86+E$55+E53</f>
        <v>117.51082535756052</v>
      </c>
      <c r="F14" s="56">
        <f>F$49+F86+F$55+F53</f>
        <v>129.98718591667011</v>
      </c>
      <c r="K14" s="2">
        <f t="shared" si="0"/>
        <v>3</v>
      </c>
    </row>
    <row r="15" spans="1:11">
      <c r="A15" s="2">
        <f t="shared" si="1"/>
        <v>4</v>
      </c>
      <c r="C15" s="4" t="s">
        <v>88</v>
      </c>
      <c r="D15" s="56">
        <f>D14/12</f>
        <v>9.4572236356857751</v>
      </c>
      <c r="E15" s="56">
        <f>E14/12</f>
        <v>9.79256877979671</v>
      </c>
      <c r="F15" s="56">
        <f>F14/12</f>
        <v>10.832265493055843</v>
      </c>
      <c r="K15" s="2">
        <f t="shared" si="0"/>
        <v>4</v>
      </c>
    </row>
    <row r="16" spans="1:11">
      <c r="A16" s="2">
        <f t="shared" si="1"/>
        <v>5</v>
      </c>
      <c r="C16" s="4" t="s">
        <v>187</v>
      </c>
      <c r="D16" s="56"/>
      <c r="E16" s="56"/>
      <c r="F16" s="56"/>
      <c r="G16" s="11">
        <f>G$48+G86+G$55+G52</f>
        <v>142.95923940062863</v>
      </c>
      <c r="H16" s="11">
        <f>H$48+H86+H$55+H52</f>
        <v>149.63901489702664</v>
      </c>
      <c r="I16" s="11">
        <f>I$48+I86+I$55+I52</f>
        <v>177.28651863677388</v>
      </c>
      <c r="K16" s="2">
        <f t="shared" si="0"/>
        <v>5</v>
      </c>
    </row>
    <row r="17" spans="1:11">
      <c r="A17" s="2">
        <f t="shared" si="1"/>
        <v>6</v>
      </c>
      <c r="C17" s="4" t="s">
        <v>88</v>
      </c>
      <c r="D17" s="56"/>
      <c r="E17" s="56"/>
      <c r="F17" s="56"/>
      <c r="G17" s="11">
        <f>G16/12</f>
        <v>11.913269950052387</v>
      </c>
      <c r="H17" s="11">
        <f>H16/12</f>
        <v>12.469917908085554</v>
      </c>
      <c r="I17" s="11">
        <f>I16/12</f>
        <v>14.77387655306449</v>
      </c>
      <c r="K17" s="2">
        <f t="shared" si="0"/>
        <v>6</v>
      </c>
    </row>
    <row r="18" spans="1:11">
      <c r="A18" s="2">
        <f t="shared" si="1"/>
        <v>7</v>
      </c>
      <c r="C18" s="4" t="s">
        <v>188</v>
      </c>
      <c r="D18" s="56">
        <f>D$49+D87+D$55+D53</f>
        <v>117.85696845890952</v>
      </c>
      <c r="E18" s="56">
        <f>E$49+E87+E$55+E53</f>
        <v>122.62297146396813</v>
      </c>
      <c r="F18" s="56">
        <f>F$49+F87+F$55+F53</f>
        <v>133.14060246976783</v>
      </c>
      <c r="K18" s="2">
        <f t="shared" si="0"/>
        <v>7</v>
      </c>
    </row>
    <row r="19" spans="1:11">
      <c r="A19" s="2">
        <f t="shared" si="1"/>
        <v>8</v>
      </c>
      <c r="C19" s="4" t="s">
        <v>88</v>
      </c>
      <c r="D19" s="56">
        <f>D18/12</f>
        <v>9.8214140382424606</v>
      </c>
      <c r="E19" s="56">
        <f>E18/12</f>
        <v>10.218580955330678</v>
      </c>
      <c r="F19" s="56">
        <f>F18/12</f>
        <v>11.095050205813985</v>
      </c>
      <c r="K19" s="2">
        <f t="shared" si="0"/>
        <v>8</v>
      </c>
    </row>
    <row r="20" spans="1:11">
      <c r="A20" s="2">
        <f t="shared" si="1"/>
        <v>9</v>
      </c>
      <c r="C20" s="4" t="s">
        <v>189</v>
      </c>
      <c r="D20" s="56"/>
      <c r="E20" s="56"/>
      <c r="F20" s="56"/>
      <c r="G20" s="11">
        <f>G$48+G87+G$55+G52</f>
        <v>144.99689812708266</v>
      </c>
      <c r="H20" s="11">
        <f>H$48+H87+H$55+H52</f>
        <v>151.92900263233469</v>
      </c>
      <c r="I20" s="11">
        <f>I$48+I87+I$55+I52</f>
        <v>178.60463468465483</v>
      </c>
      <c r="K20" s="2">
        <f t="shared" si="0"/>
        <v>9</v>
      </c>
    </row>
    <row r="21" spans="1:11">
      <c r="A21" s="2">
        <f t="shared" si="1"/>
        <v>10</v>
      </c>
      <c r="C21" s="4" t="s">
        <v>88</v>
      </c>
      <c r="D21" s="56"/>
      <c r="E21" s="56"/>
      <c r="F21" s="56"/>
      <c r="G21" s="11">
        <f>G20/12</f>
        <v>12.083074843923555</v>
      </c>
      <c r="H21" s="11">
        <f>H20/12</f>
        <v>12.660750219361224</v>
      </c>
      <c r="I21" s="11">
        <f>I20/12</f>
        <v>14.883719557054569</v>
      </c>
      <c r="K21" s="2">
        <f t="shared" si="0"/>
        <v>10</v>
      </c>
    </row>
    <row r="22" spans="1:11">
      <c r="A22" s="2">
        <f t="shared" si="1"/>
        <v>11</v>
      </c>
      <c r="C22" s="4" t="s">
        <v>190</v>
      </c>
      <c r="D22" s="56">
        <f>D$49+D88+D$55+D53</f>
        <v>164.08500541957332</v>
      </c>
      <c r="E22" s="56">
        <f>E$49+E88+E$55+E53</f>
        <v>167.40891988142678</v>
      </c>
      <c r="F22" s="56">
        <f>F$49+F88+F$55+F53</f>
        <v>178.1441640474128</v>
      </c>
      <c r="K22" s="2">
        <f t="shared" si="0"/>
        <v>11</v>
      </c>
    </row>
    <row r="23" spans="1:11">
      <c r="A23" s="2">
        <f t="shared" si="1"/>
        <v>12</v>
      </c>
      <c r="C23" s="4" t="s">
        <v>88</v>
      </c>
      <c r="D23" s="56">
        <f>D22/12</f>
        <v>13.673750451631109</v>
      </c>
      <c r="E23" s="56">
        <f>E22/12</f>
        <v>13.950743323452231</v>
      </c>
      <c r="F23" s="56">
        <f>F22/12</f>
        <v>14.845347003951067</v>
      </c>
      <c r="K23" s="2">
        <f t="shared" si="0"/>
        <v>12</v>
      </c>
    </row>
    <row r="24" spans="1:11">
      <c r="A24" s="2">
        <f t="shared" si="1"/>
        <v>13</v>
      </c>
      <c r="C24" s="4" t="s">
        <v>185</v>
      </c>
      <c r="D24" s="56"/>
      <c r="E24" s="56"/>
      <c r="F24" s="56"/>
      <c r="G24" s="11">
        <f>G$48+G88+G$55+G52</f>
        <v>200.72430366143868</v>
      </c>
      <c r="H24" s="11">
        <f>H$48+H88+H$55+H52</f>
        <v>202.08381261964462</v>
      </c>
      <c r="I24" s="11">
        <f>I$48+I88+I$55+I52</f>
        <v>248.22727748926064</v>
      </c>
      <c r="K24" s="2">
        <f t="shared" si="0"/>
        <v>13</v>
      </c>
    </row>
    <row r="25" spans="1:11">
      <c r="A25" s="2">
        <f t="shared" si="1"/>
        <v>14</v>
      </c>
      <c r="C25" s="4" t="s">
        <v>88</v>
      </c>
      <c r="D25" s="56"/>
      <c r="E25" s="56"/>
      <c r="F25" s="56"/>
      <c r="G25" s="11">
        <f>G24/12</f>
        <v>16.727025305119891</v>
      </c>
      <c r="H25" s="11">
        <f>H24/12</f>
        <v>16.840317718303719</v>
      </c>
      <c r="I25" s="11">
        <f>I24/12</f>
        <v>20.685606457438386</v>
      </c>
      <c r="K25" s="2">
        <f t="shared" si="0"/>
        <v>14</v>
      </c>
    </row>
    <row r="26" spans="1:11">
      <c r="A26" s="2">
        <f t="shared" si="1"/>
        <v>15</v>
      </c>
      <c r="C26" s="4"/>
      <c r="D26" s="56"/>
      <c r="E26" s="56"/>
      <c r="F26" s="56"/>
      <c r="G26" s="11"/>
      <c r="H26" s="11"/>
      <c r="I26" s="11"/>
      <c r="K26" s="2">
        <f t="shared" si="0"/>
        <v>15</v>
      </c>
    </row>
    <row r="27" spans="1:11">
      <c r="A27" s="2">
        <f t="shared" si="1"/>
        <v>16</v>
      </c>
      <c r="C27" s="48" t="s">
        <v>10</v>
      </c>
      <c r="D27" s="169"/>
      <c r="E27" s="169"/>
      <c r="F27" s="169"/>
      <c r="G27" s="162"/>
      <c r="H27" s="162"/>
      <c r="I27" s="162"/>
      <c r="K27" s="2">
        <f t="shared" si="0"/>
        <v>16</v>
      </c>
    </row>
    <row r="28" spans="1:11">
      <c r="A28" s="2">
        <f t="shared" si="1"/>
        <v>17</v>
      </c>
      <c r="C28" s="4" t="s">
        <v>102</v>
      </c>
      <c r="D28" s="56"/>
      <c r="E28" s="56"/>
      <c r="F28" s="56"/>
      <c r="G28" s="11"/>
      <c r="H28" s="11"/>
      <c r="I28" s="11"/>
      <c r="K28" s="2">
        <f t="shared" si="0"/>
        <v>17</v>
      </c>
    </row>
    <row r="29" spans="1:11">
      <c r="A29" s="2">
        <f t="shared" si="1"/>
        <v>18</v>
      </c>
      <c r="C29" s="4" t="s">
        <v>188</v>
      </c>
      <c r="D29" s="56">
        <f>D49+D55+D103+D53</f>
        <v>65.240448631461391</v>
      </c>
      <c r="E29" s="56">
        <f>E49+E55+E103+E53</f>
        <v>69.1475782045719</v>
      </c>
      <c r="F29" s="56">
        <f>F49+F55+F103+F53</f>
        <v>77.765044105236001</v>
      </c>
      <c r="K29" s="2">
        <f t="shared" si="0"/>
        <v>18</v>
      </c>
    </row>
    <row r="30" spans="1:11">
      <c r="A30" s="2">
        <f t="shared" si="1"/>
        <v>19</v>
      </c>
      <c r="C30" s="4" t="s">
        <v>88</v>
      </c>
      <c r="D30" s="26">
        <f>D29/12</f>
        <v>5.4367040526217822</v>
      </c>
      <c r="E30" s="26">
        <f>E29/12</f>
        <v>5.762298183714325</v>
      </c>
      <c r="F30" s="26">
        <f>F29/12</f>
        <v>6.4804203421029998</v>
      </c>
      <c r="K30" s="2">
        <f t="shared" si="0"/>
        <v>19</v>
      </c>
    </row>
    <row r="31" spans="1:11">
      <c r="A31" s="2">
        <f t="shared" si="1"/>
        <v>20</v>
      </c>
      <c r="C31" s="4" t="s">
        <v>189</v>
      </c>
      <c r="D31" s="26"/>
      <c r="E31" s="26"/>
      <c r="F31" s="26"/>
      <c r="G31" s="11">
        <f>G48+G55+G103+G52</f>
        <v>91.619098926173947</v>
      </c>
      <c r="H31" s="11">
        <f>H48+H55+H103+H52</f>
        <v>98.889503808402353</v>
      </c>
      <c r="I31" s="11">
        <f>I48+I55+I103+I52</f>
        <v>116.75708483421306</v>
      </c>
      <c r="K31" s="2">
        <f t="shared" si="0"/>
        <v>20</v>
      </c>
    </row>
    <row r="32" spans="1:11">
      <c r="A32" s="2">
        <f t="shared" si="1"/>
        <v>21</v>
      </c>
      <c r="C32" s="4" t="s">
        <v>88</v>
      </c>
      <c r="D32" s="26"/>
      <c r="E32" s="26"/>
      <c r="F32" s="26"/>
      <c r="G32" s="42">
        <f>G31/12</f>
        <v>7.6349249105144956</v>
      </c>
      <c r="H32" s="42">
        <f>H31/12</f>
        <v>8.24079198403353</v>
      </c>
      <c r="I32" s="42">
        <f>I31/12</f>
        <v>9.7297570695177544</v>
      </c>
      <c r="K32" s="2">
        <f t="shared" si="0"/>
        <v>21</v>
      </c>
    </row>
    <row r="33" spans="1:11">
      <c r="A33" s="2">
        <f t="shared" si="1"/>
        <v>22</v>
      </c>
      <c r="C33" s="4" t="s">
        <v>190</v>
      </c>
      <c r="D33" s="56">
        <f>D49+D55+D104+D53</f>
        <v>77.296531057869814</v>
      </c>
      <c r="E33" s="56">
        <f>E49+E55+E104+E53</f>
        <v>83.550863674463656</v>
      </c>
      <c r="F33" s="56">
        <f>F49+F55+F104+F53</f>
        <v>89.971444912632776</v>
      </c>
      <c r="K33" s="2">
        <f t="shared" si="0"/>
        <v>22</v>
      </c>
    </row>
    <row r="34" spans="1:11">
      <c r="A34" s="2">
        <f t="shared" si="1"/>
        <v>23</v>
      </c>
      <c r="C34" s="4" t="s">
        <v>88</v>
      </c>
      <c r="D34" s="26">
        <f>D33/12</f>
        <v>6.4413775881558175</v>
      </c>
      <c r="E34" s="26">
        <f>E33/12</f>
        <v>6.962571972871971</v>
      </c>
      <c r="F34" s="26">
        <f>F33/12</f>
        <v>7.497620409386065</v>
      </c>
      <c r="K34" s="2">
        <f t="shared" si="0"/>
        <v>23</v>
      </c>
    </row>
    <row r="35" spans="1:11">
      <c r="A35" s="2">
        <f t="shared" si="1"/>
        <v>24</v>
      </c>
      <c r="C35" s="4" t="s">
        <v>185</v>
      </c>
      <c r="D35" s="26"/>
      <c r="E35" s="26"/>
      <c r="F35" s="26"/>
      <c r="G35" s="11">
        <f>G48+G55+G104+G52</f>
        <v>96.453867980352342</v>
      </c>
      <c r="H35" s="11">
        <f>H48+H55+H104+H52</f>
        <v>110.67614097824615</v>
      </c>
      <c r="I35" s="11">
        <f>I48+I55+I104+I52</f>
        <v>123.39185186492094</v>
      </c>
      <c r="K35" s="2">
        <f t="shared" si="0"/>
        <v>24</v>
      </c>
    </row>
    <row r="36" spans="1:11">
      <c r="A36" s="2">
        <f t="shared" si="1"/>
        <v>25</v>
      </c>
      <c r="C36" s="4" t="s">
        <v>88</v>
      </c>
      <c r="D36" s="26"/>
      <c r="E36" s="26"/>
      <c r="F36" s="26"/>
      <c r="G36" s="42">
        <f>G35/12</f>
        <v>8.0378223316960291</v>
      </c>
      <c r="H36" s="42">
        <f>H35/12</f>
        <v>9.2230117481871794</v>
      </c>
      <c r="I36" s="42">
        <f>I35/12</f>
        <v>10.282654322076745</v>
      </c>
      <c r="K36" s="2">
        <f t="shared" si="0"/>
        <v>25</v>
      </c>
    </row>
    <row r="37" spans="1:11">
      <c r="A37" s="2">
        <f t="shared" si="1"/>
        <v>26</v>
      </c>
      <c r="C37" s="4"/>
      <c r="D37" s="56"/>
      <c r="E37" s="56"/>
      <c r="F37" s="56"/>
      <c r="G37" s="11"/>
      <c r="H37" s="11"/>
      <c r="I37" s="11"/>
      <c r="K37" s="2">
        <f t="shared" si="0"/>
        <v>26</v>
      </c>
    </row>
    <row r="38" spans="1:11">
      <c r="A38" s="2">
        <f t="shared" si="1"/>
        <v>27</v>
      </c>
      <c r="C38" s="10" t="s">
        <v>5</v>
      </c>
      <c r="D38" s="76" t="s">
        <v>5</v>
      </c>
      <c r="E38" s="76" t="s">
        <v>5</v>
      </c>
      <c r="F38" s="76" t="s">
        <v>5</v>
      </c>
      <c r="G38" s="10" t="s">
        <v>5</v>
      </c>
      <c r="H38" s="10" t="s">
        <v>5</v>
      </c>
      <c r="I38" s="10" t="s">
        <v>5</v>
      </c>
      <c r="K38" s="2">
        <f t="shared" si="0"/>
        <v>27</v>
      </c>
    </row>
    <row r="39" spans="1:11">
      <c r="A39" s="2">
        <f t="shared" si="1"/>
        <v>28</v>
      </c>
      <c r="C39" s="1" t="s">
        <v>85</v>
      </c>
      <c r="D39" s="53">
        <f t="shared" ref="D39:I39" si="2">D8</f>
        <v>31</v>
      </c>
      <c r="E39" s="53">
        <f t="shared" si="2"/>
        <v>39</v>
      </c>
      <c r="F39" s="53">
        <f t="shared" si="2"/>
        <v>71</v>
      </c>
      <c r="G39" s="53">
        <f t="shared" si="2"/>
        <v>97</v>
      </c>
      <c r="H39" s="53">
        <f t="shared" si="2"/>
        <v>98</v>
      </c>
      <c r="I39" s="53">
        <f t="shared" si="2"/>
        <v>174</v>
      </c>
      <c r="K39" s="2">
        <f t="shared" si="0"/>
        <v>28</v>
      </c>
    </row>
    <row r="40" spans="1:11" s="27" customFormat="1">
      <c r="A40" s="2">
        <f t="shared" si="1"/>
        <v>29</v>
      </c>
      <c r="C40" s="49" t="s">
        <v>135</v>
      </c>
      <c r="D40" s="161">
        <v>0</v>
      </c>
      <c r="E40" s="161">
        <v>0</v>
      </c>
      <c r="F40" s="161">
        <v>0</v>
      </c>
      <c r="G40" s="161">
        <v>0</v>
      </c>
      <c r="H40" s="161">
        <v>0</v>
      </c>
      <c r="I40" s="161">
        <v>0</v>
      </c>
      <c r="K40" s="2">
        <f t="shared" si="0"/>
        <v>29</v>
      </c>
    </row>
    <row r="41" spans="1:11">
      <c r="A41" s="2">
        <f t="shared" si="1"/>
        <v>30</v>
      </c>
      <c r="C41" s="1" t="s">
        <v>144</v>
      </c>
      <c r="D41" s="53">
        <f t="shared" ref="D41:I41" si="3">SUM(D39:D40)</f>
        <v>31</v>
      </c>
      <c r="E41" s="53">
        <f t="shared" si="3"/>
        <v>39</v>
      </c>
      <c r="F41" s="53">
        <f t="shared" si="3"/>
        <v>71</v>
      </c>
      <c r="G41" s="37">
        <f t="shared" si="3"/>
        <v>97</v>
      </c>
      <c r="H41" s="37">
        <f t="shared" si="3"/>
        <v>98</v>
      </c>
      <c r="I41" s="37">
        <f t="shared" si="3"/>
        <v>174</v>
      </c>
      <c r="K41" s="2">
        <f t="shared" si="0"/>
        <v>30</v>
      </c>
    </row>
    <row r="42" spans="1:11">
      <c r="A42" s="2">
        <f t="shared" si="1"/>
        <v>31</v>
      </c>
      <c r="C42" s="1"/>
      <c r="D42" s="53"/>
      <c r="E42" s="53"/>
      <c r="F42" s="53"/>
      <c r="G42" s="37"/>
      <c r="H42" s="37"/>
      <c r="I42" s="37"/>
      <c r="K42" s="2">
        <f t="shared" si="0"/>
        <v>31</v>
      </c>
    </row>
    <row r="43" spans="1:11">
      <c r="A43" s="2">
        <f t="shared" si="1"/>
        <v>32</v>
      </c>
      <c r="B43" s="27"/>
      <c r="C43" s="51" t="s">
        <v>85</v>
      </c>
      <c r="D43" s="44">
        <f>D8</f>
        <v>31</v>
      </c>
      <c r="E43" s="44">
        <f>E8</f>
        <v>39</v>
      </c>
      <c r="F43" s="44">
        <f>F8</f>
        <v>71</v>
      </c>
      <c r="G43" s="108"/>
      <c r="H43" s="108"/>
      <c r="I43" s="108"/>
      <c r="J43" s="27"/>
      <c r="K43" s="2">
        <f t="shared" si="0"/>
        <v>32</v>
      </c>
    </row>
    <row r="44" spans="1:11">
      <c r="A44" s="2">
        <f t="shared" si="1"/>
        <v>33</v>
      </c>
      <c r="C44" s="73" t="s">
        <v>93</v>
      </c>
      <c r="D44" s="168">
        <v>0</v>
      </c>
      <c r="E44" s="168">
        <v>0</v>
      </c>
      <c r="F44" s="168">
        <v>0</v>
      </c>
      <c r="G44" s="47"/>
      <c r="H44" s="47"/>
      <c r="I44" s="47"/>
      <c r="K44" s="2">
        <f t="shared" ref="K44:K67" si="4">A44</f>
        <v>33</v>
      </c>
    </row>
    <row r="45" spans="1:11">
      <c r="A45" s="2">
        <f t="shared" si="1"/>
        <v>34</v>
      </c>
      <c r="C45" s="51" t="s">
        <v>143</v>
      </c>
      <c r="D45" s="125">
        <f>SUM(D43:D44)</f>
        <v>31</v>
      </c>
      <c r="E45" s="125">
        <f>SUM(E43:E44)</f>
        <v>39</v>
      </c>
      <c r="F45" s="125">
        <f>SUM(F43:F44)</f>
        <v>71</v>
      </c>
      <c r="G45" s="42"/>
      <c r="H45" s="11"/>
      <c r="I45" s="11"/>
      <c r="K45" s="2">
        <f t="shared" si="4"/>
        <v>34</v>
      </c>
    </row>
    <row r="46" spans="1:11">
      <c r="A46" s="2">
        <f t="shared" si="1"/>
        <v>35</v>
      </c>
      <c r="B46" s="10" t="s">
        <v>11</v>
      </c>
      <c r="C46" s="10" t="s">
        <v>5</v>
      </c>
      <c r="D46" s="10" t="s">
        <v>5</v>
      </c>
      <c r="E46" s="10" t="s">
        <v>5</v>
      </c>
      <c r="F46" s="10" t="s">
        <v>5</v>
      </c>
      <c r="G46" s="10" t="s">
        <v>5</v>
      </c>
      <c r="H46" s="10" t="s">
        <v>5</v>
      </c>
      <c r="I46" s="10" t="s">
        <v>5</v>
      </c>
      <c r="J46" s="1"/>
      <c r="K46" s="2">
        <f t="shared" si="4"/>
        <v>35</v>
      </c>
    </row>
    <row r="47" spans="1:11">
      <c r="A47" s="2">
        <f t="shared" si="1"/>
        <v>36</v>
      </c>
      <c r="C47" s="4" t="s">
        <v>191</v>
      </c>
      <c r="D47" s="265">
        <f>'[3]DEMAND&amp;CUSTOMER MC'!$F$58</f>
        <v>87.379626844430774</v>
      </c>
      <c r="E47" s="265">
        <f>D47</f>
        <v>87.379626844430774</v>
      </c>
      <c r="F47" s="265">
        <f t="shared" ref="F47:H47" si="5">E47</f>
        <v>87.379626844430774</v>
      </c>
      <c r="G47" s="265">
        <f t="shared" si="5"/>
        <v>87.379626844430774</v>
      </c>
      <c r="H47" s="265">
        <f t="shared" si="5"/>
        <v>87.379626844430774</v>
      </c>
      <c r="I47" s="265">
        <f>H47</f>
        <v>87.379626844430774</v>
      </c>
      <c r="K47" s="2">
        <f t="shared" si="4"/>
        <v>36</v>
      </c>
    </row>
    <row r="48" spans="1:11">
      <c r="A48" s="2">
        <f t="shared" si="1"/>
        <v>37</v>
      </c>
      <c r="C48" s="4" t="s">
        <v>192</v>
      </c>
      <c r="D48" s="11">
        <f t="shared" ref="D48:I48" si="6">D47*D41/1000</f>
        <v>2.708768432177354</v>
      </c>
      <c r="E48" s="11">
        <f t="shared" si="6"/>
        <v>3.4078054469328003</v>
      </c>
      <c r="F48" s="11">
        <f t="shared" si="6"/>
        <v>6.2039535059545852</v>
      </c>
      <c r="G48" s="11">
        <f t="shared" si="6"/>
        <v>8.4758238039097851</v>
      </c>
      <c r="H48" s="11">
        <f t="shared" si="6"/>
        <v>8.563203430754216</v>
      </c>
      <c r="I48" s="11">
        <f t="shared" si="6"/>
        <v>15.204055070930956</v>
      </c>
      <c r="K48" s="2">
        <f t="shared" si="4"/>
        <v>37</v>
      </c>
    </row>
    <row r="49" spans="1:11">
      <c r="A49" s="2">
        <f t="shared" si="1"/>
        <v>38</v>
      </c>
      <c r="C49" s="4" t="s">
        <v>193</v>
      </c>
      <c r="D49" s="11">
        <f>D47*D45/1000</f>
        <v>2.708768432177354</v>
      </c>
      <c r="E49" s="11">
        <f>E47*E45/1000</f>
        <v>3.4078054469328003</v>
      </c>
      <c r="F49" s="11">
        <f>F47*F45/1000</f>
        <v>6.2039535059545852</v>
      </c>
      <c r="G49" s="11"/>
      <c r="H49" s="11"/>
      <c r="I49" s="11"/>
      <c r="K49" s="2">
        <f t="shared" si="4"/>
        <v>38</v>
      </c>
    </row>
    <row r="50" spans="1:11">
      <c r="A50" s="2">
        <f t="shared" si="1"/>
        <v>39</v>
      </c>
      <c r="B50" s="10" t="s">
        <v>11</v>
      </c>
      <c r="C50" s="10" t="s">
        <v>5</v>
      </c>
      <c r="D50" s="10" t="s">
        <v>5</v>
      </c>
      <c r="E50" s="10" t="s">
        <v>5</v>
      </c>
      <c r="F50" s="10" t="s">
        <v>5</v>
      </c>
      <c r="G50" s="10" t="s">
        <v>5</v>
      </c>
      <c r="H50" s="10" t="s">
        <v>5</v>
      </c>
      <c r="I50" s="10" t="s">
        <v>5</v>
      </c>
      <c r="J50" s="1"/>
      <c r="K50" s="2">
        <f t="shared" si="4"/>
        <v>39</v>
      </c>
    </row>
    <row r="51" spans="1:11">
      <c r="A51" s="2">
        <f t="shared" si="1"/>
        <v>40</v>
      </c>
      <c r="B51" s="10"/>
      <c r="C51" s="51" t="s">
        <v>209</v>
      </c>
      <c r="D51" s="265">
        <f>'[3]DEMAND&amp;CUSTOMER MC'!$F$56</f>
        <v>188.9310026203099</v>
      </c>
      <c r="E51" s="265">
        <f>D51</f>
        <v>188.9310026203099</v>
      </c>
      <c r="F51" s="265">
        <f t="shared" ref="F51:H51" si="7">E51</f>
        <v>188.9310026203099</v>
      </c>
      <c r="G51" s="265">
        <f t="shared" si="7"/>
        <v>188.9310026203099</v>
      </c>
      <c r="H51" s="265">
        <f t="shared" si="7"/>
        <v>188.9310026203099</v>
      </c>
      <c r="I51" s="265">
        <f>H51</f>
        <v>188.9310026203099</v>
      </c>
      <c r="J51" s="1"/>
      <c r="K51" s="2">
        <f t="shared" si="4"/>
        <v>40</v>
      </c>
    </row>
    <row r="52" spans="1:11">
      <c r="A52" s="2">
        <f t="shared" si="1"/>
        <v>41</v>
      </c>
      <c r="C52" s="51" t="s">
        <v>210</v>
      </c>
      <c r="D52" s="56">
        <f t="shared" ref="D52:I52" si="8">D51*D41/1000</f>
        <v>5.8568610812296065</v>
      </c>
      <c r="E52" s="56">
        <f t="shared" si="8"/>
        <v>7.3683091021920868</v>
      </c>
      <c r="F52" s="56">
        <f t="shared" si="8"/>
        <v>13.414101186042002</v>
      </c>
      <c r="G52" s="56">
        <f t="shared" si="8"/>
        <v>18.326307254170061</v>
      </c>
      <c r="H52" s="56">
        <f t="shared" si="8"/>
        <v>18.515238256790369</v>
      </c>
      <c r="I52" s="56">
        <f t="shared" si="8"/>
        <v>32.873994455933918</v>
      </c>
      <c r="K52" s="2">
        <f t="shared" si="4"/>
        <v>41</v>
      </c>
    </row>
    <row r="53" spans="1:11">
      <c r="A53" s="2">
        <f t="shared" si="1"/>
        <v>42</v>
      </c>
      <c r="C53" s="51" t="s">
        <v>211</v>
      </c>
      <c r="D53" s="56">
        <f>D51*D45/1000</f>
        <v>5.8568610812296065</v>
      </c>
      <c r="E53" s="56">
        <f>E51*E45/1000</f>
        <v>7.3683091021920868</v>
      </c>
      <c r="F53" s="56">
        <f>F51*F45/1000</f>
        <v>13.414101186042002</v>
      </c>
      <c r="G53" s="56"/>
      <c r="H53" s="56"/>
      <c r="I53" s="56"/>
      <c r="K53" s="2">
        <f t="shared" si="4"/>
        <v>42</v>
      </c>
    </row>
    <row r="54" spans="1:11">
      <c r="A54" s="2">
        <f t="shared" si="1"/>
        <v>43</v>
      </c>
      <c r="B54" s="10" t="s">
        <v>11</v>
      </c>
      <c r="C54" s="10" t="s">
        <v>5</v>
      </c>
      <c r="D54" s="10" t="s">
        <v>5</v>
      </c>
      <c r="E54" s="10" t="s">
        <v>5</v>
      </c>
      <c r="F54" s="10" t="s">
        <v>5</v>
      </c>
      <c r="G54" s="10" t="s">
        <v>5</v>
      </c>
      <c r="H54" s="10" t="s">
        <v>5</v>
      </c>
      <c r="I54" s="10" t="s">
        <v>5</v>
      </c>
      <c r="J54" s="1"/>
      <c r="K54" s="2">
        <f t="shared" si="4"/>
        <v>43</v>
      </c>
    </row>
    <row r="55" spans="1:11">
      <c r="A55" s="2">
        <f t="shared" si="1"/>
        <v>44</v>
      </c>
      <c r="C55" s="1" t="s">
        <v>92</v>
      </c>
      <c r="D55" s="45">
        <f>'LS-1 LED FACILITIES COSTS ADDER'!E96</f>
        <v>16.97519103685303</v>
      </c>
      <c r="E55" s="45">
        <f t="shared" ref="E55:H55" si="9">D55</f>
        <v>16.97519103685303</v>
      </c>
      <c r="F55" s="45">
        <f t="shared" si="9"/>
        <v>16.97519103685303</v>
      </c>
      <c r="G55" s="45">
        <f t="shared" si="9"/>
        <v>16.97519103685303</v>
      </c>
      <c r="H55" s="45">
        <f t="shared" si="9"/>
        <v>16.97519103685303</v>
      </c>
      <c r="I55" s="45">
        <f>H55</f>
        <v>16.97519103685303</v>
      </c>
      <c r="K55" s="2">
        <f t="shared" si="4"/>
        <v>44</v>
      </c>
    </row>
    <row r="56" spans="1:11">
      <c r="A56" s="2">
        <f t="shared" si="1"/>
        <v>45</v>
      </c>
      <c r="B56" s="10" t="s">
        <v>11</v>
      </c>
      <c r="C56" s="10" t="s">
        <v>5</v>
      </c>
      <c r="D56" s="10" t="s">
        <v>5</v>
      </c>
      <c r="E56" s="10" t="s">
        <v>5</v>
      </c>
      <c r="F56" s="10" t="s">
        <v>5</v>
      </c>
      <c r="G56" s="10" t="s">
        <v>5</v>
      </c>
      <c r="H56" s="10" t="s">
        <v>5</v>
      </c>
      <c r="I56" s="10" t="s">
        <v>5</v>
      </c>
      <c r="J56" s="1"/>
      <c r="K56" s="2">
        <f t="shared" si="4"/>
        <v>45</v>
      </c>
    </row>
    <row r="57" spans="1:11">
      <c r="A57" s="2">
        <f t="shared" si="1"/>
        <v>46</v>
      </c>
      <c r="B57" s="10"/>
      <c r="C57" s="10"/>
      <c r="D57" s="10"/>
      <c r="E57" s="10"/>
      <c r="F57" s="10"/>
      <c r="G57" s="10"/>
      <c r="H57" s="10"/>
      <c r="I57" s="10"/>
      <c r="J57" s="1"/>
      <c r="K57" s="2">
        <f t="shared" si="4"/>
        <v>46</v>
      </c>
    </row>
    <row r="58" spans="1:11">
      <c r="A58" s="2">
        <f t="shared" si="1"/>
        <v>47</v>
      </c>
      <c r="B58" s="10"/>
      <c r="C58" s="163" t="s">
        <v>133</v>
      </c>
      <c r="D58" s="166" t="s">
        <v>238</v>
      </c>
      <c r="E58" s="166" t="s">
        <v>239</v>
      </c>
      <c r="F58" s="166" t="s">
        <v>236</v>
      </c>
      <c r="G58" s="166" t="s">
        <v>240</v>
      </c>
      <c r="H58" s="166" t="s">
        <v>241</v>
      </c>
      <c r="I58" s="166" t="s">
        <v>237</v>
      </c>
      <c r="J58" s="7"/>
      <c r="K58" s="2">
        <f t="shared" si="4"/>
        <v>47</v>
      </c>
    </row>
    <row r="59" spans="1:11">
      <c r="A59" s="2">
        <f t="shared" si="1"/>
        <v>48</v>
      </c>
      <c r="B59" s="10"/>
      <c r="C59" s="163"/>
      <c r="D59" s="10"/>
      <c r="E59" s="10"/>
      <c r="F59" s="10"/>
      <c r="G59" s="10"/>
      <c r="H59" s="10"/>
      <c r="I59" s="10"/>
      <c r="J59" s="1"/>
      <c r="K59" s="2">
        <f t="shared" si="4"/>
        <v>48</v>
      </c>
    </row>
    <row r="60" spans="1:11">
      <c r="A60" s="2">
        <f t="shared" si="1"/>
        <v>49</v>
      </c>
      <c r="B60" s="10"/>
      <c r="C60" s="77" t="s">
        <v>117</v>
      </c>
      <c r="D60" s="10"/>
      <c r="E60" s="10"/>
      <c r="F60" s="10"/>
      <c r="G60" s="10"/>
      <c r="H60" s="10"/>
      <c r="I60" s="10"/>
      <c r="J60" s="1"/>
      <c r="K60" s="2">
        <f t="shared" si="4"/>
        <v>49</v>
      </c>
    </row>
    <row r="61" spans="1:11">
      <c r="A61" s="2">
        <f t="shared" si="1"/>
        <v>50</v>
      </c>
      <c r="B61" s="10"/>
      <c r="C61" s="48" t="s">
        <v>118</v>
      </c>
      <c r="D61" s="10"/>
      <c r="E61" s="10"/>
      <c r="F61" s="10"/>
      <c r="G61" s="10"/>
      <c r="H61" s="10"/>
      <c r="I61" s="10"/>
      <c r="J61" s="1"/>
      <c r="K61" s="2">
        <f t="shared" si="4"/>
        <v>50</v>
      </c>
    </row>
    <row r="62" spans="1:11">
      <c r="A62" s="2">
        <f t="shared" si="1"/>
        <v>51</v>
      </c>
      <c r="C62" s="48" t="s">
        <v>116</v>
      </c>
      <c r="D62" s="272">
        <f>('[3]INPUTS-LAMP SPECIFIC'!E20+'LS-1 LED FACILITIES COSTS ADDER'!F24)*'[3]INPUTS-GENERAL'!$E$30</f>
        <v>3328.3025276818498</v>
      </c>
      <c r="E62" s="272">
        <f>('[3]INPUTS-LAMP SPECIFIC'!F20+'LS-1 LED FACILITIES COSTS ADDER'!F25)*'[3]INPUTS-GENERAL'!$E$30</f>
        <v>3471.2172514091831</v>
      </c>
      <c r="F62" s="272">
        <f>('[3]INPUTS-LAMP SPECIFIC'!G20+'LS-1 LED FACILITIES COSTS ADDER'!F26)*'[3]INPUTS-GENERAL'!$E$30</f>
        <v>3209.1131043979249</v>
      </c>
      <c r="G62" s="272">
        <f>('[3]INPUTS-LAMP SPECIFIC'!H20+'LS-1 LED FACILITIES COSTS ADDER'!F28)*'[3]INPUTS-GENERAL'!$E$30</f>
        <v>3110.6703024405692</v>
      </c>
      <c r="H62" s="272">
        <f>('[3]INPUTS-LAMP SPECIFIC'!I20+'LS-1 LED FACILITIES COSTS ADDER'!F29)*'[3]INPUTS-GENERAL'!$E$30</f>
        <v>3238.4442074024009</v>
      </c>
      <c r="I62" s="272">
        <f>('[3]INPUTS-LAMP SPECIFIC'!K20+'LS-1 LED FACILITIES COSTS ADDER'!F30)*'[3]INPUTS-GENERAL'!$E$30</f>
        <v>3174.672026991987</v>
      </c>
      <c r="K62" s="2">
        <f t="shared" si="4"/>
        <v>51</v>
      </c>
    </row>
    <row r="63" spans="1:11">
      <c r="A63" s="2">
        <f t="shared" si="1"/>
        <v>52</v>
      </c>
      <c r="C63" s="48" t="s">
        <v>198</v>
      </c>
      <c r="D63" s="272">
        <f>('[3]INPUTS-LAMP SPECIFIC'!E21+'LS-1 LED FACILITIES COSTS ADDER'!F24)*'[3]INPUTS-GENERAL'!$E$30</f>
        <v>1068.7739604448209</v>
      </c>
      <c r="E63" s="272">
        <f>('[3]INPUTS-LAMP SPECIFIC'!F21+'LS-1 LED FACILITIES COSTS ADDER'!F25)*'[3]INPUTS-GENERAL'!$E$30</f>
        <v>1093.585996496852</v>
      </c>
      <c r="F63" s="272">
        <f>('[3]INPUTS-LAMP SPECIFIC'!G21+'LS-1 LED FACILITIES COSTS ADDER'!F26)*'[3]INPUTS-GENERAL'!$E$30</f>
        <v>1143.3072975090483</v>
      </c>
      <c r="G63" s="272">
        <f>('[3]INPUTS-LAMP SPECIFIC'!H21+'LS-1 LED FACILITIES COSTS ADDER'!F28)*'[3]INPUTS-GENERAL'!$E$30</f>
        <v>1222.490693916302</v>
      </c>
      <c r="H63" s="272">
        <f>('[3]INPUTS-LAMP SPECIFIC'!I21+'LS-1 LED FACILITIES COSTS ADDER'!F29)*'[3]INPUTS-GENERAL'!$E$30</f>
        <v>1310.0943742025224</v>
      </c>
      <c r="I63" s="272">
        <f>('[3]INPUTS-LAMP SPECIFIC'!K21+'LS-1 LED FACILITIES COSTS ADDER'!F30)*'[3]INPUTS-GENERAL'!$E$30</f>
        <v>1401.0420344363461</v>
      </c>
      <c r="K63" s="2">
        <f t="shared" si="4"/>
        <v>52</v>
      </c>
    </row>
    <row r="64" spans="1:11">
      <c r="A64" s="2">
        <f t="shared" si="1"/>
        <v>53</v>
      </c>
      <c r="C64" s="4" t="s">
        <v>195</v>
      </c>
      <c r="D64" s="60">
        <f t="shared" ref="D64:I64" si="10">D62-D63</f>
        <v>2259.5285672370292</v>
      </c>
      <c r="E64" s="60">
        <f t="shared" si="10"/>
        <v>2377.6312549123313</v>
      </c>
      <c r="F64" s="60">
        <f t="shared" si="10"/>
        <v>2065.8058068888768</v>
      </c>
      <c r="G64" s="60">
        <f t="shared" si="10"/>
        <v>1888.1796085242672</v>
      </c>
      <c r="H64" s="60">
        <f t="shared" si="10"/>
        <v>1928.3498331998785</v>
      </c>
      <c r="I64" s="60">
        <f t="shared" si="10"/>
        <v>1773.6299925556409</v>
      </c>
      <c r="K64" s="2">
        <f t="shared" si="4"/>
        <v>53</v>
      </c>
    </row>
    <row r="65" spans="1:11">
      <c r="A65" s="2">
        <f t="shared" si="1"/>
        <v>54</v>
      </c>
      <c r="C65" s="1"/>
      <c r="D65" s="60"/>
      <c r="E65" s="60"/>
      <c r="F65" s="60"/>
      <c r="G65" s="60"/>
      <c r="H65" s="60"/>
      <c r="I65" s="60"/>
      <c r="K65" s="2">
        <f t="shared" si="4"/>
        <v>54</v>
      </c>
    </row>
    <row r="66" spans="1:11">
      <c r="A66" s="2">
        <f t="shared" si="1"/>
        <v>55</v>
      </c>
      <c r="C66" s="48" t="s">
        <v>120</v>
      </c>
      <c r="K66" s="2">
        <f t="shared" si="4"/>
        <v>55</v>
      </c>
    </row>
    <row r="67" spans="1:11">
      <c r="A67" s="2">
        <f t="shared" si="1"/>
        <v>56</v>
      </c>
      <c r="C67" s="48" t="s">
        <v>116</v>
      </c>
      <c r="D67" s="272">
        <f>('[3]INPUTS-LAMP SPECIFIC'!E20+'LS-1 LED FACILITIES COSTS ADDER'!F40)*'[3]INPUTS-GENERAL'!$E$30</f>
        <v>3328.3025276818498</v>
      </c>
      <c r="E67" s="272">
        <f>('[3]INPUTS-LAMP SPECIFIC'!F20+'LS-1 LED FACILITIES COSTS ADDER'!F41)*'[3]INPUTS-GENERAL'!$E$30</f>
        <v>3471.2172514091831</v>
      </c>
      <c r="F67" s="272">
        <f>('[3]INPUTS-LAMP SPECIFIC'!G20+'LS-1 LED FACILITIES COSTS ADDER'!F42)*'[3]INPUTS-GENERAL'!$E$30</f>
        <v>3209.1131043979249</v>
      </c>
      <c r="G67" s="272">
        <f>('[3]INPUTS-LAMP SPECIFIC'!H20+'LS-1 LED FACILITIES COSTS ADDER'!F44)*'[3]INPUTS-GENERAL'!$E$30</f>
        <v>3110.6703024405692</v>
      </c>
      <c r="H67" s="272">
        <f>('[3]INPUTS-LAMP SPECIFIC'!I20+'LS-1 LED FACILITIES COSTS ADDER'!F45)*'[3]INPUTS-GENERAL'!$E$30</f>
        <v>3238.4442074024009</v>
      </c>
      <c r="I67" s="272">
        <f>('[3]INPUTS-LAMP SPECIFIC'!K20+'LS-1 LED FACILITIES COSTS ADDER'!F46)*'[3]INPUTS-GENERAL'!$E$30</f>
        <v>3174.672026991987</v>
      </c>
      <c r="K67" s="2">
        <f t="shared" si="4"/>
        <v>56</v>
      </c>
    </row>
    <row r="68" spans="1:11">
      <c r="A68" s="2">
        <f t="shared" si="1"/>
        <v>57</v>
      </c>
      <c r="C68" s="48" t="s">
        <v>121</v>
      </c>
      <c r="D68" s="272">
        <f>('[3]INPUTS-LAMP SPECIFIC'!E22+'LS-1 LED FACILITIES COSTS ADDER'!F40)*'[3]INPUTS-GENERAL'!$E$30</f>
        <v>1760.6618156472734</v>
      </c>
      <c r="E68" s="272">
        <f>('[3]INPUTS-LAMP SPECIFIC'!F22+'LS-1 LED FACILITIES COSTS ADDER'!F41)*'[3]INPUTS-GENERAL'!$E$30</f>
        <v>1763.8903362664678</v>
      </c>
      <c r="F68" s="272">
        <f>('[3]INPUTS-LAMP SPECIFIC'!G22+'LS-1 LED FACILITIES COSTS ADDER'!F42)*'[3]INPUTS-GENERAL'!$E$30</f>
        <v>1816.8686196764513</v>
      </c>
      <c r="G68" s="272">
        <f>('[3]INPUTS-LAMP SPECIFIC'!H22+'LS-1 LED FACILITIES COSTS ADDER'!F44)*'[3]INPUTS-GENERAL'!$E$30</f>
        <v>2056.5541243832236</v>
      </c>
      <c r="H68" s="272">
        <f>('[3]INPUTS-LAMP SPECIFIC'!I22+'LS-1 LED FACILITIES COSTS ADDER'!F45)*'[3]INPUTS-GENERAL'!$E$30</f>
        <v>2060.7536319108799</v>
      </c>
      <c r="I68" s="272">
        <f>('[3]INPUTS-LAMP SPECIFIC'!K22+'LS-1 LED FACILITIES COSTS ADDER'!F46)*'[3]INPUTS-GENERAL'!$E$30</f>
        <v>2443.0733247676812</v>
      </c>
      <c r="K68" s="2">
        <f t="shared" ref="K68:K104" si="11">A68</f>
        <v>57</v>
      </c>
    </row>
    <row r="69" spans="1:11">
      <c r="A69" s="2">
        <f t="shared" si="1"/>
        <v>58</v>
      </c>
      <c r="C69" s="4" t="s">
        <v>195</v>
      </c>
      <c r="D69" s="60">
        <f t="shared" ref="D69:I69" si="12">D67-D68</f>
        <v>1567.6407120345764</v>
      </c>
      <c r="E69" s="60">
        <f t="shared" si="12"/>
        <v>1707.3269151427153</v>
      </c>
      <c r="F69" s="60">
        <f t="shared" si="12"/>
        <v>1392.2444847214736</v>
      </c>
      <c r="G69" s="60">
        <f t="shared" si="12"/>
        <v>1054.1161780573457</v>
      </c>
      <c r="H69" s="60">
        <f t="shared" si="12"/>
        <v>1177.690575491521</v>
      </c>
      <c r="I69" s="60">
        <f t="shared" si="12"/>
        <v>731.59870222430573</v>
      </c>
      <c r="K69" s="2">
        <f t="shared" si="11"/>
        <v>58</v>
      </c>
    </row>
    <row r="70" spans="1:11">
      <c r="A70" s="2">
        <f t="shared" si="1"/>
        <v>59</v>
      </c>
      <c r="C70" s="1"/>
      <c r="D70" s="60"/>
      <c r="E70" s="60"/>
      <c r="F70" s="60"/>
      <c r="G70" s="60"/>
      <c r="H70" s="60"/>
      <c r="I70" s="60"/>
      <c r="K70" s="2">
        <f t="shared" si="11"/>
        <v>59</v>
      </c>
    </row>
    <row r="71" spans="1:11">
      <c r="A71" s="2">
        <f t="shared" si="1"/>
        <v>60</v>
      </c>
      <c r="C71" s="48" t="s">
        <v>83</v>
      </c>
      <c r="D71" s="60"/>
      <c r="E71" s="60"/>
      <c r="F71" s="60"/>
      <c r="G71" s="60"/>
      <c r="H71" s="60"/>
      <c r="I71" s="60"/>
      <c r="K71" s="2">
        <f t="shared" si="11"/>
        <v>60</v>
      </c>
    </row>
    <row r="72" spans="1:11">
      <c r="A72" s="2">
        <f t="shared" si="1"/>
        <v>61</v>
      </c>
      <c r="C72" s="48" t="s">
        <v>122</v>
      </c>
      <c r="D72" s="60">
        <f>D68</f>
        <v>1760.6618156472734</v>
      </c>
      <c r="E72" s="60">
        <f t="shared" ref="E72:I72" si="13">E68</f>
        <v>1763.8903362664678</v>
      </c>
      <c r="F72" s="60">
        <f t="shared" si="13"/>
        <v>1816.8686196764513</v>
      </c>
      <c r="G72" s="60">
        <f t="shared" si="13"/>
        <v>2056.5541243832236</v>
      </c>
      <c r="H72" s="60">
        <f t="shared" si="13"/>
        <v>2060.7536319108799</v>
      </c>
      <c r="I72" s="60">
        <f t="shared" si="13"/>
        <v>2443.0733247676812</v>
      </c>
      <c r="K72" s="2">
        <f t="shared" si="11"/>
        <v>61</v>
      </c>
    </row>
    <row r="73" spans="1:11">
      <c r="A73" s="2">
        <f t="shared" si="1"/>
        <v>62</v>
      </c>
      <c r="C73" s="4" t="s">
        <v>196</v>
      </c>
      <c r="D73" s="60">
        <f>D69</f>
        <v>1567.6407120345764</v>
      </c>
      <c r="E73" s="60">
        <f t="shared" ref="E73:I73" si="14">E69</f>
        <v>1707.3269151427153</v>
      </c>
      <c r="F73" s="60">
        <f t="shared" si="14"/>
        <v>1392.2444847214736</v>
      </c>
      <c r="G73" s="60">
        <f t="shared" si="14"/>
        <v>1054.1161780573457</v>
      </c>
      <c r="H73" s="60">
        <f t="shared" si="14"/>
        <v>1177.690575491521</v>
      </c>
      <c r="I73" s="60">
        <f t="shared" si="14"/>
        <v>731.59870222430573</v>
      </c>
      <c r="K73" s="2">
        <f t="shared" si="11"/>
        <v>62</v>
      </c>
    </row>
    <row r="74" spans="1:11">
      <c r="A74" s="2">
        <f t="shared" si="1"/>
        <v>63</v>
      </c>
      <c r="C74" s="48" t="s">
        <v>123</v>
      </c>
      <c r="D74" s="272">
        <f>(D72*'[3]INPUTS-GENERAL'!$E$39)+(D73*'[3]INPUTS-GENERAL'!$E$40)</f>
        <v>138.54418486931334</v>
      </c>
      <c r="E74" s="272">
        <f>(E72*'[3]INPUTS-GENERAL'!$E$39)+(E73*'[3]INPUTS-GENERAL'!$E$40)</f>
        <v>139.65761429544887</v>
      </c>
      <c r="F74" s="272">
        <f>(F72*'[3]INPUTS-GENERAL'!$E$39)+(F73*'[3]INPUTS-GENERAL'!$E$40)</f>
        <v>141.55091831856319</v>
      </c>
      <c r="G74" s="272">
        <f>(G72*'[3]INPUTS-GENERAL'!$E$39)+(G73*'[3]INPUTS-GENERAL'!$E$40)</f>
        <v>156.94698156650583</v>
      </c>
      <c r="H74" s="272">
        <f>(H72*'[3]INPUTS-GENERAL'!$E$39)+(H73*'[3]INPUTS-GENERAL'!$E$40)</f>
        <v>158.03017989524702</v>
      </c>
      <c r="I74" s="272">
        <f>(I72*'[3]INPUTS-GENERAL'!$E$39)+(I73*'[3]INPUTS-GENERAL'!$E$40)</f>
        <v>183.17403692554274</v>
      </c>
      <c r="K74" s="2">
        <f t="shared" si="11"/>
        <v>63</v>
      </c>
    </row>
    <row r="75" spans="1:11">
      <c r="A75" s="2">
        <f t="shared" ref="A75:A97" si="15">A74+1</f>
        <v>64</v>
      </c>
      <c r="C75" s="1"/>
      <c r="D75" s="60"/>
      <c r="E75" s="60"/>
      <c r="F75" s="60"/>
      <c r="G75" s="60"/>
      <c r="H75" s="60"/>
      <c r="I75" s="60"/>
      <c r="K75" s="2">
        <f t="shared" si="11"/>
        <v>64</v>
      </c>
    </row>
    <row r="76" spans="1:11">
      <c r="A76" s="2">
        <f t="shared" si="15"/>
        <v>65</v>
      </c>
      <c r="C76" s="48" t="s">
        <v>82</v>
      </c>
      <c r="D76" s="60"/>
      <c r="E76" s="60"/>
      <c r="F76" s="60"/>
      <c r="G76" s="60"/>
      <c r="H76" s="60"/>
      <c r="I76" s="60"/>
      <c r="K76" s="2">
        <f t="shared" si="11"/>
        <v>65</v>
      </c>
    </row>
    <row r="77" spans="1:11">
      <c r="A77" s="2">
        <f t="shared" si="15"/>
        <v>66</v>
      </c>
      <c r="C77" s="48" t="s">
        <v>122</v>
      </c>
      <c r="D77" s="60">
        <f>D63</f>
        <v>1068.7739604448209</v>
      </c>
      <c r="E77" s="60">
        <f t="shared" ref="E77:I77" si="16">E63</f>
        <v>1093.585996496852</v>
      </c>
      <c r="F77" s="60">
        <f t="shared" si="16"/>
        <v>1143.3072975090483</v>
      </c>
      <c r="G77" s="60">
        <f t="shared" si="16"/>
        <v>1222.490693916302</v>
      </c>
      <c r="H77" s="60">
        <f t="shared" si="16"/>
        <v>1310.0943742025224</v>
      </c>
      <c r="I77" s="60">
        <f t="shared" si="16"/>
        <v>1401.0420344363461</v>
      </c>
      <c r="K77" s="2">
        <f t="shared" si="11"/>
        <v>66</v>
      </c>
    </row>
    <row r="78" spans="1:11">
      <c r="A78" s="2">
        <f t="shared" si="15"/>
        <v>67</v>
      </c>
      <c r="C78" s="4" t="s">
        <v>196</v>
      </c>
      <c r="D78" s="60">
        <f>D64</f>
        <v>2259.5285672370292</v>
      </c>
      <c r="E78" s="60">
        <f t="shared" ref="E78:I78" si="17">E64</f>
        <v>2377.6312549123313</v>
      </c>
      <c r="F78" s="60">
        <f t="shared" si="17"/>
        <v>2065.8058068888768</v>
      </c>
      <c r="G78" s="60">
        <f t="shared" si="17"/>
        <v>1888.1796085242672</v>
      </c>
      <c r="H78" s="60">
        <f t="shared" si="17"/>
        <v>1928.3498331998785</v>
      </c>
      <c r="I78" s="60">
        <f t="shared" si="17"/>
        <v>1773.6299925556409</v>
      </c>
      <c r="K78" s="2">
        <f t="shared" si="11"/>
        <v>67</v>
      </c>
    </row>
    <row r="79" spans="1:11">
      <c r="A79" s="2">
        <f t="shared" si="15"/>
        <v>68</v>
      </c>
      <c r="C79" s="48" t="s">
        <v>123</v>
      </c>
      <c r="D79" s="272">
        <f>(D77*'[3]INPUTS-GENERAL'!$E$39)+(D78*'[3]INPUTS-GENERAL'!$E$40)</f>
        <v>92.316147908649526</v>
      </c>
      <c r="E79" s="272">
        <f>(E77*'[3]INPUTS-GENERAL'!$E$39)+(E78*'[3]INPUTS-GENERAL'!$E$40)</f>
        <v>94.87166587799021</v>
      </c>
      <c r="F79" s="272">
        <f>(F77*'[3]INPUTS-GENERAL'!$E$39)+(F78*'[3]INPUTS-GENERAL'!$E$40)</f>
        <v>96.547356740918204</v>
      </c>
      <c r="G79" s="272">
        <f>(G77*'[3]INPUTS-GENERAL'!$E$39)+(G78*'[3]INPUTS-GENERAL'!$E$40)</f>
        <v>101.21957603214976</v>
      </c>
      <c r="H79" s="272">
        <f>(H77*'[3]INPUTS-GENERAL'!$E$39)+(H78*'[3]INPUTS-GENERAL'!$E$40)</f>
        <v>107.87536990793708</v>
      </c>
      <c r="I79" s="272">
        <f>(I77*'[3]INPUTS-GENERAL'!$E$39)+(I78*'[3]INPUTS-GENERAL'!$E$40)</f>
        <v>113.55139412093693</v>
      </c>
      <c r="K79" s="2">
        <f t="shared" si="11"/>
        <v>68</v>
      </c>
    </row>
    <row r="80" spans="1:11">
      <c r="A80" s="2">
        <f t="shared" si="15"/>
        <v>69</v>
      </c>
      <c r="C80" s="48"/>
      <c r="D80" s="60"/>
      <c r="E80" s="60"/>
      <c r="F80" s="60"/>
      <c r="G80" s="60"/>
      <c r="H80" s="60"/>
      <c r="I80" s="60"/>
      <c r="K80" s="2">
        <f t="shared" si="11"/>
        <v>69</v>
      </c>
    </row>
    <row r="81" spans="1:21">
      <c r="A81" s="2">
        <f t="shared" si="15"/>
        <v>70</v>
      </c>
      <c r="C81" s="48" t="s">
        <v>81</v>
      </c>
      <c r="D81" s="60"/>
      <c r="E81" s="60"/>
      <c r="F81" s="60"/>
      <c r="G81" s="60"/>
      <c r="H81" s="60"/>
      <c r="I81" s="60"/>
      <c r="K81" s="2">
        <f t="shared" si="11"/>
        <v>70</v>
      </c>
    </row>
    <row r="82" spans="1:21">
      <c r="A82" s="2">
        <f t="shared" si="15"/>
        <v>71</v>
      </c>
      <c r="C82" s="77" t="s">
        <v>201</v>
      </c>
      <c r="D82" s="272">
        <f>('[3]INPUTS-LAMP SPECIFIC'!E17+'LS-1 LED FACILITIES COSTS ADDER'!F16)*'[3]INPUTS-GENERAL'!$E$30</f>
        <v>1203.1582013298143</v>
      </c>
      <c r="E82" s="272">
        <f>('[3]INPUTS-LAMP SPECIFIC'!F17+'LS-1 LED FACILITIES COSTS ADDER'!F17)*'[3]INPUTS-GENERAL'!$E$30</f>
        <v>1227.9702373818452</v>
      </c>
      <c r="F82" s="272">
        <f>('[3]INPUTS-LAMP SPECIFIC'!G17+'LS-1 LED FACILITIES COSTS ADDER'!F18)*'[3]INPUTS-GENERAL'!$E$30</f>
        <v>1277.6915383940418</v>
      </c>
      <c r="G82" s="272">
        <f>('[3]INPUTS-LAMP SPECIFIC'!H17+'LS-1 LED FACILITIES COSTS ADDER'!F20)*'[3]INPUTS-GENERAL'!$E$30</f>
        <v>1356.8749348012955</v>
      </c>
      <c r="H82" s="272">
        <f>('[3]INPUTS-LAMP SPECIFIC'!I17+'LS-1 LED FACILITIES COSTS ADDER'!F21)*'[3]INPUTS-GENERAL'!$E$30</f>
        <v>1444.4786150875157</v>
      </c>
      <c r="I82" s="272">
        <f>('[3]INPUTS-LAMP SPECIFIC'!K17+'LS-1 LED FACILITIES COSTS ADDER'!F22)*'[3]INPUTS-GENERAL'!$E$30</f>
        <v>1535.4262753213393</v>
      </c>
      <c r="K82" s="2">
        <f t="shared" si="11"/>
        <v>71</v>
      </c>
    </row>
    <row r="83" spans="1:21">
      <c r="A83" s="2">
        <f t="shared" si="15"/>
        <v>72</v>
      </c>
      <c r="C83" s="48" t="s">
        <v>123</v>
      </c>
      <c r="D83" s="272">
        <f>D82*'[3]INPUTS-GENERAL'!$E$39</f>
        <v>87.945863077969307</v>
      </c>
      <c r="E83" s="272">
        <f>E82*'[3]INPUTS-GENERAL'!$E$39</f>
        <v>89.759519771582603</v>
      </c>
      <c r="F83" s="272">
        <f>F82*'[3]INPUTS-GENERAL'!$E$39</f>
        <v>93.39394018782049</v>
      </c>
      <c r="G83" s="272">
        <f>G82*'[3]INPUTS-GENERAL'!$E$39</f>
        <v>99.181917305695734</v>
      </c>
      <c r="H83" s="272">
        <f>H82*'[3]INPUTS-GENERAL'!$E$39</f>
        <v>105.58538217262902</v>
      </c>
      <c r="I83" s="272">
        <f>I82*'[3]INPUTS-GENERAL'!$E$39</f>
        <v>112.23327807305597</v>
      </c>
      <c r="K83" s="2">
        <f t="shared" si="11"/>
        <v>72</v>
      </c>
    </row>
    <row r="84" spans="1:21">
      <c r="A84" s="2">
        <f t="shared" si="15"/>
        <v>73</v>
      </c>
      <c r="C84" s="163"/>
      <c r="D84" s="60"/>
      <c r="E84" s="60"/>
      <c r="F84" s="60"/>
      <c r="G84" s="60"/>
      <c r="H84" s="60"/>
      <c r="I84" s="60"/>
      <c r="K84" s="2">
        <f t="shared" si="11"/>
        <v>73</v>
      </c>
    </row>
    <row r="85" spans="1:21">
      <c r="A85" s="2">
        <f t="shared" si="15"/>
        <v>74</v>
      </c>
      <c r="C85" s="1" t="s">
        <v>130</v>
      </c>
      <c r="D85" s="11"/>
      <c r="E85" s="11"/>
      <c r="F85" s="11"/>
      <c r="G85" s="11"/>
      <c r="H85" s="11"/>
      <c r="I85" s="11"/>
      <c r="K85" s="2">
        <f t="shared" si="11"/>
        <v>74</v>
      </c>
    </row>
    <row r="86" spans="1:21">
      <c r="A86" s="2">
        <f t="shared" si="15"/>
        <v>75</v>
      </c>
      <c r="C86" s="4" t="s">
        <v>124</v>
      </c>
      <c r="D86" s="46">
        <f t="shared" ref="D86:I86" si="18">D83</f>
        <v>87.945863077969307</v>
      </c>
      <c r="E86" s="46">
        <f t="shared" si="18"/>
        <v>89.759519771582603</v>
      </c>
      <c r="F86" s="46">
        <f t="shared" si="18"/>
        <v>93.39394018782049</v>
      </c>
      <c r="G86" s="46">
        <f t="shared" si="18"/>
        <v>99.181917305695734</v>
      </c>
      <c r="H86" s="46">
        <f t="shared" si="18"/>
        <v>105.58538217262902</v>
      </c>
      <c r="I86" s="46">
        <f t="shared" si="18"/>
        <v>112.23327807305597</v>
      </c>
      <c r="K86" s="2">
        <f t="shared" si="11"/>
        <v>75</v>
      </c>
      <c r="N86" s="236"/>
      <c r="O86" s="46"/>
      <c r="P86" s="46"/>
      <c r="Q86" s="46"/>
      <c r="R86" s="46"/>
      <c r="S86" s="46"/>
      <c r="T86" s="46"/>
      <c r="U86" s="46"/>
    </row>
    <row r="87" spans="1:21">
      <c r="A87" s="2">
        <f t="shared" si="15"/>
        <v>76</v>
      </c>
      <c r="C87" s="4" t="s">
        <v>125</v>
      </c>
      <c r="D87" s="46">
        <f t="shared" ref="D87:I87" si="19">D79</f>
        <v>92.316147908649526</v>
      </c>
      <c r="E87" s="46">
        <f t="shared" si="19"/>
        <v>94.87166587799021</v>
      </c>
      <c r="F87" s="46">
        <f t="shared" si="19"/>
        <v>96.547356740918204</v>
      </c>
      <c r="G87" s="46">
        <f t="shared" si="19"/>
        <v>101.21957603214976</v>
      </c>
      <c r="H87" s="46">
        <f t="shared" si="19"/>
        <v>107.87536990793708</v>
      </c>
      <c r="I87" s="46">
        <f t="shared" si="19"/>
        <v>113.55139412093693</v>
      </c>
      <c r="K87" s="2">
        <f t="shared" si="11"/>
        <v>76</v>
      </c>
      <c r="N87" s="236"/>
      <c r="O87" s="46"/>
      <c r="P87" s="46"/>
      <c r="Q87" s="46"/>
      <c r="R87" s="46"/>
      <c r="S87" s="46"/>
      <c r="T87" s="46"/>
      <c r="U87" s="46"/>
    </row>
    <row r="88" spans="1:21">
      <c r="A88" s="2">
        <f t="shared" si="15"/>
        <v>77</v>
      </c>
      <c r="C88" s="1" t="s">
        <v>126</v>
      </c>
      <c r="D88" s="60">
        <f t="shared" ref="D88:I88" si="20">D74</f>
        <v>138.54418486931334</v>
      </c>
      <c r="E88" s="60">
        <f t="shared" si="20"/>
        <v>139.65761429544887</v>
      </c>
      <c r="F88" s="60">
        <f t="shared" si="20"/>
        <v>141.55091831856319</v>
      </c>
      <c r="G88" s="60">
        <f t="shared" si="20"/>
        <v>156.94698156650583</v>
      </c>
      <c r="H88" s="60">
        <f t="shared" si="20"/>
        <v>158.03017989524702</v>
      </c>
      <c r="I88" s="60">
        <f t="shared" si="20"/>
        <v>183.17403692554274</v>
      </c>
      <c r="K88" s="2">
        <f t="shared" si="11"/>
        <v>77</v>
      </c>
      <c r="N88" s="236"/>
      <c r="O88" s="46"/>
      <c r="P88" s="46"/>
      <c r="Q88" s="46"/>
      <c r="R88" s="46"/>
      <c r="S88" s="46"/>
      <c r="T88" s="46"/>
      <c r="U88" s="46"/>
    </row>
    <row r="89" spans="1:21">
      <c r="A89" s="2">
        <f t="shared" si="15"/>
        <v>78</v>
      </c>
      <c r="C89" s="1"/>
      <c r="K89" s="2">
        <f t="shared" si="11"/>
        <v>78</v>
      </c>
    </row>
    <row r="90" spans="1:21">
      <c r="A90" s="2">
        <f t="shared" si="15"/>
        <v>79</v>
      </c>
      <c r="C90" s="163" t="s">
        <v>127</v>
      </c>
      <c r="D90" s="46"/>
      <c r="E90" s="46"/>
      <c r="F90" s="46"/>
      <c r="G90" s="46"/>
      <c r="H90" s="46"/>
      <c r="I90" s="46"/>
      <c r="K90" s="2">
        <f t="shared" si="11"/>
        <v>79</v>
      </c>
    </row>
    <row r="91" spans="1:21">
      <c r="A91" s="2">
        <f t="shared" si="15"/>
        <v>80</v>
      </c>
      <c r="C91" s="163" t="s">
        <v>232</v>
      </c>
      <c r="D91" s="46"/>
      <c r="E91" s="46"/>
      <c r="F91" s="46"/>
      <c r="G91" s="46"/>
      <c r="H91" s="46"/>
      <c r="I91" s="46"/>
      <c r="K91" s="2">
        <f t="shared" si="11"/>
        <v>80</v>
      </c>
    </row>
    <row r="92" spans="1:21">
      <c r="A92" s="2">
        <f t="shared" si="15"/>
        <v>81</v>
      </c>
      <c r="C92" s="48" t="s">
        <v>118</v>
      </c>
      <c r="K92" s="2">
        <f t="shared" si="11"/>
        <v>81</v>
      </c>
    </row>
    <row r="93" spans="1:21">
      <c r="A93" s="2">
        <f t="shared" si="15"/>
        <v>82</v>
      </c>
      <c r="C93" s="48" t="s">
        <v>128</v>
      </c>
      <c r="D93" s="273">
        <f>('[3]INPUTS-LAMP SPECIFIC'!E25+'LS-1 LED FACILITIES COSTS ADDER'!F32)*'[3]INPUTS-GENERAL'!$E$30</f>
        <v>3537.2950800430249</v>
      </c>
      <c r="E93" s="273">
        <f>('[3]INPUTS-LAMP SPECIFIC'!F25+'LS-1 LED FACILITIES COSTS ADDER'!F33)*'[3]INPUTS-GENERAL'!$E$30</f>
        <v>3914.2200877000878</v>
      </c>
      <c r="F93" s="273">
        <f>('[3]INPUTS-LAMP SPECIFIC'!G25+'LS-1 LED FACILITIES COSTS ADDER'!F34)*'[3]INPUTS-GENERAL'!$E$30</f>
        <v>3564.8498177168003</v>
      </c>
      <c r="G93" s="273">
        <f>('[3]INPUTS-LAMP SPECIFIC'!H25+'LS-1 LED FACILITIES COSTS ADDER'!F36)*'[3]INPUTS-GENERAL'!$E$30</f>
        <v>2872.3574287562969</v>
      </c>
      <c r="H93" s="273">
        <f>('[3]INPUTS-LAMP SPECIFIC'!I25+'LS-1 LED FACILITIES COSTS ADDER'!F37)*'[3]INPUTS-GENERAL'!$E$30</f>
        <v>4148.107047590619</v>
      </c>
      <c r="I93" s="273">
        <f>('[3]INPUTS-LAMP SPECIFIC'!K25+'LS-1 LED FACILITIES COSTS ADDER'!F38)*'[3]INPUTS-GENERAL'!$E$30</f>
        <v>3102.4205579941272</v>
      </c>
      <c r="K93" s="2">
        <f t="shared" si="11"/>
        <v>82</v>
      </c>
    </row>
    <row r="94" spans="1:21">
      <c r="A94" s="2">
        <f t="shared" si="15"/>
        <v>83</v>
      </c>
      <c r="C94" s="48" t="s">
        <v>129</v>
      </c>
      <c r="D94" s="165">
        <f>D93-D62</f>
        <v>208.99255236117506</v>
      </c>
      <c r="E94" s="165">
        <f>E93-E62</f>
        <v>443.00283629090472</v>
      </c>
      <c r="F94" s="165">
        <f>F93-F62</f>
        <v>355.73671331887545</v>
      </c>
      <c r="G94" s="165">
        <f>IF(G93-G62&lt;0,0,G93-G62)</f>
        <v>0</v>
      </c>
      <c r="H94" s="165">
        <f>H93-H62</f>
        <v>909.66284018821807</v>
      </c>
      <c r="I94" s="165">
        <f>I93-I62</f>
        <v>-72.251468997859774</v>
      </c>
      <c r="K94" s="2">
        <f t="shared" si="11"/>
        <v>83</v>
      </c>
    </row>
    <row r="95" spans="1:21">
      <c r="A95" s="2">
        <f t="shared" si="15"/>
        <v>84</v>
      </c>
      <c r="C95" s="48" t="s">
        <v>132</v>
      </c>
      <c r="D95" s="274">
        <f>('[3]INPUTS-LAMP SPECIFIC'!E26+'LS-1 LED FACILITIES COSTS ADDER'!F32)*'[3]INPUTS-GENERAL'!$E$30</f>
        <v>1611.8914129768903</v>
      </c>
      <c r="E95" s="274">
        <f>('[3]INPUTS-LAMP SPECIFIC'!F26+'LS-1 LED FACILITIES COSTS ADDER'!F33)*'[3]INPUTS-GENERAL'!$E$30</f>
        <v>1659.9146805577489</v>
      </c>
      <c r="F95" s="274">
        <f>('[3]INPUTS-LAMP SPECIFIC'!G26+'LS-1 LED FACILITIES COSTS ADDER'!F34)*'[3]INPUTS-GENERAL'!$E$30</f>
        <v>1706.5650238688431</v>
      </c>
      <c r="G95" s="274">
        <f>('[3]INPUTS-LAMP SPECIFIC'!H26+'LS-1 LED FACILITIES COSTS ADDER'!F36)*'[3]INPUTS-GENERAL'!$E$30</f>
        <v>1876.9981846173359</v>
      </c>
      <c r="H95" s="274">
        <f>('[3]INPUTS-LAMP SPECIFIC'!I26+'LS-1 LED FACILITIES COSTS ADDER'!F37)*'[3]INPUTS-GENERAL'!$E$30</f>
        <v>2045.2931775021359</v>
      </c>
      <c r="I95" s="274">
        <f>('[3]INPUTS-LAMP SPECIFIC'!K26+'LS-1 LED FACILITIES COSTS ADDER'!F38)*'[3]INPUTS-GENERAL'!$E$30</f>
        <v>2108.3851896132387</v>
      </c>
      <c r="K95" s="2">
        <f t="shared" si="11"/>
        <v>84</v>
      </c>
    </row>
    <row r="96" spans="1:21">
      <c r="A96" s="2">
        <f t="shared" si="15"/>
        <v>85</v>
      </c>
      <c r="C96" s="48" t="s">
        <v>134</v>
      </c>
      <c r="D96" s="165">
        <f t="shared" ref="D96:I96" si="21">D95-D63</f>
        <v>543.11745253206936</v>
      </c>
      <c r="E96" s="165">
        <f t="shared" si="21"/>
        <v>566.32868406089688</v>
      </c>
      <c r="F96" s="165">
        <f t="shared" si="21"/>
        <v>563.25772635979479</v>
      </c>
      <c r="G96" s="165">
        <f t="shared" si="21"/>
        <v>654.50749070103393</v>
      </c>
      <c r="H96" s="165">
        <f t="shared" si="21"/>
        <v>735.19880329961347</v>
      </c>
      <c r="I96" s="165">
        <f t="shared" si="21"/>
        <v>707.34315517689265</v>
      </c>
      <c r="K96" s="2">
        <f t="shared" si="11"/>
        <v>85</v>
      </c>
    </row>
    <row r="97" spans="1:11">
      <c r="A97" s="2">
        <f t="shared" si="15"/>
        <v>86</v>
      </c>
      <c r="C97" s="4" t="s">
        <v>195</v>
      </c>
      <c r="D97" s="169">
        <f t="shared" ref="D97:I97" si="22">IF(D94-D96&lt;0,0,D94-D96)</f>
        <v>0</v>
      </c>
      <c r="E97" s="169">
        <f t="shared" si="22"/>
        <v>0</v>
      </c>
      <c r="F97" s="169">
        <f t="shared" si="22"/>
        <v>0</v>
      </c>
      <c r="G97" s="169">
        <f t="shared" si="22"/>
        <v>0</v>
      </c>
      <c r="H97" s="169">
        <f t="shared" si="22"/>
        <v>174.4640368886046</v>
      </c>
      <c r="I97" s="169">
        <f t="shared" si="22"/>
        <v>0</v>
      </c>
      <c r="K97" s="2">
        <f t="shared" si="11"/>
        <v>86</v>
      </c>
    </row>
    <row r="98" spans="1:11">
      <c r="A98" s="2">
        <f t="shared" ref="A98:A104" si="23">A97+1</f>
        <v>87</v>
      </c>
      <c r="C98" s="1"/>
      <c r="D98" s="169"/>
      <c r="E98" s="162"/>
      <c r="F98" s="162"/>
      <c r="G98" s="162"/>
      <c r="H98" s="162"/>
      <c r="I98" s="162"/>
      <c r="K98" s="2">
        <f t="shared" si="11"/>
        <v>87</v>
      </c>
    </row>
    <row r="99" spans="1:11">
      <c r="A99" s="2">
        <f t="shared" si="23"/>
        <v>88</v>
      </c>
      <c r="C99" s="48" t="s">
        <v>200</v>
      </c>
      <c r="D99" s="169"/>
      <c r="E99" s="162"/>
      <c r="F99" s="162"/>
      <c r="G99" s="162"/>
      <c r="H99" s="162"/>
      <c r="I99" s="162"/>
      <c r="K99" s="2">
        <f t="shared" si="11"/>
        <v>88</v>
      </c>
    </row>
    <row r="100" spans="1:11">
      <c r="A100" s="2">
        <f t="shared" si="23"/>
        <v>89</v>
      </c>
      <c r="C100" s="4" t="s">
        <v>195</v>
      </c>
      <c r="D100" s="269">
        <f>('[3]INPUTS-LAMP SPECIFIC'!E24+'LS-1 LED FACILITIES COSTS ADDER'!F48)*'[3]INPUTS-GENERAL'!$E$30</f>
        <v>1919.3018748656964</v>
      </c>
      <c r="E100" s="269">
        <f>('[3]INPUTS-LAMP SPECIFIC'!F24+'LS-1 LED FACILITIES COSTS ADDER'!F49)*'[3]INPUTS-GENERAL'!$E$30</f>
        <v>2292.9714503307773</v>
      </c>
      <c r="F100" s="269">
        <f>('[3]INPUTS-LAMP SPECIFIC'!G24+'LS-1 LED FACILITIES COSTS ADDER'!F50)*'[3]INPUTS-GENERAL'!$E$30</f>
        <v>1943.2322313657321</v>
      </c>
      <c r="G100" s="269">
        <f>('[3]INPUTS-LAMP SPECIFIC'!H24+'LS-1 LED FACILITIES COSTS ADDER'!F52)*'[3]INPUTS-GENERAL'!$E$30</f>
        <v>769.68462739613312</v>
      </c>
      <c r="H100" s="269">
        <f>('[3]INPUTS-LAMP SPECIFIC'!I24+'LS-1 LED FACILITIES COSTS ADDER'!F53)*'[3]INPUTS-GENERAL'!$E$30</f>
        <v>2050.8708179910636</v>
      </c>
      <c r="I100" s="269">
        <f>('[3]INPUTS-LAMP SPECIFIC'!K24+'LS-1 LED FACILITIES COSTS ADDER'!F54)*'[3]INPUTS-GENERAL'!$E$30</f>
        <v>1056.2403566054811</v>
      </c>
      <c r="K100" s="2">
        <f t="shared" si="11"/>
        <v>89</v>
      </c>
    </row>
    <row r="101" spans="1:11">
      <c r="A101" s="2">
        <f t="shared" si="23"/>
        <v>90</v>
      </c>
      <c r="B101" s="10"/>
      <c r="C101" s="10"/>
      <c r="D101" s="10"/>
      <c r="E101" s="10"/>
      <c r="F101" s="10"/>
      <c r="G101" s="10"/>
      <c r="H101" s="10"/>
      <c r="I101" s="10"/>
      <c r="J101" s="1"/>
      <c r="K101" s="2">
        <f t="shared" si="11"/>
        <v>90</v>
      </c>
    </row>
    <row r="102" spans="1:11">
      <c r="A102" s="2">
        <f t="shared" si="23"/>
        <v>91</v>
      </c>
      <c r="C102" s="1" t="s">
        <v>131</v>
      </c>
      <c r="D102" s="11"/>
      <c r="E102" s="11"/>
      <c r="F102" s="11"/>
      <c r="G102" s="11"/>
      <c r="H102" s="11"/>
      <c r="I102" s="11"/>
      <c r="K102" s="2">
        <f t="shared" si="11"/>
        <v>91</v>
      </c>
    </row>
    <row r="103" spans="1:11">
      <c r="A103" s="2">
        <f t="shared" si="23"/>
        <v>92</v>
      </c>
      <c r="C103" s="4" t="s">
        <v>82</v>
      </c>
      <c r="D103" s="275">
        <f>(D96*'[3]INPUTS-GENERAL'!$E$39)+(D97*'[3]INPUTS-GENERAL'!$E$40)</f>
        <v>39.699628081201404</v>
      </c>
      <c r="E103" s="275">
        <f>(E96*'[3]INPUTS-GENERAL'!$E$39)+(E97*'[3]INPUTS-GENERAL'!$E$40)</f>
        <v>41.396272618593983</v>
      </c>
      <c r="F103" s="275">
        <f>(F96*'[3]INPUTS-GENERAL'!$E$39)+(F97*'[3]INPUTS-GENERAL'!$E$40)</f>
        <v>41.171798376386384</v>
      </c>
      <c r="G103" s="275">
        <f>(G96*'[3]INPUTS-GENERAL'!$E$39)+(G97*'[3]INPUTS-GENERAL'!$E$40)</f>
        <v>47.841776831241077</v>
      </c>
      <c r="H103" s="275">
        <f>(H96*'[3]INPUTS-GENERAL'!$E$39)+(H97*'[3]INPUTS-GENERAL'!$E$40)</f>
        <v>54.835871084004729</v>
      </c>
      <c r="I103" s="275">
        <f>(I96*'[3]INPUTS-GENERAL'!$E$39)+(I97*'[3]INPUTS-GENERAL'!$E$40)</f>
        <v>51.703844270495175</v>
      </c>
      <c r="K103" s="2">
        <f t="shared" si="11"/>
        <v>92</v>
      </c>
    </row>
    <row r="104" spans="1:11">
      <c r="A104" s="2">
        <f t="shared" si="23"/>
        <v>93</v>
      </c>
      <c r="C104" s="1" t="s">
        <v>83</v>
      </c>
      <c r="D104" s="217">
        <f>(D96*'[3]INPUTS-GENERAL'!$E$39)+(D100*'[3]INPUTS-GENERAL'!$E$40)</f>
        <v>51.755710507609813</v>
      </c>
      <c r="E104" s="217">
        <f>(E96*'[3]INPUTS-GENERAL'!$E$39)+(E100*'[3]INPUTS-GENERAL'!$E$40)</f>
        <v>55.799558088485739</v>
      </c>
      <c r="F104" s="217">
        <f>(F96*'[3]INPUTS-GENERAL'!$E$39)+(F100*'[3]INPUTS-GENERAL'!$E$40)</f>
        <v>53.378199183783167</v>
      </c>
      <c r="G104" s="217">
        <f>(G96*'[3]INPUTS-GENERAL'!$E$39)+(G100*'[3]INPUTS-GENERAL'!$E$40)</f>
        <v>52.676545885419465</v>
      </c>
      <c r="H104" s="217">
        <f>(H96*'[3]INPUTS-GENERAL'!$E$39)+(H100*'[3]INPUTS-GENERAL'!$E$40)</f>
        <v>66.622508253848537</v>
      </c>
      <c r="I104" s="217">
        <f>(I96*'[3]INPUTS-GENERAL'!$E$39)+(I100*'[3]INPUTS-GENERAL'!$E$40)</f>
        <v>58.338611301203031</v>
      </c>
      <c r="K104" s="2">
        <f t="shared" si="11"/>
        <v>93</v>
      </c>
    </row>
  </sheetData>
  <mergeCells count="4">
    <mergeCell ref="A1:K1"/>
    <mergeCell ref="A2:K2"/>
    <mergeCell ref="A5:K5"/>
    <mergeCell ref="A3:K3"/>
  </mergeCells>
  <phoneticPr fontId="4" type="noConversion"/>
  <printOptions horizontalCentered="1"/>
  <pageMargins left="0.75" right="0.75" top="1" bottom="1" header="0.5" footer="0.5"/>
  <pageSetup scale="90" orientation="landscape" r:id="rId1"/>
  <headerFooter alignWithMargins="0">
    <oddFooter>&amp;L&amp;F
&amp;A&amp;R&amp;P of &amp;N</oddFooter>
  </headerFooter>
  <rowBreaks count="2" manualBreakCount="2">
    <brk id="46" max="10" man="1"/>
    <brk id="80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V92"/>
  <sheetViews>
    <sheetView zoomScale="160" zoomScaleNormal="160" zoomScaleSheetLayoutView="115" workbookViewId="0">
      <pane ySplit="9" topLeftCell="A60" activePane="bottomLeft" state="frozen"/>
      <selection activeCell="A37" sqref="A37"/>
      <selection pane="bottomLeft" sqref="A1:I1"/>
    </sheetView>
  </sheetViews>
  <sheetFormatPr defaultColWidth="8.7109375" defaultRowHeight="11.25"/>
  <cols>
    <col min="1" max="1" width="4" style="2" customWidth="1"/>
    <col min="2" max="2" width="1.7109375" style="2" customWidth="1"/>
    <col min="3" max="3" width="43.28515625" style="2" customWidth="1"/>
    <col min="4" max="4" width="8.42578125" style="2" customWidth="1"/>
    <col min="5" max="5" width="8.42578125" style="27" customWidth="1"/>
    <col min="6" max="7" width="8.42578125" style="2" customWidth="1"/>
    <col min="8" max="8" width="1.7109375" style="2" customWidth="1"/>
    <col min="9" max="9" width="5.5703125" style="157" bestFit="1" customWidth="1"/>
    <col min="10" max="16384" width="8.7109375" style="2"/>
  </cols>
  <sheetData>
    <row r="1" spans="1:203">
      <c r="A1" s="290" t="str">
        <f>'LS-1 RATE COMPARISON'!A1</f>
        <v>SAN DIEGO GAS AND ELECTRIC COMPANY ("SDG&amp;E")</v>
      </c>
      <c r="B1" s="290"/>
      <c r="C1" s="290"/>
      <c r="D1" s="290"/>
      <c r="E1" s="290"/>
      <c r="F1" s="290"/>
      <c r="G1" s="290"/>
      <c r="H1" s="290"/>
      <c r="I1" s="290"/>
    </row>
    <row r="2" spans="1:203">
      <c r="A2" s="290" t="str">
        <f>'LS-1 RATE COMPARISON'!A2</f>
        <v>TEST YEAR ("TY") 2019 GENERAL RATE CASE ("GRC") PHASE 2, APPLICATION ("A.") 19-03-002</v>
      </c>
      <c r="B2" s="290"/>
      <c r="C2" s="290"/>
      <c r="D2" s="290"/>
      <c r="E2" s="290"/>
      <c r="F2" s="290"/>
      <c r="G2" s="290"/>
      <c r="H2" s="290"/>
      <c r="I2" s="290"/>
    </row>
    <row r="3" spans="1:203">
      <c r="A3" s="290" t="str">
        <f>'LS-1 RATE COMPARISON'!A3</f>
        <v>SAXE SUPPLEMENTAL TESTIMONY WORKPAPER #1 - LS-1 LED RATES</v>
      </c>
      <c r="B3" s="290"/>
      <c r="C3" s="290"/>
      <c r="D3" s="290"/>
      <c r="E3" s="290"/>
      <c r="F3" s="290"/>
      <c r="G3" s="290"/>
      <c r="H3" s="290"/>
      <c r="I3" s="290"/>
    </row>
    <row r="4" spans="1:203">
      <c r="A4" s="214"/>
      <c r="B4" s="214"/>
      <c r="C4" s="214"/>
      <c r="D4" s="214"/>
      <c r="E4" s="214"/>
      <c r="F4" s="214"/>
      <c r="G4" s="214"/>
      <c r="H4" s="214"/>
      <c r="I4" s="214"/>
    </row>
    <row r="5" spans="1:203">
      <c r="A5" s="290" t="s">
        <v>215</v>
      </c>
      <c r="B5" s="290"/>
      <c r="C5" s="290"/>
      <c r="D5" s="290"/>
      <c r="E5" s="290"/>
      <c r="F5" s="290"/>
      <c r="G5" s="290"/>
      <c r="H5" s="290"/>
      <c r="I5" s="290"/>
    </row>
    <row r="6" spans="1:203">
      <c r="B6" s="1"/>
      <c r="C6" s="1"/>
      <c r="D6" s="7"/>
      <c r="E6" s="80"/>
      <c r="F6" s="7"/>
      <c r="G6" s="15"/>
      <c r="H6" s="1"/>
      <c r="I6" s="158"/>
      <c r="J6" s="1"/>
      <c r="R6" s="1"/>
      <c r="S6" s="1"/>
    </row>
    <row r="7" spans="1:203">
      <c r="A7" s="7" t="s">
        <v>1</v>
      </c>
      <c r="B7" s="1"/>
      <c r="C7" s="8" t="s">
        <v>2</v>
      </c>
      <c r="D7" s="9">
        <f>'LS-1 LED FACILITIES COSTS ADDER'!H56</f>
        <v>14</v>
      </c>
      <c r="E7" s="9">
        <f>'LS-1 LED FACILITIES COSTS ADDER'!H57</f>
        <v>39</v>
      </c>
      <c r="F7" s="9">
        <f>'LS-1 LED FACILITIES COSTS ADDER'!H58</f>
        <v>60</v>
      </c>
      <c r="G7" s="9">
        <f>'LS-1 LED FACILITIES COSTS ADDER'!H59</f>
        <v>98</v>
      </c>
      <c r="H7" s="1"/>
      <c r="I7" s="159" t="s">
        <v>1</v>
      </c>
      <c r="J7" s="1"/>
      <c r="R7" s="1"/>
    </row>
    <row r="8" spans="1:203">
      <c r="A8" s="7" t="s">
        <v>3</v>
      </c>
      <c r="B8" s="1"/>
      <c r="C8" s="8" t="s">
        <v>4</v>
      </c>
      <c r="D8" s="9">
        <f>'[4]LPS Class A'!$F$6</f>
        <v>1900</v>
      </c>
      <c r="E8" s="9">
        <f>'[4]LPS Class A'!$F$7</f>
        <v>4900</v>
      </c>
      <c r="F8" s="9">
        <f>'[4]LPS Class A'!$F$8</f>
        <v>6914</v>
      </c>
      <c r="G8" s="9">
        <f>'[4]LPS Class A'!$F$9</f>
        <v>11000</v>
      </c>
      <c r="H8" s="1"/>
      <c r="I8" s="159" t="s">
        <v>3</v>
      </c>
      <c r="J8" s="1"/>
      <c r="R8" s="1"/>
    </row>
    <row r="9" spans="1:203">
      <c r="A9" s="10" t="s">
        <v>5</v>
      </c>
      <c r="B9" s="1"/>
      <c r="C9" s="10" t="s">
        <v>5</v>
      </c>
      <c r="D9" s="10" t="s">
        <v>5</v>
      </c>
      <c r="E9" s="76" t="s">
        <v>5</v>
      </c>
      <c r="F9" s="10" t="s">
        <v>5</v>
      </c>
      <c r="G9" s="10" t="s">
        <v>5</v>
      </c>
      <c r="H9" s="1"/>
      <c r="I9" s="160" t="s">
        <v>5</v>
      </c>
      <c r="J9" s="1"/>
      <c r="R9" s="1"/>
    </row>
    <row r="10" spans="1:203">
      <c r="A10" s="2">
        <v>1</v>
      </c>
      <c r="C10" s="1" t="s">
        <v>6</v>
      </c>
      <c r="D10" s="11"/>
      <c r="E10" s="56"/>
      <c r="F10" s="11"/>
      <c r="G10" s="11"/>
      <c r="H10" s="11"/>
      <c r="I10" s="47">
        <f t="shared" ref="I10:I30" si="0">A10</f>
        <v>1</v>
      </c>
      <c r="J10" s="11"/>
      <c r="K10" s="11"/>
      <c r="CG10" s="16"/>
      <c r="GU10" s="17"/>
    </row>
    <row r="11" spans="1:203">
      <c r="A11" s="2">
        <f t="shared" ref="A11:A23" si="1">A10+1</f>
        <v>2</v>
      </c>
      <c r="C11" s="4" t="s">
        <v>87</v>
      </c>
      <c r="D11" s="11"/>
      <c r="E11" s="56"/>
      <c r="F11" s="11"/>
      <c r="G11" s="11"/>
      <c r="H11" s="11"/>
      <c r="I11" s="47">
        <f t="shared" si="0"/>
        <v>2</v>
      </c>
      <c r="J11" s="11"/>
      <c r="K11" s="11"/>
      <c r="CG11" s="16"/>
      <c r="GU11" s="17"/>
    </row>
    <row r="12" spans="1:203">
      <c r="A12" s="2">
        <f t="shared" si="1"/>
        <v>3</v>
      </c>
      <c r="C12" s="4" t="s">
        <v>89</v>
      </c>
      <c r="D12" s="11">
        <f>D33+D70+D39+D36</f>
        <v>119.16518936661451</v>
      </c>
      <c r="E12" s="11">
        <f>E33+E70+E39+E36</f>
        <v>129.22314571246417</v>
      </c>
      <c r="F12" s="11">
        <f>F33+F70+F39+F36</f>
        <v>144.27302414812704</v>
      </c>
      <c r="G12" s="11">
        <f>G33+G70+G39+G36</f>
        <v>152.69034165626215</v>
      </c>
      <c r="H12" s="11"/>
      <c r="I12" s="47">
        <f t="shared" si="0"/>
        <v>3</v>
      </c>
      <c r="J12" s="11"/>
      <c r="K12" s="11"/>
      <c r="CG12" s="16"/>
      <c r="GU12" s="17"/>
    </row>
    <row r="13" spans="1:203">
      <c r="A13" s="2">
        <f t="shared" si="1"/>
        <v>4</v>
      </c>
      <c r="C13" s="4" t="s">
        <v>88</v>
      </c>
      <c r="D13" s="11">
        <f>D12/12</f>
        <v>9.9304324472178767</v>
      </c>
      <c r="E13" s="56">
        <f>E12/12</f>
        <v>10.768595476038682</v>
      </c>
      <c r="F13" s="11">
        <f>F12/12</f>
        <v>12.02275201234392</v>
      </c>
      <c r="G13" s="11">
        <f>G12/12</f>
        <v>12.724195138021846</v>
      </c>
      <c r="H13" s="11"/>
      <c r="I13" s="47">
        <f t="shared" si="0"/>
        <v>4</v>
      </c>
      <c r="J13" s="11"/>
      <c r="K13" s="11"/>
      <c r="CG13" s="16"/>
      <c r="GU13" s="17"/>
    </row>
    <row r="14" spans="1:203">
      <c r="A14" s="2">
        <f t="shared" si="1"/>
        <v>5</v>
      </c>
      <c r="C14" s="4" t="s">
        <v>90</v>
      </c>
      <c r="D14" s="11">
        <f>D33+D71+D39+D36</f>
        <v>122.96332319675831</v>
      </c>
      <c r="E14" s="11">
        <f>E33+E71+E39+E36</f>
        <v>132.98971995561971</v>
      </c>
      <c r="F14" s="11">
        <f>F33+F71+F39+F36</f>
        <v>148.36979989357562</v>
      </c>
      <c r="G14" s="11">
        <f>G33+G71+G39+G36</f>
        <v>156.73810802148489</v>
      </c>
      <c r="H14" s="11"/>
      <c r="I14" s="47">
        <f t="shared" si="0"/>
        <v>5</v>
      </c>
      <c r="J14" s="11"/>
      <c r="K14" s="11"/>
      <c r="CG14" s="16"/>
      <c r="GU14" s="17"/>
    </row>
    <row r="15" spans="1:203">
      <c r="A15" s="2">
        <f t="shared" si="1"/>
        <v>6</v>
      </c>
      <c r="C15" s="4" t="s">
        <v>88</v>
      </c>
      <c r="D15" s="11">
        <f>D14/12</f>
        <v>10.246943599729859</v>
      </c>
      <c r="E15" s="56">
        <f>E14/12</f>
        <v>11.082476662968309</v>
      </c>
      <c r="F15" s="11">
        <f>F14/12</f>
        <v>12.364149991131301</v>
      </c>
      <c r="G15" s="11">
        <f>G14/12</f>
        <v>13.061509001790407</v>
      </c>
      <c r="H15" s="11"/>
      <c r="I15" s="47">
        <f t="shared" si="0"/>
        <v>6</v>
      </c>
      <c r="J15" s="11"/>
      <c r="K15" s="11"/>
      <c r="CG15" s="16"/>
      <c r="GU15" s="17"/>
    </row>
    <row r="16" spans="1:203">
      <c r="A16" s="2">
        <f t="shared" si="1"/>
        <v>7</v>
      </c>
      <c r="C16" s="4" t="s">
        <v>91</v>
      </c>
      <c r="D16" s="11">
        <f>D33+D72+D39+D36</f>
        <v>157.91856344060278</v>
      </c>
      <c r="E16" s="11">
        <f>E33+E72+E39+E36</f>
        <v>162.68557845365714</v>
      </c>
      <c r="F16" s="11">
        <f>F33+F72+F39+F36</f>
        <v>186.81824405957315</v>
      </c>
      <c r="G16" s="11">
        <f>G33+G72+G39+G36</f>
        <v>186.82040854744008</v>
      </c>
      <c r="H16" s="11"/>
      <c r="I16" s="47">
        <f t="shared" si="0"/>
        <v>7</v>
      </c>
      <c r="J16" s="11"/>
      <c r="K16" s="11"/>
      <c r="CG16" s="16"/>
      <c r="GU16" s="17"/>
    </row>
    <row r="17" spans="1:203">
      <c r="A17" s="2">
        <f t="shared" si="1"/>
        <v>8</v>
      </c>
      <c r="C17" s="4" t="s">
        <v>88</v>
      </c>
      <c r="D17" s="11">
        <f>D16/12</f>
        <v>13.159880286716898</v>
      </c>
      <c r="E17" s="56">
        <f>E16/12</f>
        <v>13.557131537804763</v>
      </c>
      <c r="F17" s="11">
        <f>F16/12</f>
        <v>15.568187004964429</v>
      </c>
      <c r="G17" s="11">
        <f>G16/12</f>
        <v>15.56836737895334</v>
      </c>
      <c r="H17" s="11"/>
      <c r="I17" s="47">
        <f t="shared" si="0"/>
        <v>8</v>
      </c>
      <c r="J17" s="11"/>
      <c r="K17" s="11"/>
      <c r="CG17" s="16"/>
      <c r="GU17" s="17"/>
    </row>
    <row r="18" spans="1:203">
      <c r="A18" s="2">
        <f t="shared" si="1"/>
        <v>9</v>
      </c>
      <c r="C18" s="4"/>
      <c r="D18" s="11"/>
      <c r="E18" s="56"/>
      <c r="F18" s="11"/>
      <c r="G18" s="11"/>
      <c r="H18" s="11"/>
      <c r="I18" s="47">
        <f t="shared" si="0"/>
        <v>9</v>
      </c>
      <c r="J18" s="11"/>
      <c r="K18" s="11"/>
      <c r="CG18" s="16"/>
      <c r="GU18" s="17"/>
    </row>
    <row r="19" spans="1:203">
      <c r="A19" s="2">
        <f t="shared" si="1"/>
        <v>10</v>
      </c>
      <c r="B19" s="27"/>
      <c r="C19" s="1" t="s">
        <v>10</v>
      </c>
      <c r="D19" s="11"/>
      <c r="E19" s="56"/>
      <c r="F19" s="11"/>
      <c r="G19" s="11"/>
      <c r="H19" s="11"/>
      <c r="I19" s="47">
        <f t="shared" si="0"/>
        <v>10</v>
      </c>
      <c r="J19" s="11"/>
      <c r="K19" s="11"/>
      <c r="CG19" s="16"/>
      <c r="GU19" s="17"/>
    </row>
    <row r="20" spans="1:203">
      <c r="A20" s="2">
        <f t="shared" si="1"/>
        <v>11</v>
      </c>
      <c r="C20" s="4" t="s">
        <v>102</v>
      </c>
      <c r="D20" s="11"/>
      <c r="E20" s="56"/>
      <c r="F20" s="11"/>
      <c r="G20" s="11"/>
      <c r="H20" s="11"/>
      <c r="I20" s="47">
        <f t="shared" si="0"/>
        <v>11</v>
      </c>
      <c r="J20" s="11"/>
      <c r="K20" s="11"/>
      <c r="CG20" s="16"/>
      <c r="GU20" s="17"/>
    </row>
    <row r="21" spans="1:203">
      <c r="A21" s="2">
        <f t="shared" si="1"/>
        <v>12</v>
      </c>
      <c r="C21" s="4" t="s">
        <v>90</v>
      </c>
      <c r="D21" s="57">
        <f>D33+D87+D39+D36</f>
        <v>101.26884824698203</v>
      </c>
      <c r="E21" s="57">
        <f>E33+E87+E39+E36</f>
        <v>116.67997597351302</v>
      </c>
      <c r="F21" s="57">
        <f>F33+F87+F39+F36</f>
        <v>133.32209420547809</v>
      </c>
      <c r="G21" s="57">
        <f>G33+G87+G39+G36</f>
        <v>156.9052653972214</v>
      </c>
      <c r="H21" s="11"/>
      <c r="I21" s="47">
        <f t="shared" si="0"/>
        <v>12</v>
      </c>
      <c r="J21" s="11"/>
      <c r="K21" s="11"/>
      <c r="CG21" s="16"/>
      <c r="GU21" s="17"/>
    </row>
    <row r="22" spans="1:203">
      <c r="A22" s="2">
        <f t="shared" si="1"/>
        <v>13</v>
      </c>
      <c r="C22" s="4" t="s">
        <v>88</v>
      </c>
      <c r="D22" s="57">
        <f>D21/12</f>
        <v>8.4390706872485026</v>
      </c>
      <c r="E22" s="59">
        <f>E21/12</f>
        <v>9.7233313311260847</v>
      </c>
      <c r="F22" s="57">
        <f>F21/12</f>
        <v>11.110174517123175</v>
      </c>
      <c r="G22" s="57">
        <f>G21/12</f>
        <v>13.075438783101783</v>
      </c>
      <c r="H22" s="11"/>
      <c r="I22" s="47">
        <f t="shared" si="0"/>
        <v>13</v>
      </c>
      <c r="J22" s="11"/>
      <c r="K22" s="11"/>
      <c r="CG22" s="16"/>
      <c r="GU22" s="17"/>
    </row>
    <row r="23" spans="1:203">
      <c r="A23" s="2">
        <f t="shared" si="1"/>
        <v>14</v>
      </c>
      <c r="C23" s="4" t="s">
        <v>91</v>
      </c>
      <c r="D23" s="57">
        <f>D33+D88+D39+D36</f>
        <v>101.25451334408224</v>
      </c>
      <c r="E23" s="57">
        <f>E33+E88+E39+E36</f>
        <v>121.36982722138356</v>
      </c>
      <c r="F23" s="57">
        <f>F33+F88+F39+F36</f>
        <v>132.57839066361001</v>
      </c>
      <c r="G23" s="57">
        <f>G33+G88+G39+G36</f>
        <v>156.42300610906545</v>
      </c>
      <c r="H23" s="11"/>
      <c r="I23" s="47">
        <f t="shared" si="0"/>
        <v>14</v>
      </c>
      <c r="J23" s="11"/>
      <c r="K23" s="11"/>
      <c r="CG23" s="16"/>
      <c r="GU23" s="17"/>
    </row>
    <row r="24" spans="1:203">
      <c r="A24" s="2">
        <f t="shared" ref="A24:A40" si="2">A23+1</f>
        <v>15</v>
      </c>
      <c r="C24" s="4" t="s">
        <v>88</v>
      </c>
      <c r="D24" s="57">
        <f>D23/12</f>
        <v>8.4378761120068528</v>
      </c>
      <c r="E24" s="59">
        <f>E23/12</f>
        <v>10.114152268448629</v>
      </c>
      <c r="F24" s="57">
        <f>F23/12</f>
        <v>11.048199221967501</v>
      </c>
      <c r="G24" s="57">
        <f>G23/12</f>
        <v>13.035250509088788</v>
      </c>
      <c r="H24" s="11"/>
      <c r="I24" s="47">
        <f t="shared" si="0"/>
        <v>15</v>
      </c>
      <c r="J24" s="11"/>
      <c r="K24" s="11"/>
      <c r="CG24" s="16"/>
      <c r="GU24" s="17"/>
    </row>
    <row r="25" spans="1:203">
      <c r="A25" s="2">
        <f t="shared" si="2"/>
        <v>16</v>
      </c>
      <c r="I25" s="47">
        <f t="shared" si="0"/>
        <v>16</v>
      </c>
    </row>
    <row r="26" spans="1:203">
      <c r="A26" s="2">
        <f t="shared" si="2"/>
        <v>17</v>
      </c>
      <c r="C26" s="10" t="s">
        <v>5</v>
      </c>
      <c r="D26" s="10" t="s">
        <v>5</v>
      </c>
      <c r="E26" s="76" t="s">
        <v>5</v>
      </c>
      <c r="F26" s="10" t="s">
        <v>5</v>
      </c>
      <c r="G26" s="10" t="s">
        <v>5</v>
      </c>
      <c r="H26" s="11"/>
      <c r="I26" s="47">
        <f t="shared" si="0"/>
        <v>17</v>
      </c>
      <c r="J26" s="11"/>
      <c r="K26" s="11"/>
      <c r="CG26" s="16"/>
      <c r="GU26" s="17"/>
    </row>
    <row r="27" spans="1:203" s="27" customFormat="1">
      <c r="A27" s="2">
        <f t="shared" si="2"/>
        <v>18</v>
      </c>
      <c r="C27" s="52" t="s">
        <v>85</v>
      </c>
      <c r="D27" s="53">
        <f>D7</f>
        <v>14</v>
      </c>
      <c r="E27" s="53">
        <f>E7</f>
        <v>39</v>
      </c>
      <c r="F27" s="53">
        <f>F7</f>
        <v>60</v>
      </c>
      <c r="G27" s="53">
        <f>G7</f>
        <v>98</v>
      </c>
      <c r="H27" s="11"/>
      <c r="I27" s="47">
        <f t="shared" si="0"/>
        <v>18</v>
      </c>
      <c r="J27" s="53"/>
      <c r="K27" s="53"/>
      <c r="CG27" s="50"/>
      <c r="GU27" s="38"/>
    </row>
    <row r="28" spans="1:203" s="27" customFormat="1">
      <c r="A28" s="2">
        <f t="shared" si="2"/>
        <v>19</v>
      </c>
      <c r="C28" s="49" t="s">
        <v>93</v>
      </c>
      <c r="D28" s="161">
        <v>0</v>
      </c>
      <c r="E28" s="161">
        <v>0</v>
      </c>
      <c r="F28" s="161">
        <v>0</v>
      </c>
      <c r="G28" s="161">
        <v>0</v>
      </c>
      <c r="H28" s="11"/>
      <c r="I28" s="47">
        <f t="shared" si="0"/>
        <v>19</v>
      </c>
      <c r="J28" s="54"/>
      <c r="K28" s="54"/>
      <c r="CG28" s="50"/>
      <c r="GU28" s="38"/>
    </row>
    <row r="29" spans="1:203">
      <c r="A29" s="2">
        <f t="shared" si="2"/>
        <v>20</v>
      </c>
      <c r="C29" s="1" t="s">
        <v>86</v>
      </c>
      <c r="D29" s="37">
        <f>SUM(D27:D28)</f>
        <v>14</v>
      </c>
      <c r="E29" s="53">
        <f>SUM(E27:E28)</f>
        <v>39</v>
      </c>
      <c r="F29" s="37">
        <f>SUM(F27:F28)</f>
        <v>60</v>
      </c>
      <c r="G29" s="37">
        <f>SUM(G27:G28)</f>
        <v>98</v>
      </c>
      <c r="H29" s="11"/>
      <c r="I29" s="47">
        <f t="shared" si="0"/>
        <v>20</v>
      </c>
      <c r="J29" s="37"/>
      <c r="K29" s="37"/>
      <c r="CG29" s="16"/>
      <c r="GU29" s="17"/>
    </row>
    <row r="30" spans="1:203">
      <c r="A30" s="2">
        <f t="shared" si="2"/>
        <v>21</v>
      </c>
      <c r="C30" s="1"/>
      <c r="D30" s="37"/>
      <c r="E30" s="53"/>
      <c r="F30" s="37"/>
      <c r="G30" s="37"/>
      <c r="H30" s="11"/>
      <c r="I30" s="47">
        <f t="shared" si="0"/>
        <v>21</v>
      </c>
      <c r="J30" s="37"/>
      <c r="K30" s="37"/>
      <c r="CG30" s="16"/>
      <c r="GU30" s="17"/>
    </row>
    <row r="31" spans="1:203">
      <c r="A31" s="2">
        <f t="shared" si="2"/>
        <v>22</v>
      </c>
      <c r="B31" s="10" t="s">
        <v>11</v>
      </c>
      <c r="C31" s="10" t="s">
        <v>5</v>
      </c>
      <c r="D31" s="10" t="s">
        <v>5</v>
      </c>
      <c r="E31" s="76" t="s">
        <v>5</v>
      </c>
      <c r="F31" s="10" t="s">
        <v>5</v>
      </c>
      <c r="G31" s="10"/>
      <c r="H31" s="48"/>
      <c r="I31" s="47">
        <f t="shared" ref="I31:I57" si="3">A31</f>
        <v>22</v>
      </c>
      <c r="J31" s="48"/>
      <c r="K31" s="48"/>
      <c r="L31" s="1"/>
      <c r="CG31" s="19"/>
      <c r="GU31" s="17"/>
    </row>
    <row r="32" spans="1:203">
      <c r="A32" s="2">
        <f t="shared" si="2"/>
        <v>23</v>
      </c>
      <c r="C32" s="4" t="s">
        <v>191</v>
      </c>
      <c r="D32" s="266">
        <f>'[3]DEMAND&amp;CUSTOMER MC'!$F$58</f>
        <v>87.379626844430774</v>
      </c>
      <c r="E32" s="265">
        <f>D32</f>
        <v>87.379626844430774</v>
      </c>
      <c r="F32" s="265">
        <f t="shared" ref="F32:G32" si="4">E32</f>
        <v>87.379626844430774</v>
      </c>
      <c r="G32" s="265">
        <f t="shared" si="4"/>
        <v>87.379626844430774</v>
      </c>
      <c r="H32" s="11"/>
      <c r="I32" s="47">
        <f t="shared" si="3"/>
        <v>23</v>
      </c>
      <c r="J32" s="11"/>
      <c r="K32" s="11"/>
      <c r="CG32" s="16"/>
      <c r="GU32" s="17"/>
    </row>
    <row r="33" spans="1:204">
      <c r="A33" s="2">
        <f t="shared" si="2"/>
        <v>24</v>
      </c>
      <c r="C33" s="4" t="s">
        <v>194</v>
      </c>
      <c r="D33" s="11">
        <f>D32*D29/1000</f>
        <v>1.2233147758220309</v>
      </c>
      <c r="E33" s="11">
        <f>E32*E29/1000</f>
        <v>3.4078054469328003</v>
      </c>
      <c r="F33" s="11">
        <f>F32*F29/1000</f>
        <v>5.242777610665847</v>
      </c>
      <c r="G33" s="11">
        <f>G32*G29/1000</f>
        <v>8.563203430754216</v>
      </c>
      <c r="H33" s="11"/>
      <c r="I33" s="47">
        <f t="shared" si="3"/>
        <v>24</v>
      </c>
      <c r="J33" s="11"/>
      <c r="K33" s="11"/>
      <c r="CG33" s="16"/>
      <c r="GU33" s="17"/>
    </row>
    <row r="34" spans="1:204">
      <c r="A34" s="2">
        <f t="shared" si="2"/>
        <v>25</v>
      </c>
      <c r="C34" s="10" t="s">
        <v>5</v>
      </c>
      <c r="D34" s="10" t="s">
        <v>5</v>
      </c>
      <c r="E34" s="10" t="s">
        <v>5</v>
      </c>
      <c r="F34" s="10" t="s">
        <v>5</v>
      </c>
      <c r="G34" s="10" t="s">
        <v>5</v>
      </c>
      <c r="H34" s="11"/>
      <c r="I34" s="47">
        <f t="shared" si="3"/>
        <v>25</v>
      </c>
      <c r="J34" s="10"/>
      <c r="K34" s="10"/>
      <c r="CH34" s="16"/>
      <c r="GV34" s="17"/>
    </row>
    <row r="35" spans="1:204">
      <c r="A35" s="2">
        <f t="shared" si="2"/>
        <v>26</v>
      </c>
      <c r="C35" s="51" t="s">
        <v>209</v>
      </c>
      <c r="D35" s="265">
        <f>'[3]DEMAND&amp;CUSTOMER MC'!$F$56</f>
        <v>188.9310026203099</v>
      </c>
      <c r="E35" s="265">
        <f>D35</f>
        <v>188.9310026203099</v>
      </c>
      <c r="F35" s="265">
        <f t="shared" ref="F35:G35" si="5">E35</f>
        <v>188.9310026203099</v>
      </c>
      <c r="G35" s="265">
        <f t="shared" si="5"/>
        <v>188.9310026203099</v>
      </c>
      <c r="H35" s="11"/>
      <c r="I35" s="47">
        <f t="shared" si="3"/>
        <v>26</v>
      </c>
      <c r="J35" s="10"/>
      <c r="K35" s="10"/>
      <c r="CH35" s="16"/>
      <c r="GV35" s="17"/>
    </row>
    <row r="36" spans="1:204">
      <c r="A36" s="2">
        <f t="shared" si="2"/>
        <v>27</v>
      </c>
      <c r="C36" s="51" t="s">
        <v>212</v>
      </c>
      <c r="D36" s="56">
        <f>D35*D29/1000</f>
        <v>2.6450340366843386</v>
      </c>
      <c r="E36" s="56">
        <f>E35*E29/1000</f>
        <v>7.3683091021920868</v>
      </c>
      <c r="F36" s="56">
        <f>F35*F29/1000</f>
        <v>11.335860157218594</v>
      </c>
      <c r="G36" s="56">
        <f>G35*G29/1000</f>
        <v>18.515238256790369</v>
      </c>
      <c r="H36" s="11"/>
      <c r="I36" s="47">
        <f t="shared" si="3"/>
        <v>27</v>
      </c>
      <c r="J36" s="11"/>
      <c r="K36" s="11"/>
      <c r="CH36" s="16"/>
      <c r="GV36" s="17"/>
    </row>
    <row r="37" spans="1:204">
      <c r="A37" s="2">
        <f t="shared" si="2"/>
        <v>28</v>
      </c>
      <c r="C37" s="51"/>
      <c r="D37" s="56"/>
      <c r="E37" s="56"/>
      <c r="F37" s="56"/>
      <c r="G37" s="56"/>
      <c r="H37" s="11"/>
      <c r="I37" s="47">
        <f t="shared" si="3"/>
        <v>28</v>
      </c>
      <c r="J37" s="11"/>
      <c r="K37" s="11"/>
      <c r="CH37" s="16"/>
      <c r="GV37" s="17"/>
    </row>
    <row r="38" spans="1:204">
      <c r="A38" s="2">
        <f t="shared" si="2"/>
        <v>29</v>
      </c>
      <c r="B38" s="10" t="s">
        <v>11</v>
      </c>
      <c r="C38" s="10" t="s">
        <v>5</v>
      </c>
      <c r="D38" s="10" t="s">
        <v>5</v>
      </c>
      <c r="E38" s="10" t="s">
        <v>5</v>
      </c>
      <c r="F38" s="10" t="s">
        <v>5</v>
      </c>
      <c r="G38" s="10" t="s">
        <v>5</v>
      </c>
      <c r="H38" s="11"/>
      <c r="I38" s="47">
        <f t="shared" si="3"/>
        <v>29</v>
      </c>
      <c r="J38" s="10"/>
      <c r="K38" s="10"/>
      <c r="L38" s="1"/>
      <c r="CH38" s="19"/>
      <c r="GV38" s="17"/>
    </row>
    <row r="39" spans="1:204">
      <c r="A39" s="2">
        <f t="shared" si="2"/>
        <v>30</v>
      </c>
      <c r="C39" s="1" t="s">
        <v>92</v>
      </c>
      <c r="D39" s="237">
        <f>'LS-1 LED FACILITIES COSTS ADDER'!E96</f>
        <v>16.97519103685303</v>
      </c>
      <c r="E39" s="235">
        <f>D39</f>
        <v>16.97519103685303</v>
      </c>
      <c r="F39" s="235">
        <f t="shared" ref="F39:G39" si="6">E39</f>
        <v>16.97519103685303</v>
      </c>
      <c r="G39" s="235">
        <f t="shared" si="6"/>
        <v>16.97519103685303</v>
      </c>
      <c r="I39" s="47">
        <f t="shared" si="3"/>
        <v>30</v>
      </c>
      <c r="J39" s="48"/>
      <c r="K39" s="48"/>
      <c r="L39" s="48"/>
      <c r="CG39" s="19"/>
      <c r="GU39" s="17"/>
    </row>
    <row r="40" spans="1:204">
      <c r="A40" s="2">
        <f t="shared" si="2"/>
        <v>31</v>
      </c>
      <c r="B40" s="10" t="s">
        <v>11</v>
      </c>
      <c r="C40" s="10" t="s">
        <v>5</v>
      </c>
      <c r="D40" s="10" t="s">
        <v>5</v>
      </c>
      <c r="E40" s="76" t="s">
        <v>5</v>
      </c>
      <c r="F40" s="10" t="s">
        <v>5</v>
      </c>
      <c r="G40" s="10" t="s">
        <v>5</v>
      </c>
      <c r="H40" s="48"/>
      <c r="I40" s="47">
        <f t="shared" si="3"/>
        <v>31</v>
      </c>
      <c r="J40" s="48"/>
      <c r="K40" s="48"/>
      <c r="L40" s="48"/>
      <c r="CG40" s="19"/>
      <c r="GU40" s="17"/>
    </row>
    <row r="41" spans="1:204">
      <c r="A41" s="2">
        <f>A40+1</f>
        <v>32</v>
      </c>
      <c r="B41" s="10"/>
      <c r="C41" s="10"/>
      <c r="D41" s="10"/>
      <c r="E41" s="76"/>
      <c r="F41" s="10"/>
      <c r="G41" s="10"/>
      <c r="H41" s="48"/>
      <c r="I41" s="47">
        <f t="shared" si="3"/>
        <v>32</v>
      </c>
      <c r="J41" s="48"/>
      <c r="K41" s="48"/>
      <c r="L41" s="48"/>
      <c r="CG41" s="19"/>
      <c r="GU41" s="17"/>
    </row>
    <row r="42" spans="1:204">
      <c r="A42" s="2">
        <f>A41+1</f>
        <v>33</v>
      </c>
      <c r="B42" s="10"/>
      <c r="C42" s="163" t="s">
        <v>133</v>
      </c>
      <c r="D42" s="166" t="s">
        <v>243</v>
      </c>
      <c r="E42" s="166" t="s">
        <v>239</v>
      </c>
      <c r="F42" s="166" t="s">
        <v>244</v>
      </c>
      <c r="G42" s="166" t="s">
        <v>241</v>
      </c>
      <c r="H42" s="7"/>
      <c r="I42" s="47">
        <f t="shared" si="3"/>
        <v>33</v>
      </c>
      <c r="J42" s="48"/>
      <c r="K42" s="48"/>
      <c r="CF42" s="19"/>
      <c r="GT42" s="17"/>
    </row>
    <row r="43" spans="1:204">
      <c r="A43" s="2">
        <f t="shared" ref="A43:A88" si="7">A42+1</f>
        <v>34</v>
      </c>
      <c r="B43" s="10"/>
      <c r="C43" s="10"/>
      <c r="D43" s="10"/>
      <c r="E43" s="76"/>
      <c r="F43" s="10"/>
      <c r="G43" s="10"/>
      <c r="H43" s="48"/>
      <c r="I43" s="47">
        <f t="shared" si="3"/>
        <v>34</v>
      </c>
      <c r="J43" s="48"/>
      <c r="K43" s="48"/>
      <c r="L43" s="48"/>
      <c r="CG43" s="19"/>
      <c r="GU43" s="17"/>
    </row>
    <row r="44" spans="1:204">
      <c r="A44" s="2">
        <f t="shared" si="7"/>
        <v>35</v>
      </c>
      <c r="B44" s="10"/>
      <c r="C44" s="77" t="s">
        <v>117</v>
      </c>
      <c r="D44" s="10"/>
      <c r="E44" s="76"/>
      <c r="F44" s="10"/>
      <c r="G44" s="10"/>
      <c r="H44" s="48"/>
      <c r="I44" s="47">
        <f t="shared" si="3"/>
        <v>35</v>
      </c>
      <c r="J44" s="48"/>
      <c r="K44" s="48"/>
      <c r="L44" s="48"/>
      <c r="CG44" s="19"/>
      <c r="GU44" s="17"/>
    </row>
    <row r="45" spans="1:204">
      <c r="A45" s="2">
        <f t="shared" si="7"/>
        <v>36</v>
      </c>
      <c r="B45" s="10"/>
      <c r="C45" s="48" t="s">
        <v>118</v>
      </c>
      <c r="E45" s="2"/>
      <c r="H45" s="48"/>
      <c r="I45" s="47">
        <f t="shared" si="3"/>
        <v>36</v>
      </c>
      <c r="J45" s="48"/>
      <c r="K45" s="48"/>
      <c r="L45" s="48"/>
      <c r="CG45" s="19"/>
      <c r="GU45" s="17"/>
    </row>
    <row r="46" spans="1:204">
      <c r="A46" s="2">
        <f t="shared" si="7"/>
        <v>37</v>
      </c>
      <c r="B46" s="10"/>
      <c r="C46" s="48" t="s">
        <v>116</v>
      </c>
      <c r="D46" s="217">
        <f>('[3]INPUTS-LAMP SPECIFIC'!E38+'LS-1 LED FACILITIES COSTS ADDER'!F61)*'[3]INPUTS-GENERAL'!$E$30</f>
        <v>3379.1650385346798</v>
      </c>
      <c r="E46" s="217">
        <f>('[3]INPUTS-LAMP SPECIFIC'!F38+'LS-1 LED FACILITIES COSTS ADDER'!F62)*'[3]INPUTS-GENERAL'!$E$30</f>
        <v>3417.2375350487155</v>
      </c>
      <c r="F46" s="217">
        <f>('[3]INPUTS-LAMP SPECIFIC'!G38+'LS-1 LED FACILITIES COSTS ADDER'!F63)*'[3]INPUTS-GENERAL'!$E$30</f>
        <v>3294.3901117944779</v>
      </c>
      <c r="G46" s="217">
        <f>('[3]INPUTS-LAMP SPECIFIC'!H38+'LS-1 LED FACILITIES COSTS ADDER'!F64)*'[3]INPUTS-GENERAL'!$E$30</f>
        <v>3258.0981196606435</v>
      </c>
      <c r="H46" s="48"/>
      <c r="I46" s="47">
        <f t="shared" si="3"/>
        <v>37</v>
      </c>
      <c r="J46" s="48"/>
      <c r="K46" s="129"/>
      <c r="L46" s="48"/>
      <c r="CG46" s="19"/>
      <c r="GU46" s="17"/>
    </row>
    <row r="47" spans="1:204">
      <c r="A47" s="2">
        <f t="shared" si="7"/>
        <v>38</v>
      </c>
      <c r="B47" s="10"/>
      <c r="C47" s="48" t="s">
        <v>119</v>
      </c>
      <c r="D47" s="217">
        <f>('[3]INPUTS-LAMP SPECIFIC'!E39+'LS-1 LED FACILITIES COSTS ADDER'!F61)*'[3]INPUTS-GENERAL'!$E$30</f>
        <v>1210.7216554558511</v>
      </c>
      <c r="E47" s="217">
        <f>('[3]INPUTS-LAMP SPECIFIC'!F39+'LS-1 LED FACILITIES COSTS ADDER'!F62)*'[3]INPUTS-GENERAL'!$E$30</f>
        <v>1253.818368986178</v>
      </c>
      <c r="F47" s="217">
        <f>('[3]INPUTS-LAMP SPECIFIC'!G39+'LS-1 LED FACILITIES COSTS ADDER'!F63)*'[3]INPUTS-GENERAL'!$E$30</f>
        <v>1408.7135689111567</v>
      </c>
      <c r="G47" s="217">
        <f>('[3]INPUTS-LAMP SPECIFIC'!H39+'LS-1 LED FACILITIES COSTS ADDER'!F64)*'[3]INPUTS-GENERAL'!$E$30</f>
        <v>1380.2237625974374</v>
      </c>
      <c r="H47" s="48"/>
      <c r="I47" s="47">
        <f t="shared" si="3"/>
        <v>38</v>
      </c>
      <c r="J47" s="48"/>
      <c r="K47" s="48"/>
      <c r="L47" s="48"/>
      <c r="CG47" s="19"/>
      <c r="GU47" s="17"/>
    </row>
    <row r="48" spans="1:204">
      <c r="A48" s="2">
        <f t="shared" si="7"/>
        <v>39</v>
      </c>
      <c r="B48" s="10"/>
      <c r="C48" s="4" t="s">
        <v>196</v>
      </c>
      <c r="D48" s="46">
        <f>D46-D47</f>
        <v>2168.4433830788284</v>
      </c>
      <c r="E48" s="67">
        <f>E46-E47</f>
        <v>2163.4191660625374</v>
      </c>
      <c r="F48" s="46">
        <f>F46-F47</f>
        <v>1885.6765428833212</v>
      </c>
      <c r="G48" s="46">
        <f>G46-G47</f>
        <v>1877.8743570632062</v>
      </c>
      <c r="H48" s="48"/>
      <c r="I48" s="47">
        <f t="shared" si="3"/>
        <v>39</v>
      </c>
      <c r="J48" s="48"/>
      <c r="K48" s="48"/>
      <c r="L48" s="48"/>
      <c r="CG48" s="19"/>
      <c r="GU48" s="17"/>
    </row>
    <row r="49" spans="1:203">
      <c r="A49" s="2">
        <f t="shared" si="7"/>
        <v>40</v>
      </c>
      <c r="B49" s="10"/>
      <c r="C49" s="10"/>
      <c r="D49" s="10"/>
      <c r="E49" s="76"/>
      <c r="F49" s="10"/>
      <c r="G49" s="10"/>
      <c r="H49" s="48"/>
      <c r="I49" s="47">
        <f t="shared" si="3"/>
        <v>40</v>
      </c>
      <c r="J49" s="48"/>
      <c r="K49" s="48"/>
      <c r="L49" s="48"/>
      <c r="CG49" s="19"/>
      <c r="GU49" s="17"/>
    </row>
    <row r="50" spans="1:203">
      <c r="A50" s="2">
        <f t="shared" si="7"/>
        <v>41</v>
      </c>
      <c r="B50" s="10"/>
      <c r="C50" s="48" t="s">
        <v>120</v>
      </c>
      <c r="D50" s="10"/>
      <c r="E50" s="76"/>
      <c r="F50" s="10"/>
      <c r="G50" s="10"/>
      <c r="H50" s="48"/>
      <c r="I50" s="47">
        <f t="shared" si="3"/>
        <v>41</v>
      </c>
      <c r="J50" s="48"/>
      <c r="K50" s="48"/>
      <c r="L50" s="48"/>
      <c r="CG50" s="19"/>
      <c r="GU50" s="17"/>
    </row>
    <row r="51" spans="1:203">
      <c r="A51" s="2">
        <f t="shared" si="7"/>
        <v>42</v>
      </c>
      <c r="B51" s="10"/>
      <c r="C51" s="48" t="s">
        <v>116</v>
      </c>
      <c r="D51" s="217">
        <f>('[3]INPUTS-LAMP SPECIFIC'!E38+'LS-1 LED FACILITIES COSTS ADDER'!F71)*'[3]INPUTS-GENERAL'!$E$30</f>
        <v>3379.1650385346798</v>
      </c>
      <c r="E51" s="217">
        <f>('[3]INPUTS-LAMP SPECIFIC'!F38+'LS-1 LED FACILITIES COSTS ADDER'!F72)*'[3]INPUTS-GENERAL'!$E$30</f>
        <v>3417.2375350487155</v>
      </c>
      <c r="F51" s="217">
        <f>('[3]INPUTS-LAMP SPECIFIC'!G38+'LS-1 LED FACILITIES COSTS ADDER'!F73)*'[3]INPUTS-GENERAL'!$E$30</f>
        <v>3294.3901117944779</v>
      </c>
      <c r="G51" s="217">
        <f>('[3]INPUTS-LAMP SPECIFIC'!H38+'LS-1 LED FACILITIES COSTS ADDER'!F74)*'[3]INPUTS-GENERAL'!$E$30</f>
        <v>3258.0981196606435</v>
      </c>
      <c r="H51" s="48"/>
      <c r="I51" s="47">
        <f t="shared" si="3"/>
        <v>42</v>
      </c>
      <c r="J51" s="48"/>
      <c r="K51" s="48"/>
      <c r="L51" s="48"/>
      <c r="CG51" s="19"/>
      <c r="GU51" s="17"/>
    </row>
    <row r="52" spans="1:203">
      <c r="A52" s="2">
        <f t="shared" si="7"/>
        <v>43</v>
      </c>
      <c r="B52" s="10"/>
      <c r="C52" s="48" t="s">
        <v>121</v>
      </c>
      <c r="D52" s="217">
        <f>('[3]INPUTS-LAMP SPECIFIC'!E40+'LS-1 LED FACILITIES COSTS ADDER'!F71)*'[3]INPUTS-GENERAL'!$E$30</f>
        <v>1733.8913115885462</v>
      </c>
      <c r="E52" s="217">
        <f>('[3]INPUTS-LAMP SPECIFIC'!F40+'LS-1 LED FACILITIES COSTS ADDER'!F72)*'[3]INPUTS-GENERAL'!$E$30</f>
        <v>1698.2716747167622</v>
      </c>
      <c r="F52" s="217">
        <f>('[3]INPUTS-LAMP SPECIFIC'!G40+'LS-1 LED FACILITIES COSTS ADDER'!F73)*'[3]INPUTS-GENERAL'!$E$30</f>
        <v>1984.1654660470736</v>
      </c>
      <c r="G52" s="217">
        <f>('[3]INPUTS-LAMP SPECIFIC'!H40+'LS-1 LED FACILITIES COSTS ADDER'!F74)*'[3]INPUTS-GENERAL'!$E$30</f>
        <v>1830.4608861891088</v>
      </c>
      <c r="H52" s="48"/>
      <c r="I52" s="47">
        <f t="shared" si="3"/>
        <v>43</v>
      </c>
      <c r="J52" s="48"/>
      <c r="K52" s="48"/>
      <c r="L52" s="48"/>
      <c r="CG52" s="19"/>
      <c r="GU52" s="17"/>
    </row>
    <row r="53" spans="1:203">
      <c r="A53" s="2">
        <f t="shared" si="7"/>
        <v>44</v>
      </c>
      <c r="B53" s="10"/>
      <c r="C53" s="4" t="s">
        <v>196</v>
      </c>
      <c r="D53" s="46">
        <f>IF(D51-D52&lt;0,0,D51-D52)</f>
        <v>1645.2737269461336</v>
      </c>
      <c r="E53" s="46">
        <f>IF(E51-E52&lt;0,0,E51-E52)</f>
        <v>1718.9658603319533</v>
      </c>
      <c r="F53" s="46">
        <f>IF(F51-F52&lt;0,0,F51-F52)</f>
        <v>1310.2246457474043</v>
      </c>
      <c r="G53" s="46">
        <f>IF(G51-G52&lt;0,0,G51-G52)</f>
        <v>1427.6372334715347</v>
      </c>
      <c r="H53" s="48"/>
      <c r="I53" s="47">
        <f t="shared" si="3"/>
        <v>44</v>
      </c>
      <c r="J53" s="48"/>
      <c r="K53" s="48"/>
      <c r="L53" s="48"/>
      <c r="CG53" s="19"/>
      <c r="GU53" s="17"/>
    </row>
    <row r="54" spans="1:203">
      <c r="A54" s="2">
        <f t="shared" si="7"/>
        <v>45</v>
      </c>
      <c r="B54" s="10"/>
      <c r="C54" s="10"/>
      <c r="D54" s="10"/>
      <c r="E54" s="76"/>
      <c r="F54" s="10"/>
      <c r="G54" s="10"/>
      <c r="H54" s="48"/>
      <c r="I54" s="47">
        <f t="shared" si="3"/>
        <v>45</v>
      </c>
      <c r="J54" s="48"/>
      <c r="K54" s="48"/>
      <c r="L54" s="48"/>
      <c r="CG54" s="19"/>
      <c r="GU54" s="17"/>
    </row>
    <row r="55" spans="1:203">
      <c r="A55" s="2">
        <f t="shared" si="7"/>
        <v>46</v>
      </c>
      <c r="B55" s="10"/>
      <c r="C55" s="48" t="s">
        <v>83</v>
      </c>
      <c r="D55" s="10"/>
      <c r="E55" s="76"/>
      <c r="F55" s="10"/>
      <c r="G55" s="10"/>
      <c r="H55" s="48"/>
      <c r="I55" s="47">
        <f t="shared" si="3"/>
        <v>46</v>
      </c>
      <c r="J55" s="48"/>
      <c r="K55" s="48"/>
      <c r="L55" s="48"/>
      <c r="CG55" s="19"/>
      <c r="GU55" s="17"/>
    </row>
    <row r="56" spans="1:203">
      <c r="A56" s="2">
        <f t="shared" si="7"/>
        <v>47</v>
      </c>
      <c r="B56" s="10"/>
      <c r="C56" s="48" t="s">
        <v>122</v>
      </c>
      <c r="D56" s="217">
        <f>('[3]INPUTS-LAMP SPECIFIC'!E40+'LS-1 LED FACILITIES COSTS ADDER'!F71)*'[3]INPUTS-GENERAL'!$E$30</f>
        <v>1733.8913115885462</v>
      </c>
      <c r="E56" s="217">
        <f>('[3]INPUTS-LAMP SPECIFIC'!F40+'LS-1 LED FACILITIES COSTS ADDER'!F72)*'[3]INPUTS-GENERAL'!$E$30</f>
        <v>1698.2716747167622</v>
      </c>
      <c r="F56" s="217">
        <f>('[3]INPUTS-LAMP SPECIFIC'!G40+'LS-1 LED FACILITIES COSTS ADDER'!F73)*'[3]INPUTS-GENERAL'!$E$30</f>
        <v>1984.1654660470736</v>
      </c>
      <c r="G56" s="217">
        <f>('[3]INPUTS-LAMP SPECIFIC'!H40+'LS-1 LED FACILITIES COSTS ADDER'!F74)*'[3]INPUTS-GENERAL'!$E$30</f>
        <v>1830.4608861891088</v>
      </c>
      <c r="H56" s="48"/>
      <c r="I56" s="47">
        <f t="shared" si="3"/>
        <v>47</v>
      </c>
      <c r="J56" s="48"/>
      <c r="K56" s="48"/>
      <c r="L56" s="48"/>
      <c r="CG56" s="19"/>
      <c r="GU56" s="17"/>
    </row>
    <row r="57" spans="1:203">
      <c r="A57" s="2">
        <f t="shared" si="7"/>
        <v>48</v>
      </c>
      <c r="B57" s="10"/>
      <c r="C57" s="4" t="s">
        <v>196</v>
      </c>
      <c r="D57" s="162">
        <f>D53</f>
        <v>1645.2737269461336</v>
      </c>
      <c r="E57" s="162">
        <f>E53</f>
        <v>1718.9658603319533</v>
      </c>
      <c r="F57" s="162">
        <f>F53</f>
        <v>1310.2246457474043</v>
      </c>
      <c r="G57" s="162">
        <f>G53</f>
        <v>1427.6372334715347</v>
      </c>
      <c r="H57" s="48"/>
      <c r="I57" s="47">
        <f t="shared" si="3"/>
        <v>48</v>
      </c>
      <c r="J57" s="48"/>
      <c r="K57" s="48"/>
      <c r="L57" s="48"/>
      <c r="CG57" s="19"/>
      <c r="GU57" s="17"/>
    </row>
    <row r="58" spans="1:203">
      <c r="A58" s="2">
        <f t="shared" si="7"/>
        <v>49</v>
      </c>
      <c r="B58" s="10"/>
      <c r="C58" s="48" t="s">
        <v>123</v>
      </c>
      <c r="D58" s="269">
        <f>D56*'[3]INPUTS-GENERAL'!$E$39+D57*'[3]INPUTS-GENERAL'!$E$40</f>
        <v>137.07502359124339</v>
      </c>
      <c r="E58" s="269">
        <f>E56*'[3]INPUTS-GENERAL'!$E$39+E57*'[3]INPUTS-GENERAL'!$E$40</f>
        <v>134.93427286767923</v>
      </c>
      <c r="F58" s="269">
        <f>F56*'[3]INPUTS-GENERAL'!$E$39+F57*'[3]INPUTS-GENERAL'!$E$40</f>
        <v>153.26441525483565</v>
      </c>
      <c r="G58" s="269">
        <f>G56*'[3]INPUTS-GENERAL'!$E$39+G57*'[3]INPUTS-GENERAL'!$E$40</f>
        <v>142.76677582304245</v>
      </c>
      <c r="H58" s="48"/>
      <c r="I58" s="47">
        <f t="shared" ref="I58:I88" si="8">A58</f>
        <v>49</v>
      </c>
      <c r="J58" s="48"/>
      <c r="K58" s="48"/>
      <c r="L58" s="48"/>
      <c r="CG58" s="19"/>
      <c r="GU58" s="17"/>
    </row>
    <row r="59" spans="1:203">
      <c r="A59" s="2">
        <f t="shared" si="7"/>
        <v>50</v>
      </c>
      <c r="B59" s="10"/>
      <c r="C59" s="10"/>
      <c r="D59" s="10"/>
      <c r="E59" s="76"/>
      <c r="F59" s="10"/>
      <c r="G59" s="10"/>
      <c r="H59" s="48"/>
      <c r="I59" s="47">
        <f t="shared" si="8"/>
        <v>50</v>
      </c>
      <c r="J59" s="48"/>
      <c r="K59" s="48"/>
      <c r="L59" s="48"/>
      <c r="CG59" s="19"/>
      <c r="GU59" s="17"/>
    </row>
    <row r="60" spans="1:203">
      <c r="A60" s="2">
        <f t="shared" si="7"/>
        <v>51</v>
      </c>
      <c r="B60" s="10"/>
      <c r="C60" s="48" t="s">
        <v>82</v>
      </c>
      <c r="D60" s="10"/>
      <c r="E60" s="76"/>
      <c r="F60" s="10"/>
      <c r="G60" s="10"/>
      <c r="H60" s="48"/>
      <c r="I60" s="47">
        <f t="shared" si="8"/>
        <v>51</v>
      </c>
      <c r="J60" s="48"/>
      <c r="K60" s="48"/>
      <c r="L60" s="48"/>
      <c r="CG60" s="19"/>
      <c r="GU60" s="17"/>
    </row>
    <row r="61" spans="1:203">
      <c r="A61" s="2">
        <f t="shared" si="7"/>
        <v>52</v>
      </c>
      <c r="B61" s="10"/>
      <c r="C61" s="48" t="s">
        <v>122</v>
      </c>
      <c r="D61" s="162">
        <f t="shared" ref="D61:G62" si="9">D47</f>
        <v>1210.7216554558511</v>
      </c>
      <c r="E61" s="162">
        <f t="shared" si="9"/>
        <v>1253.818368986178</v>
      </c>
      <c r="F61" s="162">
        <f t="shared" si="9"/>
        <v>1408.7135689111567</v>
      </c>
      <c r="G61" s="162">
        <f t="shared" si="9"/>
        <v>1380.2237625974374</v>
      </c>
      <c r="H61" s="48"/>
      <c r="I61" s="47">
        <f t="shared" si="8"/>
        <v>52</v>
      </c>
      <c r="J61" s="48"/>
      <c r="K61" s="48"/>
      <c r="L61" s="48"/>
      <c r="CG61" s="19"/>
      <c r="GU61" s="17"/>
    </row>
    <row r="62" spans="1:203">
      <c r="A62" s="2">
        <f t="shared" si="7"/>
        <v>53</v>
      </c>
      <c r="B62" s="10"/>
      <c r="C62" s="4" t="s">
        <v>196</v>
      </c>
      <c r="D62" s="162">
        <f t="shared" si="9"/>
        <v>2168.4433830788284</v>
      </c>
      <c r="E62" s="162">
        <f t="shared" si="9"/>
        <v>2163.4191660625374</v>
      </c>
      <c r="F62" s="162">
        <f t="shared" si="9"/>
        <v>1885.6765428833212</v>
      </c>
      <c r="G62" s="162">
        <f t="shared" si="9"/>
        <v>1877.8743570632062</v>
      </c>
      <c r="H62" s="48"/>
      <c r="I62" s="47">
        <f t="shared" si="8"/>
        <v>53</v>
      </c>
      <c r="J62" s="48"/>
      <c r="K62" s="48"/>
      <c r="L62" s="48"/>
      <c r="CG62" s="19"/>
      <c r="GU62" s="17"/>
    </row>
    <row r="63" spans="1:203">
      <c r="A63" s="2">
        <f t="shared" si="7"/>
        <v>54</v>
      </c>
      <c r="B63" s="10"/>
      <c r="C63" s="48" t="s">
        <v>123</v>
      </c>
      <c r="D63" s="269">
        <f>D61*'[3]INPUTS-GENERAL'!$E$39+D62*'[3]INPUTS-GENERAL'!$E$40</f>
        <v>102.11978334739891</v>
      </c>
      <c r="E63" s="269">
        <f>E61*'[3]INPUTS-GENERAL'!$E$39+E62*'[3]INPUTS-GENERAL'!$E$40</f>
        <v>105.23841436964177</v>
      </c>
      <c r="F63" s="269">
        <f>F61*'[3]INPUTS-GENERAL'!$E$39+F62*'[3]INPUTS-GENERAL'!$E$40</f>
        <v>114.81597108883814</v>
      </c>
      <c r="G63" s="269">
        <f>G61*'[3]INPUTS-GENERAL'!$E$39+G62*'[3]INPUTS-GENERAL'!$E$40</f>
        <v>112.68447529708726</v>
      </c>
      <c r="H63" s="48"/>
      <c r="I63" s="47">
        <f t="shared" si="8"/>
        <v>54</v>
      </c>
      <c r="J63" s="48"/>
      <c r="K63" s="48"/>
      <c r="L63" s="48"/>
      <c r="CG63" s="19"/>
      <c r="GU63" s="17"/>
    </row>
    <row r="64" spans="1:203">
      <c r="A64" s="2">
        <f t="shared" si="7"/>
        <v>55</v>
      </c>
      <c r="B64" s="10"/>
      <c r="C64" s="48"/>
      <c r="D64" s="10"/>
      <c r="E64" s="76"/>
      <c r="F64" s="10"/>
      <c r="G64" s="10"/>
      <c r="H64" s="48"/>
      <c r="I64" s="47">
        <f t="shared" si="8"/>
        <v>55</v>
      </c>
      <c r="J64" s="48"/>
      <c r="K64" s="48"/>
      <c r="L64" s="48"/>
      <c r="CG64" s="19"/>
      <c r="GU64" s="17"/>
    </row>
    <row r="65" spans="1:203">
      <c r="A65" s="2">
        <f t="shared" si="7"/>
        <v>56</v>
      </c>
      <c r="B65" s="10"/>
      <c r="C65" s="48" t="s">
        <v>81</v>
      </c>
      <c r="D65" s="10"/>
      <c r="E65" s="76"/>
      <c r="F65" s="10"/>
      <c r="G65" s="10"/>
      <c r="H65" s="48"/>
      <c r="I65" s="47">
        <f t="shared" si="8"/>
        <v>56</v>
      </c>
      <c r="J65" s="48"/>
      <c r="K65" s="48"/>
      <c r="L65" s="48"/>
      <c r="CG65" s="19"/>
      <c r="GU65" s="17"/>
    </row>
    <row r="66" spans="1:203">
      <c r="A66" s="2">
        <f t="shared" si="7"/>
        <v>57</v>
      </c>
      <c r="B66" s="10"/>
      <c r="C66" s="77" t="s">
        <v>202</v>
      </c>
      <c r="D66" s="217">
        <f>('[3]INPUTS-LAMP SPECIFIC'!E36+'LS-1 LED FACILITIES COSTS ADDER'!F56)*'[3]INPUTS-GENERAL'!$E$30</f>
        <v>1345.1058963408443</v>
      </c>
      <c r="E66" s="217">
        <f>('[3]INPUTS-LAMP SPECIFIC'!F36+'LS-1 LED FACILITIES COSTS ADDER'!F62)*'[3]INPUTS-GENERAL'!$E$30</f>
        <v>1388.2026098711713</v>
      </c>
      <c r="F66" s="217">
        <f>('[3]INPUTS-LAMP SPECIFIC'!G36+'LS-1 LED FACILITIES COSTS ADDER'!F58)*'[3]INPUTS-GENERAL'!$E$30</f>
        <v>1514.7126113702</v>
      </c>
      <c r="G66" s="217">
        <f>('[3]INPUTS-LAMP SPECIFIC'!H36+'LS-1 LED FACILITIES COSTS ADDER'!F59)*'[3]INPUTS-GENERAL'!$E$30</f>
        <v>1486.2228050564806</v>
      </c>
      <c r="H66" s="48"/>
      <c r="I66" s="47">
        <f t="shared" si="8"/>
        <v>57</v>
      </c>
      <c r="J66" s="48"/>
      <c r="K66" s="48"/>
      <c r="L66" s="48"/>
      <c r="CG66" s="19"/>
      <c r="GU66" s="17"/>
    </row>
    <row r="67" spans="1:203">
      <c r="A67" s="2">
        <f t="shared" si="7"/>
        <v>58</v>
      </c>
      <c r="B67" s="10"/>
      <c r="C67" s="48" t="s">
        <v>123</v>
      </c>
      <c r="D67" s="269">
        <f>D66*'[3]INPUTS-GENERAL'!$E$39</f>
        <v>98.321649517255111</v>
      </c>
      <c r="E67" s="269">
        <f>E66*'[3]INPUTS-GENERAL'!$E$39</f>
        <v>101.47184012648624</v>
      </c>
      <c r="F67" s="269">
        <f>F66*'[3]INPUTS-GENERAL'!$E$39</f>
        <v>110.71919534338956</v>
      </c>
      <c r="G67" s="269">
        <f>G66*'[3]INPUTS-GENERAL'!$E$39</f>
        <v>108.63670893186455</v>
      </c>
      <c r="H67" s="48"/>
      <c r="I67" s="47">
        <f t="shared" si="8"/>
        <v>58</v>
      </c>
      <c r="J67" s="48"/>
      <c r="K67" s="48"/>
      <c r="L67" s="48"/>
      <c r="CG67" s="19"/>
      <c r="GU67" s="17"/>
    </row>
    <row r="68" spans="1:203">
      <c r="A68" s="2">
        <f t="shared" si="7"/>
        <v>59</v>
      </c>
      <c r="B68" s="10"/>
      <c r="C68" s="163"/>
      <c r="D68" s="10"/>
      <c r="E68" s="76"/>
      <c r="F68" s="10"/>
      <c r="G68" s="10"/>
      <c r="H68" s="48"/>
      <c r="I68" s="47">
        <f t="shared" si="8"/>
        <v>59</v>
      </c>
      <c r="J68" s="48"/>
      <c r="K68" s="48"/>
      <c r="L68" s="48"/>
      <c r="CG68" s="19"/>
      <c r="GU68" s="17"/>
    </row>
    <row r="69" spans="1:203">
      <c r="A69" s="2">
        <f t="shared" si="7"/>
        <v>60</v>
      </c>
      <c r="C69" s="1" t="s">
        <v>130</v>
      </c>
      <c r="D69" s="11"/>
      <c r="E69" s="56"/>
      <c r="F69" s="11"/>
      <c r="G69" s="11"/>
      <c r="H69" s="11"/>
      <c r="I69" s="47">
        <f t="shared" si="8"/>
        <v>60</v>
      </c>
      <c r="J69" s="11"/>
      <c r="K69" s="11"/>
      <c r="CG69" s="16"/>
      <c r="GU69" s="17"/>
    </row>
    <row r="70" spans="1:203">
      <c r="A70" s="2">
        <f t="shared" si="7"/>
        <v>61</v>
      </c>
      <c r="C70" s="4" t="s">
        <v>81</v>
      </c>
      <c r="D70" s="57">
        <f>D67</f>
        <v>98.321649517255111</v>
      </c>
      <c r="E70" s="57">
        <f>E67</f>
        <v>101.47184012648624</v>
      </c>
      <c r="F70" s="57">
        <f>F67</f>
        <v>110.71919534338956</v>
      </c>
      <c r="G70" s="57">
        <f>G67</f>
        <v>108.63670893186455</v>
      </c>
      <c r="H70" s="11"/>
      <c r="I70" s="47">
        <f t="shared" si="8"/>
        <v>61</v>
      </c>
      <c r="J70" s="11"/>
      <c r="K70" s="11"/>
      <c r="CG70" s="16"/>
      <c r="GU70" s="17"/>
    </row>
    <row r="71" spans="1:203">
      <c r="A71" s="2">
        <f t="shared" si="7"/>
        <v>62</v>
      </c>
      <c r="C71" s="4" t="s">
        <v>82</v>
      </c>
      <c r="D71" s="57">
        <f>D63</f>
        <v>102.11978334739891</v>
      </c>
      <c r="E71" s="57">
        <f>E63</f>
        <v>105.23841436964177</v>
      </c>
      <c r="F71" s="57">
        <f>F63</f>
        <v>114.81597108883814</v>
      </c>
      <c r="G71" s="57">
        <f>G63</f>
        <v>112.68447529708726</v>
      </c>
      <c r="H71" s="11" t="s">
        <v>11</v>
      </c>
      <c r="I71" s="47">
        <f t="shared" si="8"/>
        <v>62</v>
      </c>
      <c r="J71" s="164" t="s">
        <v>11</v>
      </c>
      <c r="K71" s="11"/>
      <c r="CG71" s="16"/>
      <c r="GU71" s="17"/>
    </row>
    <row r="72" spans="1:203">
      <c r="A72" s="2">
        <f t="shared" si="7"/>
        <v>63</v>
      </c>
      <c r="C72" s="1" t="s">
        <v>83</v>
      </c>
      <c r="D72" s="46">
        <f>D58</f>
        <v>137.07502359124339</v>
      </c>
      <c r="E72" s="46">
        <f>E58</f>
        <v>134.93427286767923</v>
      </c>
      <c r="F72" s="46">
        <f>F58</f>
        <v>153.26441525483565</v>
      </c>
      <c r="G72" s="46">
        <f>G58</f>
        <v>142.76677582304245</v>
      </c>
      <c r="I72" s="47">
        <f t="shared" si="8"/>
        <v>63</v>
      </c>
      <c r="CG72" s="16"/>
      <c r="GU72" s="17"/>
    </row>
    <row r="73" spans="1:203">
      <c r="A73" s="2">
        <f t="shared" si="7"/>
        <v>64</v>
      </c>
      <c r="C73" s="1"/>
      <c r="I73" s="47">
        <f t="shared" si="8"/>
        <v>64</v>
      </c>
      <c r="CG73" s="16"/>
      <c r="GU73" s="17"/>
    </row>
    <row r="74" spans="1:203">
      <c r="A74" s="2">
        <f t="shared" si="7"/>
        <v>65</v>
      </c>
      <c r="C74" s="163" t="s">
        <v>127</v>
      </c>
      <c r="I74" s="47">
        <f t="shared" si="8"/>
        <v>65</v>
      </c>
      <c r="CG74" s="16"/>
      <c r="GU74" s="17"/>
    </row>
    <row r="75" spans="1:203">
      <c r="A75" s="2">
        <f t="shared" si="7"/>
        <v>66</v>
      </c>
      <c r="C75" s="163" t="s">
        <v>232</v>
      </c>
      <c r="D75" s="11"/>
      <c r="E75" s="56"/>
      <c r="F75" s="11"/>
      <c r="G75" s="11"/>
      <c r="H75" s="11"/>
      <c r="I75" s="47">
        <f t="shared" si="8"/>
        <v>66</v>
      </c>
      <c r="J75" s="11"/>
      <c r="K75" s="11"/>
      <c r="CG75" s="16"/>
      <c r="GU75" s="17"/>
    </row>
    <row r="76" spans="1:203">
      <c r="A76" s="2">
        <f t="shared" si="7"/>
        <v>67</v>
      </c>
      <c r="B76" s="27"/>
      <c r="C76" s="48" t="s">
        <v>118</v>
      </c>
      <c r="D76" s="11"/>
      <c r="E76" s="56"/>
      <c r="F76" s="11"/>
      <c r="G76" s="11"/>
      <c r="H76" s="11"/>
      <c r="I76" s="47">
        <f t="shared" si="8"/>
        <v>67</v>
      </c>
      <c r="J76" s="11"/>
      <c r="K76" s="11"/>
      <c r="CG76" s="16"/>
      <c r="GU76" s="17"/>
    </row>
    <row r="77" spans="1:203">
      <c r="A77" s="2">
        <f t="shared" si="7"/>
        <v>68</v>
      </c>
      <c r="B77" s="27"/>
      <c r="C77" s="48" t="s">
        <v>128</v>
      </c>
      <c r="D77" s="270">
        <f>('[3]INPUTS-LAMP SPECIFIC'!E43+'LS-1 LED FACILITIES COSTS ADDER'!F66)*'[3]INPUTS-GENERAL'!$E$30</f>
        <v>3178.9588072309894</v>
      </c>
      <c r="E77" s="270">
        <f>('[3]INPUTS-LAMP SPECIFIC'!F43+'LS-1 LED FACILITIES COSTS ADDER'!F67)*'[3]INPUTS-GENERAL'!$E$30</f>
        <v>3340.5098467868811</v>
      </c>
      <c r="F77" s="270">
        <f>('[3]INPUTS-LAMP SPECIFIC'!G43+'LS-1 LED FACILITIES COSTS ADDER'!F68)*'[3]INPUTS-GENERAL'!$E$30</f>
        <v>3988.6681324408855</v>
      </c>
      <c r="G77" s="270">
        <f>('[3]INPUTS-LAMP SPECIFIC'!H43+'LS-1 LED FACILITIES COSTS ADDER'!F69)*'[3]INPUTS-GENERAL'!$E$30</f>
        <v>4124.9140464820666</v>
      </c>
      <c r="H77" s="11"/>
      <c r="I77" s="47">
        <f t="shared" si="8"/>
        <v>68</v>
      </c>
      <c r="J77" s="11"/>
      <c r="K77" s="11"/>
      <c r="CG77" s="16"/>
      <c r="GU77" s="17"/>
    </row>
    <row r="78" spans="1:203">
      <c r="A78" s="2">
        <f t="shared" si="7"/>
        <v>69</v>
      </c>
      <c r="B78" s="27"/>
      <c r="C78" s="48" t="s">
        <v>129</v>
      </c>
      <c r="D78" s="11">
        <f>IF(D77-D46&lt;0,0,D77-D46)</f>
        <v>0</v>
      </c>
      <c r="E78" s="11">
        <f>E77-E46</f>
        <v>-76.727688261834373</v>
      </c>
      <c r="F78" s="11">
        <f>F77-F46</f>
        <v>694.27802064640764</v>
      </c>
      <c r="G78" s="11">
        <f>G77-G46</f>
        <v>866.81592682142309</v>
      </c>
      <c r="H78" s="11"/>
      <c r="I78" s="47">
        <f t="shared" si="8"/>
        <v>69</v>
      </c>
      <c r="J78" s="11"/>
      <c r="K78" s="11"/>
      <c r="CG78" s="16"/>
      <c r="GU78" s="17"/>
    </row>
    <row r="79" spans="1:203">
      <c r="A79" s="2">
        <f t="shared" si="7"/>
        <v>70</v>
      </c>
      <c r="B79" s="27"/>
      <c r="C79" s="48" t="s">
        <v>132</v>
      </c>
      <c r="D79" s="270">
        <f>('[3]INPUTS-LAMP SPECIFIC'!E44+'LS-1 LED FACILITIES COSTS ADDER'!F66)*'[3]INPUTS-GENERAL'!$E$30</f>
        <v>2229.3926425925674</v>
      </c>
      <c r="E79" s="270">
        <f>('[3]INPUTS-LAMP SPECIFIC'!F44+'LS-1 LED FACILITIES COSTS ADDER'!F67)*'[3]INPUTS-GENERAL'!$E$30</f>
        <v>2388.6214738515118</v>
      </c>
      <c r="F79" s="270">
        <f>('[3]INPUTS-LAMP SPECIFIC'!G44+'LS-1 LED FACILITIES COSTS ADDER'!F68)*'[3]INPUTS-GENERAL'!$E$30</f>
        <v>2659.3775054891094</v>
      </c>
      <c r="G79" s="270">
        <f>('[3]INPUTS-LAMP SPECIFIC'!H44+'LS-1 LED FACILITIES COSTS ADDER'!F69)*'[3]INPUTS-GENERAL'!$E$30</f>
        <v>2811.2169397298812</v>
      </c>
      <c r="H79" s="11"/>
      <c r="I79" s="47">
        <f t="shared" si="8"/>
        <v>70</v>
      </c>
      <c r="J79" s="11"/>
      <c r="K79" s="11"/>
      <c r="CG79" s="16"/>
      <c r="GU79" s="17"/>
    </row>
    <row r="80" spans="1:203">
      <c r="A80" s="2">
        <f t="shared" si="7"/>
        <v>71</v>
      </c>
      <c r="B80" s="27"/>
      <c r="C80" s="48" t="s">
        <v>134</v>
      </c>
      <c r="D80" s="11">
        <f>D79-D47</f>
        <v>1018.6709871367163</v>
      </c>
      <c r="E80" s="11">
        <f>E79-E47</f>
        <v>1134.8031048653338</v>
      </c>
      <c r="F80" s="11">
        <f>F79-F47</f>
        <v>1250.6639365779527</v>
      </c>
      <c r="G80" s="11">
        <f>G79-G47</f>
        <v>1430.9931771324439</v>
      </c>
      <c r="H80" s="11"/>
      <c r="I80" s="47">
        <f t="shared" si="8"/>
        <v>71</v>
      </c>
      <c r="J80" s="11"/>
      <c r="K80" s="11"/>
      <c r="CG80" s="16"/>
      <c r="GU80" s="17"/>
    </row>
    <row r="81" spans="1:203">
      <c r="A81" s="2">
        <f t="shared" si="7"/>
        <v>72</v>
      </c>
      <c r="B81" s="27"/>
      <c r="C81" s="4" t="s">
        <v>195</v>
      </c>
      <c r="D81" s="46">
        <f>IF(D77-D79&lt;0,0,D77-D79)</f>
        <v>949.56616463842192</v>
      </c>
      <c r="E81" s="67">
        <f>IF(E77-E79&lt;0,0,E77-E79)</f>
        <v>951.88837293536926</v>
      </c>
      <c r="F81" s="46">
        <f>IF(F77-F79&lt;0,0,F77-F79)</f>
        <v>1329.2906269517762</v>
      </c>
      <c r="G81" s="46">
        <f>IF(G77-G79&lt;0,0,G77-G79)</f>
        <v>1313.6971067521854</v>
      </c>
      <c r="H81" s="11"/>
      <c r="I81" s="47">
        <f t="shared" si="8"/>
        <v>72</v>
      </c>
      <c r="J81" s="11"/>
      <c r="K81" s="11"/>
      <c r="CG81" s="16"/>
      <c r="GU81" s="17"/>
    </row>
    <row r="82" spans="1:203">
      <c r="A82" s="2">
        <f t="shared" si="7"/>
        <v>73</v>
      </c>
      <c r="B82" s="27"/>
      <c r="C82" s="48"/>
      <c r="D82" s="11"/>
      <c r="E82" s="56"/>
      <c r="F82" s="11"/>
      <c r="G82" s="11"/>
      <c r="H82" s="11"/>
      <c r="I82" s="47">
        <f t="shared" si="8"/>
        <v>73</v>
      </c>
      <c r="J82" s="11"/>
      <c r="K82" s="11"/>
      <c r="CG82" s="16"/>
      <c r="GU82" s="17"/>
    </row>
    <row r="83" spans="1:203">
      <c r="A83" s="2">
        <f t="shared" si="7"/>
        <v>74</v>
      </c>
      <c r="B83" s="27"/>
      <c r="C83" s="48" t="s">
        <v>200</v>
      </c>
      <c r="D83" s="11"/>
      <c r="E83" s="56"/>
      <c r="F83" s="11"/>
      <c r="G83" s="11"/>
      <c r="H83" s="11"/>
      <c r="I83" s="47">
        <f t="shared" si="8"/>
        <v>74</v>
      </c>
      <c r="J83" s="11"/>
      <c r="K83" s="11"/>
      <c r="CG83" s="16"/>
      <c r="GU83" s="17"/>
    </row>
    <row r="84" spans="1:203">
      <c r="A84" s="2">
        <f t="shared" si="7"/>
        <v>75</v>
      </c>
      <c r="B84" s="27"/>
      <c r="C84" s="4" t="s">
        <v>195</v>
      </c>
      <c r="D84" s="271">
        <f>('[3]INPUTS-LAMP SPECIFIC'!E42+'LS-1 LED FACILITIES COSTS ADDER'!F76)*'[3]INPUTS-GENERAL'!$E$30</f>
        <v>947.28407954324155</v>
      </c>
      <c r="E84" s="271">
        <f>('[3]INPUTS-LAMP SPECIFIC'!F42+'LS-1 LED FACILITIES COSTS ADDER'!F77)*'[3]INPUTS-GENERAL'!$E$30</f>
        <v>1698.5024034733688</v>
      </c>
      <c r="F84" s="271">
        <f>('[3]INPUTS-LAMP SPECIFIC'!G42+'LS-1 LED FACILITIES COSTS ADDER'!F78)*'[3]INPUTS-GENERAL'!$E$30</f>
        <v>1210.8946545482529</v>
      </c>
      <c r="G84" s="271">
        <f>('[3]INPUTS-LAMP SPECIFIC'!H42+'LS-1 LED FACILITIES COSTS ADDER'!F79)*'[3]INPUTS-GENERAL'!$E$30</f>
        <v>1236.9224860095833</v>
      </c>
      <c r="H84" s="11"/>
      <c r="I84" s="47">
        <f t="shared" si="8"/>
        <v>75</v>
      </c>
      <c r="J84" s="11"/>
      <c r="K84" s="11"/>
      <c r="CG84" s="16"/>
      <c r="GU84" s="17"/>
    </row>
    <row r="85" spans="1:203">
      <c r="A85" s="2">
        <f t="shared" si="7"/>
        <v>76</v>
      </c>
      <c r="B85" s="27"/>
      <c r="C85" s="48"/>
      <c r="D85" s="11"/>
      <c r="E85" s="56"/>
      <c r="F85" s="11"/>
      <c r="G85" s="11"/>
      <c r="H85" s="11"/>
      <c r="I85" s="47">
        <f t="shared" si="8"/>
        <v>76</v>
      </c>
      <c r="J85" s="11"/>
      <c r="K85" s="11"/>
      <c r="CG85" s="16"/>
      <c r="GU85" s="17"/>
    </row>
    <row r="86" spans="1:203">
      <c r="A86" s="2">
        <f t="shared" si="7"/>
        <v>77</v>
      </c>
      <c r="B86" s="27"/>
      <c r="C86" s="1" t="s">
        <v>131</v>
      </c>
      <c r="D86" s="11"/>
      <c r="E86" s="56"/>
      <c r="F86" s="11"/>
      <c r="G86" s="11"/>
      <c r="H86" s="11"/>
      <c r="I86" s="47">
        <f t="shared" si="8"/>
        <v>77</v>
      </c>
      <c r="J86" s="11"/>
      <c r="K86" s="11"/>
      <c r="CG86" s="16"/>
      <c r="GU86" s="17"/>
    </row>
    <row r="87" spans="1:203">
      <c r="A87" s="2">
        <f t="shared" si="7"/>
        <v>78</v>
      </c>
      <c r="B87" s="27"/>
      <c r="C87" s="4" t="s">
        <v>125</v>
      </c>
      <c r="D87" s="266">
        <f>D80*'[3]INPUTS-GENERAL'!$E$39+D81*'[3]INPUTS-GENERAL'!$E$40</f>
        <v>80.425308397622629</v>
      </c>
      <c r="E87" s="266">
        <f>E80*'[3]INPUTS-GENERAL'!$E$39+E81*'[3]INPUTS-GENERAL'!$E$40</f>
        <v>88.928670387535107</v>
      </c>
      <c r="F87" s="266">
        <f>F80*'[3]INPUTS-GENERAL'!$E$39+F81*'[3]INPUTS-GENERAL'!$E$40</f>
        <v>99.768265400740603</v>
      </c>
      <c r="G87" s="266">
        <f>G80*'[3]INPUTS-GENERAL'!$E$39+G81*'[3]INPUTS-GENERAL'!$E$40</f>
        <v>112.85163267282377</v>
      </c>
      <c r="H87" s="11"/>
      <c r="I87" s="47">
        <f t="shared" si="8"/>
        <v>78</v>
      </c>
      <c r="J87" s="11"/>
      <c r="K87" s="11"/>
      <c r="CG87" s="16"/>
      <c r="GU87" s="17"/>
    </row>
    <row r="88" spans="1:203">
      <c r="A88" s="2">
        <f t="shared" si="7"/>
        <v>79</v>
      </c>
      <c r="B88" s="27"/>
      <c r="C88" s="1" t="s">
        <v>126</v>
      </c>
      <c r="D88" s="266">
        <f>(D80*'[3]INPUTS-GENERAL'!$E$39)+(D84*'[3]INPUTS-GENERAL'!$E$40)</f>
        <v>80.410973494722839</v>
      </c>
      <c r="E88" s="266">
        <f>(E80*'[3]INPUTS-GENERAL'!$E$39)+(E84*'[3]INPUTS-GENERAL'!$E$40)</f>
        <v>93.618521635405642</v>
      </c>
      <c r="F88" s="266">
        <f>(F80*'[3]INPUTS-GENERAL'!$E$39)+(F84*'[3]INPUTS-GENERAL'!$E$40)</f>
        <v>99.024561858872531</v>
      </c>
      <c r="G88" s="266">
        <f>(G80*'[3]INPUTS-GENERAL'!$E$39)+(G84*'[3]INPUTS-GENERAL'!$E$40)</f>
        <v>112.36937338466784</v>
      </c>
      <c r="H88" s="11"/>
      <c r="I88" s="47">
        <f t="shared" si="8"/>
        <v>79</v>
      </c>
      <c r="J88" s="11"/>
      <c r="K88" s="11"/>
      <c r="CG88" s="16"/>
      <c r="GU88" s="17"/>
    </row>
    <row r="89" spans="1:203">
      <c r="B89" s="27"/>
      <c r="E89" s="2"/>
      <c r="H89" s="11"/>
      <c r="I89" s="47"/>
      <c r="J89" s="11"/>
      <c r="K89" s="11"/>
      <c r="CG89" s="16"/>
      <c r="GU89" s="17"/>
    </row>
    <row r="90" spans="1:203">
      <c r="B90" s="27"/>
      <c r="C90" s="48"/>
      <c r="D90" s="11"/>
      <c r="E90" s="56"/>
      <c r="F90" s="11"/>
      <c r="G90" s="11"/>
      <c r="H90" s="11"/>
      <c r="I90" s="47"/>
      <c r="J90" s="11"/>
      <c r="K90" s="11"/>
      <c r="CG90" s="16"/>
      <c r="GU90" s="17"/>
    </row>
    <row r="91" spans="1:203">
      <c r="B91" s="27"/>
      <c r="D91" s="11"/>
      <c r="E91" s="56"/>
      <c r="F91" s="11"/>
      <c r="G91" s="11"/>
      <c r="H91" s="11"/>
      <c r="I91" s="47"/>
      <c r="J91" s="11"/>
      <c r="K91" s="11"/>
      <c r="CG91" s="16"/>
      <c r="GU91" s="17"/>
    </row>
    <row r="92" spans="1:203">
      <c r="A92" s="5"/>
    </row>
  </sheetData>
  <mergeCells count="4">
    <mergeCell ref="A1:I1"/>
    <mergeCell ref="A2:I2"/>
    <mergeCell ref="A5:I5"/>
    <mergeCell ref="A3:I3"/>
  </mergeCells>
  <phoneticPr fontId="4" type="noConversion"/>
  <printOptions horizontalCentered="1"/>
  <pageMargins left="0.75" right="0.75" top="1" bottom="1" header="0.5" footer="0.5"/>
  <pageSetup orientation="landscape" r:id="rId1"/>
  <headerFooter alignWithMargins="0">
    <oddFooter>&amp;L&amp;F
&amp;A&amp;R&amp;P of &amp;N</oddFooter>
  </headerFooter>
  <rowBreaks count="2" manualBreakCount="2">
    <brk id="41" max="8" man="1"/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DESCRIPTION</vt:lpstr>
      <vt:lpstr>LS-1 RATE COMPARISON</vt:lpstr>
      <vt:lpstr>PRESENT LS-1 NON-LED RATES</vt:lpstr>
      <vt:lpstr>PROPOSED LS-1 NON-LED RATES</vt:lpstr>
      <vt:lpstr>PROPOSED LS-1 LED RATES</vt:lpstr>
      <vt:lpstr>DISTRIBUTION</vt:lpstr>
      <vt:lpstr>LIGHTING MC</vt:lpstr>
      <vt:lpstr>HP SODIUM VAPOR</vt:lpstr>
      <vt:lpstr>LP SODIUM VAPOR</vt:lpstr>
      <vt:lpstr>MERCURY VAPOR</vt:lpstr>
      <vt:lpstr>METAL HALIDE</vt:lpstr>
      <vt:lpstr>LS-1 LED FACILITIES COSTS ADDER</vt:lpstr>
      <vt:lpstr>DISTRIBUTION!Print_Area</vt:lpstr>
      <vt:lpstr>'HP SODIUM VAPOR'!Print_Area</vt:lpstr>
      <vt:lpstr>'LIGHTING MC'!Print_Area</vt:lpstr>
      <vt:lpstr>'LP SODIUM VAPOR'!Print_Area</vt:lpstr>
      <vt:lpstr>'LS-1 LED FACILITIES COSTS ADDER'!Print_Area</vt:lpstr>
      <vt:lpstr>'LS-1 RATE COMPARISON'!Print_Area</vt:lpstr>
      <vt:lpstr>'MERCURY VAPOR'!Print_Area</vt:lpstr>
      <vt:lpstr>'METAL HALIDE'!Print_Area</vt:lpstr>
      <vt:lpstr>'PRESENT LS-1 NON-LED RATES'!Print_Area</vt:lpstr>
      <vt:lpstr>'PROPOSED LS-1 LED RATES'!Print_Area</vt:lpstr>
      <vt:lpstr>'PROPOSED LS-1 NON-LED RATES'!Print_Area</vt:lpstr>
      <vt:lpstr>DISTRIBUTION!Print_Titles</vt:lpstr>
      <vt:lpstr>'HP SODIUM VAPOR'!Print_Titles</vt:lpstr>
      <vt:lpstr>'LIGHTING MC'!Print_Titles</vt:lpstr>
      <vt:lpstr>'LP SODIUM VAPOR'!Print_Titles</vt:lpstr>
      <vt:lpstr>'LS-1 RATE COMPARISON'!Print_Titles</vt:lpstr>
      <vt:lpstr>'MERCURY VAPOR'!Print_Titles</vt:lpstr>
      <vt:lpstr>'METAL HALIDE'!Print_Titles</vt:lpstr>
      <vt:lpstr>'PRESENT LS-1 NON-LED RATES'!Print_Titles</vt:lpstr>
      <vt:lpstr>'PROPOSED LS-1 LED RATES'!Print_Titles</vt:lpstr>
      <vt:lpstr>'PROPOSED LS-1 NON-LED RATES'!Print_Titles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SDGE</dc:creator>
  <cp:lastModifiedBy>Saxe, William</cp:lastModifiedBy>
  <cp:lastPrinted>2015-04-27T20:16:01Z</cp:lastPrinted>
  <dcterms:created xsi:type="dcterms:W3CDTF">1999-10-07T00:21:05Z</dcterms:created>
  <dcterms:modified xsi:type="dcterms:W3CDTF">2019-08-29T15:32:52Z</dcterms:modified>
</cp:coreProperties>
</file>