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snelson_semprautilities_com/Documents/Documents/"/>
    </mc:Choice>
  </mc:AlternateContent>
  <xr:revisionPtr revIDLastSave="0" documentId="8_{468ADE1C-FE49-496A-B995-DA1E64BD8433}" xr6:coauthVersionLast="41" xr6:coauthVersionMax="41" xr10:uidLastSave="{00000000-0000-0000-0000-000000000000}"/>
  <bookViews>
    <workbookView xWindow="0" yWindow="540" windowWidth="28800" windowHeight="15060" tabRatio="765" firstSheet="3" activeTab="3" xr2:uid="{00000000-000D-0000-FFFF-FFFF00000000}"/>
  </bookViews>
  <sheets>
    <sheet name="Loading Factors &amp; Assumptions" sheetId="12" r:id="rId1"/>
    <sheet name="O&amp;M" sheetId="13" r:id="rId2"/>
    <sheet name="HPS Class A" sheetId="1" r:id="rId3"/>
    <sheet name="HPS Class B &amp; C Single" sheetId="2" r:id="rId4"/>
    <sheet name="HPS Class B &amp; C Double" sheetId="3" r:id="rId5"/>
    <sheet name="LPS Class A" sheetId="5" r:id="rId6"/>
    <sheet name="LPS Class B &amp; C Single" sheetId="6" r:id="rId7"/>
    <sheet name="LPS Class B &amp; C Double" sheetId="7" r:id="rId8"/>
    <sheet name="Metal Halide Class A" sheetId="8" r:id="rId9"/>
    <sheet name="Metal Halide Class B &amp; C" sheetId="10" r:id="rId10"/>
    <sheet name="Mercury Vapor Class A" sheetId="16" r:id="rId11"/>
  </sheets>
  <definedNames>
    <definedName name="_xlnm.Print_Area" localSheetId="2">'HPS Class A'!$A$3:$T$12</definedName>
    <definedName name="_xlnm.Print_Area" localSheetId="4">'HPS Class B &amp; C Double'!$A$3:$P$37</definedName>
    <definedName name="_xlnm.Print_Area" localSheetId="3">'HPS Class B &amp; C Single'!$A$3:$P$32</definedName>
    <definedName name="_xlnm.Print_Area" localSheetId="0">'Loading Factors &amp; Assumptions'!$B$4:$E$37</definedName>
    <definedName name="_xlnm.Print_Area" localSheetId="5">'LPS Class A'!$A$3:$S$12</definedName>
    <definedName name="_xlnm.Print_Area" localSheetId="7">'LPS Class B &amp; C Double'!$A$3:$P$30</definedName>
    <definedName name="_xlnm.Print_Area" localSheetId="6">'LPS Class B &amp; C Single'!$A$3:$P$23</definedName>
    <definedName name="_xlnm.Print_Area" localSheetId="10">'Mercury Vapor Class A'!$A$3:$T$9</definedName>
    <definedName name="_xlnm.Print_Area" localSheetId="8">'Metal Halide Class A'!$A$3:$S$9</definedName>
    <definedName name="_xlnm.Print_Area" localSheetId="9">'Metal Halide Class B &amp; C'!$A$3:$P$24</definedName>
    <definedName name="_xlnm.Print_Area" localSheetId="1">'O&amp;M'!$A$3:$I$7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1" i="3" l="1"/>
  <c r="J43" i="3"/>
  <c r="J42" i="3"/>
  <c r="J40" i="3"/>
  <c r="A6" i="5" l="1"/>
  <c r="A7" i="16"/>
  <c r="A8" i="16" s="1"/>
  <c r="A6" i="16"/>
  <c r="P8" i="16"/>
  <c r="Q8" i="16" s="1"/>
  <c r="J8" i="16"/>
  <c r="P7" i="16"/>
  <c r="Q7" i="16" s="1"/>
  <c r="J7" i="16"/>
  <c r="P6" i="16"/>
  <c r="Q6" i="16" s="1"/>
  <c r="J6" i="16"/>
  <c r="L6" i="16" s="1"/>
  <c r="S6" i="16" l="1"/>
  <c r="L7" i="16"/>
  <c r="S7" i="16" s="1"/>
  <c r="L8" i="16"/>
  <c r="S8" i="16" s="1"/>
  <c r="A8" i="5" l="1"/>
  <c r="A9" i="5" s="1"/>
  <c r="A7" i="2"/>
  <c r="A8" i="2" s="1"/>
  <c r="A10" i="2" s="1"/>
  <c r="A11" i="2" s="1"/>
  <c r="A12" i="2" s="1"/>
  <c r="A15" i="2" s="1"/>
  <c r="A16" i="2" s="1"/>
  <c r="A17" i="2" s="1"/>
  <c r="A20" i="2" s="1"/>
  <c r="A21" i="2" s="1"/>
  <c r="A22" i="2" s="1"/>
  <c r="A25" i="2" s="1"/>
  <c r="A26" i="2" s="1"/>
  <c r="A27" i="2" s="1"/>
  <c r="A30" i="2" s="1"/>
  <c r="A31" i="2" s="1"/>
  <c r="A32" i="2" s="1"/>
  <c r="A6" i="3"/>
  <c r="A7" i="3" s="1"/>
  <c r="A8" i="3" s="1"/>
  <c r="A9" i="3" s="1"/>
  <c r="A12" i="3" s="1"/>
  <c r="A13" i="3" s="1"/>
  <c r="A14" i="3" s="1"/>
  <c r="A15" i="3" s="1"/>
  <c r="A16" i="3" s="1"/>
  <c r="A19" i="3" s="1"/>
  <c r="A20" i="3" s="1"/>
  <c r="A21" i="3" s="1"/>
  <c r="A22" i="3" s="1"/>
  <c r="A23" i="3" s="1"/>
  <c r="A26" i="3" s="1"/>
  <c r="A27" i="3" s="1"/>
  <c r="A28" i="3" s="1"/>
  <c r="A29" i="3" s="1"/>
  <c r="A30" i="3" s="1"/>
  <c r="A33" i="3" s="1"/>
  <c r="A34" i="3" s="1"/>
  <c r="A35" i="3" s="1"/>
  <c r="A36" i="3" s="1"/>
  <c r="A37" i="3" s="1"/>
  <c r="A7" i="5"/>
  <c r="A6" i="6"/>
  <c r="A7" i="6" s="1"/>
  <c r="A10" i="6" s="1"/>
  <c r="A11" i="6" s="1"/>
  <c r="A12" i="6" s="1"/>
  <c r="A15" i="6" s="1"/>
  <c r="A16" i="6" s="1"/>
  <c r="A17" i="6" s="1"/>
  <c r="A20" i="6" s="1"/>
  <c r="A21" i="6" s="1"/>
  <c r="A22" i="6" s="1"/>
  <c r="A6" i="7"/>
  <c r="A7" i="7" s="1"/>
  <c r="A8" i="7" s="1"/>
  <c r="A9" i="7" s="1"/>
  <c r="A12" i="7" s="1"/>
  <c r="A13" i="7" s="1"/>
  <c r="A14" i="7" s="1"/>
  <c r="A15" i="7" s="1"/>
  <c r="A16" i="7" s="1"/>
  <c r="A19" i="7" s="1"/>
  <c r="A20" i="7" s="1"/>
  <c r="A21" i="7" s="1"/>
  <c r="A22" i="7" s="1"/>
  <c r="A23" i="7" s="1"/>
  <c r="A26" i="7" s="1"/>
  <c r="A27" i="7" s="1"/>
  <c r="A28" i="7" s="1"/>
  <c r="A29" i="7" s="1"/>
  <c r="A30" i="7" s="1"/>
  <c r="A6" i="8"/>
  <c r="A7" i="8" s="1"/>
  <c r="A8" i="8" s="1"/>
  <c r="A6" i="10"/>
  <c r="A7" i="10" s="1"/>
  <c r="A10" i="10" s="1"/>
  <c r="A11" i="10" s="1"/>
  <c r="A12" i="10" s="1"/>
  <c r="A15" i="10" s="1"/>
  <c r="A16" i="10" s="1"/>
  <c r="A17" i="10" s="1"/>
  <c r="A20" i="10" s="1"/>
  <c r="A21" i="10" s="1"/>
  <c r="A22" i="10" s="1"/>
  <c r="A6" i="1"/>
  <c r="A7" i="1" s="1"/>
  <c r="A8" i="1" s="1"/>
  <c r="A9" i="1" s="1"/>
  <c r="A10" i="1" s="1"/>
  <c r="A11" i="1" s="1"/>
  <c r="M5" i="10"/>
  <c r="O8" i="8"/>
  <c r="O7" i="8"/>
  <c r="O6" i="8"/>
  <c r="N5" i="7"/>
  <c r="N8" i="8"/>
  <c r="N7" i="8"/>
  <c r="N6" i="8"/>
  <c r="N5" i="8"/>
  <c r="M5" i="7"/>
  <c r="M5" i="6"/>
  <c r="N7" i="5"/>
  <c r="N8" i="5"/>
  <c r="N9" i="5"/>
  <c r="N6" i="5"/>
  <c r="M5" i="3" l="1"/>
  <c r="H5" i="13" l="1"/>
  <c r="I5" i="13" s="1"/>
  <c r="J21" i="10"/>
  <c r="J20" i="10"/>
  <c r="J16" i="10"/>
  <c r="J15" i="10"/>
  <c r="J11" i="10"/>
  <c r="J10" i="10"/>
  <c r="J6" i="10"/>
  <c r="P5" i="10"/>
  <c r="J5" i="10"/>
  <c r="Q8" i="8"/>
  <c r="J8" i="8"/>
  <c r="L8" i="8" s="1"/>
  <c r="Q7" i="8"/>
  <c r="J7" i="8"/>
  <c r="L7" i="8" s="1"/>
  <c r="Q6" i="8"/>
  <c r="J6" i="8"/>
  <c r="L6" i="8" s="1"/>
  <c r="Q5" i="8"/>
  <c r="J5" i="8"/>
  <c r="L5" i="8" s="1"/>
  <c r="J29" i="7"/>
  <c r="J28" i="7"/>
  <c r="J27" i="7"/>
  <c r="J26" i="7"/>
  <c r="J22" i="7"/>
  <c r="J21" i="7"/>
  <c r="J20" i="7"/>
  <c r="J19" i="7"/>
  <c r="J15" i="7"/>
  <c r="J14" i="7"/>
  <c r="J13" i="7"/>
  <c r="J12" i="7"/>
  <c r="J8" i="7"/>
  <c r="J7" i="7"/>
  <c r="J6" i="7"/>
  <c r="P5" i="7"/>
  <c r="J5" i="7"/>
  <c r="J21" i="6"/>
  <c r="J20" i="6"/>
  <c r="J16" i="6"/>
  <c r="J15" i="6"/>
  <c r="J11" i="6"/>
  <c r="J10" i="6"/>
  <c r="J6" i="6"/>
  <c r="P5" i="6"/>
  <c r="J5" i="6"/>
  <c r="Q9" i="5"/>
  <c r="J9" i="5"/>
  <c r="L9" i="5" s="1"/>
  <c r="Q8" i="5"/>
  <c r="J8" i="5"/>
  <c r="L8" i="5" s="1"/>
  <c r="Q7" i="5"/>
  <c r="J7" i="5"/>
  <c r="L7" i="5" s="1"/>
  <c r="Q6" i="5"/>
  <c r="J6" i="5"/>
  <c r="L6" i="5" s="1"/>
  <c r="J36" i="3"/>
  <c r="J35" i="3"/>
  <c r="J34" i="3"/>
  <c r="J33" i="3"/>
  <c r="J29" i="3"/>
  <c r="J28" i="3"/>
  <c r="J27" i="3"/>
  <c r="J26" i="3"/>
  <c r="J22" i="3"/>
  <c r="J21" i="3"/>
  <c r="J20" i="3"/>
  <c r="J19" i="3"/>
  <c r="J15" i="3"/>
  <c r="J14" i="3"/>
  <c r="J13" i="3"/>
  <c r="J12" i="3"/>
  <c r="J8" i="3"/>
  <c r="J7" i="3"/>
  <c r="J6" i="3"/>
  <c r="P5" i="3"/>
  <c r="K44" i="3" s="1"/>
  <c r="J5" i="3"/>
  <c r="J31" i="2"/>
  <c r="J30" i="2"/>
  <c r="J26" i="2"/>
  <c r="J25" i="2"/>
  <c r="J21" i="2"/>
  <c r="J20" i="2"/>
  <c r="J16" i="2"/>
  <c r="J15" i="2"/>
  <c r="J11" i="2"/>
  <c r="J10" i="2"/>
  <c r="J7" i="2"/>
  <c r="P6" i="2"/>
  <c r="J6" i="2"/>
  <c r="Q11" i="1"/>
  <c r="J11" i="1"/>
  <c r="L11" i="1" s="1"/>
  <c r="Q10" i="1"/>
  <c r="J10" i="1"/>
  <c r="L10" i="1" s="1"/>
  <c r="Q9" i="1"/>
  <c r="J9" i="1"/>
  <c r="L9" i="1" s="1"/>
  <c r="Q8" i="1"/>
  <c r="J8" i="1"/>
  <c r="L8" i="1" s="1"/>
  <c r="Q7" i="1"/>
  <c r="J7" i="1"/>
  <c r="L7" i="1" s="1"/>
  <c r="Q6" i="1"/>
  <c r="L6" i="1"/>
  <c r="J6" i="1"/>
  <c r="K22" i="2" l="1"/>
  <c r="S11" i="1"/>
  <c r="S8" i="5"/>
  <c r="S6" i="8"/>
  <c r="K17" i="2"/>
  <c r="S10" i="1"/>
  <c r="S7" i="1"/>
  <c r="S9" i="1"/>
  <c r="K22" i="10"/>
  <c r="K7" i="10"/>
  <c r="K12" i="10"/>
  <c r="S8" i="8"/>
  <c r="S5" i="8"/>
  <c r="S7" i="8"/>
  <c r="K16" i="7"/>
  <c r="K7" i="6"/>
  <c r="K12" i="6"/>
  <c r="K22" i="6"/>
  <c r="S7" i="5"/>
  <c r="S9" i="5"/>
  <c r="S6" i="5"/>
  <c r="S8" i="1"/>
  <c r="S6" i="1"/>
  <c r="K27" i="2"/>
  <c r="K37" i="3"/>
  <c r="K16" i="3"/>
  <c r="K23" i="3"/>
  <c r="K23" i="7"/>
  <c r="K8" i="2"/>
  <c r="K12" i="2"/>
  <c r="K32" i="2"/>
  <c r="K17" i="6"/>
  <c r="K17" i="10"/>
  <c r="K30" i="7"/>
  <c r="K30" i="3"/>
  <c r="K9" i="7"/>
  <c r="K9" i="3"/>
</calcChain>
</file>

<file path=xl/sharedStrings.xml><?xml version="1.0" encoding="utf-8"?>
<sst xmlns="http://schemas.openxmlformats.org/spreadsheetml/2006/main" count="613" uniqueCount="105">
  <si>
    <t>Fixture</t>
  </si>
  <si>
    <t>Cost</t>
  </si>
  <si>
    <t>Cobra Head</t>
  </si>
  <si>
    <t>LED Lumens</t>
  </si>
  <si>
    <t>S473102</t>
  </si>
  <si>
    <t>Watts</t>
  </si>
  <si>
    <t>S473402</t>
  </si>
  <si>
    <t>S473404</t>
  </si>
  <si>
    <t>HPS Lumens</t>
  </si>
  <si>
    <t>S473104</t>
  </si>
  <si>
    <t>S473106</t>
  </si>
  <si>
    <t>LED Stock Code</t>
  </si>
  <si>
    <t>HPS Stock Code</t>
  </si>
  <si>
    <t>S473400</t>
  </si>
  <si>
    <t>S473406</t>
  </si>
  <si>
    <t>S473408</t>
  </si>
  <si>
    <t>S473410</t>
  </si>
  <si>
    <t>S473108</t>
  </si>
  <si>
    <t>S473114</t>
  </si>
  <si>
    <t>S473110</t>
  </si>
  <si>
    <t>Description or LED Lumens</t>
  </si>
  <si>
    <t>Total</t>
  </si>
  <si>
    <t>Fixture or Structure</t>
  </si>
  <si>
    <t xml:space="preserve"> </t>
  </si>
  <si>
    <t>PE</t>
  </si>
  <si>
    <t>Photo Cell</t>
  </si>
  <si>
    <t>S273884</t>
  </si>
  <si>
    <t>S273884 Photo Cell</t>
  </si>
  <si>
    <t>LPS Stock Code</t>
  </si>
  <si>
    <t>LPS Lumens</t>
  </si>
  <si>
    <t>S473800</t>
  </si>
  <si>
    <t>S473802</t>
  </si>
  <si>
    <t>S473804</t>
  </si>
  <si>
    <t>S473806</t>
  </si>
  <si>
    <t>S473100</t>
  </si>
  <si>
    <t>S473112</t>
  </si>
  <si>
    <t>S473434</t>
  </si>
  <si>
    <t>Metal Halide Stock Code</t>
  </si>
  <si>
    <t>Unknown</t>
  </si>
  <si>
    <t>Metal Halide Lumens</t>
  </si>
  <si>
    <t>LED or Material Stock Code</t>
  </si>
  <si>
    <t>LED or Material  Stock Code</t>
  </si>
  <si>
    <t>Loading Factor</t>
  </si>
  <si>
    <t>Loading Factor (%) for Material</t>
  </si>
  <si>
    <t>Loading Factor(%) for Labor</t>
  </si>
  <si>
    <t>Labor Loading Factor consists of the following: purchasing, electric distribution engineering, electric distribution department overhead, capital A&amp;G</t>
  </si>
  <si>
    <t>Material Loading Factor consists of the following: purchasing, exempt materials electric, capital A&amp;G</t>
  </si>
  <si>
    <t>Fully Loaded</t>
  </si>
  <si>
    <t>Every fixture change out will require a new photocell (PE).</t>
  </si>
  <si>
    <t>Only one type of photocell is used regardless of the light type.</t>
  </si>
  <si>
    <t>Install Labor (hrs)</t>
  </si>
  <si>
    <t>Fully Loaded Sub Total</t>
  </si>
  <si>
    <t>Streetlights</t>
  </si>
  <si>
    <t>Labor Rate</t>
  </si>
  <si>
    <t>Annual Maintenance Trips (1%/year)</t>
  </si>
  <si>
    <t>Labor(hrs)Per Trip (worst case)</t>
  </si>
  <si>
    <t>1% Method</t>
  </si>
  <si>
    <t>Cost Per Light</t>
  </si>
  <si>
    <t>Industry standard failure rate for LEDs = 1% per year</t>
  </si>
  <si>
    <t>Total Annual Cost Loaded</t>
  </si>
  <si>
    <t>LED warranty on parts and labor full first year, 10 year parts only.</t>
  </si>
  <si>
    <t>Line #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</si>
  <si>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</si>
  <si>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</si>
  <si>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</si>
  <si>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</si>
  <si>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</si>
  <si>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</si>
  <si>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</si>
  <si>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</si>
  <si>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</si>
  <si>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</si>
  <si>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</si>
  <si>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</si>
  <si>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</si>
  <si>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</si>
  <si>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</si>
  <si>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</si>
  <si>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Other Assumptions:</t>
  </si>
  <si>
    <t>Single Streetlight Changeout Assumptions</t>
  </si>
  <si>
    <t>Source:</t>
  </si>
  <si>
    <t>Labor (Hrs per Changeout)</t>
  </si>
  <si>
    <t>Rate ($/Hr)</t>
  </si>
  <si>
    <t>Assume project installs 1/5 of total population per year (5,877)</t>
  </si>
  <si>
    <t>Material Loader</t>
  </si>
  <si>
    <t>Labor Loader</t>
  </si>
  <si>
    <t>Fully Loaded Installed Labor+Material Cost</t>
  </si>
  <si>
    <t>Rate ($/hr)</t>
  </si>
  <si>
    <t>SAN DIEGO GAS AND ELECTRIC COMPANY</t>
  </si>
  <si>
    <t>SAN DIEGO GAS AND ELELCTRIC COMPANY</t>
  </si>
  <si>
    <t>San Diego GAS AND ELECTRIC COMPANY</t>
  </si>
  <si>
    <t>SDG&amp;E Electric Engineering</t>
  </si>
  <si>
    <t>SDG&amp;E's ABC Website</t>
  </si>
  <si>
    <t>SDG&amp;E's Data Warehouse</t>
  </si>
  <si>
    <t>One Source Supply Solutions</t>
  </si>
  <si>
    <t>Typical streetlight changeout to LED takes approximately one half hour.</t>
  </si>
  <si>
    <t>Contract labor rate of $213.43/hr.  Includes T&amp;M rate for two electricians and bucket truck.</t>
  </si>
  <si>
    <t>Loading factors pulled in August 2019.</t>
  </si>
  <si>
    <t>Number of LS1 lights (29,387) queried in August 2019.</t>
  </si>
  <si>
    <t>Material costs provided in March 2018 and validated in June 2019.</t>
  </si>
  <si>
    <t>SDG&amp;E Accounting</t>
  </si>
  <si>
    <t>SDG&amp;E Business Services Project Manager</t>
  </si>
  <si>
    <t>Street Light Life = 10 years</t>
  </si>
  <si>
    <t>MV Stock Code</t>
  </si>
  <si>
    <t>MV Lumens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</si>
</sst>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[$$-409]* #,##0.00_);_([$$-409]* \(#,##0.00\);_([$$-409]* &quot;-&quot;??_);_(@_)"/>
    <numFmt numFmtId="166" formatCode="_(* #,##0_);_(* \(#,##0\);_(* &quot;-&quot;??_);_(@_)"/>
    <numFmt numFmtId="167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0" applyNumberFormat="1"/>
    <xf numFmtId="0" fontId="0" fillId="3" borderId="1" xfId="0" applyFill="1" applyBorder="1" applyAlignment="1">
      <alignment horizontal="center" vertical="center"/>
    </xf>
    <xf numFmtId="0" fontId="2" fillId="0" borderId="0" xfId="0" applyFont="1"/>
    <xf numFmtId="44" fontId="4" fillId="0" borderId="1" xfId="0" applyNumberFormat="1" applyFont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/>
    </xf>
    <xf numFmtId="44" fontId="0" fillId="0" borderId="1" xfId="0" applyNumberFormat="1" applyBorder="1"/>
    <xf numFmtId="167" fontId="0" fillId="2" borderId="1" xfId="1" applyNumberFormat="1" applyFont="1" applyFill="1" applyBorder="1"/>
    <xf numFmtId="0" fontId="6" fillId="0" borderId="1" xfId="0" applyFont="1" applyBorder="1"/>
    <xf numFmtId="166" fontId="6" fillId="0" borderId="1" xfId="3" applyNumberFormat="1" applyFont="1" applyBorder="1"/>
    <xf numFmtId="44" fontId="6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9" fontId="6" fillId="0" borderId="0" xfId="0" applyNumberFormat="1" applyFont="1" applyAlignment="1">
      <alignment horizontal="right"/>
    </xf>
    <xf numFmtId="9" fontId="6" fillId="0" borderId="0" xfId="2" applyNumberFormat="1" applyFont="1" applyAlignment="1">
      <alignment horizontal="right"/>
    </xf>
    <xf numFmtId="9" fontId="4" fillId="0" borderId="1" xfId="2" applyNumberFormat="1" applyFont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164" fontId="0" fillId="0" borderId="0" xfId="0" applyNumberFormat="1" applyFill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 wrapText="1"/>
    </xf>
    <xf numFmtId="9" fontId="6" fillId="0" borderId="0" xfId="2" applyNumberFormat="1" applyFont="1" applyFill="1" applyAlignment="1">
      <alignment horizontal="center"/>
    </xf>
    <xf numFmtId="164" fontId="6" fillId="0" borderId="1" xfId="0" applyNumberFormat="1" applyFont="1" applyFill="1" applyBorder="1" applyAlignment="1">
      <alignment horizontal="center" wrapText="1"/>
    </xf>
    <xf numFmtId="0" fontId="6" fillId="0" borderId="0" xfId="0" applyFont="1" applyFill="1"/>
    <xf numFmtId="0" fontId="6" fillId="0" borderId="0" xfId="0" applyFont="1" applyFill="1" applyAlignment="1">
      <alignment horizontal="center" wrapText="1"/>
    </xf>
    <xf numFmtId="44" fontId="6" fillId="0" borderId="0" xfId="0" applyNumberFormat="1" applyFont="1" applyFill="1" applyAlignment="1">
      <alignment horizontal="center" wrapText="1"/>
    </xf>
    <xf numFmtId="9" fontId="6" fillId="0" borderId="0" xfId="2" applyNumberFormat="1" applyFont="1" applyFill="1" applyAlignment="1">
      <alignment horizontal="center" wrapText="1"/>
    </xf>
    <xf numFmtId="44" fontId="0" fillId="0" borderId="1" xfId="1" applyNumberFormat="1" applyFont="1" applyFill="1" applyBorder="1" applyAlignment="1">
      <alignment horizontal="center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164" fontId="4" fillId="0" borderId="0" xfId="0" applyNumberFormat="1" applyFont="1" applyFill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9" fontId="4" fillId="0" borderId="0" xfId="2" applyNumberFormat="1" applyFont="1" applyFill="1" applyAlignment="1">
      <alignment horizontal="center"/>
    </xf>
    <xf numFmtId="44" fontId="4" fillId="0" borderId="0" xfId="0" applyNumberFormat="1" applyFont="1" applyFill="1" applyAlignment="1">
      <alignment horizontal="center" wrapText="1"/>
    </xf>
    <xf numFmtId="9" fontId="4" fillId="0" borderId="0" xfId="2" applyNumberFormat="1" applyFont="1" applyFill="1" applyAlignment="1">
      <alignment horizontal="center" wrapText="1"/>
    </xf>
    <xf numFmtId="44" fontId="4" fillId="0" borderId="1" xfId="1" applyNumberFormat="1" applyFont="1" applyFill="1" applyBorder="1" applyAlignment="1">
      <alignment horizontal="center" wrapText="1"/>
    </xf>
    <xf numFmtId="0" fontId="0" fillId="0" borderId="5" xfId="0" applyFill="1" applyBorder="1" applyAlignment="1">
      <alignment horizontal="center"/>
    </xf>
    <xf numFmtId="0" fontId="0" fillId="0" borderId="5" xfId="0" applyFill="1" applyBorder="1" applyAlignment="1">
      <alignment horizontal="center" wrapText="1"/>
    </xf>
    <xf numFmtId="164" fontId="4" fillId="0" borderId="5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wrapText="1"/>
    </xf>
    <xf numFmtId="44" fontId="4" fillId="0" borderId="1" xfId="1" applyFont="1" applyFill="1" applyBorder="1" applyAlignment="1">
      <alignment horizontal="center"/>
    </xf>
    <xf numFmtId="44" fontId="4" fillId="0" borderId="0" xfId="1" applyFont="1" applyFill="1" applyBorder="1" applyAlignment="1">
      <alignment horizontal="center"/>
    </xf>
    <xf numFmtId="10" fontId="4" fillId="0" borderId="0" xfId="0" applyNumberFormat="1" applyFont="1" applyFill="1"/>
    <xf numFmtId="44" fontId="4" fillId="0" borderId="0" xfId="1" applyFont="1" applyFill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wrapText="1"/>
    </xf>
    <xf numFmtId="9" fontId="4" fillId="0" borderId="0" xfId="0" applyNumberFormat="1" applyFont="1" applyFill="1"/>
    <xf numFmtId="10" fontId="4" fillId="0" borderId="0" xfId="2" applyNumberFormat="1" applyFont="1" applyFill="1" applyAlignment="1">
      <alignment horizontal="center"/>
    </xf>
    <xf numFmtId="9" fontId="4" fillId="0" borderId="0" xfId="2" applyFont="1" applyFill="1" applyAlignment="1">
      <alignment horizontal="center"/>
    </xf>
    <xf numFmtId="164" fontId="0" fillId="0" borderId="1" xfId="0" applyNumberForma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 wrapText="1"/>
    </xf>
    <xf numFmtId="9" fontId="4" fillId="0" borderId="0" xfId="2" applyFont="1" applyFill="1" applyAlignment="1">
      <alignment horizontal="center" wrapText="1"/>
    </xf>
    <xf numFmtId="44" fontId="4" fillId="0" borderId="0" xfId="1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0" fontId="3" fillId="0" borderId="0" xfId="0" applyNumberFormat="1" applyFont="1" applyFill="1"/>
    <xf numFmtId="164" fontId="0" fillId="0" borderId="1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164" fontId="6" fillId="0" borderId="5" xfId="0" applyNumberFormat="1" applyFon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164" fontId="4" fillId="0" borderId="5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10" fontId="3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59999389629810485"/>
    <pageSetUpPr fitToPage="1"/>
  </sheetPr>
  <dimension ref="B1:E37"/>
  <sheetViews>
    <sheetView workbookViewId="0">
      <selection activeCell="C27" sqref="C27"/>
    </sheetView>
  </sheetViews>
  <sheetFormatPr defaultRowHeight="15" x14ac:dyDescent="0.25"/>
  <cols>
    <col min="1" max="1" width="5" customWidth="1"/>
    <col min="3" max="3" width="62.85546875" customWidth="1"/>
    <col min="5" max="5" width="41.140625" bestFit="1" customWidth="1"/>
  </cols>
  <sheetData>
    <row r="1" spans="2:5" x14ac:dyDescent="0.25">
      <c r="B1" s="88" t="s">
        <v>88</v>
      </c>
      <c r="C1" s="88"/>
      <c r="D1" s="88"/>
      <c r="E1" s="88"/>
    </row>
    <row r="3" spans="2:5" ht="9" customHeight="1" x14ac:dyDescent="0.25"/>
    <row r="4" spans="2:5" ht="21" x14ac:dyDescent="0.35">
      <c r="B4" s="5" t="s">
        <v>79</v>
      </c>
      <c r="E4" s="8" t="s">
        <v>80</v>
      </c>
    </row>
    <row r="5" spans="2:5" ht="9.75" customHeight="1" x14ac:dyDescent="0.25">
      <c r="B5" s="3"/>
    </row>
    <row r="6" spans="2:5" x14ac:dyDescent="0.25">
      <c r="C6" t="s">
        <v>81</v>
      </c>
      <c r="D6" s="17">
        <v>0.5</v>
      </c>
      <c r="E6" t="s">
        <v>91</v>
      </c>
    </row>
    <row r="7" spans="2:5" x14ac:dyDescent="0.25">
      <c r="C7" t="s">
        <v>82</v>
      </c>
      <c r="D7" s="16">
        <v>213.43</v>
      </c>
      <c r="E7" t="s">
        <v>91</v>
      </c>
    </row>
    <row r="8" spans="2:5" x14ac:dyDescent="0.25">
      <c r="C8" t="s">
        <v>44</v>
      </c>
      <c r="D8" s="18">
        <v>1.65</v>
      </c>
      <c r="E8" t="s">
        <v>92</v>
      </c>
    </row>
    <row r="9" spans="2:5" x14ac:dyDescent="0.25">
      <c r="C9" t="s">
        <v>43</v>
      </c>
      <c r="D9" s="19">
        <v>0.16</v>
      </c>
      <c r="E9" t="s">
        <v>92</v>
      </c>
    </row>
    <row r="10" spans="2:5" ht="9" customHeight="1" x14ac:dyDescent="0.25"/>
    <row r="11" spans="2:5" ht="21" x14ac:dyDescent="0.35">
      <c r="B11" s="5" t="s">
        <v>78</v>
      </c>
    </row>
    <row r="13" spans="2:5" ht="46.5" customHeight="1" x14ac:dyDescent="0.25">
      <c r="B13" s="7">
        <v>1</v>
      </c>
      <c r="C13" s="9" t="s">
        <v>45</v>
      </c>
      <c r="E13" t="s">
        <v>100</v>
      </c>
    </row>
    <row r="14" spans="2:5" ht="7.5" customHeight="1" x14ac:dyDescent="0.25">
      <c r="B14" s="7"/>
      <c r="C14" s="9"/>
    </row>
    <row r="15" spans="2:5" ht="30" x14ac:dyDescent="0.25">
      <c r="B15" s="7">
        <v>2</v>
      </c>
      <c r="C15" s="9" t="s">
        <v>46</v>
      </c>
      <c r="E15" t="s">
        <v>100</v>
      </c>
    </row>
    <row r="16" spans="2:5" ht="7.5" customHeight="1" x14ac:dyDescent="0.25">
      <c r="B16" s="7"/>
      <c r="C16" s="9"/>
    </row>
    <row r="17" spans="2:5" x14ac:dyDescent="0.25">
      <c r="B17" s="7">
        <v>3</v>
      </c>
      <c r="C17" s="9" t="s">
        <v>48</v>
      </c>
      <c r="E17" t="s">
        <v>94</v>
      </c>
    </row>
    <row r="18" spans="2:5" ht="7.5" customHeight="1" x14ac:dyDescent="0.25">
      <c r="B18" s="7"/>
      <c r="C18" s="9"/>
    </row>
    <row r="19" spans="2:5" ht="18" customHeight="1" x14ac:dyDescent="0.25">
      <c r="B19" s="7">
        <v>4</v>
      </c>
      <c r="C19" s="9" t="s">
        <v>49</v>
      </c>
      <c r="E19" t="s">
        <v>94</v>
      </c>
    </row>
    <row r="20" spans="2:5" ht="7.5" customHeight="1" x14ac:dyDescent="0.25">
      <c r="B20" s="7"/>
      <c r="C20" s="9"/>
    </row>
    <row r="21" spans="2:5" ht="18" customHeight="1" x14ac:dyDescent="0.25">
      <c r="B21" s="7">
        <v>5</v>
      </c>
      <c r="C21" s="9" t="s">
        <v>102</v>
      </c>
      <c r="E21" t="s">
        <v>94</v>
      </c>
    </row>
    <row r="22" spans="2:5" ht="7.5" customHeight="1" x14ac:dyDescent="0.25">
      <c r="B22" s="7"/>
      <c r="C22" s="9"/>
    </row>
    <row r="23" spans="2:5" ht="18" customHeight="1" x14ac:dyDescent="0.25">
      <c r="B23" s="7">
        <v>6</v>
      </c>
      <c r="C23" s="9" t="s">
        <v>83</v>
      </c>
      <c r="E23" t="s">
        <v>101</v>
      </c>
    </row>
    <row r="24" spans="2:5" ht="7.5" customHeight="1" x14ac:dyDescent="0.25">
      <c r="B24" s="7"/>
      <c r="C24" s="9"/>
    </row>
    <row r="25" spans="2:5" ht="18" customHeight="1" x14ac:dyDescent="0.25">
      <c r="B25" s="7">
        <v>7</v>
      </c>
      <c r="C25" s="9" t="s">
        <v>58</v>
      </c>
      <c r="E25" t="s">
        <v>94</v>
      </c>
    </row>
    <row r="26" spans="2:5" ht="7.5" customHeight="1" x14ac:dyDescent="0.25">
      <c r="B26" s="7"/>
      <c r="C26" s="9"/>
    </row>
    <row r="27" spans="2:5" ht="30" x14ac:dyDescent="0.25">
      <c r="B27" s="7">
        <v>8</v>
      </c>
      <c r="C27" s="9" t="s">
        <v>95</v>
      </c>
      <c r="E27" t="s">
        <v>91</v>
      </c>
    </row>
    <row r="28" spans="2:5" ht="7.5" customHeight="1" x14ac:dyDescent="0.25">
      <c r="B28" s="7"/>
      <c r="C28" s="9"/>
    </row>
    <row r="29" spans="2:5" ht="30" x14ac:dyDescent="0.25">
      <c r="B29" s="7">
        <v>9</v>
      </c>
      <c r="C29" s="9" t="s">
        <v>96</v>
      </c>
      <c r="E29" t="s">
        <v>91</v>
      </c>
    </row>
    <row r="30" spans="2:5" ht="7.5" customHeight="1" x14ac:dyDescent="0.25">
      <c r="B30" s="7"/>
      <c r="C30" s="9"/>
    </row>
    <row r="31" spans="2:5" ht="18" customHeight="1" x14ac:dyDescent="0.25">
      <c r="B31" s="7">
        <v>10</v>
      </c>
      <c r="C31" s="9" t="s">
        <v>97</v>
      </c>
      <c r="E31" t="s">
        <v>92</v>
      </c>
    </row>
    <row r="32" spans="2:5" ht="7.5" customHeight="1" x14ac:dyDescent="0.25">
      <c r="B32" s="7"/>
      <c r="C32" s="9"/>
    </row>
    <row r="33" spans="2:5" x14ac:dyDescent="0.25">
      <c r="B33" s="7">
        <v>11</v>
      </c>
      <c r="C33" s="9" t="s">
        <v>98</v>
      </c>
      <c r="E33" t="s">
        <v>93</v>
      </c>
    </row>
    <row r="34" spans="2:5" ht="7.5" customHeight="1" x14ac:dyDescent="0.25">
      <c r="B34" s="7"/>
      <c r="C34" s="9"/>
    </row>
    <row r="35" spans="2:5" ht="18" customHeight="1" x14ac:dyDescent="0.25">
      <c r="B35" s="7">
        <v>12</v>
      </c>
      <c r="C35" s="9" t="s">
        <v>60</v>
      </c>
      <c r="E35" t="s">
        <v>94</v>
      </c>
    </row>
    <row r="36" spans="2:5" ht="7.5" customHeight="1" x14ac:dyDescent="0.25">
      <c r="B36" s="7"/>
      <c r="C36" s="10"/>
    </row>
    <row r="37" spans="2:5" ht="28.5" customHeight="1" x14ac:dyDescent="0.25">
      <c r="B37" s="7">
        <v>13</v>
      </c>
      <c r="C37" s="9" t="s">
        <v>99</v>
      </c>
      <c r="E37" t="s">
        <v>94</v>
      </c>
    </row>
  </sheetData>
  <mergeCells count="1">
    <mergeCell ref="B1:E1"/>
  </mergeCells>
  <pageMargins left="0.45" right="0.45" top="0.5" bottom="0.5" header="0.3" footer="0.3"/>
  <pageSetup scale="86" orientation="landscape" r:id="rId1"/>
  <headerFooter>
    <oddFooter>&amp;L&amp;14&amp;F&amp;C&amp;P of &amp;N&amp;R&amp;14&amp;A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23"/>
  <sheetViews>
    <sheetView workbookViewId="0">
      <selection sqref="A1:XFD1048576"/>
    </sheetView>
  </sheetViews>
  <sheetFormatPr defaultRowHeight="15" x14ac:dyDescent="0.25"/>
  <cols>
    <col min="1" max="1" width="9.140625" style="22"/>
    <col min="2" max="4" width="9.140625" style="21"/>
    <col min="5" max="5" width="13" style="21" customWidth="1"/>
    <col min="6" max="6" width="12.42578125" style="21" customWidth="1"/>
    <col min="7" max="7" width="12.28515625" style="21" customWidth="1"/>
    <col min="8" max="9" width="9.140625" style="21"/>
    <col min="10" max="10" width="10.7109375" style="21" customWidth="1"/>
    <col min="11" max="11" width="14.85546875" style="21" customWidth="1"/>
    <col min="12" max="12" width="2.140625" style="21" customWidth="1"/>
    <col min="13" max="13" width="9.140625" style="21"/>
    <col min="14" max="14" width="12.28515625" style="21" customWidth="1"/>
    <col min="15" max="16384" width="9.140625" style="21"/>
  </cols>
  <sheetData>
    <row r="1" spans="1:16" x14ac:dyDescent="0.25">
      <c r="A1" s="90" t="s">
        <v>88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3" spans="1:16" x14ac:dyDescent="0.25">
      <c r="B3" s="22" t="s">
        <v>62</v>
      </c>
      <c r="C3" s="22" t="s">
        <v>63</v>
      </c>
      <c r="D3" s="22" t="s">
        <v>64</v>
      </c>
      <c r="E3" s="22" t="s">
        <v>65</v>
      </c>
      <c r="F3" s="22" t="s">
        <v>66</v>
      </c>
      <c r="G3" s="22" t="s">
        <v>67</v>
      </c>
      <c r="H3" s="22" t="s">
        <v>68</v>
      </c>
      <c r="I3" s="22" t="s">
        <v>69</v>
      </c>
      <c r="J3" s="22" t="s">
        <v>70</v>
      </c>
      <c r="K3" s="22" t="s">
        <v>71</v>
      </c>
      <c r="M3" s="22" t="s">
        <v>72</v>
      </c>
      <c r="N3" s="22" t="s">
        <v>73</v>
      </c>
      <c r="O3" s="22" t="s">
        <v>74</v>
      </c>
      <c r="P3" s="22" t="s">
        <v>75</v>
      </c>
    </row>
    <row r="4" spans="1:16" ht="60" x14ac:dyDescent="0.25">
      <c r="A4" s="22" t="s">
        <v>61</v>
      </c>
      <c r="B4" s="25" t="s">
        <v>5</v>
      </c>
      <c r="C4" s="25" t="s">
        <v>37</v>
      </c>
      <c r="D4" s="25" t="s">
        <v>39</v>
      </c>
      <c r="E4" s="25" t="s">
        <v>22</v>
      </c>
      <c r="F4" s="25" t="s">
        <v>20</v>
      </c>
      <c r="G4" s="25" t="s">
        <v>40</v>
      </c>
      <c r="H4" s="27" t="s">
        <v>1</v>
      </c>
      <c r="I4" s="23" t="s">
        <v>84</v>
      </c>
      <c r="J4" s="23" t="s">
        <v>51</v>
      </c>
      <c r="K4" s="23" t="s">
        <v>86</v>
      </c>
      <c r="L4" s="23"/>
      <c r="M4" s="23" t="s">
        <v>50</v>
      </c>
      <c r="N4" s="23" t="s">
        <v>87</v>
      </c>
      <c r="O4" s="23" t="s">
        <v>85</v>
      </c>
      <c r="P4" s="23" t="s">
        <v>47</v>
      </c>
    </row>
    <row r="5" spans="1:16" x14ac:dyDescent="0.25">
      <c r="A5" s="22">
        <v>1</v>
      </c>
      <c r="B5" s="11">
        <v>100</v>
      </c>
      <c r="C5" s="11" t="s">
        <v>38</v>
      </c>
      <c r="D5" s="11">
        <v>8500</v>
      </c>
      <c r="E5" s="11" t="s">
        <v>2</v>
      </c>
      <c r="F5" s="11">
        <v>4900</v>
      </c>
      <c r="G5" s="11" t="s">
        <v>9</v>
      </c>
      <c r="H5" s="65">
        <v>131.22999999999999</v>
      </c>
      <c r="I5" s="41">
        <v>0.16</v>
      </c>
      <c r="J5" s="59">
        <f>H5*(1+I5)</f>
        <v>152.22679999999997</v>
      </c>
      <c r="M5" s="37">
        <f>'Loading Factors &amp; Assumptions'!$D$6</f>
        <v>0.5</v>
      </c>
      <c r="N5" s="42">
        <v>213.43</v>
      </c>
      <c r="O5" s="43">
        <v>1.65</v>
      </c>
      <c r="P5" s="34">
        <f>(M5*N5)*(1+O5)</f>
        <v>282.79475000000002</v>
      </c>
    </row>
    <row r="6" spans="1:16" x14ac:dyDescent="0.25">
      <c r="A6" s="22">
        <f>A5+1</f>
        <v>2</v>
      </c>
      <c r="B6" s="22"/>
      <c r="C6" s="22"/>
      <c r="D6" s="22"/>
      <c r="E6" s="69" t="s">
        <v>24</v>
      </c>
      <c r="F6" s="80" t="s">
        <v>25</v>
      </c>
      <c r="G6" s="80" t="s">
        <v>26</v>
      </c>
      <c r="H6" s="86">
        <v>22.55</v>
      </c>
      <c r="I6" s="41">
        <v>0.16</v>
      </c>
      <c r="J6" s="59">
        <f>H6*(1+I6)</f>
        <v>26.157999999999998</v>
      </c>
      <c r="K6" s="22"/>
      <c r="L6" s="22"/>
      <c r="M6" s="22"/>
      <c r="N6" s="22"/>
      <c r="O6" s="22"/>
      <c r="P6" s="22"/>
    </row>
    <row r="7" spans="1:16" x14ac:dyDescent="0.25">
      <c r="A7" s="22">
        <f t="shared" ref="A7" si="0">A6+1</f>
        <v>3</v>
      </c>
      <c r="B7" s="22"/>
      <c r="C7" s="22"/>
      <c r="D7" s="22"/>
      <c r="E7" s="46"/>
      <c r="F7" s="45"/>
      <c r="G7" s="45"/>
      <c r="H7" s="70"/>
      <c r="I7" s="87"/>
      <c r="J7" s="25" t="s">
        <v>21</v>
      </c>
      <c r="K7" s="68">
        <f>J5+J6+P5</f>
        <v>461.17954999999995</v>
      </c>
      <c r="L7" s="22"/>
      <c r="M7" s="22"/>
      <c r="N7" s="22"/>
      <c r="O7" s="22"/>
      <c r="P7" s="22"/>
    </row>
    <row r="8" spans="1:16" x14ac:dyDescent="0.25">
      <c r="B8" s="22"/>
      <c r="C8" s="22"/>
      <c r="D8" s="22"/>
      <c r="E8" s="22"/>
      <c r="F8" s="22"/>
      <c r="G8" s="79"/>
      <c r="H8" s="66"/>
      <c r="I8" s="67"/>
    </row>
    <row r="9" spans="1:16" x14ac:dyDescent="0.25">
      <c r="B9" s="22"/>
      <c r="C9" s="22"/>
      <c r="D9" s="22"/>
      <c r="E9" s="22"/>
      <c r="F9" s="22"/>
      <c r="G9" s="22"/>
      <c r="H9" s="81"/>
      <c r="I9" s="67"/>
    </row>
    <row r="10" spans="1:16" x14ac:dyDescent="0.25">
      <c r="A10" s="22">
        <f>A7+1</f>
        <v>4</v>
      </c>
      <c r="B10" s="11">
        <v>175</v>
      </c>
      <c r="C10" s="11" t="s">
        <v>38</v>
      </c>
      <c r="D10" s="11">
        <v>12000</v>
      </c>
      <c r="E10" s="11" t="s">
        <v>2</v>
      </c>
      <c r="F10" s="11">
        <v>8300</v>
      </c>
      <c r="G10" s="11" t="s">
        <v>10</v>
      </c>
      <c r="H10" s="65">
        <v>172.98</v>
      </c>
      <c r="I10" s="41">
        <v>0.16</v>
      </c>
      <c r="J10" s="59">
        <f>H10*(1+I10)</f>
        <v>200.65679999999998</v>
      </c>
    </row>
    <row r="11" spans="1:16" x14ac:dyDescent="0.25">
      <c r="A11" s="22">
        <f>A10+1</f>
        <v>5</v>
      </c>
      <c r="B11" s="22"/>
      <c r="C11" s="22"/>
      <c r="D11" s="22"/>
      <c r="E11" s="69" t="s">
        <v>24</v>
      </c>
      <c r="F11" s="80" t="s">
        <v>25</v>
      </c>
      <c r="G11" s="80" t="s">
        <v>26</v>
      </c>
      <c r="H11" s="86">
        <v>22.55</v>
      </c>
      <c r="I11" s="41">
        <v>0.16</v>
      </c>
      <c r="J11" s="59">
        <f>H11*(1+I11)</f>
        <v>26.157999999999998</v>
      </c>
    </row>
    <row r="12" spans="1:16" x14ac:dyDescent="0.25">
      <c r="A12" s="22">
        <f>A11+1</f>
        <v>6</v>
      </c>
      <c r="B12" s="22"/>
      <c r="C12" s="22"/>
      <c r="D12" s="22"/>
      <c r="E12" s="46"/>
      <c r="F12" s="45"/>
      <c r="G12" s="45"/>
      <c r="H12" s="70"/>
      <c r="I12" s="67"/>
      <c r="J12" s="11" t="s">
        <v>21</v>
      </c>
      <c r="K12" s="68">
        <f>J10+J11+P5</f>
        <v>509.60955000000001</v>
      </c>
    </row>
    <row r="13" spans="1:16" x14ac:dyDescent="0.25">
      <c r="B13" s="22"/>
      <c r="C13" s="22"/>
      <c r="D13" s="22"/>
      <c r="E13" s="22"/>
      <c r="F13" s="22"/>
      <c r="H13" s="30"/>
      <c r="I13" s="67"/>
    </row>
    <row r="14" spans="1:16" x14ac:dyDescent="0.25">
      <c r="B14" s="22"/>
      <c r="C14" s="22"/>
      <c r="D14" s="22"/>
      <c r="E14" s="22"/>
      <c r="F14" s="22"/>
      <c r="G14" s="79"/>
      <c r="H14" s="66"/>
      <c r="I14" s="67"/>
    </row>
    <row r="15" spans="1:16" x14ac:dyDescent="0.25">
      <c r="A15" s="22">
        <f>A12+1</f>
        <v>7</v>
      </c>
      <c r="B15" s="11">
        <v>250</v>
      </c>
      <c r="C15" s="11" t="s">
        <v>38</v>
      </c>
      <c r="D15" s="11">
        <v>18000</v>
      </c>
      <c r="E15" s="11" t="s">
        <v>2</v>
      </c>
      <c r="F15" s="11">
        <v>11000</v>
      </c>
      <c r="G15" s="11" t="s">
        <v>35</v>
      </c>
      <c r="H15" s="65">
        <v>238.6</v>
      </c>
      <c r="I15" s="41">
        <v>0.16</v>
      </c>
      <c r="J15" s="59">
        <f>H15*(1+I15)</f>
        <v>276.77599999999995</v>
      </c>
    </row>
    <row r="16" spans="1:16" x14ac:dyDescent="0.25">
      <c r="A16" s="22">
        <f>A15+1</f>
        <v>8</v>
      </c>
      <c r="B16" s="22"/>
      <c r="C16" s="22"/>
      <c r="D16" s="22"/>
      <c r="E16" s="69" t="s">
        <v>24</v>
      </c>
      <c r="F16" s="80" t="s">
        <v>25</v>
      </c>
      <c r="G16" s="80" t="s">
        <v>26</v>
      </c>
      <c r="H16" s="86">
        <v>22.55</v>
      </c>
      <c r="I16" s="41">
        <v>0.16</v>
      </c>
      <c r="J16" s="59">
        <f>H16*(1+I16)</f>
        <v>26.157999999999998</v>
      </c>
    </row>
    <row r="17" spans="1:11" x14ac:dyDescent="0.25">
      <c r="A17" s="22">
        <f>A16+1</f>
        <v>9</v>
      </c>
      <c r="B17" s="22"/>
      <c r="C17" s="22"/>
      <c r="D17" s="22"/>
      <c r="E17" s="46"/>
      <c r="F17" s="45"/>
      <c r="G17" s="45"/>
      <c r="H17" s="70"/>
      <c r="I17" s="67"/>
      <c r="J17" s="11" t="s">
        <v>21</v>
      </c>
      <c r="K17" s="68">
        <f>J15+J16+P5</f>
        <v>585.72874999999999</v>
      </c>
    </row>
    <row r="18" spans="1:11" x14ac:dyDescent="0.25">
      <c r="B18" s="22"/>
      <c r="C18" s="22"/>
      <c r="D18" s="22"/>
      <c r="E18" s="22"/>
      <c r="F18" s="22"/>
      <c r="H18" s="30"/>
      <c r="I18" s="67"/>
    </row>
    <row r="19" spans="1:11" x14ac:dyDescent="0.25">
      <c r="B19" s="22"/>
      <c r="C19" s="22"/>
      <c r="D19" s="22"/>
      <c r="E19" s="22"/>
      <c r="F19" s="22"/>
      <c r="G19" s="79"/>
      <c r="H19" s="66"/>
      <c r="I19" s="67"/>
    </row>
    <row r="20" spans="1:11" x14ac:dyDescent="0.25">
      <c r="A20" s="22">
        <f>A17+1</f>
        <v>10</v>
      </c>
      <c r="B20" s="11">
        <v>400</v>
      </c>
      <c r="C20" s="11" t="s">
        <v>38</v>
      </c>
      <c r="D20" s="11">
        <v>32000</v>
      </c>
      <c r="E20" s="11" t="s">
        <v>2</v>
      </c>
      <c r="F20" s="11">
        <v>14000</v>
      </c>
      <c r="G20" s="11" t="s">
        <v>18</v>
      </c>
      <c r="H20" s="65">
        <v>268.42</v>
      </c>
      <c r="I20" s="41">
        <v>0.16</v>
      </c>
      <c r="J20" s="59">
        <f>H20*(1+I20)</f>
        <v>311.36720000000003</v>
      </c>
    </row>
    <row r="21" spans="1:11" x14ac:dyDescent="0.25">
      <c r="A21" s="22">
        <f>A20+1</f>
        <v>11</v>
      </c>
      <c r="E21" s="69" t="s">
        <v>24</v>
      </c>
      <c r="F21" s="80" t="s">
        <v>25</v>
      </c>
      <c r="G21" s="80" t="s">
        <v>26</v>
      </c>
      <c r="H21" s="86">
        <v>22.55</v>
      </c>
      <c r="I21" s="41">
        <v>0.16</v>
      </c>
      <c r="J21" s="59">
        <f>H21*(1+I21)</f>
        <v>26.157999999999998</v>
      </c>
    </row>
    <row r="22" spans="1:11" x14ac:dyDescent="0.25">
      <c r="A22" s="22">
        <f>A21+1</f>
        <v>12</v>
      </c>
      <c r="E22" s="46"/>
      <c r="F22" s="45"/>
      <c r="G22" s="45"/>
      <c r="H22" s="71"/>
      <c r="J22" s="11" t="s">
        <v>21</v>
      </c>
      <c r="K22" s="68">
        <f>J20+J21+P5</f>
        <v>620.31995000000006</v>
      </c>
    </row>
    <row r="23" spans="1:11" x14ac:dyDescent="0.25">
      <c r="E23" s="22"/>
      <c r="F23" s="22"/>
    </row>
  </sheetData>
  <mergeCells count="1">
    <mergeCell ref="A1:P1"/>
  </mergeCells>
  <pageMargins left="0.45" right="0.45" top="0.75" bottom="0.75" header="0.3" footer="0.3"/>
  <pageSetup scale="81" orientation="landscape" r:id="rId1"/>
  <headerFooter>
    <oddFooter>&amp;L&amp;14&amp;F&amp;C&amp;P of &amp;N&amp;R&amp;14&amp;A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F7220-E941-45FA-A2D5-EA92F18709D2}">
  <sheetPr>
    <pageSetUpPr fitToPage="1"/>
  </sheetPr>
  <dimension ref="A1:T8"/>
  <sheetViews>
    <sheetView workbookViewId="0">
      <selection activeCell="K22" sqref="K22"/>
    </sheetView>
  </sheetViews>
  <sheetFormatPr defaultRowHeight="15" x14ac:dyDescent="0.25"/>
  <cols>
    <col min="1" max="1" width="9.140625" style="22"/>
    <col min="2" max="12" width="9.140625" style="21"/>
    <col min="13" max="13" width="3" style="21" customWidth="1"/>
    <col min="14" max="14" width="9.140625" style="21"/>
    <col min="15" max="15" width="8.140625" style="21" customWidth="1"/>
    <col min="16" max="17" width="9.140625" style="21"/>
    <col min="18" max="18" width="2.7109375" style="21" customWidth="1"/>
    <col min="19" max="19" width="15.85546875" style="21" customWidth="1"/>
    <col min="20" max="20" width="1.85546875" style="21" customWidth="1"/>
    <col min="21" max="16384" width="9.140625" style="21"/>
  </cols>
  <sheetData>
    <row r="1" spans="1:20" x14ac:dyDescent="0.25">
      <c r="A1" s="90" t="s">
        <v>88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3" spans="1:20" x14ac:dyDescent="0.25">
      <c r="B3" s="22" t="s">
        <v>62</v>
      </c>
      <c r="C3" s="22" t="s">
        <v>63</v>
      </c>
      <c r="D3" s="22" t="s">
        <v>64</v>
      </c>
      <c r="E3" s="22" t="s">
        <v>65</v>
      </c>
      <c r="F3" s="22" t="s">
        <v>66</v>
      </c>
      <c r="G3" s="22" t="s">
        <v>67</v>
      </c>
      <c r="H3" s="22" t="s">
        <v>68</v>
      </c>
      <c r="I3" s="22" t="s">
        <v>69</v>
      </c>
      <c r="J3" s="22" t="s">
        <v>70</v>
      </c>
      <c r="K3" s="22" t="s">
        <v>71</v>
      </c>
      <c r="L3" s="22" t="s">
        <v>72</v>
      </c>
      <c r="N3" s="22" t="s">
        <v>73</v>
      </c>
      <c r="O3" s="22" t="s">
        <v>74</v>
      </c>
      <c r="P3" s="22" t="s">
        <v>75</v>
      </c>
      <c r="Q3" s="22" t="s">
        <v>76</v>
      </c>
      <c r="S3" s="22" t="s">
        <v>77</v>
      </c>
      <c r="T3" s="22"/>
    </row>
    <row r="4" spans="1:20" ht="60" x14ac:dyDescent="0.25">
      <c r="A4" s="22" t="s">
        <v>61</v>
      </c>
      <c r="B4" s="23" t="s">
        <v>5</v>
      </c>
      <c r="C4" s="23" t="s">
        <v>103</v>
      </c>
      <c r="D4" s="23" t="s">
        <v>104</v>
      </c>
      <c r="E4" s="23" t="s">
        <v>0</v>
      </c>
      <c r="F4" s="23" t="s">
        <v>3</v>
      </c>
      <c r="G4" s="23" t="s">
        <v>11</v>
      </c>
      <c r="H4" s="24" t="s">
        <v>1</v>
      </c>
      <c r="I4" s="24" t="s">
        <v>27</v>
      </c>
      <c r="J4" s="23" t="s">
        <v>21</v>
      </c>
      <c r="K4" s="23" t="s">
        <v>84</v>
      </c>
      <c r="L4" s="23" t="s">
        <v>47</v>
      </c>
      <c r="N4" s="23" t="s">
        <v>50</v>
      </c>
      <c r="O4" s="23" t="s">
        <v>87</v>
      </c>
      <c r="P4" s="23" t="s">
        <v>85</v>
      </c>
      <c r="Q4" s="23" t="s">
        <v>47</v>
      </c>
      <c r="S4" s="23" t="s">
        <v>86</v>
      </c>
    </row>
    <row r="5" spans="1:20" x14ac:dyDescent="0.25">
      <c r="A5" s="22">
        <v>1</v>
      </c>
    </row>
    <row r="6" spans="1:20" ht="30" x14ac:dyDescent="0.25">
      <c r="A6" s="22">
        <f>A5+1</f>
        <v>2</v>
      </c>
      <c r="B6" s="25">
        <v>175</v>
      </c>
      <c r="C6" s="25" t="s">
        <v>38</v>
      </c>
      <c r="D6" s="25">
        <v>7000</v>
      </c>
      <c r="E6" s="25" t="s">
        <v>2</v>
      </c>
      <c r="F6" s="25">
        <v>8300</v>
      </c>
      <c r="G6" s="25" t="s">
        <v>10</v>
      </c>
      <c r="H6" s="29">
        <v>172.98</v>
      </c>
      <c r="I6" s="29">
        <v>22.55</v>
      </c>
      <c r="J6" s="27">
        <f t="shared" ref="J6:J8" si="0">SUM(H6:I6)</f>
        <v>195.53</v>
      </c>
      <c r="K6" s="41">
        <v>0.16</v>
      </c>
      <c r="L6" s="27">
        <f t="shared" ref="L6:L8" si="1">J6*(1+K6)</f>
        <v>226.81479999999999</v>
      </c>
      <c r="N6" s="37">
        <v>0.5</v>
      </c>
      <c r="O6" s="42">
        <v>213.43</v>
      </c>
      <c r="P6" s="43">
        <f>'Loading Factors &amp; Assumptions'!$D$8</f>
        <v>1.65</v>
      </c>
      <c r="Q6" s="34">
        <f t="shared" ref="Q6:Q8" si="2">(N6*O6)*(1+P6)</f>
        <v>282.79475000000002</v>
      </c>
      <c r="S6" s="27">
        <f t="shared" ref="S6:S8" si="3">L6+Q6</f>
        <v>509.60955000000001</v>
      </c>
    </row>
    <row r="7" spans="1:20" ht="30" x14ac:dyDescent="0.25">
      <c r="A7" s="22">
        <f t="shared" ref="A7:A8" si="4">A6+1</f>
        <v>3</v>
      </c>
      <c r="B7" s="25">
        <v>250</v>
      </c>
      <c r="C7" s="25" t="s">
        <v>38</v>
      </c>
      <c r="D7" s="25">
        <v>10000</v>
      </c>
      <c r="E7" s="25" t="s">
        <v>2</v>
      </c>
      <c r="F7" s="25">
        <v>14400</v>
      </c>
      <c r="G7" s="25" t="s">
        <v>18</v>
      </c>
      <c r="H7" s="29">
        <v>268.42</v>
      </c>
      <c r="I7" s="29">
        <v>22.55</v>
      </c>
      <c r="J7" s="27">
        <f t="shared" si="0"/>
        <v>290.97000000000003</v>
      </c>
      <c r="K7" s="41">
        <v>0.16</v>
      </c>
      <c r="L7" s="27">
        <f t="shared" si="1"/>
        <v>337.52519999999998</v>
      </c>
      <c r="N7" s="37">
        <v>0.5</v>
      </c>
      <c r="O7" s="42">
        <v>213.43</v>
      </c>
      <c r="P7" s="43">
        <f>'Loading Factors &amp; Assumptions'!$D$8</f>
        <v>1.65</v>
      </c>
      <c r="Q7" s="34">
        <f t="shared" si="2"/>
        <v>282.79475000000002</v>
      </c>
      <c r="S7" s="27">
        <f t="shared" si="3"/>
        <v>620.31995000000006</v>
      </c>
    </row>
    <row r="8" spans="1:20" ht="30" x14ac:dyDescent="0.25">
      <c r="A8" s="22">
        <f t="shared" si="4"/>
        <v>4</v>
      </c>
      <c r="B8" s="25">
        <v>400</v>
      </c>
      <c r="C8" s="25" t="s">
        <v>38</v>
      </c>
      <c r="D8" s="25">
        <v>20000</v>
      </c>
      <c r="E8" s="25" t="s">
        <v>2</v>
      </c>
      <c r="F8" s="25">
        <v>20100</v>
      </c>
      <c r="G8" s="25" t="s">
        <v>19</v>
      </c>
      <c r="H8" s="29">
        <v>351.93</v>
      </c>
      <c r="I8" s="29">
        <v>22.55</v>
      </c>
      <c r="J8" s="27">
        <f t="shared" si="0"/>
        <v>374.48</v>
      </c>
      <c r="K8" s="41">
        <v>0.16</v>
      </c>
      <c r="L8" s="27">
        <f t="shared" si="1"/>
        <v>434.39679999999998</v>
      </c>
      <c r="N8" s="37">
        <v>0.5</v>
      </c>
      <c r="O8" s="42">
        <v>213.43</v>
      </c>
      <c r="P8" s="43">
        <f>'Loading Factors &amp; Assumptions'!$D$8</f>
        <v>1.65</v>
      </c>
      <c r="Q8" s="34">
        <f t="shared" si="2"/>
        <v>282.79475000000002</v>
      </c>
      <c r="S8" s="27">
        <f t="shared" si="3"/>
        <v>717.19155000000001</v>
      </c>
    </row>
  </sheetData>
  <mergeCells count="1">
    <mergeCell ref="A1:S1"/>
  </mergeCells>
  <pageMargins left="0.45" right="0.45" top="0.75" bottom="0.75" header="0.3" footer="0.3"/>
  <pageSetup scale="75" orientation="landscape" r:id="rId1"/>
  <headerFooter>
    <oddFooter>&amp;L&amp;14&amp;F&amp;C&amp;P of &amp;N&amp;R&amp;14&amp;A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  <pageSetUpPr fitToPage="1"/>
  </sheetPr>
  <dimension ref="A1:I5"/>
  <sheetViews>
    <sheetView workbookViewId="0">
      <selection activeCell="H5" sqref="H5"/>
    </sheetView>
  </sheetViews>
  <sheetFormatPr defaultRowHeight="15" x14ac:dyDescent="0.25"/>
  <cols>
    <col min="1" max="1" width="9.140625" style="1"/>
    <col min="2" max="2" width="16.85546875" customWidth="1"/>
    <col min="3" max="3" width="12.42578125" customWidth="1"/>
    <col min="4" max="4" width="35.140625" customWidth="1"/>
    <col min="5" max="5" width="30" customWidth="1"/>
    <col min="6" max="6" width="13.140625" customWidth="1"/>
    <col min="7" max="7" width="14.28515625" customWidth="1"/>
    <col min="8" max="8" width="23.28515625" customWidth="1"/>
    <col min="9" max="9" width="14.28515625" customWidth="1"/>
  </cols>
  <sheetData>
    <row r="1" spans="1:9" x14ac:dyDescent="0.25">
      <c r="A1" s="88" t="s">
        <v>88</v>
      </c>
      <c r="B1" s="88"/>
      <c r="C1" s="88"/>
      <c r="D1" s="88"/>
      <c r="E1" s="88"/>
      <c r="F1" s="88"/>
      <c r="G1" s="88"/>
      <c r="H1" s="88"/>
      <c r="I1" s="88"/>
    </row>
    <row r="3" spans="1:9" x14ac:dyDescent="0.25"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</row>
    <row r="4" spans="1:9" x14ac:dyDescent="0.25">
      <c r="A4" s="1" t="s">
        <v>61</v>
      </c>
      <c r="B4" s="4" t="s">
        <v>56</v>
      </c>
      <c r="C4" s="2" t="s">
        <v>52</v>
      </c>
      <c r="D4" s="2" t="s">
        <v>54</v>
      </c>
      <c r="E4" s="2" t="s">
        <v>55</v>
      </c>
      <c r="F4" s="2" t="s">
        <v>53</v>
      </c>
      <c r="G4" s="2" t="s">
        <v>42</v>
      </c>
      <c r="H4" s="2" t="s">
        <v>59</v>
      </c>
      <c r="I4" s="11" t="s">
        <v>57</v>
      </c>
    </row>
    <row r="5" spans="1:9" x14ac:dyDescent="0.25">
      <c r="A5" s="1">
        <v>1</v>
      </c>
      <c r="B5" s="4"/>
      <c r="C5" s="15">
        <v>29387</v>
      </c>
      <c r="D5" s="14">
        <v>294</v>
      </c>
      <c r="E5" s="14">
        <v>3</v>
      </c>
      <c r="F5" s="6">
        <v>213.43</v>
      </c>
      <c r="G5" s="20">
        <v>1.65</v>
      </c>
      <c r="H5" s="13">
        <f>D5*(E5*F5)*(G5+1)</f>
        <v>498849.93899999995</v>
      </c>
      <c r="I5" s="12">
        <f>H5/C5</f>
        <v>16.97519103685303</v>
      </c>
    </row>
  </sheetData>
  <mergeCells count="1">
    <mergeCell ref="A1:I1"/>
  </mergeCells>
  <pageMargins left="0.45" right="0.45" top="0.75" bottom="0.75" header="0.3" footer="0.3"/>
  <pageSetup scale="76" orientation="landscape" r:id="rId1"/>
  <headerFooter>
    <oddFooter>&amp;L&amp;14&amp;F&amp;C&amp;P of &amp;N&amp;R&amp;14&amp;A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"/>
  <sheetViews>
    <sheetView workbookViewId="0">
      <selection activeCell="G24" sqref="G24"/>
    </sheetView>
  </sheetViews>
  <sheetFormatPr defaultRowHeight="15" x14ac:dyDescent="0.25"/>
  <cols>
    <col min="1" max="1" width="9.140625" style="36"/>
    <col min="2" max="4" width="9.140625" style="35"/>
    <col min="5" max="5" width="11.140625" style="35" bestFit="1" customWidth="1"/>
    <col min="6" max="12" width="9.140625" style="35"/>
    <col min="13" max="13" width="3" style="35" customWidth="1"/>
    <col min="14" max="14" width="9.140625" style="35"/>
    <col min="15" max="15" width="8.140625" style="35" customWidth="1"/>
    <col min="16" max="17" width="9.140625" style="35"/>
    <col min="18" max="18" width="2.7109375" style="35" customWidth="1"/>
    <col min="19" max="19" width="15.85546875" style="35" customWidth="1"/>
    <col min="20" max="20" width="1.85546875" style="35" customWidth="1"/>
    <col min="21" max="16384" width="9.140625" style="35"/>
  </cols>
  <sheetData>
    <row r="1" spans="1:20" x14ac:dyDescent="0.25">
      <c r="A1" s="89" t="s">
        <v>89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3" spans="1:20" x14ac:dyDescent="0.25">
      <c r="B3" s="36" t="s">
        <v>62</v>
      </c>
      <c r="C3" s="36" t="s">
        <v>63</v>
      </c>
      <c r="D3" s="36" t="s">
        <v>64</v>
      </c>
      <c r="E3" s="36" t="s">
        <v>65</v>
      </c>
      <c r="F3" s="36" t="s">
        <v>66</v>
      </c>
      <c r="G3" s="36" t="s">
        <v>67</v>
      </c>
      <c r="H3" s="36" t="s">
        <v>68</v>
      </c>
      <c r="I3" s="36" t="s">
        <v>69</v>
      </c>
      <c r="J3" s="36" t="s">
        <v>70</v>
      </c>
      <c r="K3" s="36" t="s">
        <v>71</v>
      </c>
      <c r="L3" s="36" t="s">
        <v>72</v>
      </c>
      <c r="N3" s="36" t="s">
        <v>73</v>
      </c>
      <c r="O3" s="36" t="s">
        <v>74</v>
      </c>
      <c r="P3" s="36" t="s">
        <v>75</v>
      </c>
      <c r="Q3" s="36" t="s">
        <v>76</v>
      </c>
      <c r="S3" s="36" t="s">
        <v>77</v>
      </c>
      <c r="T3" s="36"/>
    </row>
    <row r="4" spans="1:20" ht="60" x14ac:dyDescent="0.25">
      <c r="A4" s="36" t="s">
        <v>61</v>
      </c>
      <c r="B4" s="37" t="s">
        <v>5</v>
      </c>
      <c r="C4" s="37" t="s">
        <v>12</v>
      </c>
      <c r="D4" s="37" t="s">
        <v>8</v>
      </c>
      <c r="E4" s="37" t="s">
        <v>0</v>
      </c>
      <c r="F4" s="37" t="s">
        <v>3</v>
      </c>
      <c r="G4" s="37" t="s">
        <v>11</v>
      </c>
      <c r="H4" s="38" t="s">
        <v>1</v>
      </c>
      <c r="I4" s="38" t="s">
        <v>27</v>
      </c>
      <c r="J4" s="37" t="s">
        <v>21</v>
      </c>
      <c r="K4" s="37" t="s">
        <v>84</v>
      </c>
      <c r="L4" s="37" t="s">
        <v>47</v>
      </c>
      <c r="N4" s="37" t="s">
        <v>50</v>
      </c>
      <c r="O4" s="37" t="s">
        <v>87</v>
      </c>
      <c r="P4" s="37" t="s">
        <v>85</v>
      </c>
      <c r="Q4" s="37" t="s">
        <v>47</v>
      </c>
      <c r="S4" s="37" t="s">
        <v>86</v>
      </c>
    </row>
    <row r="5" spans="1:20" x14ac:dyDescent="0.25">
      <c r="A5" s="36">
        <v>1</v>
      </c>
    </row>
    <row r="6" spans="1:20" x14ac:dyDescent="0.25">
      <c r="A6" s="36">
        <f>A5+1</f>
        <v>2</v>
      </c>
      <c r="B6" s="39">
        <v>70</v>
      </c>
      <c r="C6" s="39" t="s">
        <v>13</v>
      </c>
      <c r="D6" s="39">
        <v>5800</v>
      </c>
      <c r="E6" s="40" t="s">
        <v>2</v>
      </c>
      <c r="F6" s="39">
        <v>3900</v>
      </c>
      <c r="G6" s="39" t="s">
        <v>4</v>
      </c>
      <c r="H6" s="26">
        <v>125.26</v>
      </c>
      <c r="I6" s="26">
        <v>22.55</v>
      </c>
      <c r="J6" s="26">
        <f t="shared" ref="J6:J11" si="0">SUM(H6:I6)</f>
        <v>147.81</v>
      </c>
      <c r="K6" s="41">
        <v>0.16</v>
      </c>
      <c r="L6" s="26">
        <f>J6*(1+K6)</f>
        <v>171.45959999999999</v>
      </c>
      <c r="N6" s="37">
        <v>0.5</v>
      </c>
      <c r="O6" s="42">
        <v>213.43</v>
      </c>
      <c r="P6" s="43">
        <v>1.65</v>
      </c>
      <c r="Q6" s="44">
        <f>(N6*O6)*(1+P6)</f>
        <v>282.79475000000002</v>
      </c>
      <c r="S6" s="26">
        <f>L6+Q6</f>
        <v>454.25435000000004</v>
      </c>
    </row>
    <row r="7" spans="1:20" x14ac:dyDescent="0.25">
      <c r="A7" s="36">
        <f t="shared" ref="A7:A11" si="1">A6+1</f>
        <v>3</v>
      </c>
      <c r="B7" s="39">
        <v>100</v>
      </c>
      <c r="C7" s="39" t="s">
        <v>6</v>
      </c>
      <c r="D7" s="39">
        <v>9500</v>
      </c>
      <c r="E7" s="40" t="s">
        <v>2</v>
      </c>
      <c r="F7" s="39">
        <v>4900</v>
      </c>
      <c r="G7" s="39" t="s">
        <v>9</v>
      </c>
      <c r="H7" s="26">
        <v>131.22999999999999</v>
      </c>
      <c r="I7" s="26">
        <v>22.55</v>
      </c>
      <c r="J7" s="26">
        <f t="shared" si="0"/>
        <v>153.78</v>
      </c>
      <c r="K7" s="41">
        <v>0.16</v>
      </c>
      <c r="L7" s="26">
        <f t="shared" ref="L7:L11" si="2">J7*(1+K7)</f>
        <v>178.38479999999998</v>
      </c>
      <c r="N7" s="37">
        <v>0.5</v>
      </c>
      <c r="O7" s="42">
        <v>213.43</v>
      </c>
      <c r="P7" s="43">
        <v>1.65</v>
      </c>
      <c r="Q7" s="44">
        <f t="shared" ref="Q7:Q11" si="3">(N7*O7)*(1+P7)</f>
        <v>282.79475000000002</v>
      </c>
      <c r="S7" s="26">
        <f t="shared" ref="S7:S11" si="4">L7+Q7</f>
        <v>461.17955000000001</v>
      </c>
    </row>
    <row r="8" spans="1:20" x14ac:dyDescent="0.25">
      <c r="A8" s="36">
        <f t="shared" si="1"/>
        <v>4</v>
      </c>
      <c r="B8" s="39">
        <v>150</v>
      </c>
      <c r="C8" s="39" t="s">
        <v>7</v>
      </c>
      <c r="D8" s="39">
        <v>16000</v>
      </c>
      <c r="E8" s="40" t="s">
        <v>2</v>
      </c>
      <c r="F8" s="39">
        <v>8300</v>
      </c>
      <c r="G8" s="39" t="s">
        <v>10</v>
      </c>
      <c r="H8" s="26">
        <v>172.98</v>
      </c>
      <c r="I8" s="26">
        <v>22.55</v>
      </c>
      <c r="J8" s="26">
        <f t="shared" si="0"/>
        <v>195.53</v>
      </c>
      <c r="K8" s="41">
        <v>0.16</v>
      </c>
      <c r="L8" s="26">
        <f t="shared" si="2"/>
        <v>226.81479999999999</v>
      </c>
      <c r="N8" s="37">
        <v>0.5</v>
      </c>
      <c r="O8" s="42">
        <v>213.43</v>
      </c>
      <c r="P8" s="43">
        <v>1.65</v>
      </c>
      <c r="Q8" s="44">
        <f t="shared" si="3"/>
        <v>282.79475000000002</v>
      </c>
      <c r="S8" s="26">
        <f t="shared" si="4"/>
        <v>509.60955000000001</v>
      </c>
    </row>
    <row r="9" spans="1:20" x14ac:dyDescent="0.25">
      <c r="A9" s="36">
        <f t="shared" si="1"/>
        <v>5</v>
      </c>
      <c r="B9" s="39">
        <v>200</v>
      </c>
      <c r="C9" s="39" t="s">
        <v>14</v>
      </c>
      <c r="D9" s="39">
        <v>22000</v>
      </c>
      <c r="E9" s="40" t="s">
        <v>2</v>
      </c>
      <c r="F9" s="39">
        <v>9800</v>
      </c>
      <c r="G9" s="39" t="s">
        <v>17</v>
      </c>
      <c r="H9" s="26">
        <v>226.67</v>
      </c>
      <c r="I9" s="26">
        <v>22.55</v>
      </c>
      <c r="J9" s="26">
        <f t="shared" si="0"/>
        <v>249.22</v>
      </c>
      <c r="K9" s="41">
        <v>0.16</v>
      </c>
      <c r="L9" s="26">
        <f t="shared" si="2"/>
        <v>289.09519999999998</v>
      </c>
      <c r="N9" s="37">
        <v>0.5</v>
      </c>
      <c r="O9" s="42">
        <v>213.43</v>
      </c>
      <c r="P9" s="43">
        <v>1.65</v>
      </c>
      <c r="Q9" s="44">
        <f t="shared" si="3"/>
        <v>282.79475000000002</v>
      </c>
      <c r="S9" s="26">
        <f t="shared" si="4"/>
        <v>571.88995</v>
      </c>
    </row>
    <row r="10" spans="1:20" x14ac:dyDescent="0.25">
      <c r="A10" s="36">
        <f t="shared" si="1"/>
        <v>6</v>
      </c>
      <c r="B10" s="39">
        <v>250</v>
      </c>
      <c r="C10" s="39" t="s">
        <v>15</v>
      </c>
      <c r="D10" s="39">
        <v>30000</v>
      </c>
      <c r="E10" s="40" t="s">
        <v>2</v>
      </c>
      <c r="F10" s="39">
        <v>14400</v>
      </c>
      <c r="G10" s="39" t="s">
        <v>18</v>
      </c>
      <c r="H10" s="26">
        <v>268.42</v>
      </c>
      <c r="I10" s="26">
        <v>22.55</v>
      </c>
      <c r="J10" s="26">
        <f t="shared" si="0"/>
        <v>290.97000000000003</v>
      </c>
      <c r="K10" s="41">
        <v>0.16</v>
      </c>
      <c r="L10" s="26">
        <f t="shared" si="2"/>
        <v>337.52519999999998</v>
      </c>
      <c r="N10" s="37">
        <v>0.5</v>
      </c>
      <c r="O10" s="42">
        <v>213.43</v>
      </c>
      <c r="P10" s="43">
        <v>1.65</v>
      </c>
      <c r="Q10" s="44">
        <f t="shared" si="3"/>
        <v>282.79475000000002</v>
      </c>
      <c r="S10" s="26">
        <f t="shared" si="4"/>
        <v>620.31995000000006</v>
      </c>
    </row>
    <row r="11" spans="1:20" x14ac:dyDescent="0.25">
      <c r="A11" s="36">
        <f t="shared" si="1"/>
        <v>7</v>
      </c>
      <c r="B11" s="39">
        <v>400</v>
      </c>
      <c r="C11" s="39" t="s">
        <v>16</v>
      </c>
      <c r="D11" s="39">
        <v>50000</v>
      </c>
      <c r="E11" s="40" t="s">
        <v>2</v>
      </c>
      <c r="F11" s="39">
        <v>20100</v>
      </c>
      <c r="G11" s="39" t="s">
        <v>19</v>
      </c>
      <c r="H11" s="26">
        <v>351.93</v>
      </c>
      <c r="I11" s="26">
        <v>22.55</v>
      </c>
      <c r="J11" s="26">
        <f t="shared" si="0"/>
        <v>374.48</v>
      </c>
      <c r="K11" s="41">
        <v>0.16</v>
      </c>
      <c r="L11" s="26">
        <f t="shared" si="2"/>
        <v>434.39679999999998</v>
      </c>
      <c r="N11" s="37">
        <v>0.5</v>
      </c>
      <c r="O11" s="42">
        <v>213.43</v>
      </c>
      <c r="P11" s="43">
        <v>1.65</v>
      </c>
      <c r="Q11" s="44">
        <f t="shared" si="3"/>
        <v>282.79475000000002</v>
      </c>
      <c r="S11" s="26">
        <f t="shared" si="4"/>
        <v>717.19155000000001</v>
      </c>
    </row>
  </sheetData>
  <mergeCells count="1">
    <mergeCell ref="A1:S1"/>
  </mergeCells>
  <pageMargins left="0.45" right="0.45" top="0.75" bottom="0.75" header="0.3" footer="0.3"/>
  <pageSetup scale="75" orientation="landscape" r:id="rId1"/>
  <headerFooter>
    <oddFooter>&amp;L&amp;14&amp;F&amp;C&amp;P of &amp;N&amp;R&amp;14&amp;A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3"/>
  <sheetViews>
    <sheetView tabSelected="1" workbookViewId="0">
      <selection activeCell="Q19" sqref="Q19"/>
    </sheetView>
  </sheetViews>
  <sheetFormatPr defaultRowHeight="15" x14ac:dyDescent="0.25"/>
  <cols>
    <col min="1" max="1" width="9.140625" style="36"/>
    <col min="2" max="4" width="9.140625" style="35"/>
    <col min="5" max="5" width="11.140625" style="35" bestFit="1" customWidth="1"/>
    <col min="6" max="6" width="13" style="35" customWidth="1"/>
    <col min="7" max="7" width="11.5703125" style="35" customWidth="1"/>
    <col min="8" max="10" width="9.140625" style="35"/>
    <col min="11" max="11" width="14.7109375" style="35" customWidth="1"/>
    <col min="12" max="12" width="3.5703125" style="35" customWidth="1"/>
    <col min="13" max="13" width="9.140625" style="35"/>
    <col min="14" max="14" width="12.140625" style="35" customWidth="1"/>
    <col min="15" max="16384" width="9.140625" style="35"/>
  </cols>
  <sheetData>
    <row r="1" spans="1:18" x14ac:dyDescent="0.25">
      <c r="A1" s="89" t="s">
        <v>88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3" spans="1:18" x14ac:dyDescent="0.25">
      <c r="B3" s="36" t="s">
        <v>62</v>
      </c>
      <c r="C3" s="36" t="s">
        <v>63</v>
      </c>
      <c r="D3" s="36" t="s">
        <v>64</v>
      </c>
      <c r="E3" s="36" t="s">
        <v>65</v>
      </c>
      <c r="F3" s="36" t="s">
        <v>66</v>
      </c>
      <c r="G3" s="36" t="s">
        <v>67</v>
      </c>
      <c r="H3" s="36" t="s">
        <v>68</v>
      </c>
      <c r="I3" s="36" t="s">
        <v>69</v>
      </c>
      <c r="J3" s="36" t="s">
        <v>70</v>
      </c>
      <c r="K3" s="36" t="s">
        <v>71</v>
      </c>
      <c r="M3" s="36" t="s">
        <v>72</v>
      </c>
      <c r="N3" s="36" t="s">
        <v>73</v>
      </c>
      <c r="O3" s="36" t="s">
        <v>74</v>
      </c>
      <c r="P3" s="36" t="s">
        <v>75</v>
      </c>
      <c r="Q3" s="37"/>
      <c r="R3" s="37"/>
    </row>
    <row r="4" spans="1:18" ht="60" x14ac:dyDescent="0.25">
      <c r="A4" s="36" t="s">
        <v>61</v>
      </c>
      <c r="B4" s="39" t="s">
        <v>5</v>
      </c>
      <c r="C4" s="39" t="s">
        <v>12</v>
      </c>
      <c r="D4" s="39" t="s">
        <v>8</v>
      </c>
      <c r="E4" s="39" t="s">
        <v>22</v>
      </c>
      <c r="F4" s="39" t="s">
        <v>20</v>
      </c>
      <c r="G4" s="39" t="s">
        <v>41</v>
      </c>
      <c r="H4" s="26" t="s">
        <v>1</v>
      </c>
      <c r="I4" s="37" t="s">
        <v>84</v>
      </c>
      <c r="J4" s="37" t="s">
        <v>51</v>
      </c>
      <c r="K4" s="37" t="s">
        <v>86</v>
      </c>
      <c r="L4" s="37"/>
      <c r="M4" s="37" t="s">
        <v>50</v>
      </c>
      <c r="N4" s="37" t="s">
        <v>87</v>
      </c>
      <c r="O4" s="37" t="s">
        <v>85</v>
      </c>
      <c r="P4" s="37" t="s">
        <v>47</v>
      </c>
      <c r="Q4" s="37"/>
      <c r="R4" s="37"/>
    </row>
    <row r="5" spans="1:18" x14ac:dyDescent="0.25">
      <c r="B5" s="37"/>
      <c r="C5" s="37"/>
      <c r="D5" s="37"/>
      <c r="E5" s="37"/>
      <c r="F5" s="37"/>
      <c r="G5" s="37"/>
      <c r="H5" s="38"/>
      <c r="I5" s="37"/>
      <c r="J5" s="37"/>
      <c r="K5" s="37"/>
      <c r="L5" s="37"/>
      <c r="M5" s="37"/>
      <c r="N5" s="37"/>
      <c r="O5" s="37"/>
      <c r="P5" s="37"/>
      <c r="Q5" s="37"/>
    </row>
    <row r="6" spans="1:18" x14ac:dyDescent="0.25">
      <c r="A6" s="48">
        <v>1</v>
      </c>
      <c r="B6" s="39">
        <v>70</v>
      </c>
      <c r="C6" s="39" t="s">
        <v>13</v>
      </c>
      <c r="D6" s="39">
        <v>5800</v>
      </c>
      <c r="E6" s="40" t="s">
        <v>2</v>
      </c>
      <c r="F6" s="39">
        <v>3900</v>
      </c>
      <c r="G6" s="39" t="s">
        <v>4</v>
      </c>
      <c r="H6" s="26">
        <v>125.26</v>
      </c>
      <c r="I6" s="41">
        <v>0.16</v>
      </c>
      <c r="J6" s="26">
        <f>H6*(1+I6)</f>
        <v>145.30160000000001</v>
      </c>
      <c r="K6" s="49"/>
      <c r="L6" s="37"/>
      <c r="M6" s="37">
        <v>0.5</v>
      </c>
      <c r="N6" s="42">
        <v>213.43</v>
      </c>
      <c r="O6" s="43">
        <v>1.65</v>
      </c>
      <c r="P6" s="44">
        <f>(M6*N6)*(1+O6)</f>
        <v>282.79475000000002</v>
      </c>
      <c r="Q6" s="37"/>
    </row>
    <row r="7" spans="1:18" x14ac:dyDescent="0.25">
      <c r="A7" s="48">
        <f>A6+1</f>
        <v>2</v>
      </c>
      <c r="B7" s="37"/>
      <c r="C7" s="37"/>
      <c r="D7" s="37"/>
      <c r="E7" s="40" t="s">
        <v>24</v>
      </c>
      <c r="F7" s="39" t="s">
        <v>25</v>
      </c>
      <c r="G7" s="39" t="s">
        <v>26</v>
      </c>
      <c r="H7" s="26">
        <v>22.55</v>
      </c>
      <c r="I7" s="41">
        <v>0.16</v>
      </c>
      <c r="J7" s="50">
        <f t="shared" ref="J7" si="0">H7*(1+I7)</f>
        <v>26.157999999999998</v>
      </c>
      <c r="K7" s="51"/>
    </row>
    <row r="8" spans="1:18" x14ac:dyDescent="0.25">
      <c r="A8" s="48">
        <f t="shared" ref="A8" si="1">A7+1</f>
        <v>3</v>
      </c>
      <c r="B8" s="37"/>
      <c r="C8" s="37"/>
      <c r="D8" s="37"/>
      <c r="E8" s="36"/>
      <c r="F8" s="37" t="s">
        <v>23</v>
      </c>
      <c r="I8" s="52"/>
      <c r="J8" s="39" t="s">
        <v>21</v>
      </c>
      <c r="K8" s="26">
        <f>J6+J7+P6</f>
        <v>454.25435000000004</v>
      </c>
    </row>
    <row r="9" spans="1:18" x14ac:dyDescent="0.25">
      <c r="A9" s="48"/>
      <c r="B9" s="37"/>
      <c r="C9" s="37"/>
      <c r="D9" s="37"/>
      <c r="E9" s="36"/>
      <c r="F9" s="37"/>
      <c r="G9" s="37"/>
      <c r="H9" s="38"/>
      <c r="I9" s="52"/>
      <c r="J9" s="53"/>
      <c r="K9" s="53"/>
    </row>
    <row r="10" spans="1:18" x14ac:dyDescent="0.25">
      <c r="A10" s="48">
        <f>A8+1</f>
        <v>4</v>
      </c>
      <c r="B10" s="39">
        <v>100</v>
      </c>
      <c r="C10" s="39" t="s">
        <v>6</v>
      </c>
      <c r="D10" s="39">
        <v>9500</v>
      </c>
      <c r="E10" s="40" t="s">
        <v>2</v>
      </c>
      <c r="F10" s="39">
        <v>4900</v>
      </c>
      <c r="G10" s="39" t="s">
        <v>9</v>
      </c>
      <c r="H10" s="26">
        <v>131.22999999999999</v>
      </c>
      <c r="I10" s="41">
        <v>0.16</v>
      </c>
      <c r="J10" s="50">
        <f>H10*(1+I10)</f>
        <v>152.22679999999997</v>
      </c>
      <c r="K10" s="51"/>
    </row>
    <row r="11" spans="1:18" x14ac:dyDescent="0.25">
      <c r="A11" s="48">
        <f>A10+1</f>
        <v>5</v>
      </c>
      <c r="B11" s="37"/>
      <c r="C11" s="37"/>
      <c r="D11" s="37"/>
      <c r="E11" s="40" t="s">
        <v>24</v>
      </c>
      <c r="F11" s="39" t="s">
        <v>25</v>
      </c>
      <c r="G11" s="39" t="s">
        <v>26</v>
      </c>
      <c r="H11" s="26">
        <v>22.55</v>
      </c>
      <c r="I11" s="41">
        <v>0.16</v>
      </c>
      <c r="J11" s="50">
        <f t="shared" ref="J11" si="2">H11*(1+I11)</f>
        <v>26.157999999999998</v>
      </c>
      <c r="K11" s="51"/>
    </row>
    <row r="12" spans="1:18" x14ac:dyDescent="0.25">
      <c r="A12" s="48">
        <f>A11+1</f>
        <v>6</v>
      </c>
      <c r="B12" s="37"/>
      <c r="C12" s="37"/>
      <c r="D12" s="37"/>
      <c r="E12" s="54"/>
      <c r="F12" s="55"/>
      <c r="G12" s="55"/>
      <c r="H12" s="47"/>
      <c r="I12" s="41"/>
      <c r="J12" s="39" t="s">
        <v>21</v>
      </c>
      <c r="K12" s="26">
        <f>J10+J11+P6</f>
        <v>461.17954999999995</v>
      </c>
    </row>
    <row r="13" spans="1:18" x14ac:dyDescent="0.25">
      <c r="A13" s="48"/>
      <c r="B13" s="37"/>
      <c r="C13" s="37"/>
      <c r="D13" s="37"/>
      <c r="E13" s="36"/>
      <c r="F13" s="37"/>
      <c r="I13" s="56"/>
      <c r="J13" s="53"/>
      <c r="K13" s="53"/>
    </row>
    <row r="14" spans="1:18" x14ac:dyDescent="0.25">
      <c r="A14" s="48"/>
      <c r="B14" s="37"/>
      <c r="C14" s="37"/>
      <c r="D14" s="37"/>
      <c r="E14" s="36"/>
      <c r="F14" s="37"/>
      <c r="G14" s="37"/>
      <c r="H14" s="38"/>
      <c r="I14" s="56"/>
      <c r="J14" s="53"/>
      <c r="K14" s="53"/>
    </row>
    <row r="15" spans="1:18" x14ac:dyDescent="0.25">
      <c r="A15" s="48">
        <f>A12+1</f>
        <v>7</v>
      </c>
      <c r="B15" s="39">
        <v>150</v>
      </c>
      <c r="C15" s="39" t="s">
        <v>7</v>
      </c>
      <c r="D15" s="39">
        <v>16000</v>
      </c>
      <c r="E15" s="40" t="s">
        <v>2</v>
      </c>
      <c r="F15" s="39">
        <v>8300</v>
      </c>
      <c r="G15" s="39" t="s">
        <v>10</v>
      </c>
      <c r="H15" s="26">
        <v>172.98</v>
      </c>
      <c r="I15" s="41">
        <v>0.16</v>
      </c>
      <c r="J15" s="50">
        <f>H15*(1+I15)</f>
        <v>200.65679999999998</v>
      </c>
      <c r="K15" s="51"/>
    </row>
    <row r="16" spans="1:18" x14ac:dyDescent="0.25">
      <c r="A16" s="48">
        <f>A15+1</f>
        <v>8</v>
      </c>
      <c r="B16" s="37"/>
      <c r="C16" s="37"/>
      <c r="D16" s="37"/>
      <c r="E16" s="40" t="s">
        <v>24</v>
      </c>
      <c r="F16" s="39" t="s">
        <v>25</v>
      </c>
      <c r="G16" s="39" t="s">
        <v>26</v>
      </c>
      <c r="H16" s="26">
        <v>22.55</v>
      </c>
      <c r="I16" s="41">
        <v>0.16</v>
      </c>
      <c r="J16" s="50">
        <f t="shared" ref="J16" si="3">H16*(1+I16)</f>
        <v>26.157999999999998</v>
      </c>
      <c r="K16" s="51"/>
    </row>
    <row r="17" spans="1:11" x14ac:dyDescent="0.25">
      <c r="A17" s="48">
        <f>A16+1</f>
        <v>9</v>
      </c>
      <c r="B17" s="37"/>
      <c r="C17" s="37"/>
      <c r="D17" s="37"/>
      <c r="E17" s="54"/>
      <c r="F17" s="55"/>
      <c r="G17" s="55"/>
      <c r="H17" s="47"/>
      <c r="I17" s="41"/>
      <c r="J17" s="39" t="s">
        <v>21</v>
      </c>
      <c r="K17" s="26">
        <f>J15+J16+P6</f>
        <v>509.60955000000001</v>
      </c>
    </row>
    <row r="18" spans="1:11" x14ac:dyDescent="0.25">
      <c r="A18" s="48"/>
      <c r="B18" s="37"/>
      <c r="C18" s="37"/>
      <c r="D18" s="37"/>
      <c r="E18" s="36"/>
      <c r="F18" s="37"/>
      <c r="I18" s="56"/>
      <c r="J18" s="53"/>
      <c r="K18" s="53"/>
    </row>
    <row r="19" spans="1:11" x14ac:dyDescent="0.25">
      <c r="A19" s="48"/>
      <c r="B19" s="37"/>
      <c r="C19" s="37"/>
      <c r="D19" s="37"/>
      <c r="E19" s="36"/>
      <c r="F19" s="37"/>
      <c r="G19" s="37"/>
      <c r="H19" s="38"/>
      <c r="I19" s="56"/>
      <c r="J19" s="53"/>
      <c r="K19" s="53"/>
    </row>
    <row r="20" spans="1:11" x14ac:dyDescent="0.25">
      <c r="A20" s="48">
        <f>A17+1</f>
        <v>10</v>
      </c>
      <c r="B20" s="39">
        <v>200</v>
      </c>
      <c r="C20" s="39" t="s">
        <v>14</v>
      </c>
      <c r="D20" s="39">
        <v>22000</v>
      </c>
      <c r="E20" s="40" t="s">
        <v>2</v>
      </c>
      <c r="F20" s="39">
        <v>9800</v>
      </c>
      <c r="G20" s="39" t="s">
        <v>17</v>
      </c>
      <c r="H20" s="26">
        <v>226.67</v>
      </c>
      <c r="I20" s="41">
        <v>0.16</v>
      </c>
      <c r="J20" s="50">
        <f>H20*(1+I20)</f>
        <v>262.93719999999996</v>
      </c>
      <c r="K20" s="51"/>
    </row>
    <row r="21" spans="1:11" x14ac:dyDescent="0.25">
      <c r="A21" s="48">
        <f>A20+1</f>
        <v>11</v>
      </c>
      <c r="B21" s="37"/>
      <c r="C21" s="37"/>
      <c r="D21" s="37"/>
      <c r="E21" s="40" t="s">
        <v>24</v>
      </c>
      <c r="F21" s="39" t="s">
        <v>25</v>
      </c>
      <c r="G21" s="39" t="s">
        <v>26</v>
      </c>
      <c r="H21" s="26">
        <v>22.55</v>
      </c>
      <c r="I21" s="41">
        <v>0.16</v>
      </c>
      <c r="J21" s="50">
        <f t="shared" ref="J21" si="4">H21*(1+I21)</f>
        <v>26.157999999999998</v>
      </c>
      <c r="K21" s="51"/>
    </row>
    <row r="22" spans="1:11" x14ac:dyDescent="0.25">
      <c r="A22" s="48">
        <f>A21+1</f>
        <v>12</v>
      </c>
      <c r="B22" s="37"/>
      <c r="C22" s="37"/>
      <c r="D22" s="37"/>
      <c r="E22" s="55"/>
      <c r="F22" s="55"/>
      <c r="G22" s="55"/>
      <c r="H22" s="47"/>
      <c r="I22" s="41"/>
      <c r="J22" s="39" t="s">
        <v>21</v>
      </c>
      <c r="K22" s="26">
        <f>J20+J21+P6</f>
        <v>571.88995</v>
      </c>
    </row>
    <row r="23" spans="1:11" x14ac:dyDescent="0.25">
      <c r="A23" s="48"/>
      <c r="B23" s="37"/>
      <c r="C23" s="37"/>
      <c r="D23" s="37"/>
      <c r="E23" s="37"/>
      <c r="F23" s="37"/>
      <c r="I23" s="56"/>
      <c r="J23" s="53"/>
      <c r="K23" s="53"/>
    </row>
    <row r="24" spans="1:11" x14ac:dyDescent="0.25">
      <c r="A24" s="48"/>
      <c r="B24" s="37"/>
      <c r="C24" s="37"/>
      <c r="D24" s="37"/>
      <c r="E24" s="37"/>
      <c r="F24" s="37"/>
      <c r="G24" s="37"/>
      <c r="H24" s="38"/>
      <c r="I24" s="56"/>
      <c r="J24" s="53"/>
      <c r="K24" s="53"/>
    </row>
    <row r="25" spans="1:11" x14ac:dyDescent="0.25">
      <c r="A25" s="48">
        <f>A22+1</f>
        <v>13</v>
      </c>
      <c r="B25" s="39">
        <v>250</v>
      </c>
      <c r="C25" s="39" t="s">
        <v>15</v>
      </c>
      <c r="D25" s="39">
        <v>30000</v>
      </c>
      <c r="E25" s="39" t="s">
        <v>2</v>
      </c>
      <c r="F25" s="39">
        <v>14400</v>
      </c>
      <c r="G25" s="39" t="s">
        <v>18</v>
      </c>
      <c r="H25" s="26">
        <v>268.42</v>
      </c>
      <c r="I25" s="41">
        <v>0.16</v>
      </c>
      <c r="J25" s="50">
        <f>H25*(1+I25)</f>
        <v>311.36720000000003</v>
      </c>
      <c r="K25" s="51"/>
    </row>
    <row r="26" spans="1:11" x14ac:dyDescent="0.25">
      <c r="A26" s="48">
        <f>A25+1</f>
        <v>14</v>
      </c>
      <c r="B26" s="37"/>
      <c r="C26" s="37"/>
      <c r="D26" s="37"/>
      <c r="E26" s="39" t="s">
        <v>24</v>
      </c>
      <c r="F26" s="39" t="s">
        <v>25</v>
      </c>
      <c r="G26" s="39" t="s">
        <v>26</v>
      </c>
      <c r="H26" s="26">
        <v>22.55</v>
      </c>
      <c r="I26" s="41">
        <v>0.16</v>
      </c>
      <c r="J26" s="50">
        <f t="shared" ref="J26" si="5">H26*(1+I26)</f>
        <v>26.157999999999998</v>
      </c>
      <c r="K26" s="51"/>
    </row>
    <row r="27" spans="1:11" x14ac:dyDescent="0.25">
      <c r="A27" s="48">
        <f>A26+1</f>
        <v>15</v>
      </c>
      <c r="B27" s="37"/>
      <c r="C27" s="37"/>
      <c r="D27" s="37"/>
      <c r="E27" s="55"/>
      <c r="F27" s="55"/>
      <c r="G27" s="55"/>
      <c r="H27" s="47"/>
      <c r="I27" s="57"/>
      <c r="J27" s="39" t="s">
        <v>21</v>
      </c>
      <c r="K27" s="26">
        <f>J25+J26+P6</f>
        <v>620.31995000000006</v>
      </c>
    </row>
    <row r="28" spans="1:11" x14ac:dyDescent="0.25">
      <c r="A28" s="48"/>
      <c r="B28" s="37"/>
      <c r="C28" s="37"/>
      <c r="D28" s="37"/>
      <c r="E28" s="37"/>
      <c r="F28" s="37"/>
      <c r="I28" s="52"/>
      <c r="J28" s="53"/>
      <c r="K28" s="53"/>
    </row>
    <row r="29" spans="1:11" x14ac:dyDescent="0.25">
      <c r="A29" s="48"/>
      <c r="B29" s="37"/>
      <c r="C29" s="37"/>
      <c r="D29" s="37"/>
      <c r="E29" s="37"/>
      <c r="F29" s="37"/>
      <c r="G29" s="37"/>
      <c r="H29" s="38"/>
      <c r="I29" s="52"/>
      <c r="J29" s="53"/>
      <c r="K29" s="53"/>
    </row>
    <row r="30" spans="1:11" x14ac:dyDescent="0.25">
      <c r="A30" s="48">
        <f>A27+1</f>
        <v>16</v>
      </c>
      <c r="B30" s="39">
        <v>400</v>
      </c>
      <c r="C30" s="39" t="s">
        <v>16</v>
      </c>
      <c r="D30" s="39">
        <v>50000</v>
      </c>
      <c r="E30" s="39" t="s">
        <v>2</v>
      </c>
      <c r="F30" s="39">
        <v>20100</v>
      </c>
      <c r="G30" s="39" t="s">
        <v>19</v>
      </c>
      <c r="H30" s="26">
        <v>351.93</v>
      </c>
      <c r="I30" s="41">
        <v>0.16</v>
      </c>
      <c r="J30" s="50">
        <f>H30*(1+I30)</f>
        <v>408.23879999999997</v>
      </c>
      <c r="K30" s="51"/>
    </row>
    <row r="31" spans="1:11" x14ac:dyDescent="0.25">
      <c r="A31" s="48">
        <f>A30+1</f>
        <v>17</v>
      </c>
      <c r="B31" s="37"/>
      <c r="C31" s="37"/>
      <c r="D31" s="37"/>
      <c r="E31" s="39" t="s">
        <v>24</v>
      </c>
      <c r="F31" s="39" t="s">
        <v>25</v>
      </c>
      <c r="G31" s="39" t="s">
        <v>26</v>
      </c>
      <c r="H31" s="26">
        <v>22.55</v>
      </c>
      <c r="I31" s="41">
        <v>0.16</v>
      </c>
      <c r="J31" s="50">
        <f t="shared" ref="J31" si="6">H31*(1+I31)</f>
        <v>26.157999999999998</v>
      </c>
      <c r="K31" s="51"/>
    </row>
    <row r="32" spans="1:11" x14ac:dyDescent="0.25">
      <c r="A32" s="48">
        <f>A31+1</f>
        <v>18</v>
      </c>
      <c r="E32" s="55"/>
      <c r="F32" s="54"/>
      <c r="G32" s="55"/>
      <c r="H32" s="47"/>
      <c r="I32" s="58"/>
      <c r="J32" s="26" t="s">
        <v>21</v>
      </c>
      <c r="K32" s="26">
        <f>J30+J31+P6</f>
        <v>717.19155000000001</v>
      </c>
    </row>
    <row r="33" spans="10:11" x14ac:dyDescent="0.25">
      <c r="J33" s="53"/>
      <c r="K33" s="53"/>
    </row>
  </sheetData>
  <mergeCells count="1">
    <mergeCell ref="A1:P1"/>
  </mergeCells>
  <pageMargins left="0.45" right="0.45" top="0.75" bottom="0.75" header="0.3" footer="0.3"/>
  <pageSetup scale="83" orientation="landscape" r:id="rId1"/>
  <headerFooter>
    <oddFooter>&amp;L&amp;14&amp;F&amp;C&amp;P of &amp;N&amp;R&amp;14&amp;A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4"/>
  <sheetViews>
    <sheetView topLeftCell="A13" workbookViewId="0">
      <selection sqref="A1:XFD1048576"/>
    </sheetView>
  </sheetViews>
  <sheetFormatPr defaultRowHeight="15" x14ac:dyDescent="0.25"/>
  <cols>
    <col min="1" max="1" width="9.140625" style="36"/>
    <col min="2" max="5" width="9.140625" style="35"/>
    <col min="6" max="6" width="13.85546875" style="35" customWidth="1"/>
    <col min="7" max="10" width="9.140625" style="35"/>
    <col min="11" max="11" width="14.28515625" style="35" customWidth="1"/>
    <col min="12" max="12" width="3.140625" style="35" customWidth="1"/>
    <col min="13" max="16384" width="9.140625" style="35"/>
  </cols>
  <sheetData>
    <row r="1" spans="1:16" x14ac:dyDescent="0.25">
      <c r="A1" s="89" t="s">
        <v>88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3" spans="1:16" x14ac:dyDescent="0.25">
      <c r="B3" s="36" t="s">
        <v>62</v>
      </c>
      <c r="C3" s="36" t="s">
        <v>63</v>
      </c>
      <c r="D3" s="36" t="s">
        <v>64</v>
      </c>
      <c r="E3" s="36" t="s">
        <v>65</v>
      </c>
      <c r="F3" s="36" t="s">
        <v>66</v>
      </c>
      <c r="G3" s="36" t="s">
        <v>67</v>
      </c>
      <c r="H3" s="36" t="s">
        <v>68</v>
      </c>
      <c r="I3" s="36" t="s">
        <v>69</v>
      </c>
      <c r="J3" s="36" t="s">
        <v>70</v>
      </c>
      <c r="K3" s="36" t="s">
        <v>71</v>
      </c>
      <c r="M3" s="36" t="s">
        <v>72</v>
      </c>
      <c r="N3" s="36" t="s">
        <v>73</v>
      </c>
      <c r="O3" s="36" t="s">
        <v>74</v>
      </c>
      <c r="P3" s="36" t="s">
        <v>75</v>
      </c>
    </row>
    <row r="4" spans="1:16" ht="60" x14ac:dyDescent="0.25">
      <c r="A4" s="36" t="s">
        <v>61</v>
      </c>
      <c r="B4" s="39" t="s">
        <v>5</v>
      </c>
      <c r="C4" s="39" t="s">
        <v>12</v>
      </c>
      <c r="D4" s="39" t="s">
        <v>8</v>
      </c>
      <c r="E4" s="39" t="s">
        <v>22</v>
      </c>
      <c r="F4" s="39" t="s">
        <v>20</v>
      </c>
      <c r="G4" s="39" t="s">
        <v>41</v>
      </c>
      <c r="H4" s="26" t="s">
        <v>1</v>
      </c>
      <c r="I4" s="37" t="s">
        <v>84</v>
      </c>
      <c r="J4" s="37" t="s">
        <v>51</v>
      </c>
      <c r="K4" s="37" t="s">
        <v>86</v>
      </c>
      <c r="L4" s="37"/>
      <c r="M4" s="37" t="s">
        <v>50</v>
      </c>
      <c r="N4" s="37" t="s">
        <v>87</v>
      </c>
      <c r="O4" s="37" t="s">
        <v>85</v>
      </c>
      <c r="P4" s="37" t="s">
        <v>47</v>
      </c>
    </row>
    <row r="5" spans="1:16" ht="30" x14ac:dyDescent="0.25">
      <c r="A5" s="48">
        <v>1</v>
      </c>
      <c r="B5" s="39">
        <v>70</v>
      </c>
      <c r="C5" s="39" t="s">
        <v>13</v>
      </c>
      <c r="D5" s="39">
        <v>5800</v>
      </c>
      <c r="E5" s="39" t="s">
        <v>2</v>
      </c>
      <c r="F5" s="39">
        <v>3900</v>
      </c>
      <c r="G5" s="39" t="s">
        <v>4</v>
      </c>
      <c r="H5" s="26">
        <v>125.26</v>
      </c>
      <c r="I5" s="41">
        <v>0.16</v>
      </c>
      <c r="J5" s="60">
        <f>H5*(1+I5)</f>
        <v>145.30160000000001</v>
      </c>
      <c r="M5" s="37">
        <f>'Loading Factors &amp; Assumptions'!$D$6</f>
        <v>0.5</v>
      </c>
      <c r="N5" s="42">
        <v>213.43</v>
      </c>
      <c r="O5" s="43">
        <v>1.65</v>
      </c>
      <c r="P5" s="44">
        <f>(M5*N5)*(1+O5)</f>
        <v>282.79475000000002</v>
      </c>
    </row>
    <row r="6" spans="1:16" ht="30" x14ac:dyDescent="0.25">
      <c r="A6" s="48">
        <f>A5+1</f>
        <v>2</v>
      </c>
      <c r="B6" s="61"/>
      <c r="C6" s="61"/>
      <c r="D6" s="61"/>
      <c r="E6" s="39" t="s">
        <v>2</v>
      </c>
      <c r="F6" s="39">
        <v>3900</v>
      </c>
      <c r="G6" s="39" t="s">
        <v>4</v>
      </c>
      <c r="H6" s="26">
        <v>125.26</v>
      </c>
      <c r="I6" s="41">
        <v>0.16</v>
      </c>
      <c r="J6" s="60">
        <f t="shared" ref="J6:J8" si="0">H6*(1+I6)</f>
        <v>145.30160000000001</v>
      </c>
    </row>
    <row r="7" spans="1:16" x14ac:dyDescent="0.25">
      <c r="A7" s="48">
        <f t="shared" ref="A7:A9" si="1">A6+1</f>
        <v>3</v>
      </c>
      <c r="B7" s="61"/>
      <c r="C7" s="61"/>
      <c r="D7" s="61"/>
      <c r="E7" s="39" t="s">
        <v>24</v>
      </c>
      <c r="F7" s="39" t="s">
        <v>25</v>
      </c>
      <c r="G7" s="39" t="s">
        <v>26</v>
      </c>
      <c r="H7" s="26">
        <v>22.55</v>
      </c>
      <c r="I7" s="41">
        <v>0.16</v>
      </c>
      <c r="J7" s="60">
        <f t="shared" si="0"/>
        <v>26.157999999999998</v>
      </c>
    </row>
    <row r="8" spans="1:16" x14ac:dyDescent="0.25">
      <c r="A8" s="48">
        <f t="shared" si="1"/>
        <v>4</v>
      </c>
      <c r="B8" s="61"/>
      <c r="C8" s="61"/>
      <c r="D8" s="61"/>
      <c r="E8" s="39" t="s">
        <v>24</v>
      </c>
      <c r="F8" s="39" t="s">
        <v>25</v>
      </c>
      <c r="G8" s="39" t="s">
        <v>26</v>
      </c>
      <c r="H8" s="26">
        <v>22.55</v>
      </c>
      <c r="I8" s="41">
        <v>0.16</v>
      </c>
      <c r="J8" s="60">
        <f t="shared" si="0"/>
        <v>26.157999999999998</v>
      </c>
    </row>
    <row r="9" spans="1:16" x14ac:dyDescent="0.25">
      <c r="A9" s="48">
        <f t="shared" si="1"/>
        <v>5</v>
      </c>
      <c r="B9" s="61"/>
      <c r="C9" s="61"/>
      <c r="D9" s="61"/>
      <c r="E9" s="55"/>
      <c r="F9" s="55"/>
      <c r="G9" s="55"/>
      <c r="H9" s="47"/>
      <c r="I9" s="57"/>
      <c r="J9" s="39" t="s">
        <v>21</v>
      </c>
      <c r="K9" s="26">
        <f>SUM(J5:J8)+P5</f>
        <v>625.71395000000007</v>
      </c>
    </row>
    <row r="10" spans="1:16" x14ac:dyDescent="0.25">
      <c r="A10" s="48"/>
      <c r="B10" s="37"/>
      <c r="C10" s="37"/>
      <c r="D10" s="37"/>
      <c r="E10" s="37"/>
      <c r="F10" s="37" t="s">
        <v>23</v>
      </c>
      <c r="I10" s="52"/>
    </row>
    <row r="11" spans="1:16" x14ac:dyDescent="0.25">
      <c r="A11" s="48"/>
      <c r="B11" s="37"/>
      <c r="C11" s="37"/>
      <c r="D11" s="37"/>
      <c r="E11" s="37"/>
      <c r="F11" s="37"/>
      <c r="G11" s="37"/>
      <c r="H11" s="38"/>
      <c r="I11" s="52"/>
    </row>
    <row r="12" spans="1:16" ht="30" x14ac:dyDescent="0.25">
      <c r="A12" s="48">
        <f>A9+1</f>
        <v>6</v>
      </c>
      <c r="B12" s="39">
        <v>100</v>
      </c>
      <c r="C12" s="39" t="s">
        <v>6</v>
      </c>
      <c r="D12" s="39">
        <v>9500</v>
      </c>
      <c r="E12" s="39" t="s">
        <v>2</v>
      </c>
      <c r="F12" s="39">
        <v>4900</v>
      </c>
      <c r="G12" s="39" t="s">
        <v>9</v>
      </c>
      <c r="H12" s="26">
        <v>131.22999999999999</v>
      </c>
      <c r="I12" s="41">
        <v>0.16</v>
      </c>
      <c r="J12" s="50">
        <f>H12*(1+I12)</f>
        <v>152.22679999999997</v>
      </c>
    </row>
    <row r="13" spans="1:16" ht="30" x14ac:dyDescent="0.25">
      <c r="A13" s="48">
        <f>A12+1</f>
        <v>7</v>
      </c>
      <c r="B13" s="37"/>
      <c r="C13" s="37"/>
      <c r="D13" s="37"/>
      <c r="E13" s="39" t="s">
        <v>2</v>
      </c>
      <c r="F13" s="39">
        <v>4900</v>
      </c>
      <c r="G13" s="39" t="s">
        <v>9</v>
      </c>
      <c r="H13" s="26">
        <v>131.22999999999999</v>
      </c>
      <c r="I13" s="41">
        <v>0.16</v>
      </c>
      <c r="J13" s="50">
        <f t="shared" ref="J13:J15" si="2">H13*(1+I13)</f>
        <v>152.22679999999997</v>
      </c>
    </row>
    <row r="14" spans="1:16" x14ac:dyDescent="0.25">
      <c r="A14" s="48">
        <f>A13+1</f>
        <v>8</v>
      </c>
      <c r="B14" s="37"/>
      <c r="C14" s="37"/>
      <c r="D14" s="37"/>
      <c r="E14" s="39" t="s">
        <v>24</v>
      </c>
      <c r="F14" s="39" t="s">
        <v>25</v>
      </c>
      <c r="G14" s="39" t="s">
        <v>26</v>
      </c>
      <c r="H14" s="26">
        <v>22.55</v>
      </c>
      <c r="I14" s="41">
        <v>0.16</v>
      </c>
      <c r="J14" s="50">
        <f t="shared" si="2"/>
        <v>26.157999999999998</v>
      </c>
    </row>
    <row r="15" spans="1:16" x14ac:dyDescent="0.25">
      <c r="A15" s="48">
        <f>A14+1</f>
        <v>9</v>
      </c>
      <c r="B15" s="37"/>
      <c r="C15" s="37"/>
      <c r="D15" s="37"/>
      <c r="E15" s="39" t="s">
        <v>24</v>
      </c>
      <c r="F15" s="39" t="s">
        <v>25</v>
      </c>
      <c r="G15" s="39" t="s">
        <v>26</v>
      </c>
      <c r="H15" s="26">
        <v>22.55</v>
      </c>
      <c r="I15" s="41">
        <v>0.16</v>
      </c>
      <c r="J15" s="50">
        <f t="shared" si="2"/>
        <v>26.157999999999998</v>
      </c>
    </row>
    <row r="16" spans="1:16" x14ac:dyDescent="0.25">
      <c r="A16" s="48">
        <f>A15+1</f>
        <v>10</v>
      </c>
      <c r="B16" s="37"/>
      <c r="C16" s="37"/>
      <c r="D16" s="37"/>
      <c r="E16" s="55"/>
      <c r="F16" s="55"/>
      <c r="G16" s="55"/>
      <c r="H16" s="47"/>
      <c r="I16" s="57"/>
      <c r="J16" s="39" t="s">
        <v>21</v>
      </c>
      <c r="K16" s="26">
        <f>SUM(J12:J15)+P5</f>
        <v>639.56434999999999</v>
      </c>
    </row>
    <row r="17" spans="1:16" x14ac:dyDescent="0.25">
      <c r="A17" s="48"/>
      <c r="B17" s="37"/>
      <c r="C17" s="37"/>
      <c r="D17" s="37"/>
      <c r="E17" s="37"/>
      <c r="F17" s="37"/>
      <c r="I17" s="52"/>
    </row>
    <row r="18" spans="1:16" x14ac:dyDescent="0.25">
      <c r="A18" s="48"/>
      <c r="B18" s="37"/>
      <c r="C18" s="37"/>
      <c r="D18" s="37"/>
      <c r="E18" s="37"/>
      <c r="F18" s="37"/>
      <c r="G18" s="37"/>
      <c r="H18" s="38"/>
      <c r="I18" s="52"/>
    </row>
    <row r="19" spans="1:16" ht="30" x14ac:dyDescent="0.25">
      <c r="A19" s="48">
        <f>A16+1</f>
        <v>11</v>
      </c>
      <c r="B19" s="39">
        <v>150</v>
      </c>
      <c r="C19" s="39" t="s">
        <v>7</v>
      </c>
      <c r="D19" s="39">
        <v>16000</v>
      </c>
      <c r="E19" s="39" t="s">
        <v>2</v>
      </c>
      <c r="F19" s="39">
        <v>8300</v>
      </c>
      <c r="G19" s="39" t="s">
        <v>10</v>
      </c>
      <c r="H19" s="26">
        <v>172.98</v>
      </c>
      <c r="I19" s="41">
        <v>0.16</v>
      </c>
      <c r="J19" s="50">
        <f>H19*(1+I19)</f>
        <v>200.65679999999998</v>
      </c>
      <c r="M19" s="37"/>
      <c r="N19" s="37"/>
      <c r="O19" s="62"/>
      <c r="P19" s="63"/>
    </row>
    <row r="20" spans="1:16" ht="30" x14ac:dyDescent="0.25">
      <c r="A20" s="48">
        <f>A19+1</f>
        <v>12</v>
      </c>
      <c r="B20" s="37"/>
      <c r="C20" s="37"/>
      <c r="D20" s="37"/>
      <c r="E20" s="39" t="s">
        <v>2</v>
      </c>
      <c r="F20" s="39">
        <v>8300</v>
      </c>
      <c r="G20" s="39" t="s">
        <v>10</v>
      </c>
      <c r="H20" s="26">
        <v>172.98</v>
      </c>
      <c r="I20" s="41">
        <v>0.16</v>
      </c>
      <c r="J20" s="50">
        <f t="shared" ref="J20:J22" si="3">H20*(1+I20)</f>
        <v>200.65679999999998</v>
      </c>
    </row>
    <row r="21" spans="1:16" x14ac:dyDescent="0.25">
      <c r="A21" s="48">
        <f>A20+1</f>
        <v>13</v>
      </c>
      <c r="B21" s="37"/>
      <c r="C21" s="37"/>
      <c r="D21" s="37"/>
      <c r="E21" s="39" t="s">
        <v>24</v>
      </c>
      <c r="F21" s="39" t="s">
        <v>25</v>
      </c>
      <c r="G21" s="39" t="s">
        <v>26</v>
      </c>
      <c r="H21" s="26">
        <v>22.55</v>
      </c>
      <c r="I21" s="41">
        <v>0.16</v>
      </c>
      <c r="J21" s="50">
        <f t="shared" si="3"/>
        <v>26.157999999999998</v>
      </c>
    </row>
    <row r="22" spans="1:16" x14ac:dyDescent="0.25">
      <c r="A22" s="48">
        <f>A21+1</f>
        <v>14</v>
      </c>
      <c r="B22" s="37"/>
      <c r="C22" s="37"/>
      <c r="D22" s="37"/>
      <c r="E22" s="39" t="s">
        <v>24</v>
      </c>
      <c r="F22" s="39" t="s">
        <v>25</v>
      </c>
      <c r="G22" s="39" t="s">
        <v>26</v>
      </c>
      <c r="H22" s="26">
        <v>22.55</v>
      </c>
      <c r="I22" s="41">
        <v>0.16</v>
      </c>
      <c r="J22" s="50">
        <f t="shared" si="3"/>
        <v>26.157999999999998</v>
      </c>
    </row>
    <row r="23" spans="1:16" x14ac:dyDescent="0.25">
      <c r="A23" s="48">
        <f>A22+1</f>
        <v>15</v>
      </c>
      <c r="B23" s="37"/>
      <c r="C23" s="37"/>
      <c r="D23" s="37"/>
      <c r="E23" s="55"/>
      <c r="F23" s="55"/>
      <c r="G23" s="55"/>
      <c r="H23" s="47"/>
      <c r="I23" s="52"/>
      <c r="J23" s="39" t="s">
        <v>21</v>
      </c>
      <c r="K23" s="26">
        <f>SUM(J19:J22)+P5</f>
        <v>736.42435</v>
      </c>
    </row>
    <row r="24" spans="1:16" x14ac:dyDescent="0.25">
      <c r="A24" s="48"/>
      <c r="B24" s="37"/>
      <c r="C24" s="37"/>
      <c r="D24" s="37"/>
      <c r="E24" s="37"/>
      <c r="F24" s="37"/>
      <c r="I24" s="52"/>
    </row>
    <row r="25" spans="1:16" x14ac:dyDescent="0.25">
      <c r="A25" s="48"/>
      <c r="B25" s="37"/>
      <c r="C25" s="37"/>
      <c r="D25" s="37"/>
      <c r="E25" s="37"/>
      <c r="F25" s="37"/>
      <c r="G25" s="37"/>
      <c r="H25" s="38"/>
      <c r="I25" s="52"/>
    </row>
    <row r="26" spans="1:16" ht="30" x14ac:dyDescent="0.25">
      <c r="A26" s="48">
        <f>A23+1</f>
        <v>16</v>
      </c>
      <c r="B26" s="39">
        <v>200</v>
      </c>
      <c r="C26" s="39" t="s">
        <v>14</v>
      </c>
      <c r="D26" s="39">
        <v>22000</v>
      </c>
      <c r="E26" s="39" t="s">
        <v>2</v>
      </c>
      <c r="F26" s="39">
        <v>9800</v>
      </c>
      <c r="G26" s="39" t="s">
        <v>17</v>
      </c>
      <c r="H26" s="26">
        <v>226.67</v>
      </c>
      <c r="I26" s="41">
        <v>0.16</v>
      </c>
      <c r="J26" s="50">
        <f>H26*(1+I26)</f>
        <v>262.93719999999996</v>
      </c>
    </row>
    <row r="27" spans="1:16" ht="30" x14ac:dyDescent="0.25">
      <c r="A27" s="48">
        <f>A26+1</f>
        <v>17</v>
      </c>
      <c r="B27" s="37"/>
      <c r="C27" s="37"/>
      <c r="D27" s="37"/>
      <c r="E27" s="39" t="s">
        <v>2</v>
      </c>
      <c r="F27" s="39">
        <v>9800</v>
      </c>
      <c r="G27" s="39" t="s">
        <v>17</v>
      </c>
      <c r="H27" s="26">
        <v>226.67</v>
      </c>
      <c r="I27" s="41">
        <v>0.16</v>
      </c>
      <c r="J27" s="50">
        <f t="shared" ref="J27:J29" si="4">H27*(1+I27)</f>
        <v>262.93719999999996</v>
      </c>
    </row>
    <row r="28" spans="1:16" x14ac:dyDescent="0.25">
      <c r="A28" s="48">
        <f>A27+1</f>
        <v>18</v>
      </c>
      <c r="B28" s="37"/>
      <c r="C28" s="37"/>
      <c r="D28" s="37"/>
      <c r="E28" s="39" t="s">
        <v>24</v>
      </c>
      <c r="F28" s="39" t="s">
        <v>25</v>
      </c>
      <c r="G28" s="39" t="s">
        <v>26</v>
      </c>
      <c r="H28" s="26">
        <v>22.55</v>
      </c>
      <c r="I28" s="41">
        <v>0.16</v>
      </c>
      <c r="J28" s="50">
        <f t="shared" si="4"/>
        <v>26.157999999999998</v>
      </c>
    </row>
    <row r="29" spans="1:16" x14ac:dyDescent="0.25">
      <c r="A29" s="48">
        <f>A28+1</f>
        <v>19</v>
      </c>
      <c r="B29" s="37"/>
      <c r="C29" s="37"/>
      <c r="D29" s="37"/>
      <c r="E29" s="39" t="s">
        <v>24</v>
      </c>
      <c r="F29" s="39" t="s">
        <v>25</v>
      </c>
      <c r="G29" s="39" t="s">
        <v>26</v>
      </c>
      <c r="H29" s="26">
        <v>22.55</v>
      </c>
      <c r="I29" s="41">
        <v>0.16</v>
      </c>
      <c r="J29" s="50">
        <f t="shared" si="4"/>
        <v>26.157999999999998</v>
      </c>
    </row>
    <row r="30" spans="1:16" x14ac:dyDescent="0.25">
      <c r="A30" s="48">
        <f>A29+1</f>
        <v>20</v>
      </c>
      <c r="B30" s="37"/>
      <c r="C30" s="37"/>
      <c r="D30" s="37"/>
      <c r="E30" s="55"/>
      <c r="F30" s="55"/>
      <c r="G30" s="55"/>
      <c r="H30" s="47"/>
      <c r="I30" s="52"/>
      <c r="J30" s="39" t="s">
        <v>21</v>
      </c>
      <c r="K30" s="26">
        <f>SUM(J26:J29)+P5</f>
        <v>860.98514999999998</v>
      </c>
    </row>
    <row r="31" spans="1:16" x14ac:dyDescent="0.25">
      <c r="B31" s="37"/>
      <c r="C31" s="37"/>
      <c r="D31" s="37"/>
      <c r="E31" s="37"/>
      <c r="F31" s="37"/>
      <c r="I31" s="52"/>
    </row>
    <row r="32" spans="1:16" x14ac:dyDescent="0.25">
      <c r="B32" s="37"/>
      <c r="C32" s="37"/>
      <c r="D32" s="37"/>
      <c r="E32" s="37"/>
      <c r="F32" s="37"/>
      <c r="G32" s="37"/>
      <c r="H32" s="38"/>
      <c r="I32" s="52"/>
    </row>
    <row r="33" spans="1:11" ht="30" x14ac:dyDescent="0.25">
      <c r="A33" s="36">
        <f>A30+1</f>
        <v>21</v>
      </c>
      <c r="B33" s="39">
        <v>250</v>
      </c>
      <c r="C33" s="39" t="s">
        <v>15</v>
      </c>
      <c r="D33" s="39">
        <v>30000</v>
      </c>
      <c r="E33" s="39" t="s">
        <v>2</v>
      </c>
      <c r="F33" s="39">
        <v>14400</v>
      </c>
      <c r="G33" s="39" t="s">
        <v>18</v>
      </c>
      <c r="H33" s="26">
        <v>268.42</v>
      </c>
      <c r="I33" s="41">
        <v>0.16</v>
      </c>
      <c r="J33" s="50">
        <f>H33*(1+I33)</f>
        <v>311.36720000000003</v>
      </c>
    </row>
    <row r="34" spans="1:11" ht="30" x14ac:dyDescent="0.25">
      <c r="A34" s="36">
        <f>A33+1</f>
        <v>22</v>
      </c>
      <c r="B34" s="37"/>
      <c r="C34" s="37"/>
      <c r="D34" s="37"/>
      <c r="E34" s="39" t="s">
        <v>2</v>
      </c>
      <c r="F34" s="39">
        <v>14000</v>
      </c>
      <c r="G34" s="39" t="s">
        <v>18</v>
      </c>
      <c r="H34" s="26">
        <v>268.42</v>
      </c>
      <c r="I34" s="41">
        <v>0.16</v>
      </c>
      <c r="J34" s="50">
        <f t="shared" ref="J34:J36" si="5">H34*(1+I34)</f>
        <v>311.36720000000003</v>
      </c>
    </row>
    <row r="35" spans="1:11" x14ac:dyDescent="0.25">
      <c r="A35" s="36">
        <f>A34+1</f>
        <v>23</v>
      </c>
      <c r="B35" s="37"/>
      <c r="C35" s="37"/>
      <c r="D35" s="37"/>
      <c r="E35" s="39" t="s">
        <v>24</v>
      </c>
      <c r="F35" s="39" t="s">
        <v>25</v>
      </c>
      <c r="G35" s="39" t="s">
        <v>26</v>
      </c>
      <c r="H35" s="26">
        <v>22.55</v>
      </c>
      <c r="I35" s="41">
        <v>0.16</v>
      </c>
      <c r="J35" s="50">
        <f t="shared" si="5"/>
        <v>26.157999999999998</v>
      </c>
    </row>
    <row r="36" spans="1:11" x14ac:dyDescent="0.25">
      <c r="A36" s="36">
        <f>A35+1</f>
        <v>24</v>
      </c>
      <c r="B36" s="37"/>
      <c r="C36" s="37"/>
      <c r="D36" s="37"/>
      <c r="E36" s="39" t="s">
        <v>24</v>
      </c>
      <c r="F36" s="39" t="s">
        <v>25</v>
      </c>
      <c r="G36" s="39" t="s">
        <v>26</v>
      </c>
      <c r="H36" s="26">
        <v>22.55</v>
      </c>
      <c r="I36" s="41">
        <v>0.16</v>
      </c>
      <c r="J36" s="50">
        <f t="shared" si="5"/>
        <v>26.157999999999998</v>
      </c>
    </row>
    <row r="37" spans="1:11" x14ac:dyDescent="0.25">
      <c r="A37" s="36">
        <f>A36+1</f>
        <v>25</v>
      </c>
      <c r="B37" s="37"/>
      <c r="C37" s="37"/>
      <c r="D37" s="37"/>
      <c r="E37" s="55"/>
      <c r="F37" s="55"/>
      <c r="G37" s="55"/>
      <c r="H37" s="47"/>
      <c r="J37" s="39" t="s">
        <v>21</v>
      </c>
      <c r="K37" s="26">
        <f>SUM(J33:J36)+P5</f>
        <v>957.8451500000001</v>
      </c>
    </row>
    <row r="38" spans="1:11" x14ac:dyDescent="0.25">
      <c r="B38" s="37"/>
      <c r="C38" s="37"/>
      <c r="D38" s="37"/>
      <c r="E38" s="37"/>
      <c r="F38" s="37"/>
    </row>
    <row r="39" spans="1:11" x14ac:dyDescent="0.25">
      <c r="B39" s="37"/>
      <c r="C39" s="37"/>
      <c r="D39" s="37"/>
      <c r="E39" s="37"/>
      <c r="F39" s="37"/>
      <c r="G39" s="37"/>
      <c r="H39" s="38"/>
    </row>
    <row r="40" spans="1:11" ht="30" x14ac:dyDescent="0.25">
      <c r="A40" s="36">
        <v>26</v>
      </c>
      <c r="B40" s="39">
        <v>400</v>
      </c>
      <c r="C40" s="39" t="s">
        <v>16</v>
      </c>
      <c r="D40" s="39">
        <v>50000</v>
      </c>
      <c r="E40" s="39" t="s">
        <v>2</v>
      </c>
      <c r="F40" s="39">
        <v>20100</v>
      </c>
      <c r="G40" s="39" t="s">
        <v>19</v>
      </c>
      <c r="H40" s="26">
        <v>351.93</v>
      </c>
      <c r="I40" s="41">
        <v>0.16</v>
      </c>
      <c r="J40" s="50">
        <f>H40*(1+I40)</f>
        <v>408.23879999999997</v>
      </c>
    </row>
    <row r="41" spans="1:11" ht="30" x14ac:dyDescent="0.25">
      <c r="A41" s="36">
        <v>27</v>
      </c>
      <c r="B41" s="37"/>
      <c r="C41" s="37"/>
      <c r="D41" s="37"/>
      <c r="E41" s="39" t="s">
        <v>2</v>
      </c>
      <c r="F41" s="39">
        <v>20100</v>
      </c>
      <c r="G41" s="39" t="s">
        <v>19</v>
      </c>
      <c r="H41" s="26">
        <v>351.93</v>
      </c>
      <c r="I41" s="41">
        <v>0.16</v>
      </c>
      <c r="J41" s="50">
        <f>H41*(1+I41)</f>
        <v>408.23879999999997</v>
      </c>
    </row>
    <row r="42" spans="1:11" x14ac:dyDescent="0.25">
      <c r="A42" s="36">
        <v>28</v>
      </c>
      <c r="E42" s="39" t="s">
        <v>24</v>
      </c>
      <c r="F42" s="39" t="s">
        <v>25</v>
      </c>
      <c r="G42" s="39" t="s">
        <v>26</v>
      </c>
      <c r="H42" s="26">
        <v>22.55</v>
      </c>
      <c r="I42" s="41">
        <v>0.16</v>
      </c>
      <c r="J42" s="50">
        <f t="shared" ref="J42:J43" si="6">H42*(1+I42)</f>
        <v>26.157999999999998</v>
      </c>
    </row>
    <row r="43" spans="1:11" x14ac:dyDescent="0.25">
      <c r="A43" s="36">
        <v>29</v>
      </c>
      <c r="E43" s="39" t="s">
        <v>24</v>
      </c>
      <c r="F43" s="39" t="s">
        <v>25</v>
      </c>
      <c r="G43" s="39" t="s">
        <v>26</v>
      </c>
      <c r="H43" s="26">
        <v>22.55</v>
      </c>
      <c r="I43" s="41">
        <v>0.16</v>
      </c>
      <c r="J43" s="50">
        <f t="shared" si="6"/>
        <v>26.157999999999998</v>
      </c>
    </row>
    <row r="44" spans="1:11" x14ac:dyDescent="0.25">
      <c r="A44" s="36">
        <v>30</v>
      </c>
      <c r="J44" s="39" t="s">
        <v>21</v>
      </c>
      <c r="K44" s="26">
        <f>SUM(J40:J43)+P5</f>
        <v>1151.58835</v>
      </c>
    </row>
  </sheetData>
  <mergeCells count="1">
    <mergeCell ref="A1:P1"/>
  </mergeCells>
  <pageMargins left="0.45" right="0.45" top="0.75" bottom="0.75" header="0.3" footer="0.3"/>
  <pageSetup scale="58" orientation="landscape" r:id="rId1"/>
  <headerFooter>
    <oddFooter>&amp;L&amp;14&amp;F&amp;C&amp;P of &amp;N&amp;R&amp;14&amp;A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9"/>
  <sheetViews>
    <sheetView workbookViewId="0">
      <selection sqref="A1:XFD1048576"/>
    </sheetView>
  </sheetViews>
  <sheetFormatPr defaultRowHeight="15" x14ac:dyDescent="0.25"/>
  <cols>
    <col min="1" max="1" width="9.140625" style="22"/>
    <col min="2" max="4" width="9.140625" style="21"/>
    <col min="5" max="5" width="12.42578125" style="21" customWidth="1"/>
    <col min="6" max="12" width="9.140625" style="21"/>
    <col min="13" max="13" width="1.28515625" style="21" customWidth="1"/>
    <col min="14" max="14" width="9.140625" style="21"/>
    <col min="15" max="15" width="11.7109375" style="21" customWidth="1"/>
    <col min="16" max="17" width="9.140625" style="21"/>
    <col min="18" max="18" width="1.7109375" style="21" customWidth="1"/>
    <col min="19" max="19" width="16.42578125" style="21" customWidth="1"/>
    <col min="20" max="16384" width="9.140625" style="21"/>
  </cols>
  <sheetData>
    <row r="1" spans="1:19" x14ac:dyDescent="0.25">
      <c r="A1" s="90" t="s">
        <v>88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3" spans="1:19" x14ac:dyDescent="0.25">
      <c r="B3" s="22" t="s">
        <v>62</v>
      </c>
      <c r="C3" s="22" t="s">
        <v>63</v>
      </c>
      <c r="D3" s="22" t="s">
        <v>64</v>
      </c>
      <c r="E3" s="22" t="s">
        <v>65</v>
      </c>
      <c r="F3" s="22" t="s">
        <v>66</v>
      </c>
      <c r="G3" s="22" t="s">
        <v>67</v>
      </c>
      <c r="H3" s="22" t="s">
        <v>68</v>
      </c>
      <c r="I3" s="22" t="s">
        <v>69</v>
      </c>
      <c r="J3" s="22" t="s">
        <v>70</v>
      </c>
      <c r="K3" s="22" t="s">
        <v>71</v>
      </c>
      <c r="L3" s="22" t="s">
        <v>72</v>
      </c>
      <c r="N3" s="22" t="s">
        <v>73</v>
      </c>
      <c r="O3" s="22" t="s">
        <v>74</v>
      </c>
      <c r="P3" s="22" t="s">
        <v>75</v>
      </c>
      <c r="Q3" s="22" t="s">
        <v>76</v>
      </c>
      <c r="S3" s="22" t="s">
        <v>77</v>
      </c>
    </row>
    <row r="4" spans="1:19" ht="60" x14ac:dyDescent="0.25">
      <c r="A4" s="22" t="s">
        <v>61</v>
      </c>
      <c r="B4" s="23" t="s">
        <v>5</v>
      </c>
      <c r="C4" s="23" t="s">
        <v>28</v>
      </c>
      <c r="D4" s="23" t="s">
        <v>29</v>
      </c>
      <c r="E4" s="23" t="s">
        <v>0</v>
      </c>
      <c r="F4" s="23" t="s">
        <v>3</v>
      </c>
      <c r="G4" s="23" t="s">
        <v>11</v>
      </c>
      <c r="H4" s="24" t="s">
        <v>1</v>
      </c>
      <c r="I4" s="24" t="s">
        <v>27</v>
      </c>
      <c r="J4" s="24" t="s">
        <v>21</v>
      </c>
      <c r="K4" s="23" t="s">
        <v>84</v>
      </c>
      <c r="L4" s="23" t="s">
        <v>47</v>
      </c>
      <c r="M4" s="23"/>
      <c r="N4" s="23" t="s">
        <v>50</v>
      </c>
      <c r="O4" s="23" t="s">
        <v>87</v>
      </c>
      <c r="P4" s="23" t="s">
        <v>85</v>
      </c>
      <c r="Q4" s="23" t="s">
        <v>47</v>
      </c>
      <c r="R4" s="23"/>
      <c r="S4" s="23" t="s">
        <v>86</v>
      </c>
    </row>
    <row r="5" spans="1:19" x14ac:dyDescent="0.25">
      <c r="A5" s="22">
        <v>1</v>
      </c>
      <c r="B5" s="23"/>
      <c r="C5" s="23"/>
      <c r="D5" s="23"/>
      <c r="E5" s="23"/>
      <c r="F5" s="23"/>
      <c r="G5" s="23"/>
      <c r="H5" s="24"/>
      <c r="I5" s="24"/>
      <c r="J5" s="24"/>
      <c r="K5" s="23"/>
      <c r="L5" s="23"/>
      <c r="M5" s="23"/>
      <c r="N5" s="23"/>
      <c r="O5" s="23"/>
      <c r="P5" s="23"/>
      <c r="Q5" s="23"/>
      <c r="R5" s="23"/>
      <c r="S5" s="23"/>
    </row>
    <row r="6" spans="1:19" x14ac:dyDescent="0.25">
      <c r="A6" s="22">
        <f>A5+1</f>
        <v>2</v>
      </c>
      <c r="B6" s="11">
        <v>55</v>
      </c>
      <c r="C6" s="11" t="s">
        <v>30</v>
      </c>
      <c r="D6" s="11">
        <v>8000</v>
      </c>
      <c r="E6" s="11" t="s">
        <v>2</v>
      </c>
      <c r="F6" s="11">
        <v>1900</v>
      </c>
      <c r="G6" s="11" t="s">
        <v>34</v>
      </c>
      <c r="H6" s="64">
        <v>125.26</v>
      </c>
      <c r="I6" s="64">
        <v>22.55</v>
      </c>
      <c r="J6" s="64">
        <f>SUM(H6:I6)</f>
        <v>147.81</v>
      </c>
      <c r="K6" s="28">
        <v>0.16</v>
      </c>
      <c r="L6" s="29">
        <f>J6*(1+K6)</f>
        <v>171.45959999999999</v>
      </c>
      <c r="M6" s="31"/>
      <c r="N6" s="31">
        <f>'Loading Factors &amp; Assumptions'!$D$6</f>
        <v>0.5</v>
      </c>
      <c r="O6" s="32">
        <v>213.43</v>
      </c>
      <c r="P6" s="33">
        <v>1.65</v>
      </c>
      <c r="Q6" s="34">
        <f>(N6*O6)*(1+P6)</f>
        <v>282.79475000000002</v>
      </c>
      <c r="R6" s="23"/>
      <c r="S6" s="27">
        <f>L6+Q6</f>
        <v>454.25435000000004</v>
      </c>
    </row>
    <row r="7" spans="1:19" x14ac:dyDescent="0.25">
      <c r="A7" s="22">
        <f>A6+1</f>
        <v>3</v>
      </c>
      <c r="B7" s="11">
        <v>90</v>
      </c>
      <c r="C7" s="11" t="s">
        <v>31</v>
      </c>
      <c r="D7" s="11">
        <v>13500</v>
      </c>
      <c r="E7" s="11" t="s">
        <v>2</v>
      </c>
      <c r="F7" s="11">
        <v>4900</v>
      </c>
      <c r="G7" s="11" t="s">
        <v>9</v>
      </c>
      <c r="H7" s="64">
        <v>131.22999999999999</v>
      </c>
      <c r="I7" s="64">
        <v>22.55</v>
      </c>
      <c r="J7" s="64">
        <f>SUM(H7:I7)</f>
        <v>153.78</v>
      </c>
      <c r="K7" s="28">
        <v>0.16</v>
      </c>
      <c r="L7" s="29">
        <f t="shared" ref="L7:L9" si="0">J7*(1+K7)</f>
        <v>178.38479999999998</v>
      </c>
      <c r="M7" s="31"/>
      <c r="N7" s="31">
        <f>'Loading Factors &amp; Assumptions'!$D$6</f>
        <v>0.5</v>
      </c>
      <c r="O7" s="32">
        <v>213.43</v>
      </c>
      <c r="P7" s="33">
        <v>1.65</v>
      </c>
      <c r="Q7" s="34">
        <f t="shared" ref="Q7:Q9" si="1">(N7*O7)*(1+P7)</f>
        <v>282.79475000000002</v>
      </c>
      <c r="R7" s="23"/>
      <c r="S7" s="27">
        <f t="shared" ref="S7:S9" si="2">L7+Q7</f>
        <v>461.17955000000001</v>
      </c>
    </row>
    <row r="8" spans="1:19" x14ac:dyDescent="0.25">
      <c r="A8" s="22">
        <f t="shared" ref="A8:A9" si="3">A7+1</f>
        <v>4</v>
      </c>
      <c r="B8" s="11">
        <v>135</v>
      </c>
      <c r="C8" s="11" t="s">
        <v>32</v>
      </c>
      <c r="D8" s="11">
        <v>22500</v>
      </c>
      <c r="E8" s="11" t="s">
        <v>2</v>
      </c>
      <c r="F8" s="11">
        <v>6914</v>
      </c>
      <c r="G8" s="11" t="s">
        <v>36</v>
      </c>
      <c r="H8" s="64">
        <v>231.44</v>
      </c>
      <c r="I8" s="64">
        <v>22.55</v>
      </c>
      <c r="J8" s="64">
        <f>SUM(H8:I8)</f>
        <v>253.99</v>
      </c>
      <c r="K8" s="28">
        <v>0.16</v>
      </c>
      <c r="L8" s="29">
        <f t="shared" si="0"/>
        <v>294.6284</v>
      </c>
      <c r="M8" s="31"/>
      <c r="N8" s="31">
        <f>'Loading Factors &amp; Assumptions'!$D$6</f>
        <v>0.5</v>
      </c>
      <c r="O8" s="32">
        <v>213.43</v>
      </c>
      <c r="P8" s="33">
        <v>1.65</v>
      </c>
      <c r="Q8" s="34">
        <f t="shared" si="1"/>
        <v>282.79475000000002</v>
      </c>
      <c r="R8" s="23"/>
      <c r="S8" s="27">
        <f t="shared" si="2"/>
        <v>577.42315000000008</v>
      </c>
    </row>
    <row r="9" spans="1:19" x14ac:dyDescent="0.25">
      <c r="A9" s="22">
        <f t="shared" si="3"/>
        <v>5</v>
      </c>
      <c r="B9" s="11">
        <v>180</v>
      </c>
      <c r="C9" s="11" t="s">
        <v>33</v>
      </c>
      <c r="D9" s="11">
        <v>33000</v>
      </c>
      <c r="E9" s="11" t="s">
        <v>2</v>
      </c>
      <c r="F9" s="11">
        <v>11000</v>
      </c>
      <c r="G9" s="11" t="s">
        <v>35</v>
      </c>
      <c r="H9" s="64">
        <v>238.6</v>
      </c>
      <c r="I9" s="64">
        <v>22.55</v>
      </c>
      <c r="J9" s="64">
        <f>SUM(H9:I9)</f>
        <v>261.14999999999998</v>
      </c>
      <c r="K9" s="28">
        <v>0.16</v>
      </c>
      <c r="L9" s="29">
        <f t="shared" si="0"/>
        <v>302.93399999999997</v>
      </c>
      <c r="M9" s="31"/>
      <c r="N9" s="31">
        <f>'Loading Factors &amp; Assumptions'!$D$6</f>
        <v>0.5</v>
      </c>
      <c r="O9" s="32">
        <v>213.43</v>
      </c>
      <c r="P9" s="33">
        <v>1.65</v>
      </c>
      <c r="Q9" s="34">
        <f t="shared" si="1"/>
        <v>282.79475000000002</v>
      </c>
      <c r="R9" s="23"/>
      <c r="S9" s="27">
        <f t="shared" si="2"/>
        <v>585.72874999999999</v>
      </c>
    </row>
  </sheetData>
  <mergeCells count="1">
    <mergeCell ref="A1:S1"/>
  </mergeCells>
  <pageMargins left="0.45" right="0.45" top="0.75" bottom="0.75" header="0.3" footer="0.3"/>
  <pageSetup scale="74" orientation="landscape" r:id="rId1"/>
  <headerFooter>
    <oddFooter>&amp;L&amp;14&amp;F&amp;C&amp;P of &amp;N&amp;R&amp;14&amp;A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2"/>
  <sheetViews>
    <sheetView workbookViewId="0">
      <selection activeCell="N14" sqref="N14"/>
    </sheetView>
  </sheetViews>
  <sheetFormatPr defaultRowHeight="15" x14ac:dyDescent="0.25"/>
  <cols>
    <col min="1" max="1" width="9.140625" style="36"/>
    <col min="2" max="10" width="9.140625" style="35"/>
    <col min="11" max="11" width="14.28515625" style="35" customWidth="1"/>
    <col min="12" max="12" width="3.7109375" style="35" customWidth="1"/>
    <col min="13" max="13" width="9.140625" style="35"/>
    <col min="14" max="14" width="11.7109375" style="35" customWidth="1"/>
    <col min="15" max="16384" width="9.140625" style="35"/>
  </cols>
  <sheetData>
    <row r="1" spans="1:16" x14ac:dyDescent="0.25">
      <c r="A1" s="89" t="s">
        <v>88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3" spans="1:16" x14ac:dyDescent="0.25">
      <c r="B3" s="36" t="s">
        <v>62</v>
      </c>
      <c r="C3" s="36" t="s">
        <v>63</v>
      </c>
      <c r="D3" s="36" t="s">
        <v>64</v>
      </c>
      <c r="E3" s="36" t="s">
        <v>65</v>
      </c>
      <c r="F3" s="36" t="s">
        <v>66</v>
      </c>
      <c r="G3" s="36" t="s">
        <v>67</v>
      </c>
      <c r="H3" s="36" t="s">
        <v>68</v>
      </c>
      <c r="I3" s="36" t="s">
        <v>69</v>
      </c>
      <c r="J3" s="36" t="s">
        <v>70</v>
      </c>
      <c r="K3" s="36" t="s">
        <v>71</v>
      </c>
      <c r="M3" s="36" t="s">
        <v>72</v>
      </c>
      <c r="N3" s="36" t="s">
        <v>73</v>
      </c>
      <c r="O3" s="36" t="s">
        <v>74</v>
      </c>
      <c r="P3" s="36" t="s">
        <v>75</v>
      </c>
    </row>
    <row r="4" spans="1:16" ht="60" x14ac:dyDescent="0.25">
      <c r="A4" s="36" t="s">
        <v>61</v>
      </c>
      <c r="B4" s="39" t="s">
        <v>5</v>
      </c>
      <c r="C4" s="39" t="s">
        <v>28</v>
      </c>
      <c r="D4" s="39" t="s">
        <v>29</v>
      </c>
      <c r="E4" s="39" t="s">
        <v>22</v>
      </c>
      <c r="F4" s="39" t="s">
        <v>20</v>
      </c>
      <c r="G4" s="39" t="s">
        <v>41</v>
      </c>
      <c r="H4" s="26" t="s">
        <v>1</v>
      </c>
      <c r="I4" s="37" t="s">
        <v>84</v>
      </c>
      <c r="J4" s="37" t="s">
        <v>51</v>
      </c>
      <c r="K4" s="37" t="s">
        <v>86</v>
      </c>
      <c r="L4" s="37"/>
      <c r="M4" s="37" t="s">
        <v>50</v>
      </c>
      <c r="N4" s="37" t="s">
        <v>87</v>
      </c>
      <c r="O4" s="37" t="s">
        <v>85</v>
      </c>
      <c r="P4" s="37" t="s">
        <v>47</v>
      </c>
    </row>
    <row r="5" spans="1:16" ht="30" x14ac:dyDescent="0.25">
      <c r="A5" s="48">
        <v>1</v>
      </c>
      <c r="B5" s="40">
        <v>55</v>
      </c>
      <c r="C5" s="40" t="s">
        <v>30</v>
      </c>
      <c r="D5" s="40">
        <v>8000</v>
      </c>
      <c r="E5" s="39" t="s">
        <v>2</v>
      </c>
      <c r="F5" s="40">
        <v>1900</v>
      </c>
      <c r="G5" s="40" t="s">
        <v>34</v>
      </c>
      <c r="H5" s="72">
        <v>125.26</v>
      </c>
      <c r="I5" s="41">
        <v>0.16</v>
      </c>
      <c r="J5" s="60">
        <f>H5*(1+I5)</f>
        <v>145.30160000000001</v>
      </c>
      <c r="M5" s="37">
        <f>'Loading Factors &amp; Assumptions'!$D$6</f>
        <v>0.5</v>
      </c>
      <c r="N5" s="42">
        <v>213.43</v>
      </c>
      <c r="O5" s="43">
        <v>1.65</v>
      </c>
      <c r="P5" s="44">
        <f>(M5*N5)*(1+O5)</f>
        <v>282.79475000000002</v>
      </c>
    </row>
    <row r="6" spans="1:16" ht="30" x14ac:dyDescent="0.25">
      <c r="A6" s="48">
        <f>A5+1</f>
        <v>2</v>
      </c>
      <c r="E6" s="39" t="s">
        <v>24</v>
      </c>
      <c r="F6" s="39" t="s">
        <v>25</v>
      </c>
      <c r="G6" s="39" t="s">
        <v>26</v>
      </c>
      <c r="H6" s="72">
        <v>22.55</v>
      </c>
      <c r="I6" s="41">
        <v>0.16</v>
      </c>
      <c r="J6" s="60">
        <f>H6*(1+I6)</f>
        <v>26.157999999999998</v>
      </c>
    </row>
    <row r="7" spans="1:16" x14ac:dyDescent="0.25">
      <c r="A7" s="48">
        <f t="shared" ref="A7" si="0">A6+1</f>
        <v>3</v>
      </c>
      <c r="E7" s="61"/>
      <c r="F7" s="61"/>
      <c r="G7" s="61"/>
      <c r="H7" s="73"/>
      <c r="I7" s="52"/>
      <c r="J7" s="39" t="s">
        <v>21</v>
      </c>
      <c r="K7" s="72">
        <f>J5+J6+P5</f>
        <v>454.25435000000004</v>
      </c>
    </row>
    <row r="8" spans="1:16" x14ac:dyDescent="0.25">
      <c r="A8" s="48"/>
      <c r="E8" s="74"/>
      <c r="F8" s="74"/>
      <c r="G8" s="74"/>
      <c r="H8" s="74"/>
      <c r="I8" s="52"/>
    </row>
    <row r="9" spans="1:16" x14ac:dyDescent="0.25">
      <c r="A9" s="48"/>
      <c r="I9" s="52"/>
    </row>
    <row r="10" spans="1:16" ht="30" x14ac:dyDescent="0.25">
      <c r="A10" s="48">
        <f>A7+1</f>
        <v>4</v>
      </c>
      <c r="B10" s="40">
        <v>90</v>
      </c>
      <c r="C10" s="40" t="s">
        <v>31</v>
      </c>
      <c r="D10" s="40">
        <v>13500</v>
      </c>
      <c r="E10" s="39" t="s">
        <v>2</v>
      </c>
      <c r="F10" s="40">
        <v>4900</v>
      </c>
      <c r="G10" s="40" t="s">
        <v>9</v>
      </c>
      <c r="H10" s="72">
        <v>131.22999999999999</v>
      </c>
      <c r="I10" s="41">
        <v>0.16</v>
      </c>
      <c r="J10" s="60">
        <f>H10*(1+I10)</f>
        <v>152.22679999999997</v>
      </c>
    </row>
    <row r="11" spans="1:16" ht="30" x14ac:dyDescent="0.25">
      <c r="A11" s="48">
        <f>A10+1</f>
        <v>5</v>
      </c>
      <c r="E11" s="75" t="s">
        <v>24</v>
      </c>
      <c r="F11" s="75" t="s">
        <v>25</v>
      </c>
      <c r="G11" s="76" t="s">
        <v>26</v>
      </c>
      <c r="H11" s="72">
        <v>22.55</v>
      </c>
      <c r="I11" s="41">
        <v>0.16</v>
      </c>
      <c r="J11" s="60">
        <f>H11*(1+I11)</f>
        <v>26.157999999999998</v>
      </c>
    </row>
    <row r="12" spans="1:16" x14ac:dyDescent="0.25">
      <c r="A12" s="48">
        <f>A11+1</f>
        <v>6</v>
      </c>
      <c r="E12" s="55"/>
      <c r="F12" s="55"/>
      <c r="G12" s="55"/>
      <c r="H12" s="77"/>
      <c r="I12" s="52"/>
      <c r="J12" s="40" t="s">
        <v>21</v>
      </c>
      <c r="K12" s="72">
        <f>J10+J11+P5</f>
        <v>461.17954999999995</v>
      </c>
    </row>
    <row r="13" spans="1:16" x14ac:dyDescent="0.25">
      <c r="A13" s="48"/>
      <c r="I13" s="52"/>
    </row>
    <row r="14" spans="1:16" x14ac:dyDescent="0.25">
      <c r="A14" s="48"/>
      <c r="I14" s="52"/>
    </row>
    <row r="15" spans="1:16" ht="30" x14ac:dyDescent="0.25">
      <c r="A15" s="48">
        <f>A12+1</f>
        <v>7</v>
      </c>
      <c r="B15" s="40">
        <v>135</v>
      </c>
      <c r="C15" s="40" t="s">
        <v>32</v>
      </c>
      <c r="D15" s="40">
        <v>22500</v>
      </c>
      <c r="E15" s="39" t="s">
        <v>2</v>
      </c>
      <c r="F15" s="40">
        <v>6914</v>
      </c>
      <c r="G15" s="40" t="s">
        <v>36</v>
      </c>
      <c r="H15" s="72">
        <v>253.99</v>
      </c>
      <c r="I15" s="41">
        <v>0.16</v>
      </c>
      <c r="J15" s="60">
        <f>H15*(1+I15)</f>
        <v>294.6284</v>
      </c>
    </row>
    <row r="16" spans="1:16" x14ac:dyDescent="0.25">
      <c r="A16" s="48">
        <f>A15+1</f>
        <v>8</v>
      </c>
      <c r="E16" s="75" t="s">
        <v>24</v>
      </c>
      <c r="F16" s="40" t="s">
        <v>25</v>
      </c>
      <c r="G16" s="40" t="s">
        <v>26</v>
      </c>
      <c r="H16" s="72">
        <v>22.55</v>
      </c>
      <c r="I16" s="41">
        <v>0.16</v>
      </c>
      <c r="J16" s="60">
        <f>H16*(1+I16)</f>
        <v>26.157999999999998</v>
      </c>
    </row>
    <row r="17" spans="1:11" x14ac:dyDescent="0.25">
      <c r="A17" s="48">
        <f>A16+1</f>
        <v>9</v>
      </c>
      <c r="E17" s="55"/>
      <c r="F17" s="54"/>
      <c r="G17" s="54"/>
      <c r="H17" s="77"/>
      <c r="I17" s="52"/>
      <c r="J17" s="40" t="s">
        <v>21</v>
      </c>
      <c r="K17" s="72">
        <f>J15+J16+P5</f>
        <v>603.58114999999998</v>
      </c>
    </row>
    <row r="18" spans="1:11" x14ac:dyDescent="0.25">
      <c r="A18" s="48"/>
      <c r="I18" s="52"/>
    </row>
    <row r="19" spans="1:11" x14ac:dyDescent="0.25">
      <c r="A19" s="48"/>
      <c r="I19" s="52"/>
    </row>
    <row r="20" spans="1:11" ht="30" x14ac:dyDescent="0.25">
      <c r="A20" s="48">
        <f>A17+1</f>
        <v>10</v>
      </c>
      <c r="B20" s="40">
        <v>180</v>
      </c>
      <c r="C20" s="40" t="s">
        <v>33</v>
      </c>
      <c r="D20" s="40">
        <v>33000</v>
      </c>
      <c r="E20" s="39" t="s">
        <v>2</v>
      </c>
      <c r="F20" s="40">
        <v>11000</v>
      </c>
      <c r="G20" s="40" t="s">
        <v>35</v>
      </c>
      <c r="H20" s="72">
        <v>261.14999999999998</v>
      </c>
      <c r="I20" s="41">
        <v>0.16</v>
      </c>
      <c r="J20" s="60">
        <f>H20*(1+I20)</f>
        <v>302.93399999999997</v>
      </c>
    </row>
    <row r="21" spans="1:11" x14ac:dyDescent="0.25">
      <c r="A21" s="48">
        <f>A20+1</f>
        <v>11</v>
      </c>
      <c r="E21" s="75" t="s">
        <v>24</v>
      </c>
      <c r="F21" s="78" t="s">
        <v>25</v>
      </c>
      <c r="G21" s="40" t="s">
        <v>26</v>
      </c>
      <c r="H21" s="72">
        <v>22.55</v>
      </c>
      <c r="I21" s="41">
        <v>0.16</v>
      </c>
      <c r="J21" s="60">
        <f>H21*(1+I21)</f>
        <v>26.157999999999998</v>
      </c>
    </row>
    <row r="22" spans="1:11" x14ac:dyDescent="0.25">
      <c r="A22" s="48">
        <f>A21+1</f>
        <v>12</v>
      </c>
      <c r="E22" s="55"/>
      <c r="F22" s="54"/>
      <c r="G22" s="54"/>
      <c r="H22" s="77"/>
      <c r="J22" s="40" t="s">
        <v>21</v>
      </c>
      <c r="K22" s="72">
        <f>J20+J21+P5</f>
        <v>611.88675000000001</v>
      </c>
    </row>
  </sheetData>
  <mergeCells count="1">
    <mergeCell ref="A1:P1"/>
  </mergeCells>
  <pageMargins left="0.45" right="0.45" top="0.75" bottom="0.75" header="0.3" footer="0.3"/>
  <pageSetup scale="89" orientation="landscape" r:id="rId1"/>
  <headerFooter>
    <oddFooter>&amp;L&amp;14&amp;F&amp;C&amp;P of &amp;N&amp;R&amp;14&amp;A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2"/>
  <sheetViews>
    <sheetView topLeftCell="A40" workbookViewId="0">
      <selection activeCell="M16" sqref="M16"/>
    </sheetView>
  </sheetViews>
  <sheetFormatPr defaultRowHeight="15" x14ac:dyDescent="0.25"/>
  <cols>
    <col min="1" max="1" width="9.140625" style="36"/>
    <col min="2" max="10" width="9.140625" style="35"/>
    <col min="11" max="11" width="16.85546875" style="35" customWidth="1"/>
    <col min="12" max="12" width="2.85546875" style="35" customWidth="1"/>
    <col min="13" max="13" width="9.140625" style="35"/>
    <col min="14" max="14" width="11.5703125" style="35" customWidth="1"/>
    <col min="15" max="16384" width="9.140625" style="35"/>
  </cols>
  <sheetData>
    <row r="1" spans="1:16" x14ac:dyDescent="0.25">
      <c r="A1" s="89" t="s">
        <v>90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3" spans="1:16" x14ac:dyDescent="0.25">
      <c r="B3" s="36" t="s">
        <v>62</v>
      </c>
      <c r="C3" s="36" t="s">
        <v>63</v>
      </c>
      <c r="D3" s="36" t="s">
        <v>64</v>
      </c>
      <c r="E3" s="36" t="s">
        <v>65</v>
      </c>
      <c r="F3" s="36" t="s">
        <v>66</v>
      </c>
      <c r="G3" s="36" t="s">
        <v>67</v>
      </c>
      <c r="H3" s="36" t="s">
        <v>68</v>
      </c>
      <c r="I3" s="36" t="s">
        <v>69</v>
      </c>
      <c r="J3" s="36" t="s">
        <v>70</v>
      </c>
      <c r="K3" s="36" t="s">
        <v>71</v>
      </c>
      <c r="M3" s="36" t="s">
        <v>72</v>
      </c>
      <c r="N3" s="36" t="s">
        <v>73</v>
      </c>
      <c r="O3" s="36" t="s">
        <v>74</v>
      </c>
      <c r="P3" s="36" t="s">
        <v>75</v>
      </c>
    </row>
    <row r="4" spans="1:16" ht="60" x14ac:dyDescent="0.25">
      <c r="A4" s="36" t="s">
        <v>61</v>
      </c>
      <c r="B4" s="39" t="s">
        <v>5</v>
      </c>
      <c r="C4" s="39" t="s">
        <v>28</v>
      </c>
      <c r="D4" s="39" t="s">
        <v>29</v>
      </c>
      <c r="E4" s="39" t="s">
        <v>22</v>
      </c>
      <c r="F4" s="39" t="s">
        <v>20</v>
      </c>
      <c r="G4" s="39" t="s">
        <v>40</v>
      </c>
      <c r="H4" s="26" t="s">
        <v>1</v>
      </c>
      <c r="I4" s="37" t="s">
        <v>84</v>
      </c>
      <c r="J4" s="37" t="s">
        <v>51</v>
      </c>
      <c r="K4" s="37" t="s">
        <v>86</v>
      </c>
      <c r="L4" s="37"/>
      <c r="M4" s="37" t="s">
        <v>50</v>
      </c>
      <c r="N4" s="37" t="s">
        <v>87</v>
      </c>
      <c r="O4" s="37" t="s">
        <v>85</v>
      </c>
      <c r="P4" s="37" t="s">
        <v>47</v>
      </c>
    </row>
    <row r="5" spans="1:16" ht="30" x14ac:dyDescent="0.25">
      <c r="A5" s="48">
        <v>1</v>
      </c>
      <c r="B5" s="40">
        <v>55</v>
      </c>
      <c r="C5" s="40" t="s">
        <v>30</v>
      </c>
      <c r="D5" s="40">
        <v>8000</v>
      </c>
      <c r="E5" s="39" t="s">
        <v>2</v>
      </c>
      <c r="F5" s="40">
        <v>1900</v>
      </c>
      <c r="G5" s="40" t="s">
        <v>34</v>
      </c>
      <c r="H5" s="72">
        <v>125.26</v>
      </c>
      <c r="I5" s="41">
        <v>0.16</v>
      </c>
      <c r="J5" s="60">
        <f>H5*(1+I5)</f>
        <v>145.30160000000001</v>
      </c>
      <c r="M5" s="37">
        <f>'Loading Factors &amp; Assumptions'!$D$6</f>
        <v>0.5</v>
      </c>
      <c r="N5" s="42">
        <f>'Loading Factors &amp; Assumptions'!$D$7</f>
        <v>213.43</v>
      </c>
      <c r="O5" s="43">
        <v>1.65</v>
      </c>
      <c r="P5" s="44">
        <f>(M5*N5)*(1+O5)</f>
        <v>282.79475000000002</v>
      </c>
    </row>
    <row r="6" spans="1:16" ht="30" x14ac:dyDescent="0.25">
      <c r="A6" s="48">
        <f>A5+1</f>
        <v>2</v>
      </c>
      <c r="B6" s="82"/>
      <c r="C6" s="82"/>
      <c r="D6" s="82"/>
      <c r="E6" s="75" t="s">
        <v>2</v>
      </c>
      <c r="F6" s="83">
        <v>1900</v>
      </c>
      <c r="G6" s="83" t="s">
        <v>34</v>
      </c>
      <c r="H6" s="72">
        <v>125.26</v>
      </c>
      <c r="I6" s="41">
        <v>0.16</v>
      </c>
      <c r="J6" s="60">
        <f t="shared" ref="J6:J8" si="0">H6*(1+I6)</f>
        <v>145.30160000000001</v>
      </c>
    </row>
    <row r="7" spans="1:16" x14ac:dyDescent="0.25">
      <c r="A7" s="48">
        <f t="shared" ref="A7:A9" si="1">A6+1</f>
        <v>3</v>
      </c>
      <c r="B7" s="82"/>
      <c r="C7" s="82"/>
      <c r="D7" s="82"/>
      <c r="E7" s="75" t="s">
        <v>24</v>
      </c>
      <c r="F7" s="83" t="s">
        <v>25</v>
      </c>
      <c r="G7" s="83" t="s">
        <v>26</v>
      </c>
      <c r="H7" s="72">
        <v>22.55</v>
      </c>
      <c r="I7" s="41">
        <v>0.16</v>
      </c>
      <c r="J7" s="60">
        <f t="shared" si="0"/>
        <v>26.157999999999998</v>
      </c>
    </row>
    <row r="8" spans="1:16" ht="30" x14ac:dyDescent="0.25">
      <c r="A8" s="48">
        <f t="shared" si="1"/>
        <v>4</v>
      </c>
      <c r="B8" s="36"/>
      <c r="C8" s="36"/>
      <c r="D8" s="36"/>
      <c r="E8" s="75" t="s">
        <v>24</v>
      </c>
      <c r="F8" s="75" t="s">
        <v>25</v>
      </c>
      <c r="G8" s="75" t="s">
        <v>26</v>
      </c>
      <c r="H8" s="72">
        <v>22.55</v>
      </c>
      <c r="I8" s="41">
        <v>0.16</v>
      </c>
      <c r="J8" s="60">
        <f t="shared" si="0"/>
        <v>26.157999999999998</v>
      </c>
    </row>
    <row r="9" spans="1:16" x14ac:dyDescent="0.25">
      <c r="A9" s="48">
        <f t="shared" si="1"/>
        <v>5</v>
      </c>
      <c r="B9" s="36"/>
      <c r="C9" s="36"/>
      <c r="D9" s="36"/>
      <c r="E9" s="55"/>
      <c r="F9" s="55"/>
      <c r="G9" s="55"/>
      <c r="H9" s="77"/>
      <c r="I9" s="52"/>
      <c r="J9" s="39" t="s">
        <v>21</v>
      </c>
      <c r="K9" s="72">
        <f>SUM(J5:J8)+P5</f>
        <v>625.71395000000007</v>
      </c>
    </row>
    <row r="10" spans="1:16" x14ac:dyDescent="0.25">
      <c r="B10" s="36"/>
      <c r="C10" s="36"/>
      <c r="D10" s="36"/>
      <c r="E10" s="36"/>
      <c r="F10" s="36"/>
      <c r="I10" s="52"/>
    </row>
    <row r="11" spans="1:16" x14ac:dyDescent="0.25">
      <c r="B11" s="36"/>
      <c r="C11" s="36"/>
      <c r="D11" s="36"/>
      <c r="E11" s="36"/>
      <c r="F11" s="36"/>
      <c r="G11" s="36"/>
      <c r="H11" s="84"/>
      <c r="I11" s="52"/>
    </row>
    <row r="12" spans="1:16" ht="30" x14ac:dyDescent="0.25">
      <c r="A12" s="48">
        <f>A9+1</f>
        <v>6</v>
      </c>
      <c r="B12" s="40">
        <v>90</v>
      </c>
      <c r="C12" s="40" t="s">
        <v>31</v>
      </c>
      <c r="D12" s="40">
        <v>13500</v>
      </c>
      <c r="E12" s="39" t="s">
        <v>2</v>
      </c>
      <c r="F12" s="40">
        <v>4900</v>
      </c>
      <c r="G12" s="40" t="s">
        <v>9</v>
      </c>
      <c r="H12" s="72">
        <v>131.22999999999999</v>
      </c>
      <c r="I12" s="41">
        <v>0.16</v>
      </c>
      <c r="J12" s="60">
        <f>H12*(1+I12)</f>
        <v>152.22679999999997</v>
      </c>
    </row>
    <row r="13" spans="1:16" ht="30" x14ac:dyDescent="0.25">
      <c r="A13" s="48">
        <f>A12+1</f>
        <v>7</v>
      </c>
      <c r="B13" s="82"/>
      <c r="C13" s="82"/>
      <c r="D13" s="82"/>
      <c r="E13" s="75" t="s">
        <v>2</v>
      </c>
      <c r="F13" s="83">
        <v>4900</v>
      </c>
      <c r="G13" s="85" t="s">
        <v>9</v>
      </c>
      <c r="H13" s="72">
        <v>131.22999999999999</v>
      </c>
      <c r="I13" s="41">
        <v>0.16</v>
      </c>
      <c r="J13" s="60">
        <f t="shared" ref="J13:J15" si="2">H13*(1+I13)</f>
        <v>152.22679999999997</v>
      </c>
    </row>
    <row r="14" spans="1:16" x14ac:dyDescent="0.25">
      <c r="A14" s="48">
        <f>A13+1</f>
        <v>8</v>
      </c>
      <c r="B14" s="82"/>
      <c r="C14" s="82"/>
      <c r="D14" s="82"/>
      <c r="E14" s="75" t="s">
        <v>24</v>
      </c>
      <c r="F14" s="83" t="s">
        <v>25</v>
      </c>
      <c r="G14" s="85" t="s">
        <v>26</v>
      </c>
      <c r="H14" s="72">
        <v>22.55</v>
      </c>
      <c r="I14" s="41">
        <v>0.16</v>
      </c>
      <c r="J14" s="60">
        <f t="shared" si="2"/>
        <v>26.157999999999998</v>
      </c>
    </row>
    <row r="15" spans="1:16" ht="30" x14ac:dyDescent="0.25">
      <c r="A15" s="48">
        <f>A14+1</f>
        <v>9</v>
      </c>
      <c r="B15" s="36"/>
      <c r="C15" s="36"/>
      <c r="D15" s="36"/>
      <c r="E15" s="75" t="s">
        <v>24</v>
      </c>
      <c r="F15" s="75" t="s">
        <v>25</v>
      </c>
      <c r="G15" s="76" t="s">
        <v>26</v>
      </c>
      <c r="H15" s="72">
        <v>22.55</v>
      </c>
      <c r="I15" s="41">
        <v>0.16</v>
      </c>
      <c r="J15" s="60">
        <f t="shared" si="2"/>
        <v>26.157999999999998</v>
      </c>
    </row>
    <row r="16" spans="1:16" x14ac:dyDescent="0.25">
      <c r="A16" s="48">
        <f>A15+1</f>
        <v>10</v>
      </c>
      <c r="B16" s="36"/>
      <c r="C16" s="36"/>
      <c r="D16" s="36"/>
      <c r="E16" s="55"/>
      <c r="F16" s="55"/>
      <c r="G16" s="55"/>
      <c r="H16" s="77"/>
      <c r="I16" s="52"/>
      <c r="J16" s="40" t="s">
        <v>21</v>
      </c>
      <c r="K16" s="72">
        <f>SUM(J12:J15)+P5</f>
        <v>639.56434999999999</v>
      </c>
    </row>
    <row r="17" spans="1:11" x14ac:dyDescent="0.25">
      <c r="B17" s="36"/>
      <c r="C17" s="36"/>
      <c r="D17" s="36"/>
      <c r="E17" s="36"/>
      <c r="F17" s="36"/>
      <c r="I17" s="52"/>
    </row>
    <row r="18" spans="1:11" x14ac:dyDescent="0.25">
      <c r="B18" s="36"/>
      <c r="C18" s="36"/>
      <c r="D18" s="36"/>
      <c r="E18" s="36"/>
      <c r="F18" s="36"/>
      <c r="G18" s="36"/>
      <c r="H18" s="84"/>
      <c r="I18" s="52"/>
    </row>
    <row r="19" spans="1:11" ht="30" x14ac:dyDescent="0.25">
      <c r="A19" s="48">
        <f>A16+1</f>
        <v>11</v>
      </c>
      <c r="B19" s="40">
        <v>135</v>
      </c>
      <c r="C19" s="40" t="s">
        <v>32</v>
      </c>
      <c r="D19" s="40">
        <v>22500</v>
      </c>
      <c r="E19" s="39" t="s">
        <v>2</v>
      </c>
      <c r="F19" s="40">
        <v>6914</v>
      </c>
      <c r="G19" s="40" t="s">
        <v>36</v>
      </c>
      <c r="H19" s="72">
        <v>253.99</v>
      </c>
      <c r="I19" s="41">
        <v>0.16</v>
      </c>
      <c r="J19" s="60">
        <f>H19*(1+I19)</f>
        <v>294.6284</v>
      </c>
    </row>
    <row r="20" spans="1:11" ht="30" x14ac:dyDescent="0.25">
      <c r="A20" s="48">
        <f>A19+1</f>
        <v>12</v>
      </c>
      <c r="B20" s="82"/>
      <c r="C20" s="82"/>
      <c r="D20" s="82"/>
      <c r="E20" s="75" t="s">
        <v>2</v>
      </c>
      <c r="F20" s="40">
        <v>6914</v>
      </c>
      <c r="G20" s="40" t="s">
        <v>36</v>
      </c>
      <c r="H20" s="72">
        <v>253.99</v>
      </c>
      <c r="I20" s="41">
        <v>0.16</v>
      </c>
      <c r="J20" s="60">
        <f t="shared" ref="J20:J22" si="3">H20*(1+I20)</f>
        <v>294.6284</v>
      </c>
    </row>
    <row r="21" spans="1:11" x14ac:dyDescent="0.25">
      <c r="A21" s="48">
        <f>A20+1</f>
        <v>13</v>
      </c>
      <c r="B21" s="82"/>
      <c r="C21" s="82"/>
      <c r="D21" s="82"/>
      <c r="E21" s="75" t="s">
        <v>24</v>
      </c>
      <c r="F21" s="40" t="s">
        <v>25</v>
      </c>
      <c r="G21" s="40" t="s">
        <v>26</v>
      </c>
      <c r="H21" s="72">
        <v>22.55</v>
      </c>
      <c r="I21" s="41">
        <v>0.16</v>
      </c>
      <c r="J21" s="60">
        <f t="shared" si="3"/>
        <v>26.157999999999998</v>
      </c>
    </row>
    <row r="22" spans="1:11" x14ac:dyDescent="0.25">
      <c r="A22" s="48">
        <f>A21+1</f>
        <v>14</v>
      </c>
      <c r="B22" s="36"/>
      <c r="C22" s="36"/>
      <c r="D22" s="36"/>
      <c r="E22" s="75" t="s">
        <v>24</v>
      </c>
      <c r="F22" s="40" t="s">
        <v>25</v>
      </c>
      <c r="G22" s="40" t="s">
        <v>26</v>
      </c>
      <c r="H22" s="72">
        <v>22.55</v>
      </c>
      <c r="I22" s="41">
        <v>0.16</v>
      </c>
      <c r="J22" s="60">
        <f t="shared" si="3"/>
        <v>26.157999999999998</v>
      </c>
    </row>
    <row r="23" spans="1:11" x14ac:dyDescent="0.25">
      <c r="A23" s="48">
        <f>A22+1</f>
        <v>15</v>
      </c>
      <c r="B23" s="36"/>
      <c r="C23" s="36"/>
      <c r="D23" s="36"/>
      <c r="E23" s="55"/>
      <c r="F23" s="54"/>
      <c r="G23" s="54"/>
      <c r="H23" s="77"/>
      <c r="I23" s="52"/>
      <c r="J23" s="40" t="s">
        <v>21</v>
      </c>
      <c r="K23" s="72">
        <f>SUM(J19:J22)+P5</f>
        <v>924.36755000000005</v>
      </c>
    </row>
    <row r="24" spans="1:11" x14ac:dyDescent="0.25">
      <c r="B24" s="36"/>
      <c r="C24" s="36"/>
      <c r="D24" s="36"/>
      <c r="E24" s="36"/>
      <c r="F24" s="36"/>
      <c r="I24" s="52"/>
    </row>
    <row r="25" spans="1:11" x14ac:dyDescent="0.25">
      <c r="B25" s="36"/>
      <c r="C25" s="36"/>
      <c r="D25" s="36"/>
      <c r="E25" s="36"/>
      <c r="F25" s="36"/>
      <c r="G25" s="36"/>
      <c r="H25" s="84"/>
      <c r="I25" s="52"/>
    </row>
    <row r="26" spans="1:11" ht="30" x14ac:dyDescent="0.25">
      <c r="A26" s="48">
        <f>A23+1</f>
        <v>16</v>
      </c>
      <c r="B26" s="40">
        <v>180</v>
      </c>
      <c r="C26" s="40" t="s">
        <v>33</v>
      </c>
      <c r="D26" s="40">
        <v>33000</v>
      </c>
      <c r="E26" s="39" t="s">
        <v>2</v>
      </c>
      <c r="F26" s="40">
        <v>11000</v>
      </c>
      <c r="G26" s="40" t="s">
        <v>35</v>
      </c>
      <c r="H26" s="72">
        <v>261.14999999999998</v>
      </c>
      <c r="I26" s="41">
        <v>0.16</v>
      </c>
      <c r="J26" s="60">
        <f>H26*(1+I26)</f>
        <v>302.93399999999997</v>
      </c>
    </row>
    <row r="27" spans="1:11" ht="30" x14ac:dyDescent="0.25">
      <c r="A27" s="48">
        <f>A26+1</f>
        <v>17</v>
      </c>
      <c r="B27" s="82"/>
      <c r="C27" s="82"/>
      <c r="D27" s="82"/>
      <c r="E27" s="75" t="s">
        <v>2</v>
      </c>
      <c r="F27" s="78">
        <v>11000</v>
      </c>
      <c r="G27" s="40" t="s">
        <v>35</v>
      </c>
      <c r="H27" s="72">
        <v>261.14999999999998</v>
      </c>
      <c r="I27" s="41">
        <v>0.16</v>
      </c>
      <c r="J27" s="60">
        <f t="shared" ref="J27:J29" si="4">H27*(1+I27)</f>
        <v>302.93399999999997</v>
      </c>
    </row>
    <row r="28" spans="1:11" x14ac:dyDescent="0.25">
      <c r="A28" s="48">
        <f>A27+1</f>
        <v>18</v>
      </c>
      <c r="B28" s="82"/>
      <c r="C28" s="82"/>
      <c r="D28" s="82"/>
      <c r="E28" s="75" t="s">
        <v>24</v>
      </c>
      <c r="F28" s="78" t="s">
        <v>25</v>
      </c>
      <c r="G28" s="40" t="s">
        <v>26</v>
      </c>
      <c r="H28" s="72">
        <v>22.55</v>
      </c>
      <c r="I28" s="41">
        <v>0.16</v>
      </c>
      <c r="J28" s="60">
        <f t="shared" si="4"/>
        <v>26.157999999999998</v>
      </c>
    </row>
    <row r="29" spans="1:11" x14ac:dyDescent="0.25">
      <c r="A29" s="48">
        <f t="shared" ref="A29:A30" si="5">A28+1</f>
        <v>19</v>
      </c>
      <c r="B29" s="36"/>
      <c r="C29" s="36"/>
      <c r="D29" s="36"/>
      <c r="E29" s="75" t="s">
        <v>24</v>
      </c>
      <c r="F29" s="78" t="s">
        <v>25</v>
      </c>
      <c r="G29" s="40" t="s">
        <v>26</v>
      </c>
      <c r="H29" s="72">
        <v>22.55</v>
      </c>
      <c r="I29" s="41">
        <v>0.16</v>
      </c>
      <c r="J29" s="60">
        <f t="shared" si="4"/>
        <v>26.157999999999998</v>
      </c>
    </row>
    <row r="30" spans="1:11" x14ac:dyDescent="0.25">
      <c r="A30" s="48">
        <f t="shared" si="5"/>
        <v>20</v>
      </c>
      <c r="B30" s="36"/>
      <c r="C30" s="36"/>
      <c r="D30" s="36"/>
      <c r="E30" s="55"/>
      <c r="F30" s="54"/>
      <c r="G30" s="54"/>
      <c r="H30" s="77"/>
      <c r="J30" s="40" t="s">
        <v>21</v>
      </c>
      <c r="K30" s="72">
        <f>SUM(J26:J29)+P5</f>
        <v>940.97874999999999</v>
      </c>
    </row>
    <row r="31" spans="1:11" x14ac:dyDescent="0.25">
      <c r="A31" s="48"/>
      <c r="B31" s="36"/>
      <c r="C31" s="36"/>
      <c r="D31" s="36"/>
      <c r="E31" s="36"/>
      <c r="F31" s="36"/>
    </row>
    <row r="32" spans="1:11" x14ac:dyDescent="0.25">
      <c r="A32" s="48"/>
    </row>
  </sheetData>
  <mergeCells count="1">
    <mergeCell ref="A1:P1"/>
  </mergeCells>
  <pageMargins left="0.45" right="0.45" top="0.75" bottom="0.75" header="0.3" footer="0.3"/>
  <pageSetup scale="82" orientation="landscape" r:id="rId1"/>
  <headerFooter>
    <oddFooter>&amp;L&amp;14&amp;F&amp;C&amp;P of &amp;N&amp;R&amp;14&amp;A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8"/>
  <sheetViews>
    <sheetView workbookViewId="0">
      <selection activeCell="G24" sqref="G24"/>
    </sheetView>
  </sheetViews>
  <sheetFormatPr defaultRowHeight="15" x14ac:dyDescent="0.25"/>
  <cols>
    <col min="1" max="1" width="9.140625" style="22"/>
    <col min="2" max="2" width="9.140625" style="21"/>
    <col min="3" max="3" width="12.140625" style="21" customWidth="1"/>
    <col min="4" max="4" width="9.140625" style="21"/>
    <col min="5" max="5" width="12.42578125" style="21" customWidth="1"/>
    <col min="6" max="12" width="9.140625" style="21"/>
    <col min="13" max="13" width="2.42578125" style="21" customWidth="1"/>
    <col min="14" max="14" width="9.140625" style="21"/>
    <col min="15" max="15" width="11.5703125" style="21" customWidth="1"/>
    <col min="16" max="17" width="9.140625" style="21"/>
    <col min="18" max="18" width="2" style="21" customWidth="1"/>
    <col min="19" max="19" width="18" style="21" customWidth="1"/>
    <col min="20" max="16384" width="9.140625" style="21"/>
  </cols>
  <sheetData>
    <row r="1" spans="1:19" x14ac:dyDescent="0.25">
      <c r="A1" s="90" t="s">
        <v>88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3" spans="1:19" x14ac:dyDescent="0.25">
      <c r="B3" s="22" t="s">
        <v>62</v>
      </c>
      <c r="C3" s="22" t="s">
        <v>63</v>
      </c>
      <c r="D3" s="22" t="s">
        <v>64</v>
      </c>
      <c r="E3" s="22" t="s">
        <v>65</v>
      </c>
      <c r="F3" s="22" t="s">
        <v>66</v>
      </c>
      <c r="G3" s="22" t="s">
        <v>67</v>
      </c>
      <c r="H3" s="22" t="s">
        <v>68</v>
      </c>
      <c r="I3" s="22" t="s">
        <v>69</v>
      </c>
      <c r="J3" s="22" t="s">
        <v>70</v>
      </c>
      <c r="K3" s="22" t="s">
        <v>71</v>
      </c>
      <c r="L3" s="22" t="s">
        <v>72</v>
      </c>
      <c r="N3" s="22" t="s">
        <v>73</v>
      </c>
      <c r="O3" s="22" t="s">
        <v>74</v>
      </c>
      <c r="P3" s="22" t="s">
        <v>75</v>
      </c>
      <c r="Q3" s="22" t="s">
        <v>76</v>
      </c>
      <c r="S3" s="22" t="s">
        <v>77</v>
      </c>
    </row>
    <row r="4" spans="1:19" ht="60" x14ac:dyDescent="0.25">
      <c r="A4" s="22" t="s">
        <v>61</v>
      </c>
      <c r="B4" s="25" t="s">
        <v>5</v>
      </c>
      <c r="C4" s="25" t="s">
        <v>37</v>
      </c>
      <c r="D4" s="25" t="s">
        <v>39</v>
      </c>
      <c r="E4" s="25" t="s">
        <v>0</v>
      </c>
      <c r="F4" s="25" t="s">
        <v>3</v>
      </c>
      <c r="G4" s="25" t="s">
        <v>11</v>
      </c>
      <c r="H4" s="27" t="s">
        <v>1</v>
      </c>
      <c r="I4" s="27" t="s">
        <v>27</v>
      </c>
      <c r="J4" s="27" t="s">
        <v>21</v>
      </c>
      <c r="K4" s="23" t="s">
        <v>84</v>
      </c>
      <c r="L4" s="23" t="s">
        <v>47</v>
      </c>
      <c r="M4" s="23"/>
      <c r="N4" s="23" t="s">
        <v>50</v>
      </c>
      <c r="O4" s="23" t="s">
        <v>87</v>
      </c>
      <c r="P4" s="23" t="s">
        <v>85</v>
      </c>
      <c r="Q4" s="23" t="s">
        <v>47</v>
      </c>
      <c r="R4" s="23"/>
      <c r="S4" s="23" t="s">
        <v>86</v>
      </c>
    </row>
    <row r="5" spans="1:19" x14ac:dyDescent="0.25">
      <c r="A5" s="22">
        <v>1</v>
      </c>
      <c r="B5" s="11">
        <v>100</v>
      </c>
      <c r="C5" s="11" t="s">
        <v>38</v>
      </c>
      <c r="D5" s="11">
        <v>8500</v>
      </c>
      <c r="E5" s="11" t="s">
        <v>2</v>
      </c>
      <c r="F5" s="11">
        <v>4900</v>
      </c>
      <c r="G5" s="11" t="s">
        <v>9</v>
      </c>
      <c r="H5" s="65">
        <v>131.22999999999999</v>
      </c>
      <c r="I5" s="65">
        <v>22.55</v>
      </c>
      <c r="J5" s="72">
        <f>SUM(H5:I5)</f>
        <v>153.78</v>
      </c>
      <c r="K5" s="41">
        <v>0.16</v>
      </c>
      <c r="L5" s="27">
        <f>J5*(1+K5)</f>
        <v>178.38479999999998</v>
      </c>
      <c r="M5" s="23"/>
      <c r="N5" s="37">
        <f>'Loading Factors &amp; Assumptions'!$D$6</f>
        <v>0.5</v>
      </c>
      <c r="O5" s="42">
        <v>213.43</v>
      </c>
      <c r="P5" s="43">
        <v>1.65</v>
      </c>
      <c r="Q5" s="34">
        <f>(N5*O5)*(1+P5)</f>
        <v>282.79475000000002</v>
      </c>
      <c r="R5" s="23"/>
      <c r="S5" s="27">
        <f>L5+Q5</f>
        <v>461.17955000000001</v>
      </c>
    </row>
    <row r="6" spans="1:19" x14ac:dyDescent="0.25">
      <c r="A6" s="22">
        <f>A5+1</f>
        <v>2</v>
      </c>
      <c r="B6" s="11">
        <v>175</v>
      </c>
      <c r="C6" s="11" t="s">
        <v>38</v>
      </c>
      <c r="D6" s="11">
        <v>12000</v>
      </c>
      <c r="E6" s="11" t="s">
        <v>2</v>
      </c>
      <c r="F6" s="11">
        <v>8300</v>
      </c>
      <c r="G6" s="11" t="s">
        <v>10</v>
      </c>
      <c r="H6" s="65">
        <v>172.98</v>
      </c>
      <c r="I6" s="65">
        <v>22.55</v>
      </c>
      <c r="J6" s="72">
        <f>SUM(H6:I6)</f>
        <v>195.53</v>
      </c>
      <c r="K6" s="41">
        <v>0.16</v>
      </c>
      <c r="L6" s="27">
        <f t="shared" ref="L6:L8" si="0">J6*(1+K6)</f>
        <v>226.81479999999999</v>
      </c>
      <c r="N6" s="37">
        <f>'Loading Factors &amp; Assumptions'!$D$6</f>
        <v>0.5</v>
      </c>
      <c r="O6" s="42">
        <f>'Loading Factors &amp; Assumptions'!$D$7</f>
        <v>213.43</v>
      </c>
      <c r="P6" s="43">
        <v>1.65</v>
      </c>
      <c r="Q6" s="34">
        <f t="shared" ref="Q6:Q8" si="1">(N6*O6)*(1+P6)</f>
        <v>282.79475000000002</v>
      </c>
      <c r="S6" s="27">
        <f t="shared" ref="S6:S8" si="2">L6+Q6</f>
        <v>509.60955000000001</v>
      </c>
    </row>
    <row r="7" spans="1:19" x14ac:dyDescent="0.25">
      <c r="A7" s="22">
        <f t="shared" ref="A7:A8" si="3">A6+1</f>
        <v>3</v>
      </c>
      <c r="B7" s="11">
        <v>250</v>
      </c>
      <c r="C7" s="11" t="s">
        <v>38</v>
      </c>
      <c r="D7" s="11">
        <v>18000</v>
      </c>
      <c r="E7" s="11" t="s">
        <v>2</v>
      </c>
      <c r="F7" s="11">
        <v>11000</v>
      </c>
      <c r="G7" s="11" t="s">
        <v>35</v>
      </c>
      <c r="H7" s="65">
        <v>238.6</v>
      </c>
      <c r="I7" s="65">
        <v>22.55</v>
      </c>
      <c r="J7" s="72">
        <f>SUM(H7:I7)</f>
        <v>261.14999999999998</v>
      </c>
      <c r="K7" s="41">
        <v>0.16</v>
      </c>
      <c r="L7" s="27">
        <f t="shared" si="0"/>
        <v>302.93399999999997</v>
      </c>
      <c r="N7" s="37">
        <f>'Loading Factors &amp; Assumptions'!$D$6</f>
        <v>0.5</v>
      </c>
      <c r="O7" s="42">
        <f>'Loading Factors &amp; Assumptions'!$D$7</f>
        <v>213.43</v>
      </c>
      <c r="P7" s="43">
        <v>1.65</v>
      </c>
      <c r="Q7" s="34">
        <f t="shared" si="1"/>
        <v>282.79475000000002</v>
      </c>
      <c r="S7" s="27">
        <f t="shared" si="2"/>
        <v>585.72874999999999</v>
      </c>
    </row>
    <row r="8" spans="1:19" x14ac:dyDescent="0.25">
      <c r="A8" s="22">
        <f t="shared" si="3"/>
        <v>4</v>
      </c>
      <c r="B8" s="11">
        <v>400</v>
      </c>
      <c r="C8" s="11" t="s">
        <v>38</v>
      </c>
      <c r="D8" s="11">
        <v>32000</v>
      </c>
      <c r="E8" s="11" t="s">
        <v>2</v>
      </c>
      <c r="F8" s="11">
        <v>14000</v>
      </c>
      <c r="G8" s="11" t="s">
        <v>18</v>
      </c>
      <c r="H8" s="65">
        <v>268.42</v>
      </c>
      <c r="I8" s="65">
        <v>22.55</v>
      </c>
      <c r="J8" s="72">
        <f>SUM(H8:I8)</f>
        <v>290.97000000000003</v>
      </c>
      <c r="K8" s="41">
        <v>0.16</v>
      </c>
      <c r="L8" s="27">
        <f t="shared" si="0"/>
        <v>337.52519999999998</v>
      </c>
      <c r="N8" s="37">
        <f>'Loading Factors &amp; Assumptions'!$D$6</f>
        <v>0.5</v>
      </c>
      <c r="O8" s="42">
        <f>'Loading Factors &amp; Assumptions'!$D$7</f>
        <v>213.43</v>
      </c>
      <c r="P8" s="43">
        <v>1.65</v>
      </c>
      <c r="Q8" s="34">
        <f t="shared" si="1"/>
        <v>282.79475000000002</v>
      </c>
      <c r="S8" s="27">
        <f t="shared" si="2"/>
        <v>620.31995000000006</v>
      </c>
    </row>
  </sheetData>
  <mergeCells count="1">
    <mergeCell ref="A1:S1"/>
  </mergeCells>
  <pageMargins left="0.45" right="0.45" top="0.75" bottom="0.75" header="0.3" footer="0.3"/>
  <pageSetup scale="72" orientation="landscape" r:id="rId1"/>
  <headerFooter>
    <oddFooter>&amp;L&amp;14&amp;F&amp;C&amp;P of &amp;N&amp;R&amp;14&amp;A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558F04E8106243B64406965E06F819" ma:contentTypeVersion="8" ma:contentTypeDescription="Create a new document." ma:contentTypeScope="" ma:versionID="613b7a19f2a3a0326aaf7c1eace0399c">
  <xsd:schema xmlns:xsd="http://www.w3.org/2001/XMLSchema" xmlns:xs="http://www.w3.org/2001/XMLSchema" xmlns:p="http://schemas.microsoft.com/office/2006/metadata/properties" xmlns:ns3="dee78854-d241-41b0-8411-773191e98521" targetNamespace="http://schemas.microsoft.com/office/2006/metadata/properties" ma:root="true" ma:fieldsID="8f26882c663f84835256429be8aaed55" ns3:_="">
    <xsd:import namespace="dee78854-d241-41b0-8411-773191e9852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78854-d241-41b0-8411-773191e985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A48EDA-4E32-4E8A-9166-54D5C20E14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e78854-d241-41b0-8411-773191e985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A9322A-C603-49E7-8B53-81FAA061E5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78E2D8-6D42-48CF-978D-47680F88FE14}">
  <ds:schemaRefs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dee78854-d241-41b0-8411-773191e9852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Loading Factors &amp; Assumptions</vt:lpstr>
      <vt:lpstr>O&amp;M</vt:lpstr>
      <vt:lpstr>HPS Class A</vt:lpstr>
      <vt:lpstr>HPS Class B &amp; C Single</vt:lpstr>
      <vt:lpstr>HPS Class B &amp; C Double</vt:lpstr>
      <vt:lpstr>LPS Class A</vt:lpstr>
      <vt:lpstr>LPS Class B &amp; C Single</vt:lpstr>
      <vt:lpstr>LPS Class B &amp; C Double</vt:lpstr>
      <vt:lpstr>Metal Halide Class A</vt:lpstr>
      <vt:lpstr>Metal Halide Class B &amp; C</vt:lpstr>
      <vt:lpstr>Mercury Vapor Class A</vt:lpstr>
      <vt:lpstr>'HPS Class A'!Print_Area</vt:lpstr>
      <vt:lpstr>'HPS Class B &amp; C Double'!Print_Area</vt:lpstr>
      <vt:lpstr>'HPS Class B &amp; C Single'!Print_Area</vt:lpstr>
      <vt:lpstr>'Loading Factors &amp; Assumptions'!Print_Area</vt:lpstr>
      <vt:lpstr>'LPS Class A'!Print_Area</vt:lpstr>
      <vt:lpstr>'LPS Class B &amp; C Double'!Print_Area</vt:lpstr>
      <vt:lpstr>'LPS Class B &amp; C Single'!Print_Area</vt:lpstr>
      <vt:lpstr>'Mercury Vapor Class A'!Print_Area</vt:lpstr>
      <vt:lpstr>'Metal Halide Class A'!Print_Area</vt:lpstr>
      <vt:lpstr>'Metal Halide Class B &amp; C'!Print_Area</vt:lpstr>
      <vt:lpstr>'O&amp;M'!Print_Area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Von Waldner;MMezta@semprautilities.com</dc:creator>
  <cp:lastModifiedBy>SNelson</cp:lastModifiedBy>
  <cp:lastPrinted>2019-06-04T23:11:09Z</cp:lastPrinted>
  <dcterms:created xsi:type="dcterms:W3CDTF">2018-03-13T19:07:07Z</dcterms:created>
  <dcterms:modified xsi:type="dcterms:W3CDTF">2019-08-29T21:53:25Z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0x010100DE558F04E8106243B64406965E06F819</vt:lpwstr>
  </property>
</Properties>
</file>