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ct-sdge/Programs/PYD 2.0/Workpapers/"/>
    </mc:Choice>
  </mc:AlternateContent>
  <xr:revisionPtr revIDLastSave="0" documentId="8_{77DD8D32-7386-4FF9-9032-45C5FAD1E392}" xr6:coauthVersionLast="41" xr6:coauthVersionMax="41" xr10:uidLastSave="{00000000-0000-0000-0000-000000000000}"/>
  <bookViews>
    <workbookView xWindow="28680" yWindow="-120" windowWidth="29040" windowHeight="17025" tabRatio="965" activeTab="1" xr2:uid="{78933E17-95CF-48A8-A464-C54830D427D5}"/>
  </bookViews>
  <sheets>
    <sheet name="Assumptions" sheetId="12" r:id="rId1"/>
    <sheet name="Summary Table" sheetId="35" r:id="rId2"/>
    <sheet name="Cost Estimate By Month" sheetId="21" r:id="rId3"/>
    <sheet name="Const. Site Cost Summary" sheetId="15" r:id="rId4"/>
    <sheet name="Const. Cost Breakdown-Site Type" sheetId="13" r:id="rId5"/>
    <sheet name=" Monthly Site Construction" sheetId="20" r:id="rId6"/>
    <sheet name="Maintenance by Month" sheetId="40" r:id="rId7"/>
    <sheet name="Testimony Table 3-1" sheetId="41" r:id="rId8"/>
    <sheet name="Testimony Table 3-2" sheetId="47" r:id="rId9"/>
    <sheet name="Testimony Table 3-3" sheetId="48" r:id="rId10"/>
    <sheet name="Testimony Table 3-4" sheetId="44" r:id="rId11"/>
    <sheet name="Testimony Table 3-5, 5-1" sheetId="42" r:id="rId12"/>
    <sheet name="Testimony Table 3-6, 5-2" sheetId="43" r:id="rId13"/>
    <sheet name="Other Reference --&gt;" sheetId="6" state="hidden" r:id="rId14"/>
    <sheet name="Job Type Cost-Const. ED Loader" sheetId="3" state="hidden" r:id="rId15"/>
  </sheets>
  <definedNames>
    <definedName name="_xlnm._FilterDatabase" localSheetId="6" hidden="1">'Maintenance by Month'!#REF!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44" l="1"/>
  <c r="C13" i="44"/>
  <c r="L11" i="35"/>
  <c r="E13" i="44" l="1"/>
  <c r="E12" i="44"/>
  <c r="E11" i="44"/>
  <c r="E10" i="44"/>
  <c r="E9" i="44"/>
  <c r="E8" i="44"/>
  <c r="E7" i="44"/>
  <c r="E6" i="44"/>
  <c r="E5" i="44"/>
  <c r="G6" i="43"/>
  <c r="G7" i="43"/>
  <c r="G8" i="43"/>
  <c r="G9" i="43"/>
  <c r="D8" i="43"/>
  <c r="E8" i="43"/>
  <c r="F8" i="43"/>
  <c r="C8" i="43"/>
  <c r="D6" i="43"/>
  <c r="E6" i="43"/>
  <c r="F6" i="43"/>
  <c r="C6" i="43"/>
  <c r="D5" i="43"/>
  <c r="E5" i="43"/>
  <c r="F5" i="43"/>
  <c r="C5" i="43"/>
  <c r="C9" i="42"/>
  <c r="C8" i="42"/>
  <c r="G8" i="42" s="1"/>
  <c r="C7" i="42"/>
  <c r="G7" i="42" s="1"/>
  <c r="G6" i="42"/>
  <c r="G5" i="42"/>
  <c r="D8" i="42"/>
  <c r="E8" i="42"/>
  <c r="F8" i="42"/>
  <c r="E5" i="42"/>
  <c r="F5" i="42"/>
  <c r="K27" i="35"/>
  <c r="P27" i="35" s="1"/>
  <c r="G27" i="35"/>
  <c r="C26" i="35"/>
  <c r="C28" i="35" s="1"/>
  <c r="D26" i="35"/>
  <c r="D28" i="35" s="1"/>
  <c r="E26" i="35"/>
  <c r="E28" i="35" s="1"/>
  <c r="F26" i="35"/>
  <c r="F28" i="35" s="1"/>
  <c r="H26" i="35"/>
  <c r="H27" i="35" s="1"/>
  <c r="M27" i="35" s="1"/>
  <c r="I26" i="35"/>
  <c r="I27" i="35" s="1"/>
  <c r="J26" i="35"/>
  <c r="J27" i="35" s="1"/>
  <c r="O27" i="35" s="1"/>
  <c r="K26" i="35"/>
  <c r="G24" i="35"/>
  <c r="P14" i="35"/>
  <c r="N14" i="35"/>
  <c r="M14" i="35"/>
  <c r="L14" i="35"/>
  <c r="P11" i="35"/>
  <c r="N11" i="35"/>
  <c r="M11" i="35"/>
  <c r="K28" i="35" l="1"/>
  <c r="I28" i="35"/>
  <c r="N27" i="35"/>
  <c r="Q27" i="35" s="1"/>
  <c r="J28" i="35"/>
  <c r="H28" i="35"/>
  <c r="G26" i="35"/>
  <c r="G28" i="35" s="1"/>
  <c r="P28" i="35"/>
  <c r="O26" i="35"/>
  <c r="O28" i="35" s="1"/>
  <c r="L27" i="35"/>
  <c r="N26" i="35"/>
  <c r="P26" i="35"/>
  <c r="L26" i="35"/>
  <c r="M26" i="35"/>
  <c r="M28" i="35" s="1"/>
  <c r="D11" i="48"/>
  <c r="C11" i="48"/>
  <c r="E11" i="48" s="1"/>
  <c r="E14" i="47"/>
  <c r="E11" i="47"/>
  <c r="E13" i="47" s="1"/>
  <c r="E16" i="47" s="1"/>
  <c r="E10" i="47"/>
  <c r="E7" i="47"/>
  <c r="E6" i="47"/>
  <c r="DE52" i="21"/>
  <c r="DD52" i="21"/>
  <c r="DC52" i="21"/>
  <c r="DB52" i="21"/>
  <c r="DA52" i="21"/>
  <c r="CZ52" i="21"/>
  <c r="CY52" i="21"/>
  <c r="CX52" i="21"/>
  <c r="CW52" i="21"/>
  <c r="CV52" i="21"/>
  <c r="CU52" i="21"/>
  <c r="CS52" i="21"/>
  <c r="CR52" i="21"/>
  <c r="CQ52" i="21"/>
  <c r="CP52" i="21"/>
  <c r="CO52" i="21"/>
  <c r="CN52" i="21"/>
  <c r="CM52" i="21"/>
  <c r="CL52" i="21"/>
  <c r="CK52" i="21"/>
  <c r="CJ52" i="21"/>
  <c r="CI52" i="21"/>
  <c r="CG52" i="21"/>
  <c r="CF52" i="21"/>
  <c r="CE52" i="21"/>
  <c r="CD52" i="21"/>
  <c r="CC52" i="21"/>
  <c r="CB52" i="21"/>
  <c r="CA52" i="21"/>
  <c r="BZ52" i="21"/>
  <c r="BY52" i="21"/>
  <c r="BX52" i="21"/>
  <c r="BW52" i="21"/>
  <c r="BU52" i="21"/>
  <c r="BT52" i="21"/>
  <c r="BS52" i="21"/>
  <c r="BR52" i="21"/>
  <c r="BQ52" i="21"/>
  <c r="BP52" i="21"/>
  <c r="BO52" i="21"/>
  <c r="BN52" i="21"/>
  <c r="BM52" i="21"/>
  <c r="BL52" i="21"/>
  <c r="BK52" i="21"/>
  <c r="BJ34" i="21"/>
  <c r="BI34" i="21"/>
  <c r="BH34" i="21"/>
  <c r="BG34" i="21"/>
  <c r="BG31" i="21"/>
  <c r="BH31" i="21"/>
  <c r="BI31" i="21"/>
  <c r="BJ31" i="21"/>
  <c r="H34" i="21"/>
  <c r="F34" i="21"/>
  <c r="E34" i="21"/>
  <c r="BI35" i="21"/>
  <c r="BH35" i="21"/>
  <c r="BG35" i="21"/>
  <c r="L28" i="35" l="1"/>
  <c r="N28" i="35"/>
  <c r="Q26" i="35"/>
  <c r="Q28" i="35" s="1"/>
  <c r="BG36" i="21"/>
  <c r="BH36" i="21"/>
  <c r="BI36" i="21"/>
  <c r="BF31" i="21"/>
  <c r="BF34" i="21"/>
  <c r="C16" i="47" l="1"/>
  <c r="E17" i="47" s="1"/>
  <c r="BL39" i="21" l="1"/>
  <c r="BM39" i="21"/>
  <c r="BN39" i="21"/>
  <c r="BO39" i="21"/>
  <c r="BP39" i="21"/>
  <c r="BQ39" i="21"/>
  <c r="BR39" i="21"/>
  <c r="BS39" i="21"/>
  <c r="BT39" i="21"/>
  <c r="BU39" i="21"/>
  <c r="BV39" i="21"/>
  <c r="BW39" i="21"/>
  <c r="BX39" i="21"/>
  <c r="BY39" i="21"/>
  <c r="BZ39" i="21"/>
  <c r="CA39" i="21"/>
  <c r="CB39" i="21"/>
  <c r="CC39" i="21"/>
  <c r="CD39" i="21"/>
  <c r="CE39" i="21"/>
  <c r="CF39" i="21"/>
  <c r="CG39" i="21"/>
  <c r="CH39" i="21"/>
  <c r="CI39" i="21"/>
  <c r="CJ39" i="21"/>
  <c r="CK39" i="21"/>
  <c r="CL39" i="21"/>
  <c r="CM39" i="21"/>
  <c r="CN39" i="21"/>
  <c r="CO39" i="21"/>
  <c r="CP39" i="21"/>
  <c r="CQ39" i="21"/>
  <c r="CR39" i="21"/>
  <c r="CS39" i="21"/>
  <c r="CT39" i="21"/>
  <c r="CU39" i="21"/>
  <c r="CV39" i="21"/>
  <c r="CW39" i="21"/>
  <c r="CX39" i="21"/>
  <c r="CY39" i="21"/>
  <c r="CZ39" i="21"/>
  <c r="DA39" i="21"/>
  <c r="DB39" i="21"/>
  <c r="DC39" i="21"/>
  <c r="DD39" i="21"/>
  <c r="DE39" i="21"/>
  <c r="DF39" i="21"/>
  <c r="BL40" i="21"/>
  <c r="BM40" i="21"/>
  <c r="BN40" i="21"/>
  <c r="BO40" i="21"/>
  <c r="BP40" i="21"/>
  <c r="BQ40" i="21"/>
  <c r="BR40" i="21"/>
  <c r="BS40" i="21"/>
  <c r="BT40" i="21"/>
  <c r="BU40" i="21"/>
  <c r="BV40" i="21"/>
  <c r="BW40" i="21"/>
  <c r="BX40" i="21"/>
  <c r="BY40" i="21"/>
  <c r="BZ40" i="21"/>
  <c r="CA40" i="21"/>
  <c r="CB40" i="21"/>
  <c r="CC40" i="21"/>
  <c r="CD40" i="21"/>
  <c r="CE40" i="21"/>
  <c r="CF40" i="21"/>
  <c r="CG40" i="21"/>
  <c r="CH40" i="21"/>
  <c r="CI40" i="21"/>
  <c r="CJ40" i="21"/>
  <c r="CK40" i="21"/>
  <c r="CL40" i="21"/>
  <c r="CM40" i="21"/>
  <c r="CN40" i="21"/>
  <c r="CO40" i="21"/>
  <c r="CP40" i="21"/>
  <c r="CQ40" i="21"/>
  <c r="CR40" i="21"/>
  <c r="CS40" i="21"/>
  <c r="CT40" i="21"/>
  <c r="CU40" i="21"/>
  <c r="CV40" i="21"/>
  <c r="CW40" i="21"/>
  <c r="CX40" i="21"/>
  <c r="CY40" i="21"/>
  <c r="CZ40" i="21"/>
  <c r="DA40" i="21"/>
  <c r="DB40" i="21"/>
  <c r="DC40" i="21"/>
  <c r="DD40" i="21"/>
  <c r="DE40" i="21"/>
  <c r="DF40" i="21"/>
  <c r="BL41" i="21"/>
  <c r="BM41" i="21"/>
  <c r="BN41" i="21"/>
  <c r="BO41" i="21"/>
  <c r="BP41" i="21"/>
  <c r="BQ41" i="21"/>
  <c r="BR41" i="21"/>
  <c r="BS41" i="21"/>
  <c r="BT41" i="21"/>
  <c r="BU41" i="21"/>
  <c r="BV41" i="21"/>
  <c r="BW41" i="21"/>
  <c r="BX41" i="21"/>
  <c r="BY41" i="21"/>
  <c r="BZ41" i="21"/>
  <c r="CA41" i="21"/>
  <c r="CB41" i="21"/>
  <c r="CC41" i="21"/>
  <c r="CD41" i="21"/>
  <c r="CE41" i="21"/>
  <c r="CF41" i="21"/>
  <c r="CG41" i="21"/>
  <c r="CH41" i="21"/>
  <c r="CI41" i="21"/>
  <c r="CJ41" i="21"/>
  <c r="CK41" i="21"/>
  <c r="CL41" i="21"/>
  <c r="CM41" i="21"/>
  <c r="CN41" i="21"/>
  <c r="CO41" i="21"/>
  <c r="CP41" i="21"/>
  <c r="CQ41" i="21"/>
  <c r="CR41" i="21"/>
  <c r="CS41" i="21"/>
  <c r="CT41" i="21"/>
  <c r="CU41" i="21"/>
  <c r="CV41" i="21"/>
  <c r="CW41" i="21"/>
  <c r="CX41" i="21"/>
  <c r="CY41" i="21"/>
  <c r="CZ41" i="21"/>
  <c r="DA41" i="21"/>
  <c r="DB41" i="21"/>
  <c r="DC41" i="21"/>
  <c r="DD41" i="21"/>
  <c r="DE41" i="21"/>
  <c r="DF41" i="21"/>
  <c r="BL42" i="21"/>
  <c r="BM42" i="21"/>
  <c r="BN42" i="21"/>
  <c r="BO42" i="21"/>
  <c r="BP42" i="21"/>
  <c r="BQ42" i="21"/>
  <c r="BR42" i="21"/>
  <c r="BS42" i="21"/>
  <c r="BT42" i="21"/>
  <c r="BU42" i="21"/>
  <c r="BV42" i="21"/>
  <c r="BW42" i="21"/>
  <c r="BX42" i="21"/>
  <c r="BY42" i="21"/>
  <c r="BZ42" i="21"/>
  <c r="CA42" i="21"/>
  <c r="CB42" i="21"/>
  <c r="CC42" i="21"/>
  <c r="CD42" i="21"/>
  <c r="CE42" i="21"/>
  <c r="CF42" i="21"/>
  <c r="CG42" i="21"/>
  <c r="CH42" i="21"/>
  <c r="CI42" i="21"/>
  <c r="CJ42" i="21"/>
  <c r="CK42" i="21"/>
  <c r="CL42" i="21"/>
  <c r="CM42" i="21"/>
  <c r="CN42" i="21"/>
  <c r="CO42" i="21"/>
  <c r="CP42" i="21"/>
  <c r="CQ42" i="21"/>
  <c r="CR42" i="21"/>
  <c r="CS42" i="21"/>
  <c r="CT42" i="21"/>
  <c r="CU42" i="21"/>
  <c r="CV42" i="21"/>
  <c r="CW42" i="21"/>
  <c r="CX42" i="21"/>
  <c r="CY42" i="21"/>
  <c r="CZ42" i="21"/>
  <c r="DA42" i="21"/>
  <c r="DB42" i="21"/>
  <c r="DC42" i="21"/>
  <c r="DD42" i="21"/>
  <c r="DE42" i="21"/>
  <c r="DF42" i="21"/>
  <c r="BL43" i="21"/>
  <c r="BM43" i="21"/>
  <c r="BN43" i="21"/>
  <c r="BO43" i="21"/>
  <c r="BP43" i="21"/>
  <c r="BQ43" i="21"/>
  <c r="BR43" i="21"/>
  <c r="BS43" i="21"/>
  <c r="BT43" i="21"/>
  <c r="BU43" i="21"/>
  <c r="BV43" i="21"/>
  <c r="BW43" i="21"/>
  <c r="BX43" i="21"/>
  <c r="BY43" i="21"/>
  <c r="BZ43" i="21"/>
  <c r="CA43" i="21"/>
  <c r="CB43" i="21"/>
  <c r="CC43" i="21"/>
  <c r="CD43" i="21"/>
  <c r="CE43" i="21"/>
  <c r="CF43" i="21"/>
  <c r="CG43" i="21"/>
  <c r="CH43" i="21"/>
  <c r="CI43" i="21"/>
  <c r="CJ43" i="21"/>
  <c r="CK43" i="21"/>
  <c r="CL43" i="21"/>
  <c r="CM43" i="21"/>
  <c r="CN43" i="21"/>
  <c r="CO43" i="21"/>
  <c r="CP43" i="21"/>
  <c r="CQ43" i="21"/>
  <c r="CR43" i="21"/>
  <c r="CS43" i="21"/>
  <c r="CT43" i="21"/>
  <c r="CU43" i="21"/>
  <c r="CV43" i="21"/>
  <c r="CW43" i="21"/>
  <c r="CX43" i="21"/>
  <c r="CY43" i="21"/>
  <c r="CZ43" i="21"/>
  <c r="DA43" i="21"/>
  <c r="DB43" i="21"/>
  <c r="DC43" i="21"/>
  <c r="DD43" i="21"/>
  <c r="DE43" i="21"/>
  <c r="DF43" i="21"/>
  <c r="BL44" i="21"/>
  <c r="BM44" i="21"/>
  <c r="BN44" i="21"/>
  <c r="BO44" i="21"/>
  <c r="BP44" i="21"/>
  <c r="BQ44" i="21"/>
  <c r="BR44" i="21"/>
  <c r="BS44" i="21"/>
  <c r="BT44" i="21"/>
  <c r="BU44" i="21"/>
  <c r="BV44" i="21"/>
  <c r="BW44" i="21"/>
  <c r="BX44" i="21"/>
  <c r="BY44" i="21"/>
  <c r="BZ44" i="21"/>
  <c r="CA44" i="21"/>
  <c r="CB44" i="21"/>
  <c r="CC44" i="21"/>
  <c r="CD44" i="21"/>
  <c r="CE44" i="21"/>
  <c r="CF44" i="21"/>
  <c r="CG44" i="21"/>
  <c r="CH44" i="21"/>
  <c r="CI44" i="21"/>
  <c r="CJ44" i="21"/>
  <c r="CK44" i="21"/>
  <c r="CL44" i="21"/>
  <c r="CM44" i="21"/>
  <c r="CN44" i="21"/>
  <c r="CO44" i="21"/>
  <c r="CP44" i="21"/>
  <c r="CQ44" i="21"/>
  <c r="CR44" i="21"/>
  <c r="CS44" i="21"/>
  <c r="CT44" i="21"/>
  <c r="CU44" i="21"/>
  <c r="CV44" i="21"/>
  <c r="CW44" i="21"/>
  <c r="CX44" i="21"/>
  <c r="CY44" i="21"/>
  <c r="CZ44" i="21"/>
  <c r="DA44" i="21"/>
  <c r="DB44" i="21"/>
  <c r="DC44" i="21"/>
  <c r="DD44" i="21"/>
  <c r="DE44" i="21"/>
  <c r="DF44" i="21"/>
  <c r="BL45" i="21"/>
  <c r="BM45" i="21"/>
  <c r="BN45" i="21"/>
  <c r="BO45" i="21"/>
  <c r="BP45" i="21"/>
  <c r="BQ45" i="21"/>
  <c r="BR45" i="21"/>
  <c r="BS45" i="21"/>
  <c r="BT45" i="21"/>
  <c r="BU45" i="21"/>
  <c r="BV45" i="21"/>
  <c r="BW45" i="21"/>
  <c r="BX45" i="21"/>
  <c r="BY45" i="21"/>
  <c r="BZ45" i="21"/>
  <c r="CA45" i="21"/>
  <c r="CB45" i="21"/>
  <c r="CC45" i="21"/>
  <c r="CD45" i="21"/>
  <c r="CE45" i="21"/>
  <c r="CF45" i="21"/>
  <c r="CG45" i="21"/>
  <c r="CH45" i="21"/>
  <c r="CI45" i="21"/>
  <c r="CJ45" i="21"/>
  <c r="CK45" i="21"/>
  <c r="CL45" i="21"/>
  <c r="CM45" i="21"/>
  <c r="CN45" i="21"/>
  <c r="CO45" i="21"/>
  <c r="CP45" i="21"/>
  <c r="CQ45" i="21"/>
  <c r="CR45" i="21"/>
  <c r="CS45" i="21"/>
  <c r="CT45" i="21"/>
  <c r="CU45" i="21"/>
  <c r="CV45" i="21"/>
  <c r="CW45" i="21"/>
  <c r="CX45" i="21"/>
  <c r="CY45" i="21"/>
  <c r="CZ45" i="21"/>
  <c r="DA45" i="21"/>
  <c r="DB45" i="21"/>
  <c r="DC45" i="21"/>
  <c r="DD45" i="21"/>
  <c r="DE45" i="21"/>
  <c r="DF45" i="21"/>
  <c r="BL46" i="21"/>
  <c r="BM46" i="21"/>
  <c r="BN46" i="21"/>
  <c r="BO46" i="21"/>
  <c r="BP46" i="21"/>
  <c r="BQ46" i="21"/>
  <c r="BR46" i="21"/>
  <c r="BS46" i="21"/>
  <c r="BT46" i="21"/>
  <c r="BU46" i="21"/>
  <c r="BV46" i="21"/>
  <c r="BW46" i="21"/>
  <c r="BX46" i="21"/>
  <c r="BY46" i="21"/>
  <c r="BZ46" i="21"/>
  <c r="CA46" i="21"/>
  <c r="CB46" i="21"/>
  <c r="CC46" i="21"/>
  <c r="CD46" i="21"/>
  <c r="CE46" i="21"/>
  <c r="CF46" i="21"/>
  <c r="CG46" i="21"/>
  <c r="CH46" i="21"/>
  <c r="CI46" i="21"/>
  <c r="CJ46" i="21"/>
  <c r="CK46" i="21"/>
  <c r="CL46" i="21"/>
  <c r="CM46" i="21"/>
  <c r="CN46" i="21"/>
  <c r="CO46" i="21"/>
  <c r="CP46" i="21"/>
  <c r="CQ46" i="21"/>
  <c r="CR46" i="21"/>
  <c r="CS46" i="21"/>
  <c r="CT46" i="21"/>
  <c r="CU46" i="21"/>
  <c r="CV46" i="21"/>
  <c r="CW46" i="21"/>
  <c r="CX46" i="21"/>
  <c r="CY46" i="21"/>
  <c r="CZ46" i="21"/>
  <c r="DA46" i="21"/>
  <c r="DB46" i="21"/>
  <c r="DC46" i="21"/>
  <c r="DD46" i="21"/>
  <c r="DE46" i="21"/>
  <c r="DF46" i="21"/>
  <c r="BL47" i="21"/>
  <c r="BM47" i="21"/>
  <c r="BN47" i="21"/>
  <c r="BO47" i="21"/>
  <c r="BP47" i="21"/>
  <c r="BQ47" i="21"/>
  <c r="BR47" i="21"/>
  <c r="BS47" i="21"/>
  <c r="BT47" i="21"/>
  <c r="BU47" i="21"/>
  <c r="BV47" i="21"/>
  <c r="BW47" i="21"/>
  <c r="BX47" i="21"/>
  <c r="BY47" i="21"/>
  <c r="BZ47" i="21"/>
  <c r="CA47" i="21"/>
  <c r="CB47" i="21"/>
  <c r="CC47" i="21"/>
  <c r="CD47" i="21"/>
  <c r="CE47" i="21"/>
  <c r="CF47" i="21"/>
  <c r="CG47" i="21"/>
  <c r="CH47" i="21"/>
  <c r="CI47" i="21"/>
  <c r="CJ47" i="21"/>
  <c r="CK47" i="21"/>
  <c r="CL47" i="21"/>
  <c r="CM47" i="21"/>
  <c r="CN47" i="21"/>
  <c r="CO47" i="21"/>
  <c r="CP47" i="21"/>
  <c r="CQ47" i="21"/>
  <c r="CR47" i="21"/>
  <c r="CS47" i="21"/>
  <c r="CT47" i="21"/>
  <c r="CU47" i="21"/>
  <c r="CV47" i="21"/>
  <c r="CW47" i="21"/>
  <c r="CX47" i="21"/>
  <c r="CY47" i="21"/>
  <c r="CZ47" i="21"/>
  <c r="DA47" i="21"/>
  <c r="DB47" i="21"/>
  <c r="DC47" i="21"/>
  <c r="DD47" i="21"/>
  <c r="DE47" i="21"/>
  <c r="DF47" i="21"/>
  <c r="BL48" i="21"/>
  <c r="BM48" i="21"/>
  <c r="BN48" i="21"/>
  <c r="BO48" i="21"/>
  <c r="BP48" i="21"/>
  <c r="BQ48" i="21"/>
  <c r="BR48" i="21"/>
  <c r="BS48" i="21"/>
  <c r="BT48" i="21"/>
  <c r="BU48" i="21"/>
  <c r="BV48" i="21"/>
  <c r="BW48" i="21"/>
  <c r="BX48" i="21"/>
  <c r="BY48" i="21"/>
  <c r="BZ48" i="21"/>
  <c r="CA48" i="21"/>
  <c r="CB48" i="21"/>
  <c r="CC48" i="21"/>
  <c r="CD48" i="21"/>
  <c r="CE48" i="21"/>
  <c r="CF48" i="21"/>
  <c r="CG48" i="21"/>
  <c r="CH48" i="21"/>
  <c r="CI48" i="21"/>
  <c r="CJ48" i="21"/>
  <c r="CK48" i="21"/>
  <c r="CL48" i="21"/>
  <c r="CM48" i="21"/>
  <c r="CN48" i="21"/>
  <c r="CO48" i="21"/>
  <c r="CP48" i="21"/>
  <c r="CQ48" i="21"/>
  <c r="CR48" i="21"/>
  <c r="CS48" i="21"/>
  <c r="CT48" i="21"/>
  <c r="CU48" i="21"/>
  <c r="CV48" i="21"/>
  <c r="CW48" i="21"/>
  <c r="CX48" i="21"/>
  <c r="CY48" i="21"/>
  <c r="CZ48" i="21"/>
  <c r="DA48" i="21"/>
  <c r="DB48" i="21"/>
  <c r="DC48" i="21"/>
  <c r="DD48" i="21"/>
  <c r="DE48" i="21"/>
  <c r="DF48" i="21"/>
  <c r="BL49" i="21"/>
  <c r="BM49" i="21"/>
  <c r="BN49" i="21"/>
  <c r="BO49" i="21"/>
  <c r="BP49" i="21"/>
  <c r="BQ49" i="21"/>
  <c r="BR49" i="21"/>
  <c r="BS49" i="21"/>
  <c r="BT49" i="21"/>
  <c r="BU49" i="21"/>
  <c r="BV49" i="21"/>
  <c r="BW49" i="21"/>
  <c r="BX49" i="21"/>
  <c r="BY49" i="21"/>
  <c r="BZ49" i="21"/>
  <c r="CA49" i="21"/>
  <c r="CB49" i="21"/>
  <c r="CC49" i="21"/>
  <c r="CD49" i="21"/>
  <c r="CE49" i="21"/>
  <c r="CF49" i="21"/>
  <c r="CG49" i="21"/>
  <c r="CH49" i="21"/>
  <c r="CI49" i="21"/>
  <c r="CJ49" i="21"/>
  <c r="CK49" i="21"/>
  <c r="CL49" i="21"/>
  <c r="CM49" i="21"/>
  <c r="CN49" i="21"/>
  <c r="CO49" i="21"/>
  <c r="CP49" i="21"/>
  <c r="CQ49" i="21"/>
  <c r="CR49" i="21"/>
  <c r="CS49" i="21"/>
  <c r="CT49" i="21"/>
  <c r="CU49" i="21"/>
  <c r="CV49" i="21"/>
  <c r="CW49" i="21"/>
  <c r="CX49" i="21"/>
  <c r="CY49" i="21"/>
  <c r="CZ49" i="21"/>
  <c r="DA49" i="21"/>
  <c r="DB49" i="21"/>
  <c r="DC49" i="21"/>
  <c r="DD49" i="21"/>
  <c r="DE49" i="21"/>
  <c r="DF49" i="21"/>
  <c r="BL50" i="21"/>
  <c r="BM50" i="21"/>
  <c r="BN50" i="21"/>
  <c r="BO50" i="21"/>
  <c r="BP50" i="21"/>
  <c r="BQ50" i="21"/>
  <c r="BR50" i="21"/>
  <c r="BS50" i="21"/>
  <c r="BT50" i="21"/>
  <c r="BU50" i="21"/>
  <c r="BV50" i="21"/>
  <c r="BW50" i="21"/>
  <c r="BX50" i="21"/>
  <c r="BY50" i="21"/>
  <c r="BZ50" i="21"/>
  <c r="CA50" i="21"/>
  <c r="CB50" i="21"/>
  <c r="CC50" i="21"/>
  <c r="CD50" i="21"/>
  <c r="CE50" i="21"/>
  <c r="CF50" i="21"/>
  <c r="CG50" i="21"/>
  <c r="CH50" i="21"/>
  <c r="CI50" i="21"/>
  <c r="CJ50" i="21"/>
  <c r="CK50" i="21"/>
  <c r="CL50" i="21"/>
  <c r="CM50" i="21"/>
  <c r="CN50" i="21"/>
  <c r="CO50" i="21"/>
  <c r="CP50" i="21"/>
  <c r="CQ50" i="21"/>
  <c r="CR50" i="21"/>
  <c r="CS50" i="21"/>
  <c r="CT50" i="21"/>
  <c r="CU50" i="21"/>
  <c r="CV50" i="21"/>
  <c r="CW50" i="21"/>
  <c r="CX50" i="21"/>
  <c r="CY50" i="21"/>
  <c r="CZ50" i="21"/>
  <c r="DA50" i="21"/>
  <c r="DB50" i="21"/>
  <c r="DC50" i="21"/>
  <c r="DD50" i="21"/>
  <c r="DE50" i="21"/>
  <c r="DF50" i="21"/>
  <c r="BK50" i="21"/>
  <c r="BK44" i="21"/>
  <c r="BK45" i="21"/>
  <c r="BK46" i="21"/>
  <c r="BK47" i="21"/>
  <c r="BK43" i="21"/>
  <c r="BK49" i="21"/>
  <c r="BK48" i="21"/>
  <c r="BK40" i="21"/>
  <c r="BK41" i="21"/>
  <c r="BK42" i="21"/>
  <c r="BK39" i="21"/>
  <c r="BJ45" i="21" l="1"/>
  <c r="CX38" i="21"/>
  <c r="CX51" i="21" s="1"/>
  <c r="BH48" i="21"/>
  <c r="DF38" i="21"/>
  <c r="DF51" i="21" s="1"/>
  <c r="BZ38" i="21"/>
  <c r="BZ51" i="21" s="1"/>
  <c r="BZ54" i="21" s="1"/>
  <c r="BJ43" i="21"/>
  <c r="CP38" i="21"/>
  <c r="CP51" i="21" s="1"/>
  <c r="CH38" i="21"/>
  <c r="CH51" i="21" s="1"/>
  <c r="BR38" i="21"/>
  <c r="BR51" i="21" s="1"/>
  <c r="BR54" i="21" s="1"/>
  <c r="BI41" i="21"/>
  <c r="BG50" i="21"/>
  <c r="BG53" i="21"/>
  <c r="H30" i="35" s="1"/>
  <c r="BH53" i="21"/>
  <c r="I30" i="35" s="1"/>
  <c r="BJ48" i="21"/>
  <c r="BI47" i="21"/>
  <c r="BH47" i="21"/>
  <c r="BG47" i="21"/>
  <c r="BJ46" i="21"/>
  <c r="BI46" i="21"/>
  <c r="BH46" i="21"/>
  <c r="BG46" i="21"/>
  <c r="DE38" i="21"/>
  <c r="DE51" i="21" s="1"/>
  <c r="CW38" i="21"/>
  <c r="CW51" i="21" s="1"/>
  <c r="BI45" i="21"/>
  <c r="CG38" i="21"/>
  <c r="CG51" i="21" s="1"/>
  <c r="CG54" i="21" s="1"/>
  <c r="BY38" i="21"/>
  <c r="BY51" i="21" s="1"/>
  <c r="BY54" i="21" s="1"/>
  <c r="BQ38" i="21"/>
  <c r="BQ51" i="21" s="1"/>
  <c r="BQ54" i="21" s="1"/>
  <c r="DD38" i="21"/>
  <c r="DD51" i="21" s="1"/>
  <c r="CV38" i="21"/>
  <c r="CV51" i="21" s="1"/>
  <c r="CN38" i="21"/>
  <c r="CN51" i="21" s="1"/>
  <c r="CF38" i="21"/>
  <c r="CF51" i="21" s="1"/>
  <c r="CF54" i="21" s="1"/>
  <c r="BX38" i="21"/>
  <c r="BX51" i="21" s="1"/>
  <c r="BX54" i="21" s="1"/>
  <c r="BP38" i="21"/>
  <c r="BP51" i="21" s="1"/>
  <c r="BP54" i="21" s="1"/>
  <c r="DC38" i="21"/>
  <c r="DC51" i="21" s="1"/>
  <c r="CU38" i="21"/>
  <c r="CU51" i="21" s="1"/>
  <c r="BI43" i="21"/>
  <c r="CE38" i="21"/>
  <c r="CE51" i="21" s="1"/>
  <c r="CE54" i="21" s="1"/>
  <c r="BH43" i="21"/>
  <c r="BO38" i="21"/>
  <c r="BO51" i="21" s="1"/>
  <c r="BO54" i="21" s="1"/>
  <c r="BJ42" i="21"/>
  <c r="CT38" i="21"/>
  <c r="CT51" i="21" s="1"/>
  <c r="BI42" i="21"/>
  <c r="CD38" i="21"/>
  <c r="CD51" i="21" s="1"/>
  <c r="CD54" i="21" s="1"/>
  <c r="BV38" i="21"/>
  <c r="BV51" i="21" s="1"/>
  <c r="BN38" i="21"/>
  <c r="BN51" i="21" s="1"/>
  <c r="BN54" i="21" s="1"/>
  <c r="DA38" i="21"/>
  <c r="DA51" i="21" s="1"/>
  <c r="CS38" i="21"/>
  <c r="CS51" i="21" s="1"/>
  <c r="CK38" i="21"/>
  <c r="CK51" i="21" s="1"/>
  <c r="CK54" i="21" s="1"/>
  <c r="BH41" i="21"/>
  <c r="BU38" i="21"/>
  <c r="BU51" i="21" s="1"/>
  <c r="BU54" i="21" s="1"/>
  <c r="BG41" i="21"/>
  <c r="BJ40" i="21"/>
  <c r="CR38" i="21"/>
  <c r="CR51" i="21" s="1"/>
  <c r="BI40" i="21"/>
  <c r="BH40" i="21"/>
  <c r="BT38" i="21"/>
  <c r="BT51" i="21" s="1"/>
  <c r="BT54" i="21" s="1"/>
  <c r="BL38" i="21"/>
  <c r="BL51" i="21" s="1"/>
  <c r="BL54" i="21" s="1"/>
  <c r="BJ39" i="21"/>
  <c r="CQ38" i="21"/>
  <c r="CQ51" i="21" s="1"/>
  <c r="BI39" i="21"/>
  <c r="BH39" i="21"/>
  <c r="BS38" i="21"/>
  <c r="BS51" i="21" s="1"/>
  <c r="BS54" i="21" s="1"/>
  <c r="BJ50" i="21"/>
  <c r="BI48" i="21"/>
  <c r="BI49" i="21"/>
  <c r="BJ47" i="21"/>
  <c r="BI50" i="21"/>
  <c r="BJ49" i="21"/>
  <c r="BH50" i="21"/>
  <c r="BG49" i="21"/>
  <c r="BH49" i="21"/>
  <c r="CA38" i="21"/>
  <c r="CA51" i="21" s="1"/>
  <c r="CA54" i="21" s="1"/>
  <c r="CI38" i="21"/>
  <c r="CI51" i="21" s="1"/>
  <c r="CY38" i="21"/>
  <c r="CY51" i="21" s="1"/>
  <c r="BJ41" i="21"/>
  <c r="BG44" i="21"/>
  <c r="CB38" i="21"/>
  <c r="CB51" i="21" s="1"/>
  <c r="CB54" i="21" s="1"/>
  <c r="CZ38" i="21"/>
  <c r="CZ51" i="21" s="1"/>
  <c r="BG42" i="21"/>
  <c r="BH44" i="21"/>
  <c r="BH42" i="21"/>
  <c r="BI44" i="21"/>
  <c r="CL38" i="21"/>
  <c r="CL51" i="21" s="1"/>
  <c r="CL54" i="21" s="1"/>
  <c r="DB38" i="21"/>
  <c r="DB51" i="21" s="1"/>
  <c r="BG40" i="21"/>
  <c r="BJ44" i="21"/>
  <c r="BG48" i="21"/>
  <c r="BM38" i="21"/>
  <c r="BM51" i="21" s="1"/>
  <c r="BM54" i="21" s="1"/>
  <c r="BW38" i="21"/>
  <c r="BW51" i="21" s="1"/>
  <c r="CM38" i="21"/>
  <c r="CM51" i="21" s="1"/>
  <c r="BG45" i="21"/>
  <c r="CJ38" i="21"/>
  <c r="CJ51" i="21" s="1"/>
  <c r="CJ54" i="21" s="1"/>
  <c r="BH45" i="21"/>
  <c r="BG43" i="21"/>
  <c r="CC38" i="21"/>
  <c r="CC51" i="21" s="1"/>
  <c r="CC54" i="21" s="1"/>
  <c r="CO38" i="21"/>
  <c r="CO51" i="21" s="1"/>
  <c r="BK38" i="21"/>
  <c r="BK51" i="21" s="1"/>
  <c r="BG39" i="21"/>
  <c r="DF52" i="21" l="1"/>
  <c r="BJ52" i="21" s="1"/>
  <c r="BK54" i="21"/>
  <c r="BV52" i="21"/>
  <c r="BG52" i="21" s="1"/>
  <c r="BW54" i="21"/>
  <c r="CH52" i="21"/>
  <c r="BH52" i="21" s="1"/>
  <c r="CI54" i="21"/>
  <c r="CT52" i="21"/>
  <c r="BI52" i="21" s="1"/>
  <c r="F23" i="35"/>
  <c r="F25" i="35" s="1"/>
  <c r="F29" i="35" s="1"/>
  <c r="F31" i="35" s="1"/>
  <c r="E23" i="35"/>
  <c r="E25" i="35" s="1"/>
  <c r="E29" i="35" s="1"/>
  <c r="E31" i="35" s="1"/>
  <c r="C23" i="35"/>
  <c r="C25" i="35" s="1"/>
  <c r="C29" i="35" s="1"/>
  <c r="C31" i="35" s="1"/>
  <c r="D23" i="35"/>
  <c r="D25" i="35" s="1"/>
  <c r="D29" i="35" s="1"/>
  <c r="D31" i="35" s="1"/>
  <c r="BF50" i="21"/>
  <c r="BF47" i="21"/>
  <c r="BI38" i="21"/>
  <c r="BJ38" i="21"/>
  <c r="BF40" i="21"/>
  <c r="BF49" i="21"/>
  <c r="BF44" i="21"/>
  <c r="BF45" i="21"/>
  <c r="BF39" i="21"/>
  <c r="BF41" i="21"/>
  <c r="BF46" i="21"/>
  <c r="BH38" i="21"/>
  <c r="BF48" i="21"/>
  <c r="BF43" i="21"/>
  <c r="BF42" i="21"/>
  <c r="BG38" i="21"/>
  <c r="BJ35" i="21"/>
  <c r="BJ36" i="21" s="1"/>
  <c r="E35" i="21"/>
  <c r="C17" i="35" s="1"/>
  <c r="H35" i="21"/>
  <c r="F17" i="35" s="1"/>
  <c r="G35" i="21"/>
  <c r="E17" i="35" s="1"/>
  <c r="F35" i="21"/>
  <c r="D17" i="35" s="1"/>
  <c r="CO54" i="21"/>
  <c r="CP54" i="21"/>
  <c r="CQ54" i="21"/>
  <c r="CR54" i="21"/>
  <c r="CS54" i="21"/>
  <c r="CU54" i="21"/>
  <c r="CV54" i="21"/>
  <c r="CW54" i="21"/>
  <c r="CX54" i="21"/>
  <c r="CY54" i="21"/>
  <c r="CZ54" i="21"/>
  <c r="DA54" i="21"/>
  <c r="DB54" i="21"/>
  <c r="DC54" i="21"/>
  <c r="DD54" i="21"/>
  <c r="DE54" i="21"/>
  <c r="DF54" i="21"/>
  <c r="CN54" i="21"/>
  <c r="CT54" i="21" l="1"/>
  <c r="BF52" i="21"/>
  <c r="CH54" i="21"/>
  <c r="BV54" i="21"/>
  <c r="K17" i="35"/>
  <c r="P17" i="35" s="1"/>
  <c r="BF35" i="21"/>
  <c r="BF36" i="21" s="1"/>
  <c r="BH51" i="21"/>
  <c r="BH54" i="21" s="1"/>
  <c r="BH56" i="21" s="1"/>
  <c r="I23" i="35"/>
  <c r="BJ51" i="21"/>
  <c r="K23" i="35"/>
  <c r="BI51" i="21"/>
  <c r="J23" i="35"/>
  <c r="J17" i="35"/>
  <c r="O17" i="35" s="1"/>
  <c r="BG51" i="21"/>
  <c r="BG54" i="21" s="1"/>
  <c r="BG56" i="21" s="1"/>
  <c r="H23" i="35"/>
  <c r="BF38" i="21"/>
  <c r="BF51" i="21" s="1"/>
  <c r="I17" i="35"/>
  <c r="N17" i="35" s="1"/>
  <c r="H17" i="35"/>
  <c r="M17" i="35" s="1"/>
  <c r="BJ53" i="21"/>
  <c r="K30" i="35" s="1"/>
  <c r="D35" i="21"/>
  <c r="I24" i="35" l="1"/>
  <c r="N24" i="35" s="1"/>
  <c r="J24" i="35"/>
  <c r="O24" i="35" s="1"/>
  <c r="J25" i="35"/>
  <c r="J29" i="35" s="1"/>
  <c r="H24" i="35"/>
  <c r="M24" i="35" s="1"/>
  <c r="K24" i="35"/>
  <c r="P24" i="35" s="1"/>
  <c r="BI53" i="21"/>
  <c r="J30" i="35" s="1"/>
  <c r="O30" i="35" s="1"/>
  <c r="CM54" i="21"/>
  <c r="BJ54" i="21"/>
  <c r="BJ56" i="21" s="1"/>
  <c r="BF53" i="21"/>
  <c r="BF54" i="21" s="1"/>
  <c r="BF56" i="21" s="1"/>
  <c r="L17" i="35"/>
  <c r="P23" i="35"/>
  <c r="P30" i="35"/>
  <c r="N30" i="35"/>
  <c r="M30" i="35"/>
  <c r="O23" i="35"/>
  <c r="O25" i="35" s="1"/>
  <c r="O29" i="35" s="1"/>
  <c r="O31" i="35" s="1"/>
  <c r="N23" i="35"/>
  <c r="N25" i="35" s="1"/>
  <c r="N29" i="35" s="1"/>
  <c r="M23" i="35"/>
  <c r="P22" i="35"/>
  <c r="O22" i="35"/>
  <c r="N22" i="35"/>
  <c r="M22" i="35"/>
  <c r="L23" i="35"/>
  <c r="L22" i="35"/>
  <c r="G30" i="35"/>
  <c r="G23" i="35"/>
  <c r="G25" i="35" s="1"/>
  <c r="G29" i="35" s="1"/>
  <c r="DE5" i="21"/>
  <c r="DE14" i="21"/>
  <c r="DE29" i="21"/>
  <c r="DE23" i="21"/>
  <c r="H25" i="35" l="1"/>
  <c r="H29" i="35" s="1"/>
  <c r="H31" i="35" s="1"/>
  <c r="G31" i="35"/>
  <c r="J31" i="35"/>
  <c r="P25" i="35"/>
  <c r="P29" i="35" s="1"/>
  <c r="P31" i="35" s="1"/>
  <c r="N31" i="35"/>
  <c r="K25" i="35"/>
  <c r="K29" i="35" s="1"/>
  <c r="K31" i="35" s="1"/>
  <c r="M25" i="35"/>
  <c r="M29" i="35" s="1"/>
  <c r="M31" i="35" s="1"/>
  <c r="L24" i="35"/>
  <c r="L25" i="35" s="1"/>
  <c r="L29" i="35" s="1"/>
  <c r="L31" i="35" s="1"/>
  <c r="I25" i="35"/>
  <c r="I29" i="35" s="1"/>
  <c r="I31" i="35" s="1"/>
  <c r="Q24" i="35"/>
  <c r="L30" i="35"/>
  <c r="BI54" i="21"/>
  <c r="BI56" i="21" s="1"/>
  <c r="D11" i="44"/>
  <c r="Q30" i="35"/>
  <c r="Q23" i="35"/>
  <c r="DE13" i="21"/>
  <c r="DE4" i="21" s="1"/>
  <c r="DE33" i="21" s="1"/>
  <c r="DE36" i="21" s="1"/>
  <c r="DE56" i="21" s="1"/>
  <c r="Q22" i="35"/>
  <c r="DF29" i="21"/>
  <c r="DD29" i="21"/>
  <c r="DC29" i="21"/>
  <c r="DB29" i="21"/>
  <c r="DA29" i="21"/>
  <c r="CZ29" i="21"/>
  <c r="CY29" i="21"/>
  <c r="CX29" i="21"/>
  <c r="CW29" i="21"/>
  <c r="CV29" i="21"/>
  <c r="CU29" i="21"/>
  <c r="CT29" i="21"/>
  <c r="CS29" i="21"/>
  <c r="CR29" i="21"/>
  <c r="CQ29" i="21"/>
  <c r="CP29" i="21"/>
  <c r="CO29" i="21"/>
  <c r="CN29" i="21"/>
  <c r="CM29" i="21"/>
  <c r="CL29" i="21"/>
  <c r="CK29" i="21"/>
  <c r="CJ29" i="21"/>
  <c r="CI29" i="21"/>
  <c r="CH29" i="21"/>
  <c r="CG29" i="21"/>
  <c r="CF29" i="21"/>
  <c r="CE29" i="21"/>
  <c r="CD29" i="21"/>
  <c r="CC29" i="21"/>
  <c r="CB29" i="21"/>
  <c r="CA29" i="21"/>
  <c r="BZ29" i="21"/>
  <c r="BY29" i="21"/>
  <c r="BX29" i="21"/>
  <c r="BW29" i="21"/>
  <c r="BV29" i="21"/>
  <c r="BU29" i="21"/>
  <c r="BT29" i="21"/>
  <c r="BS29" i="21"/>
  <c r="BR29" i="21"/>
  <c r="BQ29" i="21"/>
  <c r="BP29" i="21"/>
  <c r="BO29" i="21"/>
  <c r="BN29" i="21"/>
  <c r="BM29" i="21"/>
  <c r="BL29" i="21"/>
  <c r="DF23" i="21"/>
  <c r="DD23" i="21"/>
  <c r="DC23" i="21"/>
  <c r="DB23" i="21"/>
  <c r="DA23" i="21"/>
  <c r="CZ23" i="21"/>
  <c r="CY23" i="21"/>
  <c r="CX23" i="21"/>
  <c r="CW23" i="21"/>
  <c r="CV23" i="21"/>
  <c r="CU23" i="21"/>
  <c r="CT23" i="21"/>
  <c r="CS23" i="21"/>
  <c r="CR23" i="21"/>
  <c r="CQ23" i="21"/>
  <c r="CP23" i="21"/>
  <c r="CO23" i="21"/>
  <c r="CN23" i="21"/>
  <c r="CM23" i="21"/>
  <c r="CL23" i="21"/>
  <c r="CK23" i="21"/>
  <c r="CJ23" i="21"/>
  <c r="CI23" i="21"/>
  <c r="CH23" i="21"/>
  <c r="CG23" i="21"/>
  <c r="CF23" i="21"/>
  <c r="CE23" i="21"/>
  <c r="CD23" i="21"/>
  <c r="CC23" i="21"/>
  <c r="CB23" i="21"/>
  <c r="CA23" i="21"/>
  <c r="BZ23" i="21"/>
  <c r="BY23" i="21"/>
  <c r="BX23" i="21"/>
  <c r="BW23" i="21"/>
  <c r="BV23" i="21"/>
  <c r="BU23" i="21"/>
  <c r="BT23" i="21"/>
  <c r="BS23" i="21"/>
  <c r="BR23" i="21"/>
  <c r="BQ23" i="21"/>
  <c r="BP23" i="21"/>
  <c r="BO23" i="21"/>
  <c r="BN23" i="21"/>
  <c r="BM23" i="21"/>
  <c r="BL23" i="21"/>
  <c r="DF14" i="21"/>
  <c r="DD14" i="21"/>
  <c r="DC14" i="21"/>
  <c r="DB14" i="21"/>
  <c r="DA14" i="21"/>
  <c r="CZ14" i="21"/>
  <c r="CY14" i="21"/>
  <c r="CX14" i="21"/>
  <c r="CW14" i="21"/>
  <c r="CV14" i="21"/>
  <c r="CU14" i="21"/>
  <c r="CT14" i="21"/>
  <c r="CS14" i="21"/>
  <c r="CR14" i="21"/>
  <c r="CQ14" i="21"/>
  <c r="CP14" i="21"/>
  <c r="CO14" i="21"/>
  <c r="CN14" i="21"/>
  <c r="CM14" i="21"/>
  <c r="CL14" i="21"/>
  <c r="CK14" i="21"/>
  <c r="CJ14" i="21"/>
  <c r="CI14" i="21"/>
  <c r="CH14" i="21"/>
  <c r="CG14" i="21"/>
  <c r="CF14" i="21"/>
  <c r="CE14" i="21"/>
  <c r="CD14" i="21"/>
  <c r="CC14" i="21"/>
  <c r="CB14" i="21"/>
  <c r="CA14" i="21"/>
  <c r="BZ14" i="21"/>
  <c r="BY14" i="21"/>
  <c r="BX14" i="21"/>
  <c r="BW14" i="21"/>
  <c r="BV14" i="21"/>
  <c r="BU14" i="21"/>
  <c r="BT14" i="21"/>
  <c r="BS14" i="21"/>
  <c r="BR14" i="21"/>
  <c r="BQ14" i="21"/>
  <c r="BP14" i="21"/>
  <c r="BO14" i="21"/>
  <c r="BN14" i="21"/>
  <c r="BM14" i="21"/>
  <c r="BL14" i="21"/>
  <c r="DF5" i="21"/>
  <c r="DD5" i="21"/>
  <c r="DC5" i="21"/>
  <c r="DB5" i="21"/>
  <c r="DA5" i="21"/>
  <c r="CZ5" i="21"/>
  <c r="CY5" i="21"/>
  <c r="CX5" i="21"/>
  <c r="CW5" i="21"/>
  <c r="CV5" i="21"/>
  <c r="CU5" i="21"/>
  <c r="CT5" i="21"/>
  <c r="CS5" i="21"/>
  <c r="CR5" i="21"/>
  <c r="CQ5" i="21"/>
  <c r="CP5" i="21"/>
  <c r="CO5" i="21"/>
  <c r="CN5" i="21"/>
  <c r="CM5" i="21"/>
  <c r="CL5" i="21"/>
  <c r="CK5" i="21"/>
  <c r="CJ5" i="21"/>
  <c r="CI5" i="21"/>
  <c r="CH5" i="21"/>
  <c r="CG5" i="21"/>
  <c r="CF5" i="21"/>
  <c r="CE5" i="21"/>
  <c r="CD5" i="21"/>
  <c r="CC5" i="21"/>
  <c r="CB5" i="21"/>
  <c r="CA5" i="21"/>
  <c r="BZ5" i="21"/>
  <c r="BY5" i="21"/>
  <c r="BX5" i="21"/>
  <c r="BW5" i="21"/>
  <c r="BV5" i="21"/>
  <c r="BU5" i="21"/>
  <c r="BT5" i="21"/>
  <c r="BS5" i="21"/>
  <c r="BR5" i="21"/>
  <c r="BQ5" i="21"/>
  <c r="BP5" i="21"/>
  <c r="BO5" i="21"/>
  <c r="BN5" i="21"/>
  <c r="BM5" i="21"/>
  <c r="BL5" i="21"/>
  <c r="BK5" i="21"/>
  <c r="BK14" i="21"/>
  <c r="BK23" i="21"/>
  <c r="BK29" i="21"/>
  <c r="BJ32" i="21"/>
  <c r="K19" i="35" s="1"/>
  <c r="BI32" i="21"/>
  <c r="J19" i="35" s="1"/>
  <c r="BH32" i="21"/>
  <c r="I19" i="35" s="1"/>
  <c r="BG32" i="21"/>
  <c r="H19" i="35" s="1"/>
  <c r="K18" i="35"/>
  <c r="J18" i="35"/>
  <c r="I18" i="35"/>
  <c r="H18" i="35"/>
  <c r="BJ30" i="21"/>
  <c r="K13" i="35" s="1"/>
  <c r="K15" i="35" s="1"/>
  <c r="BI30" i="21"/>
  <c r="J13" i="35" s="1"/>
  <c r="J15" i="35" s="1"/>
  <c r="BH30" i="21"/>
  <c r="I13" i="35" s="1"/>
  <c r="I15" i="35" s="1"/>
  <c r="BG30" i="21"/>
  <c r="BJ28" i="21"/>
  <c r="BI28" i="21"/>
  <c r="BH28" i="21"/>
  <c r="BG28" i="21"/>
  <c r="BJ27" i="21"/>
  <c r="BI27" i="21"/>
  <c r="BH27" i="21"/>
  <c r="BG27" i="21"/>
  <c r="BJ26" i="21"/>
  <c r="BI26" i="21"/>
  <c r="BH26" i="21"/>
  <c r="BG26" i="21"/>
  <c r="BJ25" i="21"/>
  <c r="BI25" i="21"/>
  <c r="BH25" i="21"/>
  <c r="BG25" i="21"/>
  <c r="BJ24" i="21"/>
  <c r="BI24" i="21"/>
  <c r="BH24" i="21"/>
  <c r="BG24" i="21"/>
  <c r="BJ12" i="21"/>
  <c r="K7" i="35" s="1"/>
  <c r="BI12" i="21"/>
  <c r="J7" i="35" s="1"/>
  <c r="BH12" i="21"/>
  <c r="I7" i="35" s="1"/>
  <c r="BG12" i="21"/>
  <c r="H7" i="35" s="1"/>
  <c r="BJ11" i="21"/>
  <c r="BI11" i="21"/>
  <c r="BH11" i="21"/>
  <c r="BG11" i="21"/>
  <c r="BJ10" i="21"/>
  <c r="BI10" i="21"/>
  <c r="BH10" i="21"/>
  <c r="BG10" i="21"/>
  <c r="BJ9" i="21"/>
  <c r="BI9" i="21"/>
  <c r="BH9" i="21"/>
  <c r="BG9" i="21"/>
  <c r="BJ8" i="21"/>
  <c r="K9" i="35" s="1"/>
  <c r="BI8" i="21"/>
  <c r="J9" i="35" s="1"/>
  <c r="BH8" i="21"/>
  <c r="I9" i="35" s="1"/>
  <c r="BG8" i="21"/>
  <c r="H9" i="35" s="1"/>
  <c r="BJ7" i="21"/>
  <c r="BI7" i="21"/>
  <c r="BH7" i="21"/>
  <c r="BG7" i="21"/>
  <c r="BJ6" i="21"/>
  <c r="BI6" i="21"/>
  <c r="BH6" i="21"/>
  <c r="BG6" i="21"/>
  <c r="BJ22" i="21"/>
  <c r="BI22" i="21"/>
  <c r="BH22" i="21"/>
  <c r="BG22" i="21"/>
  <c r="BJ21" i="21"/>
  <c r="BI21" i="21"/>
  <c r="BH21" i="21"/>
  <c r="BG21" i="21"/>
  <c r="BJ20" i="21"/>
  <c r="BI20" i="21"/>
  <c r="BH20" i="21"/>
  <c r="BG20" i="21"/>
  <c r="BJ19" i="21"/>
  <c r="BI19" i="21"/>
  <c r="BH19" i="21"/>
  <c r="BG19" i="21"/>
  <c r="BJ18" i="21"/>
  <c r="BI18" i="21"/>
  <c r="BH18" i="21"/>
  <c r="BG18" i="21"/>
  <c r="BJ17" i="21"/>
  <c r="BI17" i="21"/>
  <c r="BH17" i="21"/>
  <c r="BG17" i="21"/>
  <c r="BJ16" i="21"/>
  <c r="BI16" i="21"/>
  <c r="BH16" i="21"/>
  <c r="BG16" i="21"/>
  <c r="BJ15" i="21"/>
  <c r="BI15" i="21"/>
  <c r="BH15" i="21"/>
  <c r="BG15" i="21"/>
  <c r="M5" i="21"/>
  <c r="I5" i="21"/>
  <c r="BD14" i="21"/>
  <c r="BC14" i="21"/>
  <c r="BB14" i="21"/>
  <c r="BA14" i="21"/>
  <c r="AZ14" i="21"/>
  <c r="AY14" i="21"/>
  <c r="AX14" i="21"/>
  <c r="AW14" i="21"/>
  <c r="AV14" i="21"/>
  <c r="AU14" i="21"/>
  <c r="AT14" i="21"/>
  <c r="AS14" i="21"/>
  <c r="AR14" i="21"/>
  <c r="AQ14" i="21"/>
  <c r="AP14" i="21"/>
  <c r="AO14" i="21"/>
  <c r="AN14" i="21"/>
  <c r="AM14" i="21"/>
  <c r="AL14" i="21"/>
  <c r="AK14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BD23" i="21"/>
  <c r="BD13" i="21" s="1"/>
  <c r="BC23" i="21"/>
  <c r="BB23" i="21"/>
  <c r="BA23" i="21"/>
  <c r="AZ23" i="21"/>
  <c r="AY23" i="21"/>
  <c r="AX23" i="21"/>
  <c r="AX13" i="21" s="1"/>
  <c r="AW23" i="21"/>
  <c r="AW13" i="21" s="1"/>
  <c r="AV23" i="21"/>
  <c r="AV13" i="21" s="1"/>
  <c r="AU23" i="21"/>
  <c r="AT23" i="21"/>
  <c r="AS23" i="21"/>
  <c r="AR23" i="21"/>
  <c r="AQ23" i="21"/>
  <c r="AP23" i="21"/>
  <c r="AP13" i="21" s="1"/>
  <c r="AO23" i="21"/>
  <c r="AO13" i="21" s="1"/>
  <c r="AN23" i="21"/>
  <c r="AM23" i="21"/>
  <c r="AL23" i="21"/>
  <c r="AK23" i="21"/>
  <c r="AJ23" i="21"/>
  <c r="AI23" i="21"/>
  <c r="AH23" i="21"/>
  <c r="AH13" i="21" s="1"/>
  <c r="AG23" i="21"/>
  <c r="AG13" i="21" s="1"/>
  <c r="AF23" i="21"/>
  <c r="AE23" i="21"/>
  <c r="AD23" i="21"/>
  <c r="AC23" i="21"/>
  <c r="AB23" i="21"/>
  <c r="AA23" i="21"/>
  <c r="Z23" i="21"/>
  <c r="Z13" i="21" s="1"/>
  <c r="Y23" i="21"/>
  <c r="Y13" i="21" s="1"/>
  <c r="X23" i="21"/>
  <c r="X13" i="21" s="1"/>
  <c r="W23" i="21"/>
  <c r="V23" i="21"/>
  <c r="U23" i="21"/>
  <c r="T23" i="21"/>
  <c r="S23" i="21"/>
  <c r="R23" i="21"/>
  <c r="R13" i="21" s="1"/>
  <c r="Q23" i="21"/>
  <c r="Q13" i="21" s="1"/>
  <c r="P23" i="21"/>
  <c r="O23" i="21"/>
  <c r="N23" i="21"/>
  <c r="M23" i="21"/>
  <c r="L23" i="21"/>
  <c r="K23" i="21"/>
  <c r="J23" i="21"/>
  <c r="J13" i="21" s="1"/>
  <c r="I23" i="21"/>
  <c r="I13" i="21" s="1"/>
  <c r="I4" i="21" s="1"/>
  <c r="BD29" i="21"/>
  <c r="BC29" i="21"/>
  <c r="BB29" i="21"/>
  <c r="BA29" i="21"/>
  <c r="AZ29" i="21"/>
  <c r="AY29" i="21"/>
  <c r="AX29" i="21"/>
  <c r="AW29" i="21"/>
  <c r="AV29" i="21"/>
  <c r="AU29" i="21"/>
  <c r="AT29" i="21"/>
  <c r="AS29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32" i="21"/>
  <c r="F19" i="35" s="1"/>
  <c r="H31" i="21"/>
  <c r="F18" i="35" s="1"/>
  <c r="H30" i="21"/>
  <c r="H28" i="21"/>
  <c r="H27" i="21"/>
  <c r="H26" i="21"/>
  <c r="H25" i="21"/>
  <c r="H24" i="21"/>
  <c r="H22" i="21"/>
  <c r="H21" i="21"/>
  <c r="H20" i="21"/>
  <c r="H19" i="21"/>
  <c r="H18" i="21"/>
  <c r="H17" i="21"/>
  <c r="H16" i="21"/>
  <c r="H15" i="21"/>
  <c r="G32" i="21"/>
  <c r="E19" i="35" s="1"/>
  <c r="F32" i="21"/>
  <c r="D19" i="35" s="1"/>
  <c r="E32" i="21"/>
  <c r="G31" i="21"/>
  <c r="E18" i="35" s="1"/>
  <c r="F31" i="21"/>
  <c r="D18" i="35" s="1"/>
  <c r="E31" i="21"/>
  <c r="C18" i="35" s="1"/>
  <c r="G30" i="21"/>
  <c r="E13" i="35" s="1"/>
  <c r="F30" i="21"/>
  <c r="D13" i="35" s="1"/>
  <c r="D15" i="35" s="1"/>
  <c r="E30" i="21"/>
  <c r="C13" i="35" s="1"/>
  <c r="C15" i="35" s="1"/>
  <c r="G28" i="21"/>
  <c r="F28" i="21"/>
  <c r="E28" i="21"/>
  <c r="G27" i="21"/>
  <c r="F27" i="21"/>
  <c r="E27" i="21"/>
  <c r="G26" i="21"/>
  <c r="F26" i="21"/>
  <c r="E26" i="21"/>
  <c r="G25" i="21"/>
  <c r="F25" i="21"/>
  <c r="E25" i="21"/>
  <c r="G24" i="21"/>
  <c r="F24" i="21"/>
  <c r="E24" i="21"/>
  <c r="G22" i="21"/>
  <c r="F22" i="21"/>
  <c r="E22" i="21"/>
  <c r="G21" i="21"/>
  <c r="F21" i="21"/>
  <c r="E21" i="21"/>
  <c r="G20" i="21"/>
  <c r="F20" i="21"/>
  <c r="E20" i="21"/>
  <c r="G19" i="21"/>
  <c r="F19" i="21"/>
  <c r="E19" i="21"/>
  <c r="G18" i="21"/>
  <c r="F18" i="21"/>
  <c r="E18" i="21"/>
  <c r="G17" i="21"/>
  <c r="F17" i="21"/>
  <c r="E17" i="21"/>
  <c r="G16" i="21"/>
  <c r="F16" i="21"/>
  <c r="E16" i="21"/>
  <c r="G15" i="21"/>
  <c r="F15" i="21"/>
  <c r="E15" i="21"/>
  <c r="J5" i="21"/>
  <c r="K5" i="21"/>
  <c r="L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AI5" i="21"/>
  <c r="AJ5" i="21"/>
  <c r="AK5" i="21"/>
  <c r="AL5" i="21"/>
  <c r="AM5" i="21"/>
  <c r="AN5" i="21"/>
  <c r="AO5" i="21"/>
  <c r="AP5" i="21"/>
  <c r="AQ5" i="21"/>
  <c r="AR5" i="21"/>
  <c r="AS5" i="21"/>
  <c r="AT5" i="21"/>
  <c r="AU5" i="21"/>
  <c r="AV5" i="21"/>
  <c r="AW5" i="21"/>
  <c r="AX5" i="21"/>
  <c r="AY5" i="21"/>
  <c r="AZ5" i="21"/>
  <c r="BA5" i="21"/>
  <c r="BB5" i="21"/>
  <c r="BC5" i="21"/>
  <c r="BD5" i="21"/>
  <c r="H7" i="21"/>
  <c r="H8" i="21"/>
  <c r="F9" i="35" s="1"/>
  <c r="H9" i="21"/>
  <c r="H10" i="21"/>
  <c r="H11" i="21"/>
  <c r="H12" i="21"/>
  <c r="H6" i="21"/>
  <c r="G7" i="21"/>
  <c r="G8" i="21"/>
  <c r="E9" i="35" s="1"/>
  <c r="G9" i="21"/>
  <c r="G10" i="21"/>
  <c r="G11" i="21"/>
  <c r="E10" i="35" s="1"/>
  <c r="G12" i="21"/>
  <c r="G6" i="21"/>
  <c r="F7" i="21"/>
  <c r="F8" i="21"/>
  <c r="D9" i="35" s="1"/>
  <c r="F9" i="21"/>
  <c r="F10" i="21"/>
  <c r="F11" i="21"/>
  <c r="F12" i="21"/>
  <c r="F6" i="21"/>
  <c r="E7" i="21"/>
  <c r="E8" i="21"/>
  <c r="C9" i="35" s="1"/>
  <c r="E9" i="21"/>
  <c r="E10" i="21"/>
  <c r="E11" i="21"/>
  <c r="E12" i="21"/>
  <c r="E6" i="21"/>
  <c r="Q25" i="35" l="1"/>
  <c r="Q29" i="35" s="1"/>
  <c r="Q31" i="35" s="1"/>
  <c r="BZ13" i="21"/>
  <c r="F10" i="35"/>
  <c r="BM13" i="21"/>
  <c r="BM4" i="21" s="1"/>
  <c r="BM33" i="21" s="1"/>
  <c r="BM36" i="21" s="1"/>
  <c r="BM56" i="21" s="1"/>
  <c r="CC13" i="21"/>
  <c r="CC4" i="21" s="1"/>
  <c r="CC33" i="21" s="1"/>
  <c r="CC36" i="21" s="1"/>
  <c r="CC56" i="21" s="1"/>
  <c r="CS13" i="21"/>
  <c r="CS4" i="21" s="1"/>
  <c r="CS33" i="21" s="1"/>
  <c r="CS36" i="21" s="1"/>
  <c r="CS56" i="21" s="1"/>
  <c r="BR13" i="21"/>
  <c r="BR4" i="21" s="1"/>
  <c r="BR33" i="21" s="1"/>
  <c r="BR36" i="21" s="1"/>
  <c r="BR56" i="21" s="1"/>
  <c r="CX13" i="21"/>
  <c r="CX4" i="21" s="1"/>
  <c r="CX33" i="21" s="1"/>
  <c r="CX36" i="21" s="1"/>
  <c r="CX56" i="21" s="1"/>
  <c r="CG13" i="21"/>
  <c r="CG4" i="21" s="1"/>
  <c r="CG33" i="21" s="1"/>
  <c r="CG36" i="21" s="1"/>
  <c r="CG56" i="21" s="1"/>
  <c r="DF13" i="21"/>
  <c r="DF4" i="21" s="1"/>
  <c r="DF33" i="21" s="1"/>
  <c r="DF36" i="21" s="1"/>
  <c r="DF56" i="21" s="1"/>
  <c r="CH13" i="21"/>
  <c r="CH4" i="21" s="1"/>
  <c r="CH33" i="21" s="1"/>
  <c r="CH36" i="21" s="1"/>
  <c r="CH56" i="21" s="1"/>
  <c r="BD4" i="21"/>
  <c r="BD33" i="21" s="1"/>
  <c r="BD36" i="21" s="1"/>
  <c r="BD56" i="21" s="1"/>
  <c r="K13" i="21"/>
  <c r="K4" i="21" s="1"/>
  <c r="K33" i="21" s="1"/>
  <c r="K36" i="21" s="1"/>
  <c r="K56" i="21" s="1"/>
  <c r="S13" i="21"/>
  <c r="S4" i="21" s="1"/>
  <c r="S33" i="21" s="1"/>
  <c r="S36" i="21" s="1"/>
  <c r="S56" i="21" s="1"/>
  <c r="AA13" i="21"/>
  <c r="AA4" i="21" s="1"/>
  <c r="AA33" i="21" s="1"/>
  <c r="AA36" i="21" s="1"/>
  <c r="AA56" i="21" s="1"/>
  <c r="AI13" i="21"/>
  <c r="AI4" i="21" s="1"/>
  <c r="AI33" i="21" s="1"/>
  <c r="AI36" i="21" s="1"/>
  <c r="AI56" i="21" s="1"/>
  <c r="AQ13" i="21"/>
  <c r="AQ4" i="21" s="1"/>
  <c r="AQ33" i="21" s="1"/>
  <c r="AQ36" i="21" s="1"/>
  <c r="AQ56" i="21" s="1"/>
  <c r="AY13" i="21"/>
  <c r="AY4" i="21" s="1"/>
  <c r="AY33" i="21" s="1"/>
  <c r="AY36" i="21" s="1"/>
  <c r="AY56" i="21" s="1"/>
  <c r="AF13" i="21"/>
  <c r="AF4" i="21" s="1"/>
  <c r="AF33" i="21" s="1"/>
  <c r="AF36" i="21" s="1"/>
  <c r="AF56" i="21" s="1"/>
  <c r="CP13" i="21"/>
  <c r="CP4" i="21" s="1"/>
  <c r="CP33" i="21" s="1"/>
  <c r="CP36" i="21" s="1"/>
  <c r="CP56" i="21" s="1"/>
  <c r="L13" i="21"/>
  <c r="L4" i="21" s="1"/>
  <c r="L33" i="21" s="1"/>
  <c r="L36" i="21" s="1"/>
  <c r="L56" i="21" s="1"/>
  <c r="T13" i="21"/>
  <c r="T4" i="21" s="1"/>
  <c r="T33" i="21" s="1"/>
  <c r="T36" i="21" s="1"/>
  <c r="T56" i="21" s="1"/>
  <c r="AB13" i="21"/>
  <c r="AB4" i="21" s="1"/>
  <c r="AB33" i="21" s="1"/>
  <c r="AB36" i="21" s="1"/>
  <c r="AB56" i="21" s="1"/>
  <c r="AJ13" i="21"/>
  <c r="AJ4" i="21" s="1"/>
  <c r="AJ33" i="21" s="1"/>
  <c r="AJ36" i="21" s="1"/>
  <c r="AJ56" i="21" s="1"/>
  <c r="AR13" i="21"/>
  <c r="AR4" i="21" s="1"/>
  <c r="AR33" i="21" s="1"/>
  <c r="AR36" i="21" s="1"/>
  <c r="AR56" i="21" s="1"/>
  <c r="AZ13" i="21"/>
  <c r="AZ4" i="21" s="1"/>
  <c r="AZ33" i="21" s="1"/>
  <c r="AZ36" i="21" s="1"/>
  <c r="AZ56" i="21" s="1"/>
  <c r="M13" i="21"/>
  <c r="M4" i="21" s="1"/>
  <c r="M33" i="21" s="1"/>
  <c r="M36" i="21" s="1"/>
  <c r="M56" i="21" s="1"/>
  <c r="U13" i="21"/>
  <c r="U4" i="21" s="1"/>
  <c r="U33" i="21" s="1"/>
  <c r="U36" i="21" s="1"/>
  <c r="U56" i="21" s="1"/>
  <c r="AC13" i="21"/>
  <c r="AK13" i="21"/>
  <c r="AK4" i="21" s="1"/>
  <c r="AK33" i="21" s="1"/>
  <c r="AK36" i="21" s="1"/>
  <c r="AK56" i="21" s="1"/>
  <c r="AS13" i="21"/>
  <c r="AS4" i="21" s="1"/>
  <c r="AS33" i="21" s="1"/>
  <c r="AS36" i="21" s="1"/>
  <c r="AS56" i="21" s="1"/>
  <c r="BA13" i="21"/>
  <c r="BA4" i="21" s="1"/>
  <c r="BA33" i="21" s="1"/>
  <c r="BA36" i="21" s="1"/>
  <c r="BA56" i="21" s="1"/>
  <c r="N13" i="35"/>
  <c r="N15" i="35" s="1"/>
  <c r="N9" i="35"/>
  <c r="M9" i="35"/>
  <c r="H6" i="35"/>
  <c r="I6" i="35"/>
  <c r="C8" i="35"/>
  <c r="E6" i="35"/>
  <c r="BK13" i="21"/>
  <c r="BK4" i="21" s="1"/>
  <c r="BK33" i="21" s="1"/>
  <c r="BK36" i="21" s="1"/>
  <c r="BK56" i="21" s="1"/>
  <c r="BP13" i="21"/>
  <c r="BP4" i="21" s="1"/>
  <c r="BP33" i="21" s="1"/>
  <c r="BP36" i="21" s="1"/>
  <c r="BP56" i="21" s="1"/>
  <c r="BX13" i="21"/>
  <c r="BX4" i="21" s="1"/>
  <c r="BX33" i="21" s="1"/>
  <c r="BX36" i="21" s="1"/>
  <c r="BX56" i="21" s="1"/>
  <c r="CF13" i="21"/>
  <c r="CF4" i="21" s="1"/>
  <c r="CF33" i="21" s="1"/>
  <c r="CF36" i="21" s="1"/>
  <c r="CF56" i="21" s="1"/>
  <c r="CN13" i="21"/>
  <c r="CN4" i="21" s="1"/>
  <c r="CN33" i="21" s="1"/>
  <c r="CN36" i="21" s="1"/>
  <c r="CN56" i="21" s="1"/>
  <c r="CV13" i="21"/>
  <c r="CV4" i="21" s="1"/>
  <c r="CV33" i="21" s="1"/>
  <c r="CV36" i="21" s="1"/>
  <c r="CV56" i="21" s="1"/>
  <c r="DD13" i="21"/>
  <c r="DD4" i="21" s="1"/>
  <c r="DD33" i="21" s="1"/>
  <c r="DD36" i="21" s="1"/>
  <c r="DD56" i="21" s="1"/>
  <c r="E8" i="35"/>
  <c r="N13" i="21"/>
  <c r="N4" i="21" s="1"/>
  <c r="N33" i="21" s="1"/>
  <c r="N36" i="21" s="1"/>
  <c r="N56" i="21" s="1"/>
  <c r="V13" i="21"/>
  <c r="V4" i="21" s="1"/>
  <c r="V33" i="21" s="1"/>
  <c r="V36" i="21" s="1"/>
  <c r="V56" i="21" s="1"/>
  <c r="AD13" i="21"/>
  <c r="AD4" i="21" s="1"/>
  <c r="AD33" i="21" s="1"/>
  <c r="AD36" i="21" s="1"/>
  <c r="AD56" i="21" s="1"/>
  <c r="AL13" i="21"/>
  <c r="AL4" i="21" s="1"/>
  <c r="AL33" i="21" s="1"/>
  <c r="AL36" i="21" s="1"/>
  <c r="AL56" i="21" s="1"/>
  <c r="AT13" i="21"/>
  <c r="AT4" i="21" s="1"/>
  <c r="AT33" i="21" s="1"/>
  <c r="AT36" i="21" s="1"/>
  <c r="AT56" i="21" s="1"/>
  <c r="BB13" i="21"/>
  <c r="BB4" i="21" s="1"/>
  <c r="BB33" i="21" s="1"/>
  <c r="BB36" i="21" s="1"/>
  <c r="BB56" i="21" s="1"/>
  <c r="X4" i="21"/>
  <c r="X33" i="21" s="1"/>
  <c r="X36" i="21" s="1"/>
  <c r="X56" i="21" s="1"/>
  <c r="O13" i="21"/>
  <c r="O4" i="21" s="1"/>
  <c r="O33" i="21" s="1"/>
  <c r="O36" i="21" s="1"/>
  <c r="O56" i="21" s="1"/>
  <c r="W13" i="21"/>
  <c r="W4" i="21" s="1"/>
  <c r="W33" i="21" s="1"/>
  <c r="W36" i="21" s="1"/>
  <c r="W56" i="21" s="1"/>
  <c r="AE13" i="21"/>
  <c r="AE4" i="21" s="1"/>
  <c r="AE33" i="21" s="1"/>
  <c r="AE36" i="21" s="1"/>
  <c r="AE56" i="21" s="1"/>
  <c r="AM13" i="21"/>
  <c r="AM4" i="21" s="1"/>
  <c r="AM33" i="21" s="1"/>
  <c r="AM36" i="21" s="1"/>
  <c r="AM56" i="21" s="1"/>
  <c r="AU13" i="21"/>
  <c r="AU4" i="21" s="1"/>
  <c r="AU33" i="21" s="1"/>
  <c r="AU36" i="21" s="1"/>
  <c r="AU56" i="21" s="1"/>
  <c r="BC13" i="21"/>
  <c r="BC4" i="21" s="1"/>
  <c r="BC33" i="21" s="1"/>
  <c r="BC36" i="21" s="1"/>
  <c r="BC56" i="21" s="1"/>
  <c r="AV4" i="21"/>
  <c r="AV33" i="21" s="1"/>
  <c r="AV36" i="21" s="1"/>
  <c r="AV56" i="21" s="1"/>
  <c r="D8" i="35"/>
  <c r="P13" i="21"/>
  <c r="P4" i="21" s="1"/>
  <c r="P33" i="21" s="1"/>
  <c r="P36" i="21" s="1"/>
  <c r="P56" i="21" s="1"/>
  <c r="AN13" i="21"/>
  <c r="AN4" i="21" s="1"/>
  <c r="AN33" i="21" s="1"/>
  <c r="AN36" i="21" s="1"/>
  <c r="AN56" i="21" s="1"/>
  <c r="O13" i="35"/>
  <c r="O18" i="35"/>
  <c r="BQ13" i="21"/>
  <c r="BQ4" i="21" s="1"/>
  <c r="BQ33" i="21" s="1"/>
  <c r="BQ36" i="21" s="1"/>
  <c r="BQ56" i="21" s="1"/>
  <c r="BY13" i="21"/>
  <c r="BY4" i="21" s="1"/>
  <c r="BY33" i="21" s="1"/>
  <c r="BY36" i="21" s="1"/>
  <c r="BY56" i="21" s="1"/>
  <c r="CO13" i="21"/>
  <c r="CO4" i="21" s="1"/>
  <c r="CO33" i="21" s="1"/>
  <c r="CO36" i="21" s="1"/>
  <c r="CO56" i="21" s="1"/>
  <c r="CW13" i="21"/>
  <c r="CW4" i="21" s="1"/>
  <c r="CW33" i="21" s="1"/>
  <c r="CW36" i="21" s="1"/>
  <c r="CW56" i="21" s="1"/>
  <c r="D10" i="35"/>
  <c r="O19" i="35"/>
  <c r="BZ4" i="21"/>
  <c r="BZ33" i="21" s="1"/>
  <c r="BZ36" i="21" s="1"/>
  <c r="BZ56" i="21" s="1"/>
  <c r="D7" i="35"/>
  <c r="N7" i="35" s="1"/>
  <c r="C19" i="35"/>
  <c r="M19" i="35" s="1"/>
  <c r="D32" i="21"/>
  <c r="O9" i="35"/>
  <c r="F8" i="35"/>
  <c r="C6" i="35"/>
  <c r="E7" i="35"/>
  <c r="O7" i="35" s="1"/>
  <c r="BF28" i="21"/>
  <c r="L9" i="35"/>
  <c r="D9" i="44" s="1"/>
  <c r="D5" i="35"/>
  <c r="L7" i="35"/>
  <c r="D7" i="44" s="1"/>
  <c r="I8" i="35"/>
  <c r="H5" i="21"/>
  <c r="D30" i="21"/>
  <c r="F13" i="35"/>
  <c r="J8" i="35"/>
  <c r="J5" i="35"/>
  <c r="J10" i="35"/>
  <c r="O10" i="35" s="1"/>
  <c r="BI23" i="21"/>
  <c r="J6" i="35"/>
  <c r="G9" i="35"/>
  <c r="I10" i="35"/>
  <c r="F5" i="35"/>
  <c r="N19" i="35"/>
  <c r="K8" i="35"/>
  <c r="K5" i="35"/>
  <c r="K10" i="35"/>
  <c r="K6" i="35"/>
  <c r="I5" i="35"/>
  <c r="C7" i="35"/>
  <c r="C10" i="35"/>
  <c r="E5" i="35"/>
  <c r="P9" i="35"/>
  <c r="BF15" i="21"/>
  <c r="BG29" i="21"/>
  <c r="H13" i="35"/>
  <c r="L19" i="35"/>
  <c r="H23" i="21"/>
  <c r="F6" i="35"/>
  <c r="C5" i="35"/>
  <c r="D6" i="35"/>
  <c r="F7" i="35"/>
  <c r="P7" i="35" s="1"/>
  <c r="N18" i="35"/>
  <c r="H8" i="35"/>
  <c r="H5" i="35"/>
  <c r="H10" i="35"/>
  <c r="M18" i="35"/>
  <c r="L18" i="35"/>
  <c r="P18" i="35"/>
  <c r="G18" i="35"/>
  <c r="BJ29" i="21"/>
  <c r="E23" i="21"/>
  <c r="H14" i="21"/>
  <c r="D27" i="21"/>
  <c r="G23" i="21"/>
  <c r="F29" i="21"/>
  <c r="D16" i="21"/>
  <c r="F23" i="21"/>
  <c r="BF18" i="21"/>
  <c r="D28" i="21"/>
  <c r="BF27" i="21"/>
  <c r="D17" i="21"/>
  <c r="D20" i="21"/>
  <c r="D26" i="21"/>
  <c r="BF12" i="21"/>
  <c r="F14" i="21"/>
  <c r="F13" i="21" s="1"/>
  <c r="E14" i="21"/>
  <c r="BJ14" i="21"/>
  <c r="BF8" i="21"/>
  <c r="BF25" i="21"/>
  <c r="BF30" i="21"/>
  <c r="D18" i="21"/>
  <c r="D24" i="21"/>
  <c r="BF7" i="21"/>
  <c r="BF26" i="21"/>
  <c r="D11" i="21"/>
  <c r="D7" i="21"/>
  <c r="D12" i="21"/>
  <c r="D25" i="21"/>
  <c r="BF11" i="21"/>
  <c r="BH23" i="21"/>
  <c r="G29" i="21"/>
  <c r="H29" i="21"/>
  <c r="E29" i="21"/>
  <c r="D31" i="21"/>
  <c r="BG14" i="21"/>
  <c r="BF17" i="21"/>
  <c r="BF20" i="21"/>
  <c r="BJ5" i="21"/>
  <c r="BF32" i="21"/>
  <c r="BF19" i="21"/>
  <c r="BF21" i="21"/>
  <c r="BF6" i="21"/>
  <c r="BF10" i="21"/>
  <c r="BI14" i="21"/>
  <c r="BH29" i="21"/>
  <c r="BI29" i="21"/>
  <c r="BL13" i="21"/>
  <c r="BL4" i="21" s="1"/>
  <c r="BL33" i="21" s="1"/>
  <c r="BL36" i="21" s="1"/>
  <c r="BL56" i="21" s="1"/>
  <c r="BT13" i="21"/>
  <c r="BT4" i="21" s="1"/>
  <c r="BT33" i="21" s="1"/>
  <c r="BT36" i="21" s="1"/>
  <c r="BT56" i="21" s="1"/>
  <c r="CB13" i="21"/>
  <c r="CB4" i="21" s="1"/>
  <c r="CB33" i="21" s="1"/>
  <c r="CB36" i="21" s="1"/>
  <c r="CB56" i="21" s="1"/>
  <c r="CJ13" i="21"/>
  <c r="CJ4" i="21" s="1"/>
  <c r="CJ33" i="21" s="1"/>
  <c r="CJ36" i="21" s="1"/>
  <c r="CJ56" i="21" s="1"/>
  <c r="CR13" i="21"/>
  <c r="CR4" i="21" s="1"/>
  <c r="CR33" i="21" s="1"/>
  <c r="CR36" i="21" s="1"/>
  <c r="CR56" i="21" s="1"/>
  <c r="CZ13" i="21"/>
  <c r="CZ4" i="21" s="1"/>
  <c r="CZ33" i="21" s="1"/>
  <c r="CZ36" i="21" s="1"/>
  <c r="CZ56" i="21" s="1"/>
  <c r="BU13" i="21"/>
  <c r="BU4" i="21" s="1"/>
  <c r="BU33" i="21" s="1"/>
  <c r="BU36" i="21" s="1"/>
  <c r="BU56" i="21" s="1"/>
  <c r="CK13" i="21"/>
  <c r="CK4" i="21" s="1"/>
  <c r="CK33" i="21" s="1"/>
  <c r="CK36" i="21" s="1"/>
  <c r="CK56" i="21" s="1"/>
  <c r="DA13" i="21"/>
  <c r="DA4" i="21" s="1"/>
  <c r="DA33" i="21" s="1"/>
  <c r="DA36" i="21" s="1"/>
  <c r="DA56" i="21" s="1"/>
  <c r="BF16" i="21"/>
  <c r="BF22" i="21"/>
  <c r="BF9" i="21"/>
  <c r="BF24" i="21"/>
  <c r="BO13" i="21"/>
  <c r="BO4" i="21" s="1"/>
  <c r="BO33" i="21" s="1"/>
  <c r="BO36" i="21" s="1"/>
  <c r="BO56" i="21" s="1"/>
  <c r="BW13" i="21"/>
  <c r="BW4" i="21" s="1"/>
  <c r="BW33" i="21" s="1"/>
  <c r="BW36" i="21" s="1"/>
  <c r="BW56" i="21" s="1"/>
  <c r="CE13" i="21"/>
  <c r="CE4" i="21" s="1"/>
  <c r="CE33" i="21" s="1"/>
  <c r="CE36" i="21" s="1"/>
  <c r="CE56" i="21" s="1"/>
  <c r="CM13" i="21"/>
  <c r="CM4" i="21" s="1"/>
  <c r="CM33" i="21" s="1"/>
  <c r="CM36" i="21" s="1"/>
  <c r="CM56" i="21" s="1"/>
  <c r="CU13" i="21"/>
  <c r="CU4" i="21" s="1"/>
  <c r="CU33" i="21" s="1"/>
  <c r="CU36" i="21" s="1"/>
  <c r="CU56" i="21" s="1"/>
  <c r="DC13" i="21"/>
  <c r="DC4" i="21" s="1"/>
  <c r="DC33" i="21" s="1"/>
  <c r="DC36" i="21" s="1"/>
  <c r="DC56" i="21" s="1"/>
  <c r="BS13" i="21"/>
  <c r="BS4" i="21" s="1"/>
  <c r="BS33" i="21" s="1"/>
  <c r="BS36" i="21" s="1"/>
  <c r="BS56" i="21" s="1"/>
  <c r="CA13" i="21"/>
  <c r="CA4" i="21" s="1"/>
  <c r="CA33" i="21" s="1"/>
  <c r="CA36" i="21" s="1"/>
  <c r="CA56" i="21" s="1"/>
  <c r="CI13" i="21"/>
  <c r="CI4" i="21" s="1"/>
  <c r="CI33" i="21" s="1"/>
  <c r="CI36" i="21" s="1"/>
  <c r="CI56" i="21" s="1"/>
  <c r="CQ13" i="21"/>
  <c r="CQ4" i="21" s="1"/>
  <c r="CQ33" i="21" s="1"/>
  <c r="CQ36" i="21" s="1"/>
  <c r="CQ56" i="21" s="1"/>
  <c r="CY13" i="21"/>
  <c r="CY4" i="21" s="1"/>
  <c r="CY33" i="21" s="1"/>
  <c r="CY36" i="21" s="1"/>
  <c r="CY56" i="21" s="1"/>
  <c r="BN13" i="21"/>
  <c r="BN4" i="21" s="1"/>
  <c r="BN33" i="21" s="1"/>
  <c r="BN36" i="21" s="1"/>
  <c r="BN56" i="21" s="1"/>
  <c r="BV13" i="21"/>
  <c r="BV4" i="21" s="1"/>
  <c r="BV33" i="21" s="1"/>
  <c r="BV36" i="21" s="1"/>
  <c r="BV56" i="21" s="1"/>
  <c r="CD13" i="21"/>
  <c r="CD4" i="21" s="1"/>
  <c r="CD33" i="21" s="1"/>
  <c r="CD36" i="21" s="1"/>
  <c r="CD56" i="21" s="1"/>
  <c r="CL13" i="21"/>
  <c r="CL4" i="21" s="1"/>
  <c r="CL33" i="21" s="1"/>
  <c r="CL36" i="21" s="1"/>
  <c r="CL56" i="21" s="1"/>
  <c r="CT13" i="21"/>
  <c r="CT4" i="21" s="1"/>
  <c r="CT33" i="21" s="1"/>
  <c r="CT36" i="21" s="1"/>
  <c r="CT56" i="21" s="1"/>
  <c r="DB13" i="21"/>
  <c r="DB4" i="21" s="1"/>
  <c r="DB33" i="21" s="1"/>
  <c r="DB36" i="21" s="1"/>
  <c r="DB56" i="21" s="1"/>
  <c r="BJ23" i="21"/>
  <c r="BG23" i="21"/>
  <c r="BH14" i="21"/>
  <c r="AC4" i="21"/>
  <c r="AC33" i="21" s="1"/>
  <c r="AC36" i="21" s="1"/>
  <c r="AC56" i="21" s="1"/>
  <c r="I33" i="21"/>
  <c r="I36" i="21" s="1"/>
  <c r="I56" i="21" s="1"/>
  <c r="AX4" i="21"/>
  <c r="AX33" i="21" s="1"/>
  <c r="AX36" i="21" s="1"/>
  <c r="AX56" i="21" s="1"/>
  <c r="AP4" i="21"/>
  <c r="AP33" i="21" s="1"/>
  <c r="AH4" i="21"/>
  <c r="AH33" i="21" s="1"/>
  <c r="AH36" i="21" s="1"/>
  <c r="AH56" i="21" s="1"/>
  <c r="Z4" i="21"/>
  <c r="Z33" i="21" s="1"/>
  <c r="Z36" i="21" s="1"/>
  <c r="Z56" i="21" s="1"/>
  <c r="R4" i="21"/>
  <c r="R33" i="21" s="1"/>
  <c r="R36" i="21" s="1"/>
  <c r="R56" i="21" s="1"/>
  <c r="J4" i="21"/>
  <c r="J33" i="21" s="1"/>
  <c r="J36" i="21" s="1"/>
  <c r="J56" i="21" s="1"/>
  <c r="AW4" i="21"/>
  <c r="AW33" i="21" s="1"/>
  <c r="AW36" i="21" s="1"/>
  <c r="AW56" i="21" s="1"/>
  <c r="AO4" i="21"/>
  <c r="AO33" i="21" s="1"/>
  <c r="AO36" i="21" s="1"/>
  <c r="AO56" i="21" s="1"/>
  <c r="AG4" i="21"/>
  <c r="AG33" i="21" s="1"/>
  <c r="AG36" i="21" s="1"/>
  <c r="AG56" i="21" s="1"/>
  <c r="Y4" i="21"/>
  <c r="Y33" i="21" s="1"/>
  <c r="Y36" i="21" s="1"/>
  <c r="Y56" i="21" s="1"/>
  <c r="Q4" i="21"/>
  <c r="Q33" i="21" s="1"/>
  <c r="Q36" i="21" s="1"/>
  <c r="Q56" i="21" s="1"/>
  <c r="D15" i="21"/>
  <c r="D21" i="21"/>
  <c r="D19" i="21"/>
  <c r="D22" i="21"/>
  <c r="G14" i="21"/>
  <c r="D6" i="21"/>
  <c r="D10" i="21"/>
  <c r="G5" i="21"/>
  <c r="F5" i="21"/>
  <c r="D9" i="21"/>
  <c r="D8" i="21"/>
  <c r="E5" i="21"/>
  <c r="BH5" i="21"/>
  <c r="BI5" i="21"/>
  <c r="BG5" i="21"/>
  <c r="P10" i="35" l="1"/>
  <c r="C12" i="35"/>
  <c r="C16" i="35" s="1"/>
  <c r="C20" i="35" s="1"/>
  <c r="H12" i="35"/>
  <c r="I12" i="35"/>
  <c r="I16" i="35" s="1"/>
  <c r="I20" i="35" s="1"/>
  <c r="L13" i="35"/>
  <c r="L15" i="35" s="1"/>
  <c r="H15" i="35"/>
  <c r="K12" i="35"/>
  <c r="K16" i="35" s="1"/>
  <c r="D12" i="35"/>
  <c r="D16" i="35" s="1"/>
  <c r="D20" i="35" s="1"/>
  <c r="J12" i="35"/>
  <c r="J16" i="35" s="1"/>
  <c r="J20" i="35" s="1"/>
  <c r="F12" i="35"/>
  <c r="P13" i="35"/>
  <c r="P15" i="35" s="1"/>
  <c r="F15" i="35"/>
  <c r="D23" i="21"/>
  <c r="D29" i="21"/>
  <c r="N6" i="35"/>
  <c r="O8" i="35"/>
  <c r="G13" i="21"/>
  <c r="G4" i="21" s="1"/>
  <c r="G33" i="21" s="1"/>
  <c r="N8" i="35"/>
  <c r="G8" i="35"/>
  <c r="M6" i="35"/>
  <c r="H13" i="21"/>
  <c r="H4" i="21" s="1"/>
  <c r="H33" i="21" s="1"/>
  <c r="H36" i="21" s="1"/>
  <c r="H56" i="21" s="1"/>
  <c r="P8" i="35"/>
  <c r="P6" i="35"/>
  <c r="N10" i="35"/>
  <c r="L6" i="35"/>
  <c r="D6" i="44" s="1"/>
  <c r="Q9" i="35"/>
  <c r="BI13" i="21"/>
  <c r="BI4" i="21" s="1"/>
  <c r="G13" i="35"/>
  <c r="BJ13" i="21"/>
  <c r="BJ4" i="21" s="1"/>
  <c r="E13" i="21"/>
  <c r="E4" i="21" s="1"/>
  <c r="E33" i="21" s="1"/>
  <c r="E36" i="21" s="1"/>
  <c r="E56" i="21" s="1"/>
  <c r="N5" i="35"/>
  <c r="M8" i="35"/>
  <c r="L8" i="35"/>
  <c r="D8" i="44" s="1"/>
  <c r="M10" i="35"/>
  <c r="G10" i="35"/>
  <c r="P5" i="35"/>
  <c r="G6" i="35"/>
  <c r="C6" i="44" s="1"/>
  <c r="O6" i="35"/>
  <c r="O5" i="35"/>
  <c r="BF23" i="21"/>
  <c r="G7" i="35"/>
  <c r="C7" i="44" s="1"/>
  <c r="M7" i="35"/>
  <c r="Q7" i="35" s="1"/>
  <c r="L5" i="35"/>
  <c r="M13" i="35"/>
  <c r="L10" i="35"/>
  <c r="D10" i="44" s="1"/>
  <c r="G5" i="35"/>
  <c r="M5" i="35"/>
  <c r="G19" i="35"/>
  <c r="P19" i="35"/>
  <c r="Q18" i="35"/>
  <c r="BH13" i="21"/>
  <c r="BH4" i="21" s="1"/>
  <c r="F4" i="21"/>
  <c r="F33" i="21" s="1"/>
  <c r="F36" i="21" s="1"/>
  <c r="F56" i="21" s="1"/>
  <c r="D14" i="21"/>
  <c r="BF14" i="21"/>
  <c r="BF29" i="21"/>
  <c r="D5" i="21"/>
  <c r="BF5" i="21"/>
  <c r="BG13" i="21"/>
  <c r="BG4" i="21" s="1"/>
  <c r="F16" i="35" l="1"/>
  <c r="F20" i="35" s="1"/>
  <c r="C5" i="44"/>
  <c r="N12" i="35"/>
  <c r="N16" i="35" s="1"/>
  <c r="P12" i="35"/>
  <c r="P16" i="35" s="1"/>
  <c r="D5" i="44"/>
  <c r="L12" i="35"/>
  <c r="L16" i="35" s="1"/>
  <c r="M12" i="35"/>
  <c r="M16" i="35" s="1"/>
  <c r="H16" i="35"/>
  <c r="H20" i="35" s="1"/>
  <c r="Q13" i="35"/>
  <c r="M15" i="35"/>
  <c r="K20" i="35"/>
  <c r="F6" i="42"/>
  <c r="C5" i="42"/>
  <c r="D6" i="42"/>
  <c r="C6" i="42"/>
  <c r="D12" i="44"/>
  <c r="D14" i="44" s="1"/>
  <c r="E6" i="42"/>
  <c r="D5" i="42"/>
  <c r="Q10" i="35"/>
  <c r="Q6" i="35"/>
  <c r="Q8" i="35"/>
  <c r="BF13" i="21"/>
  <c r="BF4" i="21" s="1"/>
  <c r="Q5" i="35"/>
  <c r="Q19" i="35"/>
  <c r="D13" i="21"/>
  <c r="D4" i="21" s="1"/>
  <c r="E11" i="35" l="1"/>
  <c r="C12" i="44"/>
  <c r="E14" i="35"/>
  <c r="D33" i="21"/>
  <c r="AP34" i="21"/>
  <c r="D7" i="42"/>
  <c r="D9" i="42" s="1"/>
  <c r="F7" i="42"/>
  <c r="F9" i="42" s="1"/>
  <c r="P20" i="35"/>
  <c r="N20" i="35"/>
  <c r="G9" i="42"/>
  <c r="L20" i="35"/>
  <c r="M20" i="35"/>
  <c r="G11" i="35" l="1"/>
  <c r="G12" i="35" s="1"/>
  <c r="O11" i="35"/>
  <c r="E12" i="35"/>
  <c r="O14" i="35"/>
  <c r="G14" i="35"/>
  <c r="G15" i="35" s="1"/>
  <c r="E15" i="35"/>
  <c r="G34" i="21"/>
  <c r="AP36" i="21"/>
  <c r="AP56" i="21" s="1"/>
  <c r="G17" i="35"/>
  <c r="Q17" i="35"/>
  <c r="Q14" i="35" l="1"/>
  <c r="Q15" i="35" s="1"/>
  <c r="O15" i="35"/>
  <c r="E16" i="35"/>
  <c r="E20" i="35" s="1"/>
  <c r="Q11" i="35"/>
  <c r="Q12" i="35" s="1"/>
  <c r="O12" i="35"/>
  <c r="G16" i="35"/>
  <c r="G20" i="35" s="1"/>
  <c r="D34" i="21"/>
  <c r="D36" i="21" s="1"/>
  <c r="D56" i="21" s="1"/>
  <c r="G36" i="21"/>
  <c r="G56" i="21" s="1"/>
  <c r="O16" i="35" l="1"/>
  <c r="O20" i="35" s="1"/>
  <c r="C14" i="44"/>
  <c r="E14" i="44" s="1"/>
  <c r="Q16" i="35"/>
  <c r="Q20" i="35" s="1"/>
  <c r="E7" i="42"/>
  <c r="E9" i="42" s="1"/>
  <c r="AA7" i="20"/>
  <c r="AB7" i="20"/>
  <c r="AC7" i="20"/>
  <c r="AD7" i="20"/>
  <c r="AE7" i="20"/>
  <c r="C4" i="20"/>
  <c r="C5" i="20"/>
  <c r="C6" i="20"/>
  <c r="C3" i="20"/>
  <c r="Q38" i="35" l="1"/>
  <c r="Q39" i="35" s="1"/>
  <c r="Q44" i="35"/>
  <c r="Q45" i="35" s="1"/>
  <c r="Q41" i="35"/>
  <c r="Q42" i="35" s="1"/>
  <c r="Y7" i="20"/>
  <c r="Z7" i="20"/>
  <c r="C18" i="15"/>
  <c r="C17" i="15"/>
  <c r="C16" i="15"/>
  <c r="C23" i="15" s="1"/>
  <c r="C7" i="20" l="1"/>
  <c r="AB9" i="20" l="1"/>
  <c r="AE9" i="20"/>
  <c r="AC9" i="20"/>
  <c r="AA9" i="20"/>
  <c r="AD9" i="20"/>
  <c r="Y9" i="20"/>
  <c r="Z9" i="20"/>
  <c r="D7" i="20" l="1"/>
  <c r="D9" i="20" s="1"/>
  <c r="D10" i="20" s="1"/>
  <c r="E7" i="20"/>
  <c r="E9" i="20" s="1"/>
  <c r="E10" i="20" s="1"/>
  <c r="F10" i="20" s="1"/>
  <c r="F7" i="20"/>
  <c r="F9" i="20" s="1"/>
  <c r="G7" i="20"/>
  <c r="G9" i="20" s="1"/>
  <c r="H7" i="20"/>
  <c r="H9" i="20" s="1"/>
  <c r="I7" i="20"/>
  <c r="I9" i="20" s="1"/>
  <c r="J7" i="20"/>
  <c r="J9" i="20" s="1"/>
  <c r="K7" i="20"/>
  <c r="K9" i="20" s="1"/>
  <c r="L7" i="20"/>
  <c r="L9" i="20" s="1"/>
  <c r="M7" i="20"/>
  <c r="M9" i="20" s="1"/>
  <c r="N7" i="20"/>
  <c r="N9" i="20" s="1"/>
  <c r="O7" i="20"/>
  <c r="O9" i="20" s="1"/>
  <c r="P7" i="20"/>
  <c r="P9" i="20" s="1"/>
  <c r="Q7" i="20"/>
  <c r="Q9" i="20" s="1"/>
  <c r="R7" i="20"/>
  <c r="R9" i="20" s="1"/>
  <c r="S7" i="20"/>
  <c r="S9" i="20" s="1"/>
  <c r="T7" i="20"/>
  <c r="T9" i="20" s="1"/>
  <c r="U7" i="20"/>
  <c r="U9" i="20" s="1"/>
  <c r="V7" i="20"/>
  <c r="V9" i="20" s="1"/>
  <c r="W7" i="20"/>
  <c r="W9" i="20" s="1"/>
  <c r="X7" i="20"/>
  <c r="X9" i="20" s="1"/>
  <c r="G10" i="20" l="1"/>
  <c r="H10" i="20" s="1"/>
  <c r="I10" i="20" s="1"/>
  <c r="J10" i="20" s="1"/>
  <c r="K10" i="20" s="1"/>
  <c r="L10" i="20" s="1"/>
  <c r="M10" i="20" s="1"/>
  <c r="N10" i="20" s="1"/>
  <c r="O10" i="20" s="1"/>
  <c r="P10" i="20" s="1"/>
  <c r="Q10" i="20" s="1"/>
  <c r="R10" i="20" s="1"/>
  <c r="S10" i="20"/>
  <c r="T10" i="20" s="1"/>
  <c r="U10" i="20" s="1"/>
  <c r="V10" i="20" s="1"/>
  <c r="W10" i="20" s="1"/>
  <c r="X10" i="20" s="1"/>
  <c r="Y10" i="20" s="1"/>
  <c r="Z10" i="20" s="1"/>
  <c r="AA10" i="20" s="1"/>
  <c r="AB10" i="20" s="1"/>
  <c r="AC10" i="20" s="1"/>
  <c r="AD10" i="20" s="1"/>
  <c r="AE10" i="20" s="1"/>
  <c r="C18" i="13" l="1"/>
  <c r="C11" i="13"/>
  <c r="C39" i="13"/>
  <c r="C30" i="13"/>
  <c r="E21" i="15" l="1"/>
  <c r="F21" i="15" s="1"/>
  <c r="E12" i="15"/>
  <c r="F12" i="15" s="1"/>
  <c r="C7" i="41"/>
  <c r="E13" i="15"/>
  <c r="F13" i="15" s="1"/>
  <c r="C8" i="41"/>
  <c r="E7" i="15"/>
  <c r="F7" i="15" s="1"/>
  <c r="F16" i="15" s="1"/>
  <c r="F19" i="15" s="1"/>
  <c r="C5" i="41"/>
  <c r="E8" i="15"/>
  <c r="F8" i="15" s="1"/>
  <c r="F18" i="15" s="1"/>
  <c r="C6" i="41"/>
  <c r="C14" i="3"/>
  <c r="E14" i="3" s="1"/>
  <c r="C15" i="3"/>
  <c r="E15" i="3" s="1"/>
  <c r="C16" i="3"/>
  <c r="E16" i="3" s="1"/>
  <c r="C17" i="3"/>
  <c r="E17" i="3" s="1"/>
  <c r="C18" i="3"/>
  <c r="E18" i="3" s="1"/>
  <c r="C13" i="3"/>
  <c r="C5" i="3"/>
  <c r="E5" i="3" s="1"/>
  <c r="C6" i="3"/>
  <c r="E6" i="3" s="1"/>
  <c r="C7" i="3"/>
  <c r="E7" i="3" s="1"/>
  <c r="C8" i="3"/>
  <c r="E8" i="3" s="1"/>
  <c r="C9" i="3"/>
  <c r="E9" i="3" s="1"/>
  <c r="C4" i="3"/>
  <c r="E4" i="3" s="1"/>
  <c r="F17" i="15" l="1"/>
  <c r="C19" i="3"/>
  <c r="F23" i="15"/>
  <c r="F24" i="15" s="1"/>
  <c r="E13" i="3"/>
  <c r="E19" i="3" s="1"/>
  <c r="E10" i="3"/>
  <c r="C10" i="3"/>
  <c r="C33" i="35" l="1"/>
  <c r="O33" i="35"/>
  <c r="F33" i="35"/>
  <c r="K33" i="35"/>
  <c r="M33" i="35"/>
  <c r="G33" i="35"/>
  <c r="E33" i="35"/>
  <c r="J33" i="35"/>
  <c r="F7" i="43"/>
  <c r="F9" i="43" s="1"/>
  <c r="P33" i="35"/>
  <c r="Q33" i="35"/>
  <c r="N33" i="35"/>
  <c r="L33" i="35"/>
  <c r="E7" i="43" l="1"/>
  <c r="E9" i="43" s="1"/>
  <c r="C7" i="43"/>
  <c r="C9" i="43" s="1"/>
  <c r="G5" i="43"/>
  <c r="D7" i="43"/>
  <c r="D9" i="43" s="1"/>
  <c r="D33" i="35"/>
  <c r="I33" i="35"/>
  <c r="H33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tc={0CFF8136-4215-4CCB-93A5-85070A346DC1}</author>
  </authors>
  <commentList>
    <comment ref="C53" authorId="0" shapeId="0" xr:uid="{0CFF8136-4215-4CCB-93A5-85070A346DC1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modeling the revenue requirement, O&amp;M escalation was applied to all implementation O&amp;M and maintenance O&amp;M costs together and split using a weighted average. For purposes of this file, O&amp;M escalation was time-phased by applying escalation to the implementation O&amp;M first, then to ongoing maintenance.</t>
      </text>
    </comment>
  </commentList>
</comments>
</file>

<file path=xl/sharedStrings.xml><?xml version="1.0" encoding="utf-8"?>
<sst xmlns="http://schemas.openxmlformats.org/spreadsheetml/2006/main" count="710" uniqueCount="257">
  <si>
    <t>PYD Extension Project Assumptions</t>
  </si>
  <si>
    <t>1.</t>
  </si>
  <si>
    <t>Sites consist of approximately 10 ports each, total program consists of 2,000 ports; plus 1 testing/training site</t>
  </si>
  <si>
    <t>2.</t>
  </si>
  <si>
    <t>For cost estimate purposes, workplace sites consist of 78% Lots, 22% Structures (PYD Pilot Data)</t>
  </si>
  <si>
    <t>3.</t>
  </si>
  <si>
    <t>For cost estimate purposes, MUD sites consist of 66% Lots, 34% Structures (PYD Pilot Data)</t>
  </si>
  <si>
    <t>4.</t>
  </si>
  <si>
    <t>Sites consist of 75% Workplaces, 25% MUDs (Assumption)</t>
  </si>
  <si>
    <t>5.</t>
  </si>
  <si>
    <t>SDG&amp;E ownership of EVSEs at all multi-unit dwelling sites (MUDs), assumes 50 sites / 500 ports</t>
  </si>
  <si>
    <t>6.</t>
  </si>
  <si>
    <t>Customer ownership at workplace sites,  assumes 150 sites / 1,500 ports</t>
  </si>
  <si>
    <t>7.</t>
  </si>
  <si>
    <t>Direct Costs used per site:  $140K Lot, $160K Structure (utility-owned), and $104K Lot, $124K Structure (customer-owned) - PYD Pilot Data</t>
  </si>
  <si>
    <t>8.</t>
  </si>
  <si>
    <t>Assumes EVSE per port costs to be $3K</t>
  </si>
  <si>
    <t>9.</t>
  </si>
  <si>
    <t>$2K/site for high side connection</t>
  </si>
  <si>
    <t>10.</t>
  </si>
  <si>
    <t>$2K/site for standby costs</t>
  </si>
  <si>
    <t>11. PYD Pilot actual site costs used as the basis for PYD Extension construction site estimates</t>
  </si>
  <si>
    <t>$5K per site of construction change order funding is included in estimates</t>
  </si>
  <si>
    <t xml:space="preserve">Capital </t>
  </si>
  <si>
    <t>Capital</t>
  </si>
  <si>
    <t>O&amp;M</t>
  </si>
  <si>
    <t>Total</t>
  </si>
  <si>
    <t>Combined</t>
  </si>
  <si>
    <t>Comments</t>
  </si>
  <si>
    <t>Program Implementation</t>
  </si>
  <si>
    <t xml:space="preserve">   Engineering Design &amp; Construction</t>
  </si>
  <si>
    <t>Includes engineering design, construction, and SDG&amp;E field employee labor</t>
  </si>
  <si>
    <t xml:space="preserve">   EV Charging Equipment &amp; Other Program Materials</t>
  </si>
  <si>
    <t>Includes transformers, freight, meter pedestals, EVSEs, misc. materials</t>
  </si>
  <si>
    <t xml:space="preserve">   Program Management</t>
  </si>
  <si>
    <t>Includes 3rd Party P6 Scheduler and internal SDG&amp;E Project Management Labor</t>
  </si>
  <si>
    <t xml:space="preserve">   EVSE Rebates &amp; Rebate Administration</t>
  </si>
  <si>
    <r>
      <rPr>
        <sz val="11"/>
        <color rgb="FF000000"/>
        <rFont val="Calibri"/>
        <family val="2"/>
        <scheme val="minor"/>
      </rPr>
      <t>(</t>
    </r>
    <r>
      <rPr>
        <sz val="11"/>
        <rFont val="Calibri"/>
        <family val="2"/>
        <scheme val="minor"/>
      </rPr>
      <t>$3K</t>
    </r>
    <r>
      <rPr>
        <sz val="11"/>
        <color indexed="8"/>
        <rFont val="Calibri"/>
        <family val="2"/>
        <scheme val="minor"/>
      </rPr>
      <t xml:space="preserve"> x 100% Workplace @ 1,500 ports) = $4,500,000</t>
    </r>
  </si>
  <si>
    <t xml:space="preserve">   Data Collection, Analysis &amp; Reporting</t>
  </si>
  <si>
    <t xml:space="preserve">   Marketing, Education &amp; Outreach (ME&amp;O)</t>
  </si>
  <si>
    <t>Contingency on Unescalated Direct Costs</t>
  </si>
  <si>
    <t>Contingency was calculated based on 10% of unescalated total directs plus indirects (Cap. &amp; O&amp;M); entire amount was allocated to capital for calculations of escalation, AFUDC, capitalized property taxes, &amp; Rev. Req.</t>
  </si>
  <si>
    <t xml:space="preserve">      Unescalated Direct Costs Subtotal</t>
  </si>
  <si>
    <t>Overhead Costs</t>
  </si>
  <si>
    <t>Contingency on Unescalated Overhead Costs</t>
  </si>
  <si>
    <t xml:space="preserve">      Unescalated Overhead Costs Subtotal</t>
  </si>
  <si>
    <t xml:space="preserve">      Total Unescalated Direct &amp; Overhead Costs</t>
  </si>
  <si>
    <t xml:space="preserve">      Escalation</t>
  </si>
  <si>
    <t xml:space="preserve">      Property Taxes</t>
  </si>
  <si>
    <t xml:space="preserve">      AFUDC</t>
  </si>
  <si>
    <t xml:space="preserve">      Total Program Implementation</t>
  </si>
  <si>
    <t>Ongoing O&amp;M (39 month total)</t>
  </si>
  <si>
    <t xml:space="preserve">   Direct Costs</t>
  </si>
  <si>
    <t>Contingency on Directs</t>
  </si>
  <si>
    <t xml:space="preserve">   Escalation</t>
  </si>
  <si>
    <t xml:space="preserve">      Total Ongoing O&amp;M</t>
  </si>
  <si>
    <t>Total Requested</t>
  </si>
  <si>
    <t>Implementation Capital and O&amp;M</t>
  </si>
  <si>
    <t>Unescalated, no contingency</t>
  </si>
  <si>
    <t>Per Port</t>
  </si>
  <si>
    <t>Unescalated, with contingency</t>
  </si>
  <si>
    <t>Escalated, with contingency</t>
  </si>
  <si>
    <t>Program Phase</t>
  </si>
  <si>
    <t>EAC</t>
  </si>
  <si>
    <t>2021</t>
  </si>
  <si>
    <t>2022</t>
  </si>
  <si>
    <t>2023</t>
  </si>
  <si>
    <t>2024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</si>
  <si>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</si>
  <si>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</si>
  <si>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</si>
  <si>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</si>
  <si>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</si>
  <si>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</si>
  <si>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</si>
  <si>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</si>
  <si>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</si>
  <si>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</si>
  <si>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</si>
  <si>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</si>
  <si>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</si>
  <si>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</si>
  <si>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</si>
  <si>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</si>
  <si>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</si>
  <si>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</si>
  <si>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</si>
  <si>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</si>
  <si>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</si>
  <si>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</si>
  <si>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</si>
  <si>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</si>
  <si>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</si>
  <si>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</si>
  <si>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</si>
  <si>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</si>
  <si>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</si>
  <si>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</si>
  <si>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</si>
  <si>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</si>
  <si>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</si>
  <si>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</si>
  <si>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</si>
  <si>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</si>
  <si>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</si>
  <si>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</si>
  <si>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</si>
  <si>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</si>
  <si>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</si>
  <si>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</si>
  <si>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</si>
  <si>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</si>
  <si>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</si>
  <si>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</si>
  <si>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</si>
  <si>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</si>
  <si>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Cost to Implement</t>
  </si>
  <si>
    <t>Direct Costs</t>
  </si>
  <si>
    <t>Direct Labor</t>
  </si>
  <si>
    <t>Back Office Support Ext Implementation - E-920.00</t>
  </si>
  <si>
    <t>EVSE Rebates - E-986.00</t>
  </si>
  <si>
    <t>Data Collection, Analysis, &amp; Reporting Ext Implementation - E-598.00</t>
  </si>
  <si>
    <t>Eng Design and Construction Ext Implementation - E-398.20</t>
  </si>
  <si>
    <t>IT Vendor Acceptance Ext Implementation - E-398.20</t>
  </si>
  <si>
    <t>ME&amp;O Execution Ext Implementation - E-908.00</t>
  </si>
  <si>
    <t>Program Management Ext Implementation - E-398.20</t>
  </si>
  <si>
    <t>Non-Labor</t>
  </si>
  <si>
    <t>Services</t>
  </si>
  <si>
    <t>6220600 - SRV-CONSULTING-OTHER</t>
  </si>
  <si>
    <t>6220006 - SRV-CONSTRUCTION SERVICES DEPT ONLY</t>
  </si>
  <si>
    <t>6220480 - SRV-ENGINEERING</t>
  </si>
  <si>
    <t>6221000 - SRV-CONSTRUCTION-ELECTRIC</t>
  </si>
  <si>
    <t>6220050 - SRV-ADVERTISING AND MARKETING</t>
  </si>
  <si>
    <t>6220052 - REBATES</t>
  </si>
  <si>
    <t>6220570 - SRV-DESIGN</t>
  </si>
  <si>
    <t>6231022 - SERVICES-ENVIROMENTAL</t>
  </si>
  <si>
    <t>Materials</t>
  </si>
  <si>
    <t>6215070 - MATL ISSUANCES-KEARNY WAREHOUSE</t>
  </si>
  <si>
    <t>6213090 - MATL-FREIGHT</t>
  </si>
  <si>
    <t>6213222 - MATL-UNDERGROUND TRANSFORMERS</t>
  </si>
  <si>
    <t>6213225 - MATL-ELECTRICAL EQUIPMENT</t>
  </si>
  <si>
    <t>6213385 - MATL-ELEC MATERIAL MISCELLANEOUS</t>
  </si>
  <si>
    <t>Non Direct Costs</t>
  </si>
  <si>
    <t>All Indirects</t>
  </si>
  <si>
    <t>All Property Tax</t>
  </si>
  <si>
    <t>Non Direct Costs AFUDC</t>
  </si>
  <si>
    <t>All Cost Elements wo Contingency - Unescalated</t>
  </si>
  <si>
    <t>Contingency</t>
  </si>
  <si>
    <t>Escalation</t>
  </si>
  <si>
    <t>All Implementation Costs - Escalated</t>
  </si>
  <si>
    <t>Extension Maintenance</t>
  </si>
  <si>
    <t>Not Applicable to Capital, See O&amp;M Section</t>
  </si>
  <si>
    <t>Back Office Support Ext - E-920.00</t>
  </si>
  <si>
    <t>Equipment, Facilities, &amp; Testing Ext - E-588.00</t>
  </si>
  <si>
    <t>Field, Shop, &amp; Logistics Labor Ext - E-588.00</t>
  </si>
  <si>
    <t>Meter Technical/Eng Support Ext - E-920.00</t>
  </si>
  <si>
    <t>Billing &amp; Rebates Ext - E-908.00</t>
  </si>
  <si>
    <t>Call Center (Customer Care) Ext - E-908.00</t>
  </si>
  <si>
    <t>Cust Ops Support Ext - E-908.00</t>
  </si>
  <si>
    <t>ME&amp;O (utilitzation) - E-908.00</t>
  </si>
  <si>
    <t>Participation Payments - E-986.00</t>
  </si>
  <si>
    <t>Data Maintenance Fees - E-920.00</t>
  </si>
  <si>
    <t>IT Maint Support - E-920.00</t>
  </si>
  <si>
    <t>Indirect Costs</t>
  </si>
  <si>
    <t>-</t>
  </si>
  <si>
    <t>All Maintenance Costs - Escalated</t>
  </si>
  <si>
    <t>Total Program Costs</t>
  </si>
  <si>
    <t>Fully Loaded and Escalated Program Costs, Including Contingency</t>
  </si>
  <si>
    <t>Weighted Construction Site Direct Cost Estimates</t>
  </si>
  <si>
    <t>Used to calculate values in Table 3-2</t>
  </si>
  <si>
    <t>Cost</t>
  </si>
  <si>
    <t>Quantity</t>
  </si>
  <si>
    <t>Each</t>
  </si>
  <si>
    <t>Workplace Sites - Customer Owned (75% Total)</t>
  </si>
  <si>
    <t>Sites</t>
  </si>
  <si>
    <t>Lots:</t>
  </si>
  <si>
    <t>Structures:</t>
  </si>
  <si>
    <t>MUD Sites - Utility Owned (25% Total)</t>
  </si>
  <si>
    <t xml:space="preserve">Total: </t>
  </si>
  <si>
    <t>Average Site Cost:</t>
  </si>
  <si>
    <t>Testing &amp; Training Site</t>
  </si>
  <si>
    <t>Site</t>
  </si>
  <si>
    <t xml:space="preserve">Overall Average Cost Per Site: </t>
  </si>
  <si>
    <t xml:space="preserve">Cost Element Breakdown by Site Type (rounded to nearest $100) </t>
  </si>
  <si>
    <t>Customer Owned</t>
  </si>
  <si>
    <t>10 Nozzle Lot Site</t>
  </si>
  <si>
    <t>$</t>
  </si>
  <si>
    <t>Total Direct Costs</t>
  </si>
  <si>
    <t>10 Nozzle Structure Site</t>
  </si>
  <si>
    <t>Utility-Owned</t>
  </si>
  <si>
    <t>Site Description</t>
  </si>
  <si>
    <t>Total Sites</t>
  </si>
  <si>
    <t>Utility-Owned: 10 Nozzle Parking Lot Site</t>
  </si>
  <si>
    <t>Utility-Owned: 10 Nozzle Structure Site</t>
  </si>
  <si>
    <t>Customer-Owned: 10 Nozzle Parking Lot Site</t>
  </si>
  <si>
    <t>Customer Owned: 10 Nozzle Structure Site</t>
  </si>
  <si>
    <t>Total - All Site Types</t>
  </si>
  <si>
    <t>Site Percent Complete</t>
  </si>
  <si>
    <t>Cumulative Percent Complete</t>
  </si>
  <si>
    <t>O &amp; M</t>
  </si>
  <si>
    <t>Direct</t>
  </si>
  <si>
    <t>Extension Maintenance - Directs</t>
  </si>
  <si>
    <t>Cust Field Operations</t>
  </si>
  <si>
    <t>Customer Services</t>
  </si>
  <si>
    <t>IT Data and Maintenance Support - E-920.00</t>
  </si>
  <si>
    <t>Extension Maintenance - Indirects</t>
  </si>
  <si>
    <t>Table 3-1: PYD Extension Program Overall Site Construction Direct Cost Estimates</t>
  </si>
  <si>
    <t>(In 2019$ )</t>
  </si>
  <si>
    <t>Site Types</t>
  </si>
  <si>
    <t>Cost Est.</t>
  </si>
  <si>
    <t>Table 3-2: PYD Extension Program Weighted Site Construction Direct Cost Estimate</t>
  </si>
  <si>
    <t>Cost Est. Each</t>
  </si>
  <si>
    <t>Total Cost Est.</t>
  </si>
  <si>
    <t>Workplace Sites
Customer Owned (75%)</t>
  </si>
  <si>
    <t>Lots (78%)</t>
  </si>
  <si>
    <t>Structures (22%)</t>
  </si>
  <si>
    <t>`</t>
  </si>
  <si>
    <t>MUD Sites
Utility Owned (25%)</t>
  </si>
  <si>
    <t>Lots (66%)</t>
  </si>
  <si>
    <t>Structures (34%)</t>
  </si>
  <si>
    <t xml:space="preserve">Site Construction Subtotal: </t>
  </si>
  <si>
    <t xml:space="preserve">Testing and Training Site Construction: </t>
  </si>
  <si>
    <t xml:space="preserve">Site Construction Total: </t>
  </si>
  <si>
    <t xml:space="preserve">Average Cost Per Site: </t>
  </si>
  <si>
    <t>Table 3-3: PYD Extension Program Engineering, Design, Construction and EV Charging Equipment / Materials Cost Estimate</t>
  </si>
  <si>
    <t>(In Millions, 2019$ )</t>
  </si>
  <si>
    <t xml:space="preserve">Total </t>
  </si>
  <si>
    <t>Site Construction</t>
  </si>
  <si>
    <t>Engineering</t>
  </si>
  <si>
    <t>~ 10 FTE* Construction Internal Labor</t>
  </si>
  <si>
    <t>Transformers</t>
  </si>
  <si>
    <t>Spares</t>
  </si>
  <si>
    <t>Misc. O&amp;M</t>
  </si>
  <si>
    <t>Totals:</t>
  </si>
  <si>
    <t>* Full Time Equivalent</t>
  </si>
  <si>
    <t>Table 3-4: PYD Extension Program Direct Cost Estimates by Category</t>
  </si>
  <si>
    <t xml:space="preserve">Engineering Design &amp; Construction </t>
  </si>
  <si>
    <t>EV Charging Equip. &amp; Pgm Matls</t>
  </si>
  <si>
    <t>Program Management</t>
  </si>
  <si>
    <t>EVSE Rebates &amp; Administration</t>
  </si>
  <si>
    <t>Data Collection, Analysis &amp; Reporting</t>
  </si>
  <si>
    <t>Marketing, Education &amp; Outreach</t>
  </si>
  <si>
    <t>Ongoing O&amp;M</t>
  </si>
  <si>
    <t>Direct Costs Subtotal:</t>
  </si>
  <si>
    <t>Contingency:</t>
  </si>
  <si>
    <t>Direct Cost Total:</t>
  </si>
  <si>
    <t>Tables 3-5 &amp; 5-1: Direct Cost Estimate By Year</t>
  </si>
  <si>
    <t>(In Millions, 2019$)</t>
  </si>
  <si>
    <t>Total Implementation</t>
  </si>
  <si>
    <t>Total Request</t>
  </si>
  <si>
    <t>Tables 3-6 &amp; 5-2: Total Capital and O&amp;M</t>
  </si>
  <si>
    <t>(In Millions, includes escalation, overheads, AFUDC, and capitalized property tax)</t>
  </si>
  <si>
    <t>Lot 10 Lvl2s</t>
  </si>
  <si>
    <t>Direct %</t>
  </si>
  <si>
    <t>Direct Cost</t>
  </si>
  <si>
    <t>TM1 Input</t>
  </si>
  <si>
    <t>Structure 10 Lvl2s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</si>
</sst>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\(#,##0\)"/>
    <numFmt numFmtId="165" formatCode="_(* #,##0_);_(* \(#,##0\);_(* &quot;-&quot;??_);_(@_)"/>
    <numFmt numFmtId="166" formatCode="_(* #,##0.0000_);_(* \(#,##0.0000\);_(* &quot;-&quot;??_);_(@_)"/>
    <numFmt numFmtId="167" formatCode="0.00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_);[Red]\(&quot;$&quot;#,##0.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</cellStyleXfs>
  <cellXfs count="160">
    <xf numFmtId="0" fontId="0" fillId="0" borderId="0" xfId="0"/>
    <xf numFmtId="0" fontId="2" fillId="0" borderId="0" xfId="0" applyFont="1"/>
    <xf numFmtId="10" fontId="0" fillId="0" borderId="0" xfId="0" applyNumberFormat="1"/>
    <xf numFmtId="0" fontId="0" fillId="0" borderId="1" xfId="0" applyBorder="1"/>
    <xf numFmtId="0" fontId="0" fillId="0" borderId="0" xfId="0" applyBorder="1"/>
    <xf numFmtId="165" fontId="0" fillId="0" borderId="0" xfId="1" applyNumberFormat="1" applyFont="1"/>
    <xf numFmtId="165" fontId="0" fillId="0" borderId="0" xfId="0" applyNumberFormat="1"/>
    <xf numFmtId="165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5" fontId="0" fillId="0" borderId="1" xfId="1" applyNumberFormat="1" applyFont="1" applyBorder="1"/>
    <xf numFmtId="10" fontId="0" fillId="0" borderId="0" xfId="0" applyNumberFormat="1" applyAlignment="1">
      <alignment horizontal="center"/>
    </xf>
    <xf numFmtId="166" fontId="0" fillId="0" borderId="0" xfId="0" applyNumberFormat="1"/>
    <xf numFmtId="9" fontId="0" fillId="0" borderId="0" xfId="0" applyNumberFormat="1"/>
    <xf numFmtId="9" fontId="0" fillId="0" borderId="1" xfId="0" applyNumberFormat="1" applyBorder="1"/>
    <xf numFmtId="9" fontId="0" fillId="0" borderId="0" xfId="2" applyNumberFormat="1" applyFont="1"/>
    <xf numFmtId="9" fontId="0" fillId="0" borderId="1" xfId="2" applyNumberFormat="1" applyFont="1" applyBorder="1"/>
    <xf numFmtId="166" fontId="0" fillId="0" borderId="1" xfId="0" applyNumberFormat="1" applyBorder="1"/>
    <xf numFmtId="166" fontId="0" fillId="0" borderId="0" xfId="1" applyNumberFormat="1" applyFont="1"/>
    <xf numFmtId="167" fontId="0" fillId="0" borderId="0" xfId="0" applyNumberFormat="1"/>
    <xf numFmtId="0" fontId="4" fillId="0" borderId="0" xfId="3" applyFont="1"/>
    <xf numFmtId="0" fontId="3" fillId="0" borderId="0" xfId="3"/>
    <xf numFmtId="0" fontId="3" fillId="4" borderId="0" xfId="3" applyFill="1"/>
    <xf numFmtId="0" fontId="3" fillId="0" borderId="0" xfId="3" quotePrefix="1"/>
    <xf numFmtId="168" fontId="0" fillId="0" borderId="0" xfId="5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2" fillId="5" borderId="0" xfId="0" applyFont="1" applyFill="1" applyAlignment="1">
      <alignment vertical="center"/>
    </xf>
    <xf numFmtId="3" fontId="5" fillId="5" borderId="0" xfId="0" applyNumberFormat="1" applyFont="1" applyFill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8" fontId="2" fillId="0" borderId="0" xfId="5" applyNumberFormat="1" applyFont="1"/>
    <xf numFmtId="0" fontId="10" fillId="0" borderId="0" xfId="0" applyFont="1" applyAlignment="1">
      <alignment horizontal="center"/>
    </xf>
    <xf numFmtId="168" fontId="2" fillId="0" borderId="0" xfId="0" applyNumberFormat="1" applyFont="1"/>
    <xf numFmtId="168" fontId="0" fillId="0" borderId="0" xfId="0" applyNumberFormat="1"/>
    <xf numFmtId="2" fontId="3" fillId="0" borderId="0" xfId="3" applyNumberFormat="1"/>
    <xf numFmtId="164" fontId="3" fillId="2" borderId="0" xfId="3" applyNumberFormat="1" applyFill="1" applyBorder="1"/>
    <xf numFmtId="0" fontId="3" fillId="0" borderId="0" xfId="3" applyBorder="1"/>
    <xf numFmtId="0" fontId="3" fillId="2" borderId="0" xfId="3" applyFill="1" applyBorder="1"/>
    <xf numFmtId="0" fontId="3" fillId="3" borderId="0" xfId="3" applyFill="1" applyBorder="1"/>
    <xf numFmtId="0" fontId="3" fillId="4" borderId="0" xfId="3" applyFill="1" applyBorder="1"/>
    <xf numFmtId="164" fontId="3" fillId="4" borderId="0" xfId="3" applyNumberFormat="1" applyFill="1" applyBorder="1"/>
    <xf numFmtId="0" fontId="3" fillId="3" borderId="6" xfId="3" applyFill="1" applyBorder="1"/>
    <xf numFmtId="0" fontId="3" fillId="0" borderId="0" xfId="3" applyAlignment="1">
      <alignment horizontal="center" vertical="center"/>
    </xf>
    <xf numFmtId="1" fontId="3" fillId="0" borderId="0" xfId="3" applyNumberFormat="1" applyAlignment="1">
      <alignment horizontal="center"/>
    </xf>
    <xf numFmtId="1" fontId="3" fillId="4" borderId="0" xfId="3" applyNumberFormat="1" applyFill="1" applyAlignment="1">
      <alignment horizontal="center"/>
    </xf>
    <xf numFmtId="9" fontId="0" fillId="0" borderId="0" xfId="2" applyFont="1" applyAlignment="1">
      <alignment horizontal="center"/>
    </xf>
    <xf numFmtId="0" fontId="3" fillId="0" borderId="0" xfId="3" applyAlignment="1">
      <alignment horizont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0" fillId="0" borderId="0" xfId="0" applyFont="1" applyAlignment="1">
      <alignment horizontal="center"/>
    </xf>
    <xf numFmtId="168" fontId="1" fillId="0" borderId="0" xfId="5" applyNumberFormat="1" applyFont="1"/>
    <xf numFmtId="1" fontId="0" fillId="0" borderId="0" xfId="0" applyNumberFormat="1" applyAlignment="1">
      <alignment horizontal="center"/>
    </xf>
    <xf numFmtId="9" fontId="3" fillId="0" borderId="0" xfId="2" applyFont="1" applyAlignment="1">
      <alignment horizontal="center"/>
    </xf>
    <xf numFmtId="0" fontId="3" fillId="0" borderId="0" xfId="3"/>
    <xf numFmtId="0" fontId="3" fillId="0" borderId="0" xfId="3" applyFill="1"/>
    <xf numFmtId="1" fontId="3" fillId="0" borderId="0" xfId="3" applyNumberFormat="1" applyFill="1" applyAlignment="1">
      <alignment horizontal="center"/>
    </xf>
    <xf numFmtId="0" fontId="3" fillId="0" borderId="0" xfId="3" applyAlignment="1"/>
    <xf numFmtId="0" fontId="3" fillId="0" borderId="0" xfId="3" quotePrefix="1" applyFill="1" applyBorder="1" applyAlignment="1">
      <alignment vertical="center"/>
    </xf>
    <xf numFmtId="0" fontId="3" fillId="0" borderId="0" xfId="3" applyBorder="1" applyAlignment="1">
      <alignment vertical="center"/>
    </xf>
    <xf numFmtId="0" fontId="3" fillId="0" borderId="0" xfId="3" quotePrefix="1" applyBorder="1" applyAlignment="1">
      <alignment vertical="center"/>
    </xf>
    <xf numFmtId="0" fontId="2" fillId="0" borderId="0" xfId="0" applyFont="1" applyBorder="1"/>
    <xf numFmtId="169" fontId="3" fillId="3" borderId="0" xfId="1" applyNumberFormat="1" applyFont="1" applyFill="1" applyBorder="1"/>
    <xf numFmtId="165" fontId="3" fillId="3" borderId="6" xfId="1" applyNumberFormat="1" applyFont="1" applyFill="1" applyBorder="1"/>
    <xf numFmtId="165" fontId="3" fillId="2" borderId="0" xfId="1" applyNumberFormat="1" applyFont="1" applyFill="1" applyBorder="1"/>
    <xf numFmtId="165" fontId="3" fillId="4" borderId="0" xfId="1" applyNumberFormat="1" applyFont="1" applyFill="1" applyBorder="1"/>
    <xf numFmtId="165" fontId="3" fillId="3" borderId="0" xfId="1" applyNumberFormat="1" applyFont="1" applyFill="1" applyBorder="1"/>
    <xf numFmtId="165" fontId="4" fillId="0" borderId="6" xfId="1" applyNumberFormat="1" applyFont="1" applyBorder="1"/>
    <xf numFmtId="0" fontId="0" fillId="0" borderId="0" xfId="0" applyAlignment="1">
      <alignment horizontal="center"/>
    </xf>
    <xf numFmtId="165" fontId="4" fillId="0" borderId="0" xfId="1" applyNumberFormat="1" applyFont="1" applyBorder="1"/>
    <xf numFmtId="165" fontId="2" fillId="0" borderId="0" xfId="1" applyNumberFormat="1" applyFont="1"/>
    <xf numFmtId="0" fontId="0" fillId="3" borderId="0" xfId="0" applyFill="1"/>
    <xf numFmtId="0" fontId="0" fillId="2" borderId="0" xfId="0" applyFill="1"/>
    <xf numFmtId="165" fontId="0" fillId="3" borderId="0" xfId="1" applyNumberFormat="1" applyFont="1" applyFill="1"/>
    <xf numFmtId="165" fontId="0" fillId="2" borderId="0" xfId="1" applyNumberFormat="1" applyFont="1" applyFill="1"/>
    <xf numFmtId="165" fontId="3" fillId="3" borderId="0" xfId="3" applyNumberFormat="1" applyFill="1" applyAlignment="1">
      <alignment vertical="center"/>
    </xf>
    <xf numFmtId="0" fontId="4" fillId="0" borderId="0" xfId="3" applyFont="1" applyBorder="1"/>
    <xf numFmtId="0" fontId="15" fillId="0" borderId="0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170" fontId="18" fillId="0" borderId="5" xfId="0" applyNumberFormat="1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170" fontId="17" fillId="0" borderId="5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7" fillId="0" borderId="4" xfId="0" applyFont="1" applyBorder="1" applyAlignment="1">
      <alignment vertical="center"/>
    </xf>
    <xf numFmtId="170" fontId="19" fillId="0" borderId="5" xfId="0" applyNumberFormat="1" applyFont="1" applyBorder="1" applyAlignment="1">
      <alignment horizontal="right" vertical="center"/>
    </xf>
    <xf numFmtId="6" fontId="18" fillId="0" borderId="5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vertical="center" wrapText="1"/>
    </xf>
    <xf numFmtId="37" fontId="18" fillId="0" borderId="5" xfId="5" applyNumberFormat="1" applyFont="1" applyBorder="1" applyAlignment="1">
      <alignment horizontal="right" vertical="center"/>
    </xf>
    <xf numFmtId="0" fontId="3" fillId="0" borderId="7" xfId="3" applyBorder="1"/>
    <xf numFmtId="165" fontId="0" fillId="0" borderId="7" xfId="1" applyNumberFormat="1" applyFont="1" applyBorder="1"/>
    <xf numFmtId="0" fontId="3" fillId="0" borderId="7" xfId="3" applyFont="1" applyBorder="1"/>
    <xf numFmtId="165" fontId="3" fillId="0" borderId="7" xfId="1" applyNumberFormat="1" applyFont="1" applyBorder="1"/>
    <xf numFmtId="165" fontId="4" fillId="0" borderId="7" xfId="1" applyNumberFormat="1" applyFont="1" applyBorder="1"/>
    <xf numFmtId="0" fontId="3" fillId="3" borderId="7" xfId="3" applyFill="1" applyBorder="1"/>
    <xf numFmtId="165" fontId="0" fillId="3" borderId="7" xfId="1" applyNumberFormat="1" applyFont="1" applyFill="1" applyBorder="1"/>
    <xf numFmtId="165" fontId="3" fillId="3" borderId="7" xfId="3" applyNumberFormat="1" applyFill="1" applyBorder="1" applyAlignment="1">
      <alignment vertical="center"/>
    </xf>
    <xf numFmtId="165" fontId="4" fillId="0" borderId="0" xfId="3" applyNumberFormat="1" applyFont="1"/>
    <xf numFmtId="165" fontId="0" fillId="6" borderId="0" xfId="1" applyNumberFormat="1" applyFont="1" applyFill="1"/>
    <xf numFmtId="165" fontId="3" fillId="6" borderId="0" xfId="3" applyNumberFormat="1" applyFill="1" applyAlignment="1">
      <alignment vertical="center"/>
    </xf>
    <xf numFmtId="165" fontId="0" fillId="6" borderId="7" xfId="1" applyNumberFormat="1" applyFont="1" applyFill="1" applyBorder="1"/>
    <xf numFmtId="0" fontId="3" fillId="6" borderId="0" xfId="3" applyFill="1"/>
    <xf numFmtId="0" fontId="7" fillId="0" borderId="0" xfId="3" applyFont="1" applyBorder="1"/>
    <xf numFmtId="0" fontId="3" fillId="6" borderId="7" xfId="3" applyFill="1" applyBorder="1"/>
    <xf numFmtId="0" fontId="3" fillId="3" borderId="0" xfId="3" applyFill="1"/>
    <xf numFmtId="0" fontId="20" fillId="0" borderId="0" xfId="0" applyFont="1" applyBorder="1" applyAlignment="1">
      <alignment vertical="center"/>
    </xf>
    <xf numFmtId="165" fontId="4" fillId="0" borderId="7" xfId="1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0" fontId="18" fillId="0" borderId="0" xfId="0" applyFont="1" applyFill="1" applyBorder="1" applyAlignment="1">
      <alignment vertical="center"/>
    </xf>
    <xf numFmtId="2" fontId="3" fillId="0" borderId="0" xfId="3" quotePrefix="1" applyNumberFormat="1"/>
    <xf numFmtId="165" fontId="0" fillId="0" borderId="0" xfId="1" applyNumberFormat="1" applyFont="1" applyBorder="1"/>
    <xf numFmtId="0" fontId="2" fillId="7" borderId="0" xfId="0" applyFont="1" applyFill="1" applyBorder="1"/>
    <xf numFmtId="0" fontId="3" fillId="0" borderId="0" xfId="3" quotePrefix="1" applyBorder="1" applyAlignment="1">
      <alignment horizontal="left" vertical="center" indent="1"/>
    </xf>
    <xf numFmtId="0" fontId="3" fillId="0" borderId="1" xfId="3" quotePrefix="1" applyBorder="1" applyAlignment="1">
      <alignment horizontal="left" vertical="center" indent="1"/>
    </xf>
    <xf numFmtId="0" fontId="2" fillId="2" borderId="8" xfId="0" applyFont="1" applyFill="1" applyBorder="1" applyAlignment="1">
      <alignment horizontal="left" indent="2"/>
    </xf>
    <xf numFmtId="168" fontId="2" fillId="2" borderId="8" xfId="5" applyNumberFormat="1" applyFont="1" applyFill="1" applyBorder="1"/>
    <xf numFmtId="0" fontId="2" fillId="2" borderId="8" xfId="0" applyFont="1" applyFill="1" applyBorder="1"/>
    <xf numFmtId="0" fontId="2" fillId="7" borderId="9" xfId="0" applyFont="1" applyFill="1" applyBorder="1"/>
    <xf numFmtId="0" fontId="2" fillId="8" borderId="0" xfId="0" applyFont="1" applyFill="1" applyBorder="1"/>
    <xf numFmtId="168" fontId="2" fillId="8" borderId="0" xfId="5" applyNumberFormat="1" applyFont="1" applyFill="1" applyBorder="1"/>
    <xf numFmtId="168" fontId="2" fillId="7" borderId="9" xfId="5" applyNumberFormat="1" applyFont="1" applyFill="1" applyBorder="1"/>
    <xf numFmtId="168" fontId="0" fillId="0" borderId="0" xfId="5" applyNumberFormat="1" applyFont="1" applyBorder="1"/>
    <xf numFmtId="165" fontId="6" fillId="0" borderId="1" xfId="1" applyNumberFormat="1" applyFont="1" applyBorder="1"/>
    <xf numFmtId="168" fontId="2" fillId="7" borderId="0" xfId="5" applyNumberFormat="1" applyFont="1" applyFill="1" applyBorder="1"/>
    <xf numFmtId="0" fontId="3" fillId="0" borderId="0" xfId="3" applyAlignment="1">
      <alignment vertical="center"/>
    </xf>
    <xf numFmtId="0" fontId="3" fillId="0" borderId="0" xfId="3" quotePrefix="1" applyAlignment="1">
      <alignment vertical="center"/>
    </xf>
    <xf numFmtId="0" fontId="22" fillId="0" borderId="0" xfId="3" applyFont="1" applyFill="1" applyAlignment="1">
      <alignment horizontal="center" vertical="center"/>
    </xf>
    <xf numFmtId="165" fontId="21" fillId="0" borderId="1" xfId="1" applyNumberFormat="1" applyFont="1" applyBorder="1"/>
    <xf numFmtId="0" fontId="2" fillId="9" borderId="10" xfId="0" applyFont="1" applyFill="1" applyBorder="1"/>
    <xf numFmtId="0" fontId="0" fillId="9" borderId="11" xfId="0" applyFill="1" applyBorder="1"/>
    <xf numFmtId="0" fontId="0" fillId="9" borderId="12" xfId="0" applyFill="1" applyBorder="1"/>
    <xf numFmtId="0" fontId="23" fillId="9" borderId="13" xfId="0" applyFont="1" applyFill="1" applyBorder="1" applyAlignment="1">
      <alignment horizontal="left" indent="2"/>
    </xf>
    <xf numFmtId="0" fontId="0" fillId="9" borderId="0" xfId="0" applyFill="1" applyBorder="1"/>
    <xf numFmtId="168" fontId="2" fillId="9" borderId="14" xfId="5" applyNumberFormat="1" applyFont="1" applyFill="1" applyBorder="1"/>
    <xf numFmtId="0" fontId="23" fillId="9" borderId="13" xfId="0" applyFont="1" applyFill="1" applyBorder="1" applyAlignment="1">
      <alignment horizontal="left" indent="1"/>
    </xf>
    <xf numFmtId="0" fontId="23" fillId="9" borderId="15" xfId="0" applyFont="1" applyFill="1" applyBorder="1" applyAlignment="1">
      <alignment horizontal="left" indent="2"/>
    </xf>
    <xf numFmtId="0" fontId="0" fillId="9" borderId="1" xfId="0" applyFill="1" applyBorder="1"/>
    <xf numFmtId="168" fontId="2" fillId="9" borderId="16" xfId="5" applyNumberFormat="1" applyFont="1" applyFill="1" applyBorder="1"/>
    <xf numFmtId="0" fontId="2" fillId="0" borderId="0" xfId="0" applyFont="1" applyAlignment="1">
      <alignment horizontal="center"/>
    </xf>
    <xf numFmtId="0" fontId="8" fillId="4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5" fontId="4" fillId="3" borderId="0" xfId="3" applyNumberFormat="1" applyFont="1" applyFill="1" applyAlignment="1">
      <alignment horizontal="center" vertical="center"/>
    </xf>
    <xf numFmtId="165" fontId="4" fillId="3" borderId="7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8" fillId="4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9">
    <cellStyle name="Comma" xfId="1" builtinId="3"/>
    <cellStyle name="Comma 2" xfId="4" xr:uid="{93232B2D-EEF4-49F9-AB5B-2DE385909DE3}"/>
    <cellStyle name="Currency" xfId="5" builtinId="4"/>
    <cellStyle name="Currency 2" xfId="7" xr:uid="{2B28FBB0-B0CB-4478-ABDB-BC73819414FF}"/>
    <cellStyle name="Normal" xfId="0" builtinId="0"/>
    <cellStyle name="Normal 10 10 2" xfId="8" xr:uid="{E99F074E-19B3-4AE7-A093-49F5BAB04B28}"/>
    <cellStyle name="Normal 2" xfId="3" xr:uid="{B0546660-DD33-4F10-8288-F241086B1134}"/>
    <cellStyle name="Normal 3" xfId="6" xr:uid="{DEAF809B-DADD-4FD3-A3CD-736D1AF2A698}"/>
    <cellStyle name="Percent" xfId="2" builtinId="5"/>
  </cellStyles>
  <dxfs count="0"/>
  <tableStyles count="0" defaultTableStyle="TableStyleMedium2" defaultPivotStyle="PivotStyleLight16"/>
  <colors>
    <mruColors>
      <color rgb="FF7AE2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ensen, Luke E" id="{C38A3144-4679-48C0-8248-C1C5C4DA0E1D}" userId="S::LKristensen@sempra.com::8f09fbd5-606d-4072-94d7-eb6ac637dc6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3" dT="2019-09-06T19:29:51.84" personId="{C38A3144-4679-48C0-8248-C1C5C4DA0E1D}" id="{0CFF8136-4215-4CCB-93A5-85070A346DC1}">
    <text>For modeling the revenue requirement, O&amp;M escalation was applied to all implementation O&amp;M and maintenance O&amp;M costs together and split using a weighted average. For purposes of this file, O&amp;M escalation was time-phased by applying escalation to the implementation O&amp;M first, then to ongoing maintenance.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7BC7-FAED-45EE-A924-31DD81ADFFF7}">
  <dimension ref="B2:C16"/>
  <sheetViews>
    <sheetView showGridLines="0" zoomScale="110" zoomScaleNormal="110" workbookViewId="0"/>
  </sheetViews>
  <sheetFormatPr defaultColWidth="9.140625" defaultRowHeight="15" x14ac:dyDescent="0.25"/>
  <cols>
    <col min="1" max="1" width="7" style="21" customWidth="1"/>
    <col min="2" max="2" width="3.140625" style="21" customWidth="1"/>
    <col min="3" max="3" width="103.85546875" style="21" customWidth="1"/>
    <col min="4" max="5" width="9.140625" style="21" customWidth="1"/>
    <col min="6" max="16384" width="9.140625" style="21"/>
  </cols>
  <sheetData>
    <row r="2" spans="2:3" ht="18.75" x14ac:dyDescent="0.3">
      <c r="B2" s="60"/>
      <c r="C2" s="149" t="s">
        <v>0</v>
      </c>
    </row>
    <row r="3" spans="2:3" ht="14.1" customHeight="1" x14ac:dyDescent="0.25">
      <c r="B3" s="60"/>
      <c r="C3" s="60"/>
    </row>
    <row r="4" spans="2:3" ht="13.9" customHeight="1" x14ac:dyDescent="0.25">
      <c r="B4" s="23" t="s">
        <v>1</v>
      </c>
      <c r="C4" s="60" t="s">
        <v>2</v>
      </c>
    </row>
    <row r="5" spans="2:3" ht="14.1" customHeight="1" x14ac:dyDescent="0.25">
      <c r="B5" s="23" t="s">
        <v>3</v>
      </c>
      <c r="C5" s="23" t="s">
        <v>4</v>
      </c>
    </row>
    <row r="6" spans="2:3" s="60" customFormat="1" ht="14.1" customHeight="1" x14ac:dyDescent="0.25">
      <c r="B6" s="119" t="s">
        <v>5</v>
      </c>
      <c r="C6" s="23" t="s">
        <v>6</v>
      </c>
    </row>
    <row r="7" spans="2:3" ht="14.1" customHeight="1" x14ac:dyDescent="0.25">
      <c r="B7" s="119" t="s">
        <v>7</v>
      </c>
      <c r="C7" s="23" t="s">
        <v>8</v>
      </c>
    </row>
    <row r="8" spans="2:3" ht="14.1" customHeight="1" x14ac:dyDescent="0.25">
      <c r="B8" s="119" t="s">
        <v>9</v>
      </c>
      <c r="C8" s="23" t="s">
        <v>10</v>
      </c>
    </row>
    <row r="9" spans="2:3" ht="14.1" customHeight="1" x14ac:dyDescent="0.25">
      <c r="B9" s="119" t="s">
        <v>11</v>
      </c>
      <c r="C9" s="23" t="s">
        <v>12</v>
      </c>
    </row>
    <row r="10" spans="2:3" ht="14.1" customHeight="1" x14ac:dyDescent="0.25">
      <c r="B10" s="119" t="s">
        <v>13</v>
      </c>
      <c r="C10" s="60" t="s">
        <v>14</v>
      </c>
    </row>
    <row r="11" spans="2:3" ht="14.1" customHeight="1" x14ac:dyDescent="0.25">
      <c r="B11" s="119" t="s">
        <v>15</v>
      </c>
      <c r="C11" s="60" t="s">
        <v>16</v>
      </c>
    </row>
    <row r="12" spans="2:3" ht="14.1" customHeight="1" x14ac:dyDescent="0.25">
      <c r="B12" s="119" t="s">
        <v>17</v>
      </c>
      <c r="C12" s="23" t="s">
        <v>18</v>
      </c>
    </row>
    <row r="13" spans="2:3" ht="14.1" customHeight="1" x14ac:dyDescent="0.25">
      <c r="B13" s="119" t="s">
        <v>19</v>
      </c>
      <c r="C13" s="23" t="s">
        <v>20</v>
      </c>
    </row>
    <row r="14" spans="2:3" ht="14.1" customHeight="1" x14ac:dyDescent="0.25">
      <c r="B14" s="23" t="s">
        <v>21</v>
      </c>
      <c r="C14" s="60" t="s">
        <v>22</v>
      </c>
    </row>
    <row r="15" spans="2:3" ht="14.1" customHeight="1" x14ac:dyDescent="0.25">
      <c r="B15" s="60"/>
      <c r="C15" s="60"/>
    </row>
    <row r="16" spans="2:3" x14ac:dyDescent="0.25">
      <c r="B16" s="23"/>
      <c r="C16" s="60"/>
    </row>
  </sheetData>
  <pageMargins left="0.7" right="0.7" top="0.75" bottom="0.75" header="0.3" footer="0.3"/>
  <pageSetup orientation="portrait" r:id="rId1"/>
  <ignoredErrors>
    <ignoredError sqref="B4:B5 B6:B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5CBA-5C63-43C4-BAC6-3EED100F027C}">
  <sheetPr>
    <tabColor theme="9" tint="0.79998168889431442"/>
  </sheetPr>
  <dimension ref="B2:G13"/>
  <sheetViews>
    <sheetView showGridLines="0" workbookViewId="0"/>
  </sheetViews>
  <sheetFormatPr defaultRowHeight="15" x14ac:dyDescent="0.25"/>
  <cols>
    <col min="1" max="1" width="4.140625" customWidth="1"/>
    <col min="2" max="2" width="33.42578125" customWidth="1"/>
    <col min="3" max="7" width="12" customWidth="1"/>
    <col min="8" max="8" width="1.7109375" customWidth="1"/>
    <col min="10" max="10" width="40.28515625" customWidth="1"/>
    <col min="11" max="11" width="10.7109375" customWidth="1"/>
  </cols>
  <sheetData>
    <row r="2" spans="2:7" ht="15.75" x14ac:dyDescent="0.25">
      <c r="B2" s="151" t="s">
        <v>224</v>
      </c>
    </row>
    <row r="3" spans="2:7" ht="16.5" thickBot="1" x14ac:dyDescent="0.3">
      <c r="B3" s="84" t="s">
        <v>225</v>
      </c>
    </row>
    <row r="4" spans="2:7" ht="15.75" thickBot="1" x14ac:dyDescent="0.3">
      <c r="B4" s="86"/>
      <c r="C4" s="87" t="s">
        <v>24</v>
      </c>
      <c r="D4" s="88" t="s">
        <v>25</v>
      </c>
      <c r="E4" s="87" t="s">
        <v>226</v>
      </c>
    </row>
    <row r="5" spans="2:7" ht="15.75" thickBot="1" x14ac:dyDescent="0.3">
      <c r="B5" s="89" t="s">
        <v>227</v>
      </c>
      <c r="C5" s="90">
        <v>23.74</v>
      </c>
      <c r="D5" s="90"/>
      <c r="E5" s="90"/>
    </row>
    <row r="6" spans="2:7" ht="15.75" thickBot="1" x14ac:dyDescent="0.3">
      <c r="B6" s="89" t="s">
        <v>228</v>
      </c>
      <c r="C6" s="90">
        <v>3.2</v>
      </c>
      <c r="D6" s="90"/>
      <c r="E6" s="90"/>
    </row>
    <row r="7" spans="2:7" ht="15.75" thickBot="1" x14ac:dyDescent="0.3">
      <c r="B7" s="89" t="s">
        <v>229</v>
      </c>
      <c r="C7" s="90">
        <v>1.79</v>
      </c>
      <c r="D7" s="90"/>
      <c r="E7" s="90"/>
    </row>
    <row r="8" spans="2:7" ht="15.75" thickBot="1" x14ac:dyDescent="0.3">
      <c r="B8" s="89" t="s">
        <v>230</v>
      </c>
      <c r="C8" s="90">
        <v>0.25</v>
      </c>
      <c r="D8" s="90"/>
      <c r="E8" s="90"/>
      <c r="G8" t="s">
        <v>216</v>
      </c>
    </row>
    <row r="9" spans="2:7" ht="15.75" thickBot="1" x14ac:dyDescent="0.3">
      <c r="B9" s="89" t="s">
        <v>231</v>
      </c>
      <c r="C9" s="90">
        <v>0.2</v>
      </c>
      <c r="D9" s="90"/>
      <c r="E9" s="90"/>
    </row>
    <row r="10" spans="2:7" ht="15.75" thickBot="1" x14ac:dyDescent="0.3">
      <c r="B10" s="89" t="s">
        <v>232</v>
      </c>
      <c r="C10" s="90"/>
      <c r="D10" s="90">
        <v>0.5</v>
      </c>
      <c r="E10" s="90"/>
    </row>
    <row r="11" spans="2:7" ht="15.75" thickBot="1" x14ac:dyDescent="0.3">
      <c r="B11" s="91" t="s">
        <v>233</v>
      </c>
      <c r="C11" s="92">
        <f>SUM(C5:C10)</f>
        <v>29.179999999999996</v>
      </c>
      <c r="D11" s="92">
        <f>D10</f>
        <v>0.5</v>
      </c>
      <c r="E11" s="92">
        <f>C11+D11</f>
        <v>29.679999999999996</v>
      </c>
    </row>
    <row r="13" spans="2:7" x14ac:dyDescent="0.25">
      <c r="B13" s="118" t="s">
        <v>234</v>
      </c>
    </row>
  </sheetData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CE89E-90B1-44AD-A0F2-600D30612894}">
  <sheetPr>
    <tabColor theme="9" tint="0.79998168889431442"/>
  </sheetPr>
  <dimension ref="B2:G14"/>
  <sheetViews>
    <sheetView showGridLines="0" workbookViewId="0"/>
  </sheetViews>
  <sheetFormatPr defaultRowHeight="15" x14ac:dyDescent="0.25"/>
  <cols>
    <col min="1" max="1" width="4.140625" customWidth="1"/>
    <col min="2" max="2" width="35.28515625" customWidth="1"/>
    <col min="3" max="7" width="12" customWidth="1"/>
    <col min="8" max="8" width="1.7109375" customWidth="1"/>
    <col min="10" max="10" width="40.28515625" customWidth="1"/>
    <col min="11" max="11" width="10.7109375" customWidth="1"/>
  </cols>
  <sheetData>
    <row r="2" spans="2:7" ht="15.75" x14ac:dyDescent="0.25">
      <c r="B2" s="151" t="s">
        <v>235</v>
      </c>
    </row>
    <row r="3" spans="2:7" ht="16.5" thickBot="1" x14ac:dyDescent="0.3">
      <c r="B3" s="84" t="s">
        <v>225</v>
      </c>
    </row>
    <row r="4" spans="2:7" ht="15.75" thickBot="1" x14ac:dyDescent="0.3">
      <c r="B4" s="86"/>
      <c r="C4" s="87" t="s">
        <v>24</v>
      </c>
      <c r="D4" s="88" t="s">
        <v>25</v>
      </c>
      <c r="E4" s="87" t="s">
        <v>226</v>
      </c>
    </row>
    <row r="5" spans="2:7" ht="15.75" thickBot="1" x14ac:dyDescent="0.3">
      <c r="B5" s="89" t="s">
        <v>236</v>
      </c>
      <c r="C5" s="90">
        <f>'Summary Table'!G5/1000000</f>
        <v>25.286992676000001</v>
      </c>
      <c r="D5" s="90">
        <f>'Summary Table'!L5/1000000</f>
        <v>0.49999999999999989</v>
      </c>
      <c r="E5" s="90">
        <f>SUM(C5:D5)</f>
        <v>25.786992676000001</v>
      </c>
    </row>
    <row r="6" spans="2:7" ht="15.75" thickBot="1" x14ac:dyDescent="0.3">
      <c r="B6" s="89" t="s">
        <v>237</v>
      </c>
      <c r="C6" s="90">
        <f>'Summary Table'!G6/1000000</f>
        <v>3.8910073239999998</v>
      </c>
      <c r="D6" s="90">
        <f>'Summary Table'!L6/1000000</f>
        <v>0</v>
      </c>
      <c r="E6" s="90">
        <f t="shared" ref="E6:E14" si="0">SUM(C6:D6)</f>
        <v>3.8910073239999998</v>
      </c>
    </row>
    <row r="7" spans="2:7" ht="15.75" thickBot="1" x14ac:dyDescent="0.3">
      <c r="B7" s="89" t="s">
        <v>238</v>
      </c>
      <c r="C7" s="90">
        <f>'Summary Table'!G7/1000000</f>
        <v>1.8434999999999999</v>
      </c>
      <c r="D7" s="90">
        <f>'Summary Table'!L7/1000000</f>
        <v>0</v>
      </c>
      <c r="E7" s="90">
        <f t="shared" si="0"/>
        <v>1.8434999999999999</v>
      </c>
    </row>
    <row r="8" spans="2:7" ht="15.75" thickBot="1" x14ac:dyDescent="0.3">
      <c r="B8" s="89" t="s">
        <v>239</v>
      </c>
      <c r="C8" s="90">
        <v>0</v>
      </c>
      <c r="D8" s="90">
        <f>'Summary Table'!L8/1000000</f>
        <v>4.74</v>
      </c>
      <c r="E8" s="90">
        <f t="shared" si="0"/>
        <v>4.74</v>
      </c>
      <c r="G8" t="s">
        <v>216</v>
      </c>
    </row>
    <row r="9" spans="2:7" ht="15.75" thickBot="1" x14ac:dyDescent="0.3">
      <c r="B9" s="89" t="s">
        <v>240</v>
      </c>
      <c r="C9" s="90">
        <v>0</v>
      </c>
      <c r="D9" s="90">
        <f>'Summary Table'!L9/1000000</f>
        <v>0.15</v>
      </c>
      <c r="E9" s="90">
        <f t="shared" si="0"/>
        <v>0.15</v>
      </c>
    </row>
    <row r="10" spans="2:7" ht="15.75" thickBot="1" x14ac:dyDescent="0.3">
      <c r="B10" s="89" t="s">
        <v>241</v>
      </c>
      <c r="C10" s="90">
        <v>0</v>
      </c>
      <c r="D10" s="90">
        <f>'Summary Table'!L10/1000000</f>
        <v>0.28400000000000009</v>
      </c>
      <c r="E10" s="90">
        <f t="shared" si="0"/>
        <v>0.28400000000000009</v>
      </c>
    </row>
    <row r="11" spans="2:7" ht="15.75" thickBot="1" x14ac:dyDescent="0.3">
      <c r="B11" s="89" t="s">
        <v>242</v>
      </c>
      <c r="C11" s="90">
        <v>0</v>
      </c>
      <c r="D11" s="90">
        <f>'Summary Table'!L23/1000000</f>
        <v>2.8594710000000001</v>
      </c>
      <c r="E11" s="90">
        <f t="shared" si="0"/>
        <v>2.8594710000000001</v>
      </c>
    </row>
    <row r="12" spans="2:7" ht="15.75" thickBot="1" x14ac:dyDescent="0.3">
      <c r="B12" s="91" t="s">
        <v>243</v>
      </c>
      <c r="C12" s="92">
        <f>SUM(C5:C11)</f>
        <v>31.0215</v>
      </c>
      <c r="D12" s="92">
        <f>SUM(D5:D11)</f>
        <v>8.5334710000000005</v>
      </c>
      <c r="E12" s="92">
        <f t="shared" si="0"/>
        <v>39.554971000000002</v>
      </c>
    </row>
    <row r="13" spans="2:7" ht="15.75" thickBot="1" x14ac:dyDescent="0.3">
      <c r="B13" s="93" t="s">
        <v>244</v>
      </c>
      <c r="C13" s="90">
        <f>'Summary Table'!G11/1000000</f>
        <v>3.6695500000000001</v>
      </c>
      <c r="D13" s="90">
        <f>('Summary Table'!L11+'Summary Table'!L24)/1000000</f>
        <v>0.28594710000000001</v>
      </c>
      <c r="E13" s="90">
        <f t="shared" si="0"/>
        <v>3.9554971000000001</v>
      </c>
    </row>
    <row r="14" spans="2:7" ht="15.75" thickBot="1" x14ac:dyDescent="0.3">
      <c r="B14" s="91" t="s">
        <v>245</v>
      </c>
      <c r="C14" s="92">
        <f>C12+C13</f>
        <v>34.691049999999997</v>
      </c>
      <c r="D14" s="92">
        <f>D12+D13</f>
        <v>8.8194181</v>
      </c>
      <c r="E14" s="92">
        <f t="shared" si="0"/>
        <v>43.510468099999997</v>
      </c>
    </row>
  </sheetData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24D9F-5C81-4269-961C-E9DDE0AF7C85}">
  <sheetPr>
    <tabColor theme="9" tint="0.79998168889431442"/>
  </sheetPr>
  <dimension ref="B2:I10"/>
  <sheetViews>
    <sheetView showGridLines="0" workbookViewId="0"/>
  </sheetViews>
  <sheetFormatPr defaultRowHeight="15" x14ac:dyDescent="0.25"/>
  <cols>
    <col min="1" max="1" width="4.140625" customWidth="1"/>
    <col min="2" max="2" width="35.28515625" customWidth="1"/>
    <col min="3" max="7" width="12" customWidth="1"/>
    <col min="8" max="8" width="1.7109375" customWidth="1"/>
    <col min="10" max="10" width="40.28515625" customWidth="1"/>
    <col min="11" max="11" width="10.7109375" customWidth="1"/>
  </cols>
  <sheetData>
    <row r="2" spans="2:9" ht="15.75" x14ac:dyDescent="0.25">
      <c r="B2" s="151" t="s">
        <v>246</v>
      </c>
    </row>
    <row r="3" spans="2:9" ht="16.5" thickBot="1" x14ac:dyDescent="0.3">
      <c r="B3" s="84" t="s">
        <v>247</v>
      </c>
    </row>
    <row r="4" spans="2:9" ht="15.75" thickBot="1" x14ac:dyDescent="0.3">
      <c r="B4" s="86"/>
      <c r="C4" s="87">
        <v>2021</v>
      </c>
      <c r="D4" s="88">
        <v>2022</v>
      </c>
      <c r="E4" s="88">
        <v>2023</v>
      </c>
      <c r="F4" s="88">
        <v>2024</v>
      </c>
      <c r="G4" s="87" t="s">
        <v>226</v>
      </c>
      <c r="I4" s="85"/>
    </row>
    <row r="5" spans="2:9" ht="15.75" thickBot="1" x14ac:dyDescent="0.3">
      <c r="B5" s="94" t="s">
        <v>23</v>
      </c>
      <c r="C5" s="90">
        <f>'Summary Table'!C12/1000000</f>
        <v>4.1385363408521298</v>
      </c>
      <c r="D5" s="90">
        <f>'Summary Table'!D12/1000000</f>
        <v>20.348370927318296</v>
      </c>
      <c r="E5" s="90">
        <f>'Summary Table'!E12/1000000</f>
        <v>10.204142731829574</v>
      </c>
      <c r="F5" s="90">
        <f>'Summary Table'!F12/1000000</f>
        <v>0</v>
      </c>
      <c r="G5" s="92">
        <f>SUM(C5:F5)</f>
        <v>34.691050000000004</v>
      </c>
      <c r="I5" s="85"/>
    </row>
    <row r="6" spans="2:9" ht="15.75" thickBot="1" x14ac:dyDescent="0.3">
      <c r="B6" s="94" t="s">
        <v>25</v>
      </c>
      <c r="C6" s="90">
        <f>'Summary Table'!H12/1000000</f>
        <v>0.2823272727272727</v>
      </c>
      <c r="D6" s="90">
        <f>'Summary Table'!I12/1000000</f>
        <v>2.7542939393939396</v>
      </c>
      <c r="E6" s="90">
        <f>'Summary Table'!J12/1000000</f>
        <v>2.637378787878788</v>
      </c>
      <c r="F6" s="90">
        <f>'Summary Table'!K12/1000000</f>
        <v>0</v>
      </c>
      <c r="G6" s="92">
        <f t="shared" ref="G6:G9" si="0">SUM(C6:F6)</f>
        <v>5.6740000000000004</v>
      </c>
    </row>
    <row r="7" spans="2:9" ht="15.75" thickBot="1" x14ac:dyDescent="0.3">
      <c r="B7" s="94" t="s">
        <v>248</v>
      </c>
      <c r="C7" s="92">
        <f>SUM(C5:C6)</f>
        <v>4.4208636135794022</v>
      </c>
      <c r="D7" s="92">
        <f>SUM(D5:D6)</f>
        <v>23.102664866712235</v>
      </c>
      <c r="E7" s="92">
        <f>SUM(E5:E6)</f>
        <v>12.841521519708362</v>
      </c>
      <c r="F7" s="92">
        <f>SUM(F5:F6)</f>
        <v>0</v>
      </c>
      <c r="G7" s="92">
        <f t="shared" si="0"/>
        <v>40.365049999999997</v>
      </c>
    </row>
    <row r="8" spans="2:9" ht="15.75" thickBot="1" x14ac:dyDescent="0.3">
      <c r="B8" s="94" t="s">
        <v>242</v>
      </c>
      <c r="C8" s="95">
        <f>'Summary Table'!H25/1000000</f>
        <v>0.29242727327935225</v>
      </c>
      <c r="D8" s="95">
        <f>'Summary Table'!I25/1000000</f>
        <v>0.8923550931174089</v>
      </c>
      <c r="E8" s="95">
        <f>'Summary Table'!J25/1000000</f>
        <v>0.99921962995951441</v>
      </c>
      <c r="F8" s="95">
        <f>'Summary Table'!K25/1000000</f>
        <v>0.96141610364372465</v>
      </c>
      <c r="G8" s="92">
        <f t="shared" si="0"/>
        <v>3.1454181000000001</v>
      </c>
      <c r="I8" s="85"/>
    </row>
    <row r="9" spans="2:9" ht="15.75" thickBot="1" x14ac:dyDescent="0.3">
      <c r="B9" s="94" t="s">
        <v>249</v>
      </c>
      <c r="C9" s="92">
        <f>SUM(C7:C8)</f>
        <v>4.7132908868587542</v>
      </c>
      <c r="D9" s="92">
        <f t="shared" ref="D9:F9" si="1">SUM(D7:D8)</f>
        <v>23.995019959829644</v>
      </c>
      <c r="E9" s="92">
        <f t="shared" si="1"/>
        <v>13.840741149667876</v>
      </c>
      <c r="F9" s="92">
        <f t="shared" si="1"/>
        <v>0.96141610364372465</v>
      </c>
      <c r="G9" s="92">
        <f t="shared" si="0"/>
        <v>43.510468100000004</v>
      </c>
    </row>
    <row r="10" spans="2:9" x14ac:dyDescent="0.25">
      <c r="B10" s="83"/>
    </row>
  </sheetData>
  <pageMargins left="0.7" right="0.7" top="0.75" bottom="0.75" header="0.3" footer="0.3"/>
  <pageSetup orientation="portrait" horizontalDpi="1200" verticalDpi="1200" r:id="rId1"/>
  <ignoredErrors>
    <ignoredError sqref="C8:F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00513-4C26-4011-AF4C-F2FC70F77771}">
  <sheetPr>
    <tabColor theme="9" tint="0.79998168889431442"/>
  </sheetPr>
  <dimension ref="B2:G9"/>
  <sheetViews>
    <sheetView showGridLines="0" workbookViewId="0"/>
  </sheetViews>
  <sheetFormatPr defaultRowHeight="15" x14ac:dyDescent="0.25"/>
  <cols>
    <col min="1" max="1" width="4.140625" customWidth="1"/>
    <col min="2" max="2" width="35.28515625" customWidth="1"/>
    <col min="3" max="7" width="12" customWidth="1"/>
    <col min="8" max="8" width="1.7109375" customWidth="1"/>
    <col min="10" max="10" width="40.28515625" customWidth="1"/>
    <col min="11" max="11" width="10.7109375" customWidth="1"/>
  </cols>
  <sheetData>
    <row r="2" spans="2:7" ht="15.75" x14ac:dyDescent="0.25">
      <c r="B2" s="159" t="s">
        <v>250</v>
      </c>
      <c r="C2" s="159"/>
      <c r="D2" s="159"/>
      <c r="E2" s="159"/>
      <c r="F2" s="159"/>
      <c r="G2" s="159"/>
    </row>
    <row r="3" spans="2:7" ht="16.5" thickBot="1" x14ac:dyDescent="0.3">
      <c r="B3" s="84" t="s">
        <v>251</v>
      </c>
    </row>
    <row r="4" spans="2:7" ht="15.75" thickBot="1" x14ac:dyDescent="0.3">
      <c r="B4" s="86"/>
      <c r="C4" s="87">
        <v>2021</v>
      </c>
      <c r="D4" s="88">
        <v>2022</v>
      </c>
      <c r="E4" s="88">
        <v>2023</v>
      </c>
      <c r="F4" s="88">
        <v>2024</v>
      </c>
      <c r="G4" s="87" t="s">
        <v>26</v>
      </c>
    </row>
    <row r="5" spans="2:7" ht="15.75" thickBot="1" x14ac:dyDescent="0.3">
      <c r="B5" s="94" t="s">
        <v>24</v>
      </c>
      <c r="C5" s="90">
        <f>'Summary Table'!C20/1000000</f>
        <v>5.7640873479982719</v>
      </c>
      <c r="D5" s="90">
        <f>'Summary Table'!D20/1000000</f>
        <v>25.93882610332733</v>
      </c>
      <c r="E5" s="90">
        <f>'Summary Table'!E20/1000000</f>
        <v>13.758880387392372</v>
      </c>
      <c r="F5" s="90">
        <f>'Summary Table'!F20/1000000</f>
        <v>0</v>
      </c>
      <c r="G5" s="92">
        <f>SUM(C5:F5)</f>
        <v>45.461793838717973</v>
      </c>
    </row>
    <row r="6" spans="2:7" ht="15.75" thickBot="1" x14ac:dyDescent="0.3">
      <c r="B6" s="94" t="s">
        <v>25</v>
      </c>
      <c r="C6" s="90">
        <f>'Summary Table'!H20/1000000</f>
        <v>0.43921598218967428</v>
      </c>
      <c r="D6" s="90">
        <f>'Summary Table'!I20/1000000</f>
        <v>3.4656617486343233</v>
      </c>
      <c r="E6" s="90">
        <f>'Summary Table'!J20/1000000</f>
        <v>3.141161084203421</v>
      </c>
      <c r="F6" s="90">
        <f>'Summary Table'!K20/1000000</f>
        <v>0</v>
      </c>
      <c r="G6" s="92">
        <f t="shared" ref="G6:G9" si="0">SUM(C6:F6)</f>
        <v>7.0460388150274191</v>
      </c>
    </row>
    <row r="7" spans="2:7" ht="15.75" thickBot="1" x14ac:dyDescent="0.3">
      <c r="B7" s="94" t="s">
        <v>248</v>
      </c>
      <c r="C7" s="92">
        <f t="shared" ref="C7:F7" si="1">SUM(C5:C6)</f>
        <v>6.2033033301879463</v>
      </c>
      <c r="D7" s="92">
        <f t="shared" si="1"/>
        <v>29.404487851961655</v>
      </c>
      <c r="E7" s="92">
        <f t="shared" si="1"/>
        <v>16.900041471595792</v>
      </c>
      <c r="F7" s="92">
        <f t="shared" si="1"/>
        <v>0</v>
      </c>
      <c r="G7" s="92">
        <f t="shared" si="0"/>
        <v>52.507832653745389</v>
      </c>
    </row>
    <row r="8" spans="2:7" ht="15.75" thickBot="1" x14ac:dyDescent="0.3">
      <c r="B8" s="94" t="s">
        <v>242</v>
      </c>
      <c r="C8" s="90">
        <f>'Summary Table'!H31/1000000</f>
        <v>0.49800204745090676</v>
      </c>
      <c r="D8" s="90">
        <f>'Summary Table'!I31/1000000</f>
        <v>1.6297426216569473</v>
      </c>
      <c r="E8" s="90">
        <f>'Summary Table'!J31/1000000</f>
        <v>1.9215469790574735</v>
      </c>
      <c r="F8" s="90">
        <f>'Summary Table'!K31/1000000</f>
        <v>1.8753666092548422</v>
      </c>
      <c r="G8" s="92">
        <f t="shared" si="0"/>
        <v>5.9246582574201696</v>
      </c>
    </row>
    <row r="9" spans="2:7" ht="15.75" thickBot="1" x14ac:dyDescent="0.3">
      <c r="B9" s="94" t="s">
        <v>249</v>
      </c>
      <c r="C9" s="92">
        <f t="shared" ref="C9:F9" si="2">SUM(C7:C8)</f>
        <v>6.7013053776388531</v>
      </c>
      <c r="D9" s="92">
        <f t="shared" si="2"/>
        <v>31.034230473618603</v>
      </c>
      <c r="E9" s="92">
        <f t="shared" si="2"/>
        <v>18.821588450653266</v>
      </c>
      <c r="F9" s="92">
        <f t="shared" si="2"/>
        <v>1.8753666092548422</v>
      </c>
      <c r="G9" s="92">
        <f t="shared" si="0"/>
        <v>58.432490911165559</v>
      </c>
    </row>
  </sheetData>
  <mergeCells count="1">
    <mergeCell ref="B2:G2"/>
  </mergeCells>
  <pageMargins left="0.7" right="0.7" top="0.75" bottom="0.75" header="0.3" footer="0.3"/>
  <pageSetup orientation="portrait" horizontalDpi="1200" verticalDpi="1200" r:id="rId1"/>
  <ignoredErrors>
    <ignoredError sqref="C8:F8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155E-6798-45ED-82D2-8F5D51BD4CFA}">
  <dimension ref="A1"/>
  <sheetViews>
    <sheetView workbookViewId="0">
      <selection activeCell="I33" sqref="I33"/>
    </sheetView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80323-F8E0-4418-8452-2F775A901BB6}">
  <dimension ref="B2:F19"/>
  <sheetViews>
    <sheetView workbookViewId="0">
      <selection activeCell="I33" sqref="I33"/>
    </sheetView>
  </sheetViews>
  <sheetFormatPr defaultRowHeight="15" x14ac:dyDescent="0.25"/>
  <cols>
    <col min="2" max="2" width="47.5703125" bestFit="1" customWidth="1"/>
    <col min="3" max="3" width="8.28515625" bestFit="1" customWidth="1"/>
    <col min="4" max="4" width="10.5703125" bestFit="1" customWidth="1"/>
    <col min="5" max="5" width="10.5703125" customWidth="1"/>
    <col min="6" max="6" width="5.7109375" customWidth="1"/>
  </cols>
  <sheetData>
    <row r="2" spans="2:6" x14ac:dyDescent="0.25">
      <c r="E2">
        <v>100</v>
      </c>
    </row>
    <row r="3" spans="2:6" x14ac:dyDescent="0.25">
      <c r="B3" s="1" t="s">
        <v>252</v>
      </c>
      <c r="C3" s="74" t="s">
        <v>253</v>
      </c>
      <c r="D3" s="9" t="s">
        <v>254</v>
      </c>
      <c r="E3" s="9" t="s">
        <v>255</v>
      </c>
    </row>
    <row r="4" spans="2:6" x14ac:dyDescent="0.25">
      <c r="B4" t="s">
        <v>129</v>
      </c>
      <c r="C4" s="13">
        <f>D4/$D$10</f>
        <v>2.9629629629629631E-2</v>
      </c>
      <c r="D4" s="6">
        <v>4000</v>
      </c>
      <c r="E4" s="12">
        <f>ROUND(C4*$E$2,4)</f>
        <v>2.9630000000000001</v>
      </c>
    </row>
    <row r="5" spans="2:6" x14ac:dyDescent="0.25">
      <c r="B5" t="s">
        <v>131</v>
      </c>
      <c r="C5" s="13">
        <f t="shared" ref="C5:C9" si="0">D5/$D$10</f>
        <v>0.66666666666666663</v>
      </c>
      <c r="D5" s="6">
        <v>90000</v>
      </c>
      <c r="E5" s="12">
        <f>ROUND(C5*$E$2,4)-0.0001</f>
        <v>66.666600000000003</v>
      </c>
    </row>
    <row r="6" spans="2:6" x14ac:dyDescent="0.25">
      <c r="B6" t="s">
        <v>137</v>
      </c>
      <c r="C6" s="13">
        <f t="shared" si="0"/>
        <v>3.7037037037037035E-2</v>
      </c>
      <c r="D6" s="6">
        <v>5000</v>
      </c>
      <c r="E6" s="12">
        <f t="shared" ref="E6:E9" si="1">ROUND(C6*$E$2,4)</f>
        <v>3.7037</v>
      </c>
    </row>
    <row r="7" spans="2:6" x14ac:dyDescent="0.25">
      <c r="B7" t="s">
        <v>138</v>
      </c>
      <c r="C7" s="13">
        <f t="shared" si="0"/>
        <v>1.4814814814814815E-2</v>
      </c>
      <c r="D7" s="6">
        <v>2000</v>
      </c>
      <c r="E7" s="12">
        <f t="shared" si="1"/>
        <v>1.4815</v>
      </c>
    </row>
    <row r="8" spans="2:6" x14ac:dyDescent="0.25">
      <c r="B8" t="s">
        <v>140</v>
      </c>
      <c r="C8" s="13">
        <f t="shared" si="0"/>
        <v>0.22222222222222221</v>
      </c>
      <c r="D8" s="6">
        <v>30000</v>
      </c>
      <c r="E8" s="12">
        <f t="shared" si="1"/>
        <v>22.222200000000001</v>
      </c>
    </row>
    <row r="9" spans="2:6" x14ac:dyDescent="0.25">
      <c r="B9" s="3" t="s">
        <v>141</v>
      </c>
      <c r="C9" s="14">
        <f t="shared" si="0"/>
        <v>2.9629629629629631E-2</v>
      </c>
      <c r="D9" s="7">
        <v>4000</v>
      </c>
      <c r="E9" s="17">
        <f t="shared" si="1"/>
        <v>2.9630000000000001</v>
      </c>
      <c r="F9" s="4"/>
    </row>
    <row r="10" spans="2:6" x14ac:dyDescent="0.25">
      <c r="C10" s="2">
        <f>SUM(C4:C9)</f>
        <v>1</v>
      </c>
      <c r="D10" s="5">
        <v>135000</v>
      </c>
      <c r="E10" s="18">
        <f>SUM(E4:E9)</f>
        <v>99.999999999999986</v>
      </c>
    </row>
    <row r="11" spans="2:6" x14ac:dyDescent="0.25">
      <c r="C11" s="2"/>
    </row>
    <row r="12" spans="2:6" x14ac:dyDescent="0.25">
      <c r="B12" s="1" t="s">
        <v>256</v>
      </c>
      <c r="C12" s="11" t="s">
        <v>253</v>
      </c>
      <c r="D12" s="9" t="s">
        <v>254</v>
      </c>
      <c r="E12" s="9"/>
    </row>
    <row r="13" spans="2:6" x14ac:dyDescent="0.25">
      <c r="B13" t="s">
        <v>129</v>
      </c>
      <c r="C13" s="15">
        <f>D13/$D$19</f>
        <v>2.5806451612903226E-2</v>
      </c>
      <c r="D13" s="5">
        <v>4000</v>
      </c>
      <c r="E13" s="12">
        <f>ROUND(C13*$E$2,4)</f>
        <v>2.5806</v>
      </c>
    </row>
    <row r="14" spans="2:6" x14ac:dyDescent="0.25">
      <c r="B14" t="s">
        <v>131</v>
      </c>
      <c r="C14" s="15">
        <f t="shared" ref="C14:C18" si="2">D14/$D$19</f>
        <v>0.70967741935483875</v>
      </c>
      <c r="D14" s="5">
        <v>110000</v>
      </c>
      <c r="E14" s="12">
        <f>ROUND(C14*$E$2,4)+0.0002</f>
        <v>70.9679</v>
      </c>
    </row>
    <row r="15" spans="2:6" x14ac:dyDescent="0.25">
      <c r="B15" t="s">
        <v>137</v>
      </c>
      <c r="C15" s="15">
        <f t="shared" si="2"/>
        <v>3.2258064516129031E-2</v>
      </c>
      <c r="D15" s="5">
        <v>5000</v>
      </c>
      <c r="E15" s="12">
        <f>ROUND(C15*$E$2,4)</f>
        <v>3.2258</v>
      </c>
    </row>
    <row r="16" spans="2:6" x14ac:dyDescent="0.25">
      <c r="B16" t="s">
        <v>138</v>
      </c>
      <c r="C16" s="15">
        <f t="shared" si="2"/>
        <v>1.2903225806451613E-2</v>
      </c>
      <c r="D16" s="5">
        <v>2000</v>
      </c>
      <c r="E16" s="12">
        <f>ROUND(C16*$E$2,4)</f>
        <v>1.2903</v>
      </c>
    </row>
    <row r="17" spans="2:5" x14ac:dyDescent="0.25">
      <c r="B17" t="s">
        <v>140</v>
      </c>
      <c r="C17" s="15">
        <f t="shared" si="2"/>
        <v>0.19354838709677419</v>
      </c>
      <c r="D17" s="5">
        <v>30000</v>
      </c>
      <c r="E17" s="12">
        <f>ROUND(C17*$E$2,4)</f>
        <v>19.354800000000001</v>
      </c>
    </row>
    <row r="18" spans="2:5" x14ac:dyDescent="0.25">
      <c r="B18" s="3" t="s">
        <v>141</v>
      </c>
      <c r="C18" s="16">
        <f t="shared" si="2"/>
        <v>2.5806451612903226E-2</v>
      </c>
      <c r="D18" s="10">
        <v>4000</v>
      </c>
      <c r="E18" s="17">
        <f>ROUND(C18*$E$2,4)</f>
        <v>2.5806</v>
      </c>
    </row>
    <row r="19" spans="2:5" x14ac:dyDescent="0.25">
      <c r="C19" s="2">
        <f>SUM(C13:C18)</f>
        <v>0.99999999999999989</v>
      </c>
      <c r="D19" s="5">
        <v>155000</v>
      </c>
      <c r="E19" s="18">
        <f>SUM(E13:E18)</f>
        <v>100.00000000000001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B133E-4EF1-4B66-B902-E6A41F6E9D4B}">
  <dimension ref="B1:S45"/>
  <sheetViews>
    <sheetView tabSelected="1" zoomScaleNormal="100" workbookViewId="0">
      <pane xSplit="2" ySplit="3" topLeftCell="C4" activePane="bottomRight" state="frozen"/>
      <selection pane="topRight" activeCell="I28" sqref="I28"/>
      <selection pane="bottomLeft" activeCell="I28" sqref="I28"/>
      <selection pane="bottomRight"/>
    </sheetView>
  </sheetViews>
  <sheetFormatPr defaultRowHeight="15" outlineLevelCol="1" x14ac:dyDescent="0.25"/>
  <cols>
    <col min="1" max="1" width="2" customWidth="1"/>
    <col min="2" max="2" width="48.140625" bestFit="1" customWidth="1"/>
    <col min="3" max="6" width="12.7109375" customWidth="1" outlineLevel="1"/>
    <col min="7" max="7" width="12.7109375" customWidth="1"/>
    <col min="8" max="11" width="12.7109375" customWidth="1" outlineLevel="1"/>
    <col min="12" max="12" width="12.7109375" customWidth="1"/>
    <col min="13" max="16" width="12.7109375" customWidth="1" outlineLevel="1"/>
    <col min="17" max="17" width="12.7109375" customWidth="1"/>
    <col min="18" max="18" width="4.42578125" customWidth="1"/>
    <col min="19" max="19" width="195.7109375" bestFit="1" customWidth="1"/>
  </cols>
  <sheetData>
    <row r="1" spans="2:19" x14ac:dyDescent="0.25"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2:19" x14ac:dyDescent="0.25">
      <c r="C2" s="152" t="s">
        <v>23</v>
      </c>
      <c r="D2" s="152"/>
      <c r="E2" s="152"/>
      <c r="F2" s="152"/>
      <c r="G2" s="148" t="s">
        <v>24</v>
      </c>
      <c r="H2" s="152" t="s">
        <v>25</v>
      </c>
      <c r="I2" s="152"/>
      <c r="J2" s="152"/>
      <c r="K2" s="152"/>
      <c r="L2" s="148" t="s">
        <v>25</v>
      </c>
      <c r="M2" s="152" t="s">
        <v>26</v>
      </c>
      <c r="N2" s="152"/>
      <c r="O2" s="152"/>
      <c r="P2" s="152"/>
      <c r="Q2" s="148" t="s">
        <v>27</v>
      </c>
    </row>
    <row r="3" spans="2:19" x14ac:dyDescent="0.25">
      <c r="C3" s="148">
        <v>2021</v>
      </c>
      <c r="D3" s="148">
        <v>2022</v>
      </c>
      <c r="E3" s="148">
        <v>2023</v>
      </c>
      <c r="F3" s="148">
        <v>2024</v>
      </c>
      <c r="G3" s="148" t="s">
        <v>26</v>
      </c>
      <c r="H3" s="148">
        <v>2021</v>
      </c>
      <c r="I3" s="148">
        <v>2022</v>
      </c>
      <c r="J3" s="148">
        <v>2023</v>
      </c>
      <c r="K3" s="148">
        <v>2024</v>
      </c>
      <c r="L3" s="148" t="s">
        <v>26</v>
      </c>
      <c r="M3" s="148">
        <v>2021</v>
      </c>
      <c r="N3" s="148">
        <v>2022</v>
      </c>
      <c r="O3" s="148">
        <v>2023</v>
      </c>
      <c r="P3" s="148">
        <v>2024</v>
      </c>
      <c r="Q3" s="148" t="s">
        <v>26</v>
      </c>
      <c r="S3" s="1" t="s">
        <v>28</v>
      </c>
    </row>
    <row r="4" spans="2:19" x14ac:dyDescent="0.25">
      <c r="B4" s="67" t="s">
        <v>29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9" x14ac:dyDescent="0.25">
      <c r="B5" s="64" t="s">
        <v>30</v>
      </c>
      <c r="C5" s="131">
        <f>SUM('Cost Estimate By Month'!E6,'Cost Estimate By Month'!E9:E10,'Cost Estimate By Month'!E16:E18,'Cost Estimate By Month'!E21:E22)</f>
        <v>3141733.4773333329</v>
      </c>
      <c r="D5" s="131">
        <f>SUM('Cost Estimate By Month'!F6,'Cost Estimate By Month'!F9:F10,'Cost Estimate By Month'!F16:F18,'Cost Estimate By Month'!F21:F22)</f>
        <v>16558928.416533332</v>
      </c>
      <c r="E5" s="131">
        <f>SUM('Cost Estimate By Month'!G6,'Cost Estimate By Month'!G9:G10,'Cost Estimate By Month'!G16:G18,'Cost Estimate By Month'!G21:G22)</f>
        <v>5586330.7821333334</v>
      </c>
      <c r="F5" s="131">
        <f>SUM('Cost Estimate By Month'!H6,'Cost Estimate By Month'!H9:H10,'Cost Estimate By Month'!H16:H18,'Cost Estimate By Month'!H21:H22)</f>
        <v>0</v>
      </c>
      <c r="G5" s="131">
        <f>SUM(C5:F5)</f>
        <v>25286992.675999999</v>
      </c>
      <c r="H5" s="131">
        <f>SUM('Cost Estimate By Month'!BG6,'Cost Estimate By Month'!BG9:BG10,'Cost Estimate By Month'!BG16:BG18,'Cost Estimate By Month'!BG21:BG22)</f>
        <v>97727.272727272721</v>
      </c>
      <c r="I5" s="131">
        <f>SUM('Cost Estimate By Month'!BH6,'Cost Estimate By Month'!BH9:BH10,'Cost Estimate By Month'!BH16:BH18,'Cost Estimate By Month'!BH21:BH22)</f>
        <v>268181.81818181812</v>
      </c>
      <c r="J5" s="131">
        <f>SUM('Cost Estimate By Month'!BI6,'Cost Estimate By Month'!BI9:BI10,'Cost Estimate By Month'!BI16:BI18,'Cost Estimate By Month'!BI21:BI22)</f>
        <v>134090.90909090909</v>
      </c>
      <c r="K5" s="131">
        <f>SUM('Cost Estimate By Month'!BJ6,'Cost Estimate By Month'!BJ9:BJ10,'Cost Estimate By Month'!BJ16:BJ18,'Cost Estimate By Month'!BJ21:BJ22)</f>
        <v>0</v>
      </c>
      <c r="L5" s="131">
        <f>SUM(H5:K5)</f>
        <v>499999.99999999988</v>
      </c>
      <c r="M5" s="131">
        <f>C5+H5</f>
        <v>3239460.7500606058</v>
      </c>
      <c r="N5" s="131">
        <f t="shared" ref="N5:N11" si="0">D5+I5</f>
        <v>16827110.234715149</v>
      </c>
      <c r="O5" s="131">
        <f t="shared" ref="O5:O11" si="1">E5+J5</f>
        <v>5720421.6912242426</v>
      </c>
      <c r="P5" s="131">
        <f t="shared" ref="P5:P11" si="2">F5+K5</f>
        <v>0</v>
      </c>
      <c r="Q5" s="131">
        <f t="shared" ref="Q5:Q11" si="3">SUM(M5:P5)</f>
        <v>25786992.675999999</v>
      </c>
      <c r="S5" s="134" t="s">
        <v>31</v>
      </c>
    </row>
    <row r="6" spans="2:19" x14ac:dyDescent="0.25">
      <c r="B6" s="65" t="s">
        <v>32</v>
      </c>
      <c r="C6" s="120">
        <f>SUM('Cost Estimate By Month'!E24:E28)</f>
        <v>487231.43494736834</v>
      </c>
      <c r="D6" s="120">
        <f>SUM('Cost Estimate By Month'!F24:F28)</f>
        <v>2932299.6536421054</v>
      </c>
      <c r="E6" s="120">
        <f>SUM('Cost Estimate By Month'!G24:G28)</f>
        <v>471476.23541052639</v>
      </c>
      <c r="F6" s="120">
        <f>SUM('Cost Estimate By Month'!H24:H28)</f>
        <v>0</v>
      </c>
      <c r="G6" s="120">
        <f t="shared" ref="G6:G30" si="4">SUM(C6:F6)</f>
        <v>3891007.324</v>
      </c>
      <c r="H6" s="120">
        <f>SUM('Cost Estimate By Month'!BG24:BG28)</f>
        <v>0</v>
      </c>
      <c r="I6" s="120">
        <f>SUM('Cost Estimate By Month'!BH24:BH28)</f>
        <v>0</v>
      </c>
      <c r="J6" s="120">
        <f>SUM('Cost Estimate By Month'!BI24:BI28)</f>
        <v>0</v>
      </c>
      <c r="K6" s="120">
        <f>SUM('Cost Estimate By Month'!BJ24:BJ28)</f>
        <v>0</v>
      </c>
      <c r="L6" s="120">
        <f t="shared" ref="L6:L10" si="5">SUM(H6:K6)</f>
        <v>0</v>
      </c>
      <c r="M6" s="120">
        <f t="shared" ref="M6:M11" si="6">C6+H6</f>
        <v>487231.43494736834</v>
      </c>
      <c r="N6" s="120">
        <f>D6+I6</f>
        <v>2932299.6536421054</v>
      </c>
      <c r="O6" s="120">
        <f>E6+J6</f>
        <v>471476.23541052639</v>
      </c>
      <c r="P6" s="120">
        <f t="shared" si="2"/>
        <v>0</v>
      </c>
      <c r="Q6" s="120">
        <f t="shared" si="3"/>
        <v>3891007.324</v>
      </c>
      <c r="S6" s="134" t="s">
        <v>33</v>
      </c>
    </row>
    <row r="7" spans="2:19" x14ac:dyDescent="0.25">
      <c r="B7" s="65" t="s">
        <v>34</v>
      </c>
      <c r="C7" s="120">
        <f>SUM('Cost Estimate By Month'!E12,'Cost Estimate By Month'!E15)</f>
        <v>509571.42857142852</v>
      </c>
      <c r="D7" s="120">
        <f>SUM('Cost Estimate By Month'!F12,'Cost Estimate By Month'!F15)</f>
        <v>857142.85714285716</v>
      </c>
      <c r="E7" s="120">
        <f>SUM('Cost Estimate By Month'!G12,'Cost Estimate By Month'!G15)</f>
        <v>476785.71428571432</v>
      </c>
      <c r="F7" s="120">
        <f>SUM('Cost Estimate By Month'!H12,'Cost Estimate By Month'!H15)</f>
        <v>0</v>
      </c>
      <c r="G7" s="120">
        <f t="shared" si="4"/>
        <v>1843500</v>
      </c>
      <c r="H7" s="120">
        <f>SUM('Cost Estimate By Month'!BG12)</f>
        <v>0</v>
      </c>
      <c r="I7" s="120">
        <f>SUM('Cost Estimate By Month'!BH12)</f>
        <v>0</v>
      </c>
      <c r="J7" s="120">
        <f>SUM('Cost Estimate By Month'!BI12)</f>
        <v>0</v>
      </c>
      <c r="K7" s="120">
        <f>SUM('Cost Estimate By Month'!BJ12)</f>
        <v>0</v>
      </c>
      <c r="L7" s="120">
        <f t="shared" si="5"/>
        <v>0</v>
      </c>
      <c r="M7" s="120">
        <f t="shared" si="6"/>
        <v>509571.42857142852</v>
      </c>
      <c r="N7" s="120">
        <f t="shared" si="0"/>
        <v>857142.85714285716</v>
      </c>
      <c r="O7" s="120">
        <f t="shared" si="1"/>
        <v>476785.71428571432</v>
      </c>
      <c r="P7" s="120">
        <f t="shared" si="2"/>
        <v>0</v>
      </c>
      <c r="Q7" s="120">
        <f t="shared" si="3"/>
        <v>1843500</v>
      </c>
      <c r="S7" s="134" t="s">
        <v>35</v>
      </c>
    </row>
    <row r="8" spans="2:19" x14ac:dyDescent="0.25">
      <c r="B8" s="66" t="s">
        <v>36</v>
      </c>
      <c r="C8" s="120">
        <f>SUM('Cost Estimate By Month'!E7,'Cost Estimate By Month'!E20)</f>
        <v>0</v>
      </c>
      <c r="D8" s="120">
        <f>SUM('Cost Estimate By Month'!F7,'Cost Estimate By Month'!F20)</f>
        <v>0</v>
      </c>
      <c r="E8" s="120">
        <f>SUM('Cost Estimate By Month'!G7,'Cost Estimate By Month'!G20)</f>
        <v>0</v>
      </c>
      <c r="F8" s="120">
        <f>SUM('Cost Estimate By Month'!H7,'Cost Estimate By Month'!H20)</f>
        <v>0</v>
      </c>
      <c r="G8" s="120">
        <f t="shared" si="4"/>
        <v>0</v>
      </c>
      <c r="H8" s="120">
        <f>SUM('Cost Estimate By Month'!BG7,'Cost Estimate By Month'!BG15,'Cost Estimate By Month'!BG20)</f>
        <v>12600</v>
      </c>
      <c r="I8" s="120">
        <f>SUM('Cost Estimate By Month'!BH7,'Cost Estimate By Month'!BH15,'Cost Estimate By Month'!BH20)</f>
        <v>2278112.1212121216</v>
      </c>
      <c r="J8" s="120">
        <f>SUM('Cost Estimate By Month'!BI7,'Cost Estimate By Month'!BI15,'Cost Estimate By Month'!BI20)</f>
        <v>2449287.8787878789</v>
      </c>
      <c r="K8" s="120">
        <f>SUM('Cost Estimate By Month'!BJ7,'Cost Estimate By Month'!BJ15,'Cost Estimate By Month'!BJ20)</f>
        <v>0</v>
      </c>
      <c r="L8" s="120">
        <f t="shared" si="5"/>
        <v>4740000</v>
      </c>
      <c r="M8" s="120">
        <f t="shared" si="6"/>
        <v>12600</v>
      </c>
      <c r="N8" s="120">
        <f t="shared" si="0"/>
        <v>2278112.1212121216</v>
      </c>
      <c r="O8" s="120">
        <f t="shared" si="1"/>
        <v>2449287.8787878789</v>
      </c>
      <c r="P8" s="120">
        <f t="shared" si="2"/>
        <v>0</v>
      </c>
      <c r="Q8" s="120">
        <f t="shared" si="3"/>
        <v>4740000</v>
      </c>
      <c r="S8" s="135" t="s">
        <v>37</v>
      </c>
    </row>
    <row r="9" spans="2:19" x14ac:dyDescent="0.25">
      <c r="B9" s="66" t="s">
        <v>38</v>
      </c>
      <c r="C9" s="120">
        <f>SUM('Cost Estimate By Month'!E8)</f>
        <v>0</v>
      </c>
      <c r="D9" s="120">
        <f>SUM('Cost Estimate By Month'!F8)</f>
        <v>0</v>
      </c>
      <c r="E9" s="120">
        <f>SUM('Cost Estimate By Month'!G8)</f>
        <v>0</v>
      </c>
      <c r="F9" s="120">
        <f>SUM('Cost Estimate By Month'!H8)</f>
        <v>0</v>
      </c>
      <c r="G9" s="120">
        <f t="shared" si="4"/>
        <v>0</v>
      </c>
      <c r="H9" s="120">
        <f>SUM('Cost Estimate By Month'!BG8)</f>
        <v>42000</v>
      </c>
      <c r="I9" s="120">
        <f>SUM('Cost Estimate By Month'!BH8)</f>
        <v>72000</v>
      </c>
      <c r="J9" s="120">
        <f>SUM('Cost Estimate By Month'!BI8)</f>
        <v>36000</v>
      </c>
      <c r="K9" s="120">
        <f>SUM('Cost Estimate By Month'!BJ8)</f>
        <v>0</v>
      </c>
      <c r="L9" s="120">
        <f t="shared" si="5"/>
        <v>150000</v>
      </c>
      <c r="M9" s="120">
        <f t="shared" si="6"/>
        <v>42000</v>
      </c>
      <c r="N9" s="120">
        <f t="shared" si="0"/>
        <v>72000</v>
      </c>
      <c r="O9" s="120">
        <f t="shared" si="1"/>
        <v>36000</v>
      </c>
      <c r="P9" s="120">
        <f t="shared" si="2"/>
        <v>0</v>
      </c>
      <c r="Q9" s="120">
        <f t="shared" si="3"/>
        <v>150000</v>
      </c>
      <c r="S9" s="134"/>
    </row>
    <row r="10" spans="2:19" x14ac:dyDescent="0.25">
      <c r="B10" s="66" t="s">
        <v>39</v>
      </c>
      <c r="C10" s="120">
        <f>SUM('Cost Estimate By Month'!E11,'Cost Estimate By Month'!E19)</f>
        <v>0</v>
      </c>
      <c r="D10" s="120">
        <f>SUM('Cost Estimate By Month'!F11,'Cost Estimate By Month'!F19)</f>
        <v>0</v>
      </c>
      <c r="E10" s="120">
        <f>SUM('Cost Estimate By Month'!G11,'Cost Estimate By Month'!G19)</f>
        <v>0</v>
      </c>
      <c r="F10" s="120">
        <f>SUM('Cost Estimate By Month'!H11,'Cost Estimate By Month'!H19)</f>
        <v>0</v>
      </c>
      <c r="G10" s="120">
        <f t="shared" si="4"/>
        <v>0</v>
      </c>
      <c r="H10" s="120">
        <f>SUM('Cost Estimate By Month'!BG11,'Cost Estimate By Month'!BG19)</f>
        <v>130000.00000000003</v>
      </c>
      <c r="I10" s="120">
        <f>SUM('Cost Estimate By Month'!BH11,'Cost Estimate By Month'!BH19)</f>
        <v>136000.00000000003</v>
      </c>
      <c r="J10" s="120">
        <f>SUM('Cost Estimate By Month'!BI11,'Cost Estimate By Month'!BI19)</f>
        <v>18000</v>
      </c>
      <c r="K10" s="120">
        <f>SUM('Cost Estimate By Month'!BJ11,'Cost Estimate By Month'!BJ19)</f>
        <v>0</v>
      </c>
      <c r="L10" s="120">
        <f t="shared" si="5"/>
        <v>284000.00000000006</v>
      </c>
      <c r="M10" s="120">
        <f t="shared" si="6"/>
        <v>130000.00000000003</v>
      </c>
      <c r="N10" s="120">
        <f t="shared" si="0"/>
        <v>136000.00000000003</v>
      </c>
      <c r="O10" s="120">
        <f t="shared" si="1"/>
        <v>18000</v>
      </c>
      <c r="P10" s="120">
        <f t="shared" si="2"/>
        <v>0</v>
      </c>
      <c r="Q10" s="120">
        <f t="shared" si="3"/>
        <v>284000.00000000006</v>
      </c>
      <c r="S10" s="134"/>
    </row>
    <row r="11" spans="2:19" x14ac:dyDescent="0.25">
      <c r="B11" s="123" t="s">
        <v>40</v>
      </c>
      <c r="C11" s="10">
        <v>0</v>
      </c>
      <c r="D11" s="10">
        <v>0</v>
      </c>
      <c r="E11" s="132">
        <f>SUM($Q5:$Q10)*0.1</f>
        <v>3669550</v>
      </c>
      <c r="F11" s="10">
        <v>0</v>
      </c>
      <c r="G11" s="10">
        <f t="shared" ref="G11" si="7">SUM(C11:F11)</f>
        <v>3669550</v>
      </c>
      <c r="H11" s="10">
        <v>0</v>
      </c>
      <c r="I11" s="10">
        <v>0</v>
      </c>
      <c r="J11" s="10">
        <v>0</v>
      </c>
      <c r="K11" s="10">
        <v>0</v>
      </c>
      <c r="L11" s="10">
        <f t="shared" ref="L11" si="8">SUM(H11:K11)</f>
        <v>0</v>
      </c>
      <c r="M11" s="10">
        <f t="shared" si="6"/>
        <v>0</v>
      </c>
      <c r="N11" s="10">
        <f t="shared" si="0"/>
        <v>0</v>
      </c>
      <c r="O11" s="10">
        <f t="shared" si="1"/>
        <v>3669550</v>
      </c>
      <c r="P11" s="10">
        <f t="shared" si="2"/>
        <v>0</v>
      </c>
      <c r="Q11" s="10">
        <f t="shared" si="3"/>
        <v>3669550</v>
      </c>
      <c r="S11" s="134" t="s">
        <v>41</v>
      </c>
    </row>
    <row r="12" spans="2:19" x14ac:dyDescent="0.25">
      <c r="B12" s="121" t="s">
        <v>42</v>
      </c>
      <c r="C12" s="133">
        <f>SUM(C5:C11)</f>
        <v>4138536.3408521297</v>
      </c>
      <c r="D12" s="133">
        <f t="shared" ref="D12:Q12" si="9">SUM(D5:D11)</f>
        <v>20348370.927318297</v>
      </c>
      <c r="E12" s="133">
        <f t="shared" si="9"/>
        <v>10204142.731829574</v>
      </c>
      <c r="F12" s="133">
        <f t="shared" si="9"/>
        <v>0</v>
      </c>
      <c r="G12" s="133">
        <f t="shared" si="9"/>
        <v>34691050</v>
      </c>
      <c r="H12" s="133">
        <f t="shared" si="9"/>
        <v>282327.27272727271</v>
      </c>
      <c r="I12" s="133">
        <f t="shared" si="9"/>
        <v>2754293.9393939395</v>
      </c>
      <c r="J12" s="133">
        <f t="shared" si="9"/>
        <v>2637378.7878787881</v>
      </c>
      <c r="K12" s="133">
        <f t="shared" si="9"/>
        <v>0</v>
      </c>
      <c r="L12" s="133">
        <f t="shared" si="9"/>
        <v>5674000</v>
      </c>
      <c r="M12" s="133">
        <f t="shared" si="9"/>
        <v>4420863.6135794027</v>
      </c>
      <c r="N12" s="133">
        <f t="shared" si="9"/>
        <v>23102664.866712235</v>
      </c>
      <c r="O12" s="133">
        <f t="shared" si="9"/>
        <v>12841521.519708361</v>
      </c>
      <c r="P12" s="133">
        <f t="shared" si="9"/>
        <v>0</v>
      </c>
      <c r="Q12" s="133">
        <f t="shared" si="9"/>
        <v>40365050</v>
      </c>
      <c r="S12" s="1"/>
    </row>
    <row r="13" spans="2:19" x14ac:dyDescent="0.25">
      <c r="B13" s="122" t="s">
        <v>43</v>
      </c>
      <c r="C13" s="120">
        <f>'Cost Estimate By Month'!E30</f>
        <v>1109274.6379052317</v>
      </c>
      <c r="D13" s="120">
        <f>'Cost Estimate By Month'!F30</f>
        <v>2864805.9160529203</v>
      </c>
      <c r="E13" s="120">
        <f>'Cost Estimate By Month'!G30</f>
        <v>1255069.18526899</v>
      </c>
      <c r="F13" s="120">
        <f>'Cost Estimate By Month'!H30</f>
        <v>0</v>
      </c>
      <c r="G13" s="120">
        <f t="shared" si="4"/>
        <v>5229149.7392271422</v>
      </c>
      <c r="H13" s="120">
        <f>'Cost Estimate By Month'!BG30</f>
        <v>106179.74880181818</v>
      </c>
      <c r="I13" s="120">
        <f>'Cost Estimate By Month'!BH30</f>
        <v>351761.34524212126</v>
      </c>
      <c r="J13" s="120">
        <f>'Cost Estimate By Month'!BI30</f>
        <v>265492.32795606059</v>
      </c>
      <c r="K13" s="120">
        <f>'Cost Estimate By Month'!BJ30</f>
        <v>0</v>
      </c>
      <c r="L13" s="120">
        <f t="shared" ref="L13" si="10">SUM(H13:K13)</f>
        <v>723433.42200000002</v>
      </c>
      <c r="M13" s="120">
        <f t="shared" ref="M13:M14" si="11">C13+H13</f>
        <v>1215454.3867070498</v>
      </c>
      <c r="N13" s="120">
        <f t="shared" ref="N13:N14" si="12">D13+I13</f>
        <v>3216567.2612950415</v>
      </c>
      <c r="O13" s="120">
        <f t="shared" ref="O13:O14" si="13">E13+J13</f>
        <v>1520561.5132250506</v>
      </c>
      <c r="P13" s="120">
        <f>F13+K13</f>
        <v>0</v>
      </c>
      <c r="Q13" s="120">
        <f t="shared" ref="Q13:Q17" si="14">SUM(M13:P13)</f>
        <v>5952583.1612271424</v>
      </c>
      <c r="S13" s="136"/>
    </row>
    <row r="14" spans="2:19" x14ac:dyDescent="0.25">
      <c r="B14" s="123" t="s">
        <v>44</v>
      </c>
      <c r="C14" s="10"/>
      <c r="D14" s="10"/>
      <c r="E14" s="132">
        <f>$Q$13*0.1</f>
        <v>595258.31612271431</v>
      </c>
      <c r="F14" s="10"/>
      <c r="G14" s="10">
        <f t="shared" ref="G14" si="15">SUM(C14:F14)</f>
        <v>595258.31612271431</v>
      </c>
      <c r="H14" s="10"/>
      <c r="I14" s="10"/>
      <c r="J14" s="10"/>
      <c r="K14" s="10"/>
      <c r="L14" s="10">
        <f t="shared" ref="L14" si="16">SUM(H14:K14)</f>
        <v>0</v>
      </c>
      <c r="M14" s="10">
        <f t="shared" si="11"/>
        <v>0</v>
      </c>
      <c r="N14" s="10">
        <f t="shared" si="12"/>
        <v>0</v>
      </c>
      <c r="O14" s="10">
        <f t="shared" si="13"/>
        <v>595258.31612271431</v>
      </c>
      <c r="P14" s="10">
        <f>F14+K14</f>
        <v>0</v>
      </c>
      <c r="Q14" s="10">
        <f t="shared" ref="Q14" si="17">SUM(M14:P14)</f>
        <v>595258.31612271431</v>
      </c>
      <c r="S14" s="134" t="s">
        <v>41</v>
      </c>
    </row>
    <row r="15" spans="2:19" x14ac:dyDescent="0.25">
      <c r="B15" s="127" t="s">
        <v>45</v>
      </c>
      <c r="C15" s="130">
        <f>SUM(C13:C14)</f>
        <v>1109274.6379052317</v>
      </c>
      <c r="D15" s="130">
        <f t="shared" ref="D15:Q15" si="18">SUM(D13:D14)</f>
        <v>2864805.9160529203</v>
      </c>
      <c r="E15" s="130">
        <f t="shared" si="18"/>
        <v>1850327.5013917042</v>
      </c>
      <c r="F15" s="130">
        <f t="shared" si="18"/>
        <v>0</v>
      </c>
      <c r="G15" s="130">
        <f t="shared" si="18"/>
        <v>5824408.0553498566</v>
      </c>
      <c r="H15" s="130">
        <f t="shared" si="18"/>
        <v>106179.74880181818</v>
      </c>
      <c r="I15" s="130">
        <f t="shared" si="18"/>
        <v>351761.34524212126</v>
      </c>
      <c r="J15" s="130">
        <f t="shared" si="18"/>
        <v>265492.32795606059</v>
      </c>
      <c r="K15" s="130">
        <f t="shared" si="18"/>
        <v>0</v>
      </c>
      <c r="L15" s="130">
        <f t="shared" si="18"/>
        <v>723433.42200000002</v>
      </c>
      <c r="M15" s="130">
        <f t="shared" si="18"/>
        <v>1215454.3867070498</v>
      </c>
      <c r="N15" s="130">
        <f t="shared" si="18"/>
        <v>3216567.2612950415</v>
      </c>
      <c r="O15" s="130">
        <f t="shared" si="18"/>
        <v>2115819.8293477651</v>
      </c>
      <c r="P15" s="130">
        <f t="shared" si="18"/>
        <v>0</v>
      </c>
      <c r="Q15" s="130">
        <f t="shared" si="18"/>
        <v>6547841.4773498569</v>
      </c>
    </row>
    <row r="16" spans="2:19" x14ac:dyDescent="0.25">
      <c r="B16" s="128" t="s">
        <v>46</v>
      </c>
      <c r="C16" s="129">
        <f>C12+C15</f>
        <v>5247810.978757361</v>
      </c>
      <c r="D16" s="129">
        <f t="shared" ref="D16:Q16" si="19">D12+D15</f>
        <v>23213176.843371216</v>
      </c>
      <c r="E16" s="129">
        <f t="shared" si="19"/>
        <v>12054470.233221278</v>
      </c>
      <c r="F16" s="129">
        <f t="shared" si="19"/>
        <v>0</v>
      </c>
      <c r="G16" s="129">
        <f t="shared" si="19"/>
        <v>40515458.055349857</v>
      </c>
      <c r="H16" s="129">
        <f t="shared" si="19"/>
        <v>388507.02152909088</v>
      </c>
      <c r="I16" s="129">
        <f t="shared" si="19"/>
        <v>3106055.2846360607</v>
      </c>
      <c r="J16" s="129">
        <f t="shared" si="19"/>
        <v>2902871.1158348485</v>
      </c>
      <c r="K16" s="129">
        <f t="shared" si="19"/>
        <v>0</v>
      </c>
      <c r="L16" s="129">
        <f t="shared" si="19"/>
        <v>6397433.4220000003</v>
      </c>
      <c r="M16" s="129">
        <f t="shared" si="19"/>
        <v>5636318.0002864525</v>
      </c>
      <c r="N16" s="129">
        <f t="shared" si="19"/>
        <v>26319232.128007278</v>
      </c>
      <c r="O16" s="129">
        <f t="shared" si="19"/>
        <v>14957341.349056127</v>
      </c>
      <c r="P16" s="129">
        <f t="shared" si="19"/>
        <v>0</v>
      </c>
      <c r="Q16" s="129">
        <f t="shared" si="19"/>
        <v>46912891.477349855</v>
      </c>
    </row>
    <row r="17" spans="2:17" x14ac:dyDescent="0.25">
      <c r="B17" s="4" t="s">
        <v>47</v>
      </c>
      <c r="C17" s="120">
        <f>'Cost Estimate By Month'!E35</f>
        <v>376714.32400445739</v>
      </c>
      <c r="D17" s="120">
        <f>'Cost Estimate By Month'!F35</f>
        <v>2385992.5568804862</v>
      </c>
      <c r="E17" s="120">
        <f>'Cost Estimate By Month'!G35</f>
        <v>1621390.7382988008</v>
      </c>
      <c r="F17" s="120">
        <f>'Cost Estimate By Month'!H35</f>
        <v>0</v>
      </c>
      <c r="G17" s="120">
        <f t="shared" si="4"/>
        <v>4384097.6191837443</v>
      </c>
      <c r="H17" s="120">
        <f>'Cost Estimate By Month'!BG35</f>
        <v>50708.960660583369</v>
      </c>
      <c r="I17" s="120">
        <f>'Cost Estimate By Month'!BH35</f>
        <v>359606.46399826295</v>
      </c>
      <c r="J17" s="120">
        <f>'Cost Estimate By Month'!BI35</f>
        <v>238289.96836857242</v>
      </c>
      <c r="K17" s="120">
        <f>'Cost Estimate By Month'!BJ35</f>
        <v>0</v>
      </c>
      <c r="L17" s="120">
        <f>SUM(H17:K17)</f>
        <v>648605.39302741876</v>
      </c>
      <c r="M17" s="120">
        <f t="shared" ref="M17:P19" si="20">C17+H17</f>
        <v>427423.28466504079</v>
      </c>
      <c r="N17" s="120">
        <f t="shared" si="20"/>
        <v>2745599.020878749</v>
      </c>
      <c r="O17" s="120">
        <f t="shared" si="20"/>
        <v>1859680.7066673732</v>
      </c>
      <c r="P17" s="120">
        <f t="shared" si="20"/>
        <v>0</v>
      </c>
      <c r="Q17" s="120">
        <f t="shared" si="14"/>
        <v>5032703.0122111626</v>
      </c>
    </row>
    <row r="18" spans="2:17" x14ac:dyDescent="0.25">
      <c r="B18" s="4" t="s">
        <v>48</v>
      </c>
      <c r="C18" s="120">
        <f>'Cost Estimate By Month'!E31</f>
        <v>17116.481321272495</v>
      </c>
      <c r="D18" s="120">
        <f>'Cost Estimate By Month'!F31</f>
        <v>46885.926910093774</v>
      </c>
      <c r="E18" s="120">
        <f>'Cost Estimate By Month'!G31</f>
        <v>12018.212246207682</v>
      </c>
      <c r="F18" s="120">
        <f>'Cost Estimate By Month'!H31</f>
        <v>0</v>
      </c>
      <c r="G18" s="120">
        <f>SUM(C18:F18)</f>
        <v>76020.620477573946</v>
      </c>
      <c r="H18" s="120">
        <f>'Cost Estimate By Month'!BG31</f>
        <v>0</v>
      </c>
      <c r="I18" s="120">
        <f>'Cost Estimate By Month'!BH31</f>
        <v>0</v>
      </c>
      <c r="J18" s="120">
        <f>'Cost Estimate By Month'!BI31</f>
        <v>0</v>
      </c>
      <c r="K18" s="120">
        <f>'Cost Estimate By Month'!BJ31</f>
        <v>0</v>
      </c>
      <c r="L18" s="120">
        <f>SUM(H18:K18)</f>
        <v>0</v>
      </c>
      <c r="M18" s="120">
        <f t="shared" si="20"/>
        <v>17116.481321272495</v>
      </c>
      <c r="N18" s="120">
        <f t="shared" si="20"/>
        <v>46885.926910093774</v>
      </c>
      <c r="O18" s="120">
        <f t="shared" si="20"/>
        <v>12018.212246207682</v>
      </c>
      <c r="P18" s="120">
        <f t="shared" si="20"/>
        <v>0</v>
      </c>
      <c r="Q18" s="120">
        <f>SUM(M18:P18)</f>
        <v>76020.620477573946</v>
      </c>
    </row>
    <row r="19" spans="2:17" x14ac:dyDescent="0.25">
      <c r="B19" s="3" t="s">
        <v>49</v>
      </c>
      <c r="C19" s="10">
        <f>'Cost Estimate By Month'!E32</f>
        <v>122445.56391518097</v>
      </c>
      <c r="D19" s="10">
        <f>'Cost Estimate By Month'!F32</f>
        <v>292770.77616553335</v>
      </c>
      <c r="E19" s="10">
        <f>'Cost Estimate By Month'!G32</f>
        <v>71001.203626086615</v>
      </c>
      <c r="F19" s="10">
        <f>'Cost Estimate By Month'!H32</f>
        <v>0</v>
      </c>
      <c r="G19" s="10">
        <f>SUM(C19:F19)</f>
        <v>486217.54370680091</v>
      </c>
      <c r="H19" s="10">
        <f>'Cost Estimate By Month'!BG32</f>
        <v>0</v>
      </c>
      <c r="I19" s="10">
        <f>'Cost Estimate By Month'!BH32</f>
        <v>0</v>
      </c>
      <c r="J19" s="10">
        <f>'Cost Estimate By Month'!BI32</f>
        <v>0</v>
      </c>
      <c r="K19" s="10">
        <f>'Cost Estimate By Month'!BJ32</f>
        <v>0</v>
      </c>
      <c r="L19" s="10">
        <f>SUM(H19:K19)</f>
        <v>0</v>
      </c>
      <c r="M19" s="10">
        <f t="shared" si="20"/>
        <v>122445.56391518097</v>
      </c>
      <c r="N19" s="10">
        <f t="shared" si="20"/>
        <v>292770.77616553335</v>
      </c>
      <c r="O19" s="10">
        <f t="shared" si="20"/>
        <v>71001.203626086615</v>
      </c>
      <c r="P19" s="10">
        <f t="shared" si="20"/>
        <v>0</v>
      </c>
      <c r="Q19" s="10">
        <f>SUM(M19:P19)</f>
        <v>486217.54370680091</v>
      </c>
    </row>
    <row r="20" spans="2:17" ht="15.75" thickBot="1" x14ac:dyDescent="0.3">
      <c r="B20" s="126" t="s">
        <v>50</v>
      </c>
      <c r="C20" s="125">
        <f t="shared" ref="C20:J20" si="21">SUM(C16:C19)</f>
        <v>5764087.3479982717</v>
      </c>
      <c r="D20" s="125">
        <f t="shared" si="21"/>
        <v>25938826.10332733</v>
      </c>
      <c r="E20" s="125">
        <f t="shared" si="21"/>
        <v>13758880.387392372</v>
      </c>
      <c r="F20" s="125">
        <f t="shared" si="21"/>
        <v>0</v>
      </c>
      <c r="G20" s="125">
        <f t="shared" si="21"/>
        <v>45461793.838717975</v>
      </c>
      <c r="H20" s="125">
        <f t="shared" si="21"/>
        <v>439215.98218967428</v>
      </c>
      <c r="I20" s="125">
        <f t="shared" si="21"/>
        <v>3465661.7486343235</v>
      </c>
      <c r="J20" s="125">
        <f t="shared" si="21"/>
        <v>3141161.0842034211</v>
      </c>
      <c r="K20" s="125">
        <f t="shared" ref="K20:Q20" si="22">SUM(K16:K19)</f>
        <v>0</v>
      </c>
      <c r="L20" s="125">
        <f t="shared" si="22"/>
        <v>7046038.8150274195</v>
      </c>
      <c r="M20" s="125">
        <f t="shared" si="22"/>
        <v>6203303.3301879466</v>
      </c>
      <c r="N20" s="125">
        <f t="shared" si="22"/>
        <v>29404487.851961654</v>
      </c>
      <c r="O20" s="125">
        <f t="shared" si="22"/>
        <v>16900041.471595794</v>
      </c>
      <c r="P20" s="125">
        <f t="shared" si="22"/>
        <v>0</v>
      </c>
      <c r="Q20" s="125">
        <f t="shared" si="22"/>
        <v>52507832.653745398</v>
      </c>
    </row>
    <row r="21" spans="2:17" ht="15.75" thickTop="1" x14ac:dyDescent="0.25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x14ac:dyDescent="0.25">
      <c r="B22" s="1" t="s">
        <v>51</v>
      </c>
      <c r="C22" s="5"/>
      <c r="D22" s="5"/>
      <c r="E22" s="5"/>
      <c r="F22" s="5"/>
      <c r="G22" s="5"/>
      <c r="H22" s="5"/>
      <c r="I22" s="5"/>
      <c r="J22" s="5"/>
      <c r="K22" s="5"/>
      <c r="L22" s="5">
        <f t="shared" ref="L22:L30" si="23">SUM(H22:K22)</f>
        <v>0</v>
      </c>
      <c r="M22" s="5">
        <f t="shared" ref="M22:M27" si="24">C22+H22</f>
        <v>0</v>
      </c>
      <c r="N22" s="5">
        <f t="shared" ref="N22:N27" si="25">D22+I22</f>
        <v>0</v>
      </c>
      <c r="O22" s="5">
        <f t="shared" ref="O22:O27" si="26">E22+J22</f>
        <v>0</v>
      </c>
      <c r="P22" s="5">
        <f t="shared" ref="P22" si="27">F22+K22</f>
        <v>0</v>
      </c>
      <c r="Q22" s="5">
        <f t="shared" ref="Q22:Q30" si="28">SUM(M22:P22)</f>
        <v>0</v>
      </c>
    </row>
    <row r="23" spans="2:17" x14ac:dyDescent="0.25">
      <c r="B23" s="66" t="s">
        <v>52</v>
      </c>
      <c r="C23" s="120">
        <f>'Cost Estimate By Month'!E38</f>
        <v>0</v>
      </c>
      <c r="D23" s="120">
        <f>'Cost Estimate By Month'!F38</f>
        <v>0</v>
      </c>
      <c r="E23" s="120">
        <f>'Cost Estimate By Month'!G38</f>
        <v>0</v>
      </c>
      <c r="F23" s="120">
        <f>'Cost Estimate By Month'!H38</f>
        <v>0</v>
      </c>
      <c r="G23" s="120">
        <f t="shared" si="4"/>
        <v>0</v>
      </c>
      <c r="H23" s="120">
        <f>'Cost Estimate By Month'!BG38</f>
        <v>265842.97570850205</v>
      </c>
      <c r="I23" s="120">
        <f>'Cost Estimate By Month'!BH38</f>
        <v>811231.9028340081</v>
      </c>
      <c r="J23" s="120">
        <f>'Cost Estimate By Month'!BI38</f>
        <v>908381.48178137664</v>
      </c>
      <c r="K23" s="120">
        <f>'Cost Estimate By Month'!BJ38</f>
        <v>874014.63967611338</v>
      </c>
      <c r="L23" s="120">
        <f t="shared" si="23"/>
        <v>2859471</v>
      </c>
      <c r="M23" s="120">
        <f t="shared" si="24"/>
        <v>265842.97570850205</v>
      </c>
      <c r="N23" s="120">
        <f t="shared" si="25"/>
        <v>811231.9028340081</v>
      </c>
      <c r="O23" s="120">
        <f t="shared" si="26"/>
        <v>908381.48178137664</v>
      </c>
      <c r="P23" s="120">
        <f>F23+K23</f>
        <v>874014.63967611338</v>
      </c>
      <c r="Q23" s="120">
        <f t="shared" si="28"/>
        <v>2859471</v>
      </c>
    </row>
    <row r="24" spans="2:17" x14ac:dyDescent="0.25">
      <c r="B24" s="123" t="s">
        <v>53</v>
      </c>
      <c r="C24" s="10"/>
      <c r="D24" s="10"/>
      <c r="E24" s="137"/>
      <c r="F24" s="10"/>
      <c r="G24" s="10">
        <f t="shared" ref="G24" si="29">SUM(C24:F24)</f>
        <v>0</v>
      </c>
      <c r="H24" s="10">
        <f>H23*0.1</f>
        <v>26584.297570850205</v>
      </c>
      <c r="I24" s="10">
        <f t="shared" ref="I24:K24" si="30">I23*0.1</f>
        <v>81123.190283400821</v>
      </c>
      <c r="J24" s="10">
        <f t="shared" si="30"/>
        <v>90838.148178137664</v>
      </c>
      <c r="K24" s="10">
        <f t="shared" si="30"/>
        <v>87401.463967611344</v>
      </c>
      <c r="L24" s="10">
        <f t="shared" ref="L24" si="31">SUM(H24:K24)</f>
        <v>285947.10000000003</v>
      </c>
      <c r="M24" s="10">
        <f t="shared" si="24"/>
        <v>26584.297570850205</v>
      </c>
      <c r="N24" s="10">
        <f t="shared" si="25"/>
        <v>81123.190283400821</v>
      </c>
      <c r="O24" s="10">
        <f t="shared" si="26"/>
        <v>90838.148178137664</v>
      </c>
      <c r="P24" s="10">
        <f>F24+K24</f>
        <v>87401.463967611344</v>
      </c>
      <c r="Q24" s="10">
        <f t="shared" ref="Q24" si="32">SUM(M24:P24)</f>
        <v>285947.10000000003</v>
      </c>
    </row>
    <row r="25" spans="2:17" x14ac:dyDescent="0.25">
      <c r="B25" s="121" t="s">
        <v>42</v>
      </c>
      <c r="C25" s="133">
        <f>SUM(C23:C24)</f>
        <v>0</v>
      </c>
      <c r="D25" s="133">
        <f t="shared" ref="D25:Q25" si="33">SUM(D23:D24)</f>
        <v>0</v>
      </c>
      <c r="E25" s="133">
        <f t="shared" si="33"/>
        <v>0</v>
      </c>
      <c r="F25" s="133">
        <f t="shared" si="33"/>
        <v>0</v>
      </c>
      <c r="G25" s="133">
        <f t="shared" si="33"/>
        <v>0</v>
      </c>
      <c r="H25" s="133">
        <f t="shared" si="33"/>
        <v>292427.27327935223</v>
      </c>
      <c r="I25" s="133">
        <f t="shared" si="33"/>
        <v>892355.09311740892</v>
      </c>
      <c r="J25" s="133">
        <f t="shared" si="33"/>
        <v>999219.62995951436</v>
      </c>
      <c r="K25" s="133">
        <f t="shared" si="33"/>
        <v>961416.10364372469</v>
      </c>
      <c r="L25" s="133">
        <f t="shared" si="33"/>
        <v>3145418.1</v>
      </c>
      <c r="M25" s="133">
        <f t="shared" si="33"/>
        <v>292427.27327935223</v>
      </c>
      <c r="N25" s="133">
        <f t="shared" si="33"/>
        <v>892355.09311740892</v>
      </c>
      <c r="O25" s="133">
        <f t="shared" si="33"/>
        <v>999219.62995951436</v>
      </c>
      <c r="P25" s="133">
        <f t="shared" si="33"/>
        <v>961416.10364372469</v>
      </c>
      <c r="Q25" s="133">
        <f t="shared" si="33"/>
        <v>3145418.1</v>
      </c>
    </row>
    <row r="26" spans="2:17" x14ac:dyDescent="0.25">
      <c r="B26" s="122" t="s">
        <v>43</v>
      </c>
      <c r="C26" s="120">
        <f>'Cost Estimate By Month'!E50</f>
        <v>0</v>
      </c>
      <c r="D26" s="120">
        <f>'Cost Estimate By Month'!F50</f>
        <v>0</v>
      </c>
      <c r="E26" s="120">
        <f>'Cost Estimate By Month'!G50</f>
        <v>0</v>
      </c>
      <c r="F26" s="120">
        <f>'Cost Estimate By Month'!H50</f>
        <v>0</v>
      </c>
      <c r="G26" s="120">
        <f t="shared" si="4"/>
        <v>0</v>
      </c>
      <c r="H26" s="120">
        <f>'Cost Estimate By Month'!BG50</f>
        <v>186886.15833777687</v>
      </c>
      <c r="I26" s="120">
        <f>'Cost Estimate By Month'!BH50</f>
        <v>670352.29867230763</v>
      </c>
      <c r="J26" s="120">
        <f>'Cost Estimate By Month'!BI50</f>
        <v>635240.31736178114</v>
      </c>
      <c r="K26" s="120">
        <f>'Cost Estimate By Month'!BJ50</f>
        <v>609706.82328283391</v>
      </c>
      <c r="L26" s="120">
        <f t="shared" si="23"/>
        <v>2102185.5976546993</v>
      </c>
      <c r="M26" s="120">
        <f t="shared" si="24"/>
        <v>186886.15833777687</v>
      </c>
      <c r="N26" s="120">
        <f t="shared" si="25"/>
        <v>670352.29867230763</v>
      </c>
      <c r="O26" s="120">
        <f t="shared" si="26"/>
        <v>635240.31736178114</v>
      </c>
      <c r="P26" s="120">
        <f>F26+K26</f>
        <v>609706.82328283391</v>
      </c>
      <c r="Q26" s="120">
        <f t="shared" si="28"/>
        <v>2102185.5976546993</v>
      </c>
    </row>
    <row r="27" spans="2:17" x14ac:dyDescent="0.25">
      <c r="B27" s="123" t="s">
        <v>44</v>
      </c>
      <c r="C27" s="120"/>
      <c r="D27" s="120"/>
      <c r="E27" s="120"/>
      <c r="F27" s="120"/>
      <c r="G27" s="120">
        <f t="shared" ref="G27" si="34">SUM(C27:F27)</f>
        <v>0</v>
      </c>
      <c r="H27" s="120">
        <f>H26*0.1</f>
        <v>18688.615833777687</v>
      </c>
      <c r="I27" s="120">
        <f t="shared" ref="I27:K27" si="35">I26*0.1</f>
        <v>67035.229867230766</v>
      </c>
      <c r="J27" s="120">
        <f t="shared" si="35"/>
        <v>63524.03173617812</v>
      </c>
      <c r="K27" s="120">
        <f t="shared" si="35"/>
        <v>60970.682328283394</v>
      </c>
      <c r="L27" s="120">
        <f t="shared" ref="L27" si="36">SUM(H27:K27)</f>
        <v>210218.55976546998</v>
      </c>
      <c r="M27" s="120">
        <f t="shared" si="24"/>
        <v>18688.615833777687</v>
      </c>
      <c r="N27" s="120">
        <f t="shared" si="25"/>
        <v>67035.229867230766</v>
      </c>
      <c r="O27" s="120">
        <f t="shared" si="26"/>
        <v>63524.03173617812</v>
      </c>
      <c r="P27" s="120">
        <f>F27+K27</f>
        <v>60970.682328283394</v>
      </c>
      <c r="Q27" s="120">
        <f t="shared" ref="Q27" si="37">SUM(M27:P27)</f>
        <v>210218.55976546998</v>
      </c>
    </row>
    <row r="28" spans="2:17" x14ac:dyDescent="0.25">
      <c r="B28" s="127" t="s">
        <v>45</v>
      </c>
      <c r="C28" s="130">
        <f>SUM(C26:C27)</f>
        <v>0</v>
      </c>
      <c r="D28" s="130">
        <f t="shared" ref="D28:Q28" si="38">SUM(D26:D27)</f>
        <v>0</v>
      </c>
      <c r="E28" s="130">
        <f t="shared" si="38"/>
        <v>0</v>
      </c>
      <c r="F28" s="130">
        <f t="shared" si="38"/>
        <v>0</v>
      </c>
      <c r="G28" s="130">
        <f t="shared" si="38"/>
        <v>0</v>
      </c>
      <c r="H28" s="130">
        <f t="shared" si="38"/>
        <v>205574.77417155454</v>
      </c>
      <c r="I28" s="130">
        <f t="shared" si="38"/>
        <v>737387.52853953838</v>
      </c>
      <c r="J28" s="130">
        <f t="shared" si="38"/>
        <v>698764.34909795923</v>
      </c>
      <c r="K28" s="130">
        <f t="shared" si="38"/>
        <v>670677.50561111735</v>
      </c>
      <c r="L28" s="130">
        <f t="shared" si="38"/>
        <v>2312404.1574201696</v>
      </c>
      <c r="M28" s="130">
        <f t="shared" si="38"/>
        <v>205574.77417155454</v>
      </c>
      <c r="N28" s="130">
        <f t="shared" si="38"/>
        <v>737387.52853953838</v>
      </c>
      <c r="O28" s="130">
        <f t="shared" si="38"/>
        <v>698764.34909795923</v>
      </c>
      <c r="P28" s="130">
        <f t="shared" si="38"/>
        <v>670677.50561111735</v>
      </c>
      <c r="Q28" s="130">
        <f t="shared" si="38"/>
        <v>2312404.1574201696</v>
      </c>
    </row>
    <row r="29" spans="2:17" x14ac:dyDescent="0.25">
      <c r="B29" s="128" t="s">
        <v>46</v>
      </c>
      <c r="C29" s="129">
        <f>C25+C28</f>
        <v>0</v>
      </c>
      <c r="D29" s="129">
        <f t="shared" ref="D29:Q29" si="39">D25+D28</f>
        <v>0</v>
      </c>
      <c r="E29" s="129">
        <f t="shared" si="39"/>
        <v>0</v>
      </c>
      <c r="F29" s="129">
        <f t="shared" si="39"/>
        <v>0</v>
      </c>
      <c r="G29" s="129">
        <f t="shared" si="39"/>
        <v>0</v>
      </c>
      <c r="H29" s="129">
        <f t="shared" si="39"/>
        <v>498002.04745090677</v>
      </c>
      <c r="I29" s="129">
        <f t="shared" si="39"/>
        <v>1629742.6216569473</v>
      </c>
      <c r="J29" s="129">
        <f t="shared" si="39"/>
        <v>1697983.9790574736</v>
      </c>
      <c r="K29" s="129">
        <f t="shared" si="39"/>
        <v>1632093.6092548422</v>
      </c>
      <c r="L29" s="129">
        <f t="shared" si="39"/>
        <v>5457822.2574201692</v>
      </c>
      <c r="M29" s="129">
        <f t="shared" si="39"/>
        <v>498002.04745090677</v>
      </c>
      <c r="N29" s="129">
        <f t="shared" si="39"/>
        <v>1629742.6216569473</v>
      </c>
      <c r="O29" s="129">
        <f t="shared" si="39"/>
        <v>1697983.9790574736</v>
      </c>
      <c r="P29" s="129">
        <f t="shared" si="39"/>
        <v>1632093.6092548422</v>
      </c>
      <c r="Q29" s="129">
        <f t="shared" si="39"/>
        <v>5457822.2574201692</v>
      </c>
    </row>
    <row r="30" spans="2:17" x14ac:dyDescent="0.25">
      <c r="B30" t="s">
        <v>54</v>
      </c>
      <c r="C30" s="120"/>
      <c r="D30" s="120"/>
      <c r="E30" s="120"/>
      <c r="F30" s="120"/>
      <c r="G30" s="120">
        <f t="shared" si="4"/>
        <v>0</v>
      </c>
      <c r="H30" s="120">
        <f>'Cost Estimate By Month'!BG53</f>
        <v>0</v>
      </c>
      <c r="I30" s="120">
        <f>'Cost Estimate By Month'!BH53</f>
        <v>0</v>
      </c>
      <c r="J30" s="120">
        <f>'Cost Estimate By Month'!BI53</f>
        <v>223563</v>
      </c>
      <c r="K30" s="120">
        <f>'Cost Estimate By Month'!BJ53</f>
        <v>243273</v>
      </c>
      <c r="L30" s="120">
        <f t="shared" si="23"/>
        <v>466836</v>
      </c>
      <c r="M30" s="120">
        <f t="shared" ref="M30:P30" si="40">C30+H30</f>
        <v>0</v>
      </c>
      <c r="N30" s="120">
        <f t="shared" si="40"/>
        <v>0</v>
      </c>
      <c r="O30" s="120">
        <f t="shared" si="40"/>
        <v>223563</v>
      </c>
      <c r="P30" s="120">
        <f t="shared" si="40"/>
        <v>243273</v>
      </c>
      <c r="Q30" s="120">
        <f t="shared" si="28"/>
        <v>466836</v>
      </c>
    </row>
    <row r="31" spans="2:17" ht="15.75" thickBot="1" x14ac:dyDescent="0.3">
      <c r="B31" s="126" t="s">
        <v>55</v>
      </c>
      <c r="C31" s="125">
        <f>SUM(C29:C30)</f>
        <v>0</v>
      </c>
      <c r="D31" s="125">
        <f t="shared" ref="D31:Q31" si="41">SUM(D29:D30)</f>
        <v>0</v>
      </c>
      <c r="E31" s="125">
        <f t="shared" si="41"/>
        <v>0</v>
      </c>
      <c r="F31" s="125">
        <f t="shared" si="41"/>
        <v>0</v>
      </c>
      <c r="G31" s="125">
        <f t="shared" si="41"/>
        <v>0</v>
      </c>
      <c r="H31" s="125">
        <f t="shared" si="41"/>
        <v>498002.04745090677</v>
      </c>
      <c r="I31" s="125">
        <f t="shared" si="41"/>
        <v>1629742.6216569473</v>
      </c>
      <c r="J31" s="125">
        <f t="shared" si="41"/>
        <v>1921546.9790574736</v>
      </c>
      <c r="K31" s="125">
        <f t="shared" si="41"/>
        <v>1875366.6092548422</v>
      </c>
      <c r="L31" s="125">
        <f t="shared" si="41"/>
        <v>5924658.2574201692</v>
      </c>
      <c r="M31" s="125">
        <f t="shared" si="41"/>
        <v>498002.04745090677</v>
      </c>
      <c r="N31" s="125">
        <f t="shared" si="41"/>
        <v>1629742.6216569473</v>
      </c>
      <c r="O31" s="125">
        <f t="shared" si="41"/>
        <v>1921546.9790574736</v>
      </c>
      <c r="P31" s="125">
        <f t="shared" si="41"/>
        <v>1875366.6092548422</v>
      </c>
      <c r="Q31" s="125">
        <f t="shared" si="41"/>
        <v>5924658.2574201692</v>
      </c>
    </row>
    <row r="32" spans="2:17" ht="15.75" thickTop="1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2:17" ht="15.75" thickBot="1" x14ac:dyDescent="0.3">
      <c r="B33" s="124" t="s">
        <v>56</v>
      </c>
      <c r="C33" s="125">
        <f t="shared" ref="C33:Q33" si="42">C20+C31</f>
        <v>5764087.3479982717</v>
      </c>
      <c r="D33" s="125">
        <f t="shared" si="42"/>
        <v>25938826.10332733</v>
      </c>
      <c r="E33" s="125">
        <f t="shared" si="42"/>
        <v>13758880.387392372</v>
      </c>
      <c r="F33" s="125">
        <f t="shared" si="42"/>
        <v>0</v>
      </c>
      <c r="G33" s="125">
        <f t="shared" si="42"/>
        <v>45461793.838717975</v>
      </c>
      <c r="H33" s="125">
        <f t="shared" si="42"/>
        <v>937218.02964058099</v>
      </c>
      <c r="I33" s="125">
        <f t="shared" si="42"/>
        <v>5095404.3702912703</v>
      </c>
      <c r="J33" s="125">
        <f t="shared" si="42"/>
        <v>5062708.0632608943</v>
      </c>
      <c r="K33" s="125">
        <f t="shared" si="42"/>
        <v>1875366.6092548422</v>
      </c>
      <c r="L33" s="125">
        <f t="shared" si="42"/>
        <v>12970697.072447589</v>
      </c>
      <c r="M33" s="125">
        <f t="shared" si="42"/>
        <v>6701305.3776388532</v>
      </c>
      <c r="N33" s="125">
        <f t="shared" si="42"/>
        <v>31034230.473618601</v>
      </c>
      <c r="O33" s="125">
        <f t="shared" si="42"/>
        <v>18821588.450653266</v>
      </c>
      <c r="P33" s="125">
        <f t="shared" si="42"/>
        <v>1875366.6092548422</v>
      </c>
      <c r="Q33" s="125">
        <f t="shared" si="42"/>
        <v>58432490.911165565</v>
      </c>
    </row>
    <row r="34" spans="2:17" ht="15.75" thickTop="1" x14ac:dyDescent="0.25"/>
    <row r="37" spans="2:17" x14ac:dyDescent="0.25">
      <c r="B37" s="138" t="s">
        <v>57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40"/>
    </row>
    <row r="38" spans="2:17" x14ac:dyDescent="0.25">
      <c r="B38" s="141" t="s">
        <v>58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3">
        <f>Q20-Q17-Q11-Q14</f>
        <v>43210321.325411528</v>
      </c>
    </row>
    <row r="39" spans="2:17" x14ac:dyDescent="0.25">
      <c r="B39" s="141" t="s">
        <v>59</v>
      </c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3">
        <f>Q38/2000</f>
        <v>21605.160662705763</v>
      </c>
    </row>
    <row r="40" spans="2:17" x14ac:dyDescent="0.25">
      <c r="B40" s="144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3"/>
    </row>
    <row r="41" spans="2:17" x14ac:dyDescent="0.25">
      <c r="B41" s="141" t="s">
        <v>60</v>
      </c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3">
        <f>Q20-Q17</f>
        <v>47475129.641534239</v>
      </c>
    </row>
    <row r="42" spans="2:17" x14ac:dyDescent="0.25">
      <c r="B42" s="141" t="s">
        <v>59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3">
        <f>Q41/2000</f>
        <v>23737.564820767118</v>
      </c>
    </row>
    <row r="43" spans="2:17" x14ac:dyDescent="0.25">
      <c r="B43" s="141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3"/>
    </row>
    <row r="44" spans="2:17" x14ac:dyDescent="0.25">
      <c r="B44" s="141" t="s">
        <v>61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3">
        <f>Q20</f>
        <v>52507832.653745398</v>
      </c>
    </row>
    <row r="45" spans="2:17" x14ac:dyDescent="0.25">
      <c r="B45" s="145" t="s">
        <v>59</v>
      </c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7">
        <f>Q44/2000</f>
        <v>26253.916326872699</v>
      </c>
    </row>
  </sheetData>
  <mergeCells count="3">
    <mergeCell ref="C2:F2"/>
    <mergeCell ref="M2:P2"/>
    <mergeCell ref="H2:K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FDA4-D462-4E51-94C3-513B89E002F2}">
  <dimension ref="A2:DF56"/>
  <sheetViews>
    <sheetView showGridLines="0" zoomScale="90" zoomScaleNormal="90" workbookViewId="0">
      <pane xSplit="3" ySplit="3" topLeftCell="BD4" activePane="bottomRight" state="frozen"/>
      <selection pane="topRight" activeCell="I28" sqref="I28"/>
      <selection pane="bottomLeft" activeCell="I28" sqref="I28"/>
      <selection pane="bottomRight"/>
    </sheetView>
  </sheetViews>
  <sheetFormatPr defaultColWidth="9.140625" defaultRowHeight="15" outlineLevelRow="1" outlineLevelCol="1" x14ac:dyDescent="0.25"/>
  <cols>
    <col min="1" max="1" width="3.140625" style="21" customWidth="1"/>
    <col min="2" max="2" width="22.28515625" style="21" bestFit="1" customWidth="1"/>
    <col min="3" max="3" width="63" style="21" bestFit="1" customWidth="1"/>
    <col min="4" max="4" width="12.140625" style="60" customWidth="1"/>
    <col min="5" max="5" width="11.7109375" style="21" customWidth="1"/>
    <col min="6" max="7" width="12.140625" style="21" customWidth="1"/>
    <col min="8" max="8" width="11.7109375" style="21" customWidth="1"/>
    <col min="9" max="56" width="11.7109375" style="21" customWidth="1" outlineLevel="1"/>
    <col min="57" max="57" width="4.28515625" style="21" customWidth="1"/>
    <col min="58" max="58" width="12.140625" style="21" bestFit="1" customWidth="1"/>
    <col min="59" max="62" width="11.7109375" style="21" customWidth="1"/>
    <col min="63" max="110" width="11.7109375" style="21" customWidth="1" outlineLevel="1"/>
    <col min="111" max="111" width="11.7109375" style="21" customWidth="1"/>
    <col min="112" max="16384" width="9.140625" style="21"/>
  </cols>
  <sheetData>
    <row r="2" spans="2:110" x14ac:dyDescent="0.25">
      <c r="B2" s="60"/>
      <c r="C2" s="60"/>
      <c r="D2" s="155" t="s">
        <v>24</v>
      </c>
      <c r="E2" s="155"/>
      <c r="F2" s="155"/>
      <c r="G2" s="155"/>
      <c r="H2" s="155"/>
      <c r="I2" s="63" t="s">
        <v>24</v>
      </c>
      <c r="J2" s="63" t="s">
        <v>24</v>
      </c>
      <c r="K2" s="63" t="s">
        <v>24</v>
      </c>
      <c r="L2" s="63" t="s">
        <v>24</v>
      </c>
      <c r="M2" s="63" t="s">
        <v>24</v>
      </c>
      <c r="N2" s="63" t="s">
        <v>24</v>
      </c>
      <c r="O2" s="63" t="s">
        <v>24</v>
      </c>
      <c r="P2" s="63" t="s">
        <v>24</v>
      </c>
      <c r="Q2" s="63" t="s">
        <v>24</v>
      </c>
      <c r="R2" s="63" t="s">
        <v>24</v>
      </c>
      <c r="S2" s="63" t="s">
        <v>24</v>
      </c>
      <c r="T2" s="63" t="s">
        <v>24</v>
      </c>
      <c r="U2" s="63" t="s">
        <v>24</v>
      </c>
      <c r="V2" s="63" t="s">
        <v>24</v>
      </c>
      <c r="W2" s="63" t="s">
        <v>24</v>
      </c>
      <c r="X2" s="63" t="s">
        <v>24</v>
      </c>
      <c r="Y2" s="63" t="s">
        <v>24</v>
      </c>
      <c r="Z2" s="63" t="s">
        <v>24</v>
      </c>
      <c r="AA2" s="63" t="s">
        <v>24</v>
      </c>
      <c r="AB2" s="63" t="s">
        <v>24</v>
      </c>
      <c r="AC2" s="63" t="s">
        <v>24</v>
      </c>
      <c r="AD2" s="63" t="s">
        <v>24</v>
      </c>
      <c r="AE2" s="63" t="s">
        <v>24</v>
      </c>
      <c r="AF2" s="63" t="s">
        <v>24</v>
      </c>
      <c r="AG2" s="63" t="s">
        <v>24</v>
      </c>
      <c r="AH2" s="63" t="s">
        <v>24</v>
      </c>
      <c r="AI2" s="63" t="s">
        <v>24</v>
      </c>
      <c r="AJ2" s="63" t="s">
        <v>24</v>
      </c>
      <c r="AK2" s="63" t="s">
        <v>24</v>
      </c>
      <c r="AL2" s="63" t="s">
        <v>24</v>
      </c>
      <c r="AM2" s="63" t="s">
        <v>24</v>
      </c>
      <c r="AN2" s="63" t="s">
        <v>24</v>
      </c>
      <c r="AO2" s="63" t="s">
        <v>24</v>
      </c>
      <c r="AP2" s="63" t="s">
        <v>24</v>
      </c>
      <c r="AQ2" s="63" t="s">
        <v>24</v>
      </c>
      <c r="AR2" s="63" t="s">
        <v>24</v>
      </c>
      <c r="AS2" s="63" t="s">
        <v>24</v>
      </c>
      <c r="AT2" s="63" t="s">
        <v>24</v>
      </c>
      <c r="AU2" s="63" t="s">
        <v>24</v>
      </c>
      <c r="AV2" s="63" t="s">
        <v>24</v>
      </c>
      <c r="AW2" s="63" t="s">
        <v>24</v>
      </c>
      <c r="AX2" s="63" t="s">
        <v>24</v>
      </c>
      <c r="AY2" s="63" t="s">
        <v>24</v>
      </c>
      <c r="AZ2" s="63" t="s">
        <v>24</v>
      </c>
      <c r="BA2" s="63" t="s">
        <v>24</v>
      </c>
      <c r="BB2" s="63" t="s">
        <v>24</v>
      </c>
      <c r="BC2" s="63" t="s">
        <v>24</v>
      </c>
      <c r="BD2" s="63" t="s">
        <v>24</v>
      </c>
      <c r="BE2" s="60"/>
      <c r="BF2" s="155" t="s">
        <v>25</v>
      </c>
      <c r="BG2" s="155"/>
      <c r="BH2" s="155"/>
      <c r="BI2" s="155"/>
      <c r="BJ2" s="155"/>
      <c r="BK2" s="53" t="s">
        <v>25</v>
      </c>
      <c r="BL2" s="53" t="s">
        <v>25</v>
      </c>
      <c r="BM2" s="53" t="s">
        <v>25</v>
      </c>
      <c r="BN2" s="53" t="s">
        <v>25</v>
      </c>
      <c r="BO2" s="53" t="s">
        <v>25</v>
      </c>
      <c r="BP2" s="53" t="s">
        <v>25</v>
      </c>
      <c r="BQ2" s="53" t="s">
        <v>25</v>
      </c>
      <c r="BR2" s="53" t="s">
        <v>25</v>
      </c>
      <c r="BS2" s="53" t="s">
        <v>25</v>
      </c>
      <c r="BT2" s="53" t="s">
        <v>25</v>
      </c>
      <c r="BU2" s="53" t="s">
        <v>25</v>
      </c>
      <c r="BV2" s="53" t="s">
        <v>25</v>
      </c>
      <c r="BW2" s="53" t="s">
        <v>25</v>
      </c>
      <c r="BX2" s="53" t="s">
        <v>25</v>
      </c>
      <c r="BY2" s="53" t="s">
        <v>25</v>
      </c>
      <c r="BZ2" s="53" t="s">
        <v>25</v>
      </c>
      <c r="CA2" s="53" t="s">
        <v>25</v>
      </c>
      <c r="CB2" s="53" t="s">
        <v>25</v>
      </c>
      <c r="CC2" s="53" t="s">
        <v>25</v>
      </c>
      <c r="CD2" s="53" t="s">
        <v>25</v>
      </c>
      <c r="CE2" s="53" t="s">
        <v>25</v>
      </c>
      <c r="CF2" s="53" t="s">
        <v>25</v>
      </c>
      <c r="CG2" s="53" t="s">
        <v>25</v>
      </c>
      <c r="CH2" s="53" t="s">
        <v>25</v>
      </c>
      <c r="CI2" s="53" t="s">
        <v>25</v>
      </c>
      <c r="CJ2" s="53" t="s">
        <v>25</v>
      </c>
      <c r="CK2" s="53" t="s">
        <v>25</v>
      </c>
      <c r="CL2" s="53" t="s">
        <v>25</v>
      </c>
      <c r="CM2" s="53" t="s">
        <v>25</v>
      </c>
      <c r="CN2" s="53" t="s">
        <v>25</v>
      </c>
      <c r="CO2" s="53" t="s">
        <v>25</v>
      </c>
      <c r="CP2" s="53" t="s">
        <v>25</v>
      </c>
      <c r="CQ2" s="53" t="s">
        <v>25</v>
      </c>
      <c r="CR2" s="53" t="s">
        <v>25</v>
      </c>
      <c r="CS2" s="53" t="s">
        <v>25</v>
      </c>
      <c r="CT2" s="53" t="s">
        <v>25</v>
      </c>
      <c r="CU2" s="53" t="s">
        <v>25</v>
      </c>
      <c r="CV2" s="53" t="s">
        <v>25</v>
      </c>
      <c r="CW2" s="53" t="s">
        <v>25</v>
      </c>
      <c r="CX2" s="53" t="s">
        <v>25</v>
      </c>
      <c r="CY2" s="53" t="s">
        <v>25</v>
      </c>
      <c r="CZ2" s="53" t="s">
        <v>25</v>
      </c>
      <c r="DA2" s="53" t="s">
        <v>25</v>
      </c>
      <c r="DB2" s="53" t="s">
        <v>25</v>
      </c>
      <c r="DC2" s="53" t="s">
        <v>25</v>
      </c>
      <c r="DD2" s="53" t="s">
        <v>25</v>
      </c>
      <c r="DE2" s="53" t="s">
        <v>25</v>
      </c>
      <c r="DF2" s="53" t="s">
        <v>25</v>
      </c>
    </row>
    <row r="3" spans="2:110" ht="15.75" thickBot="1" x14ac:dyDescent="0.3">
      <c r="B3" s="20" t="s">
        <v>62</v>
      </c>
      <c r="C3" s="60"/>
      <c r="D3" s="74" t="s">
        <v>63</v>
      </c>
      <c r="E3" s="74" t="s">
        <v>64</v>
      </c>
      <c r="F3" s="74" t="s">
        <v>65</v>
      </c>
      <c r="G3" s="74" t="s">
        <v>66</v>
      </c>
      <c r="H3" s="74" t="s">
        <v>67</v>
      </c>
      <c r="I3" s="74" t="s">
        <v>68</v>
      </c>
      <c r="J3" s="74" t="s">
        <v>69</v>
      </c>
      <c r="K3" s="74" t="s">
        <v>70</v>
      </c>
      <c r="L3" s="74" t="s">
        <v>71</v>
      </c>
      <c r="M3" s="74" t="s">
        <v>72</v>
      </c>
      <c r="N3" s="74" t="s">
        <v>73</v>
      </c>
      <c r="O3" s="74" t="s">
        <v>74</v>
      </c>
      <c r="P3" s="74" t="s">
        <v>75</v>
      </c>
      <c r="Q3" s="74" t="s">
        <v>76</v>
      </c>
      <c r="R3" s="74" t="s">
        <v>77</v>
      </c>
      <c r="S3" s="74" t="s">
        <v>78</v>
      </c>
      <c r="T3" s="74" t="s">
        <v>79</v>
      </c>
      <c r="U3" s="74" t="s">
        <v>80</v>
      </c>
      <c r="V3" s="74" t="s">
        <v>81</v>
      </c>
      <c r="W3" s="74" t="s">
        <v>82</v>
      </c>
      <c r="X3" s="74" t="s">
        <v>83</v>
      </c>
      <c r="Y3" s="74" t="s">
        <v>84</v>
      </c>
      <c r="Z3" s="74" t="s">
        <v>85</v>
      </c>
      <c r="AA3" s="74" t="s">
        <v>86</v>
      </c>
      <c r="AB3" s="74" t="s">
        <v>87</v>
      </c>
      <c r="AC3" s="74" t="s">
        <v>88</v>
      </c>
      <c r="AD3" s="74" t="s">
        <v>89</v>
      </c>
      <c r="AE3" s="74" t="s">
        <v>90</v>
      </c>
      <c r="AF3" s="74" t="s">
        <v>91</v>
      </c>
      <c r="AG3" s="74" t="s">
        <v>92</v>
      </c>
      <c r="AH3" s="74" t="s">
        <v>93</v>
      </c>
      <c r="AI3" s="74" t="s">
        <v>94</v>
      </c>
      <c r="AJ3" s="74" t="s">
        <v>95</v>
      </c>
      <c r="AK3" s="74" t="s">
        <v>96</v>
      </c>
      <c r="AL3" s="74" t="s">
        <v>97</v>
      </c>
      <c r="AM3" s="74" t="s">
        <v>98</v>
      </c>
      <c r="AN3" s="74" t="s">
        <v>99</v>
      </c>
      <c r="AO3" s="74" t="s">
        <v>100</v>
      </c>
      <c r="AP3" s="74" t="s">
        <v>101</v>
      </c>
      <c r="AQ3" s="74" t="s">
        <v>102</v>
      </c>
      <c r="AR3" s="74" t="s">
        <v>103</v>
      </c>
      <c r="AS3" s="74" t="s">
        <v>104</v>
      </c>
      <c r="AT3" s="74" t="s">
        <v>105</v>
      </c>
      <c r="AU3" s="74" t="s">
        <v>106</v>
      </c>
      <c r="AV3" s="74" t="s">
        <v>107</v>
      </c>
      <c r="AW3" s="74" t="s">
        <v>108</v>
      </c>
      <c r="AX3" s="74" t="s">
        <v>109</v>
      </c>
      <c r="AY3" s="74" t="s">
        <v>110</v>
      </c>
      <c r="AZ3" s="74" t="s">
        <v>111</v>
      </c>
      <c r="BA3" s="74" t="s">
        <v>112</v>
      </c>
      <c r="BB3" s="74" t="s">
        <v>113</v>
      </c>
      <c r="BC3" s="74" t="s">
        <v>114</v>
      </c>
      <c r="BD3" s="74" t="s">
        <v>115</v>
      </c>
      <c r="BE3" s="60"/>
      <c r="BF3" s="74" t="s">
        <v>63</v>
      </c>
      <c r="BG3" s="74" t="s">
        <v>64</v>
      </c>
      <c r="BH3" s="74" t="s">
        <v>65</v>
      </c>
      <c r="BI3" s="74" t="s">
        <v>66</v>
      </c>
      <c r="BJ3" s="74" t="s">
        <v>67</v>
      </c>
      <c r="BK3" s="74" t="s">
        <v>68</v>
      </c>
      <c r="BL3" s="74" t="s">
        <v>69</v>
      </c>
      <c r="BM3" s="74" t="s">
        <v>70</v>
      </c>
      <c r="BN3" s="74" t="s">
        <v>71</v>
      </c>
      <c r="BO3" s="74" t="s">
        <v>72</v>
      </c>
      <c r="BP3" s="74" t="s">
        <v>73</v>
      </c>
      <c r="BQ3" s="74" t="s">
        <v>74</v>
      </c>
      <c r="BR3" s="74" t="s">
        <v>75</v>
      </c>
      <c r="BS3" s="74" t="s">
        <v>76</v>
      </c>
      <c r="BT3" s="74" t="s">
        <v>77</v>
      </c>
      <c r="BU3" s="74" t="s">
        <v>78</v>
      </c>
      <c r="BV3" s="74" t="s">
        <v>79</v>
      </c>
      <c r="BW3" s="74" t="s">
        <v>80</v>
      </c>
      <c r="BX3" s="74" t="s">
        <v>81</v>
      </c>
      <c r="BY3" s="74" t="s">
        <v>82</v>
      </c>
      <c r="BZ3" s="74" t="s">
        <v>83</v>
      </c>
      <c r="CA3" s="74" t="s">
        <v>84</v>
      </c>
      <c r="CB3" s="74" t="s">
        <v>85</v>
      </c>
      <c r="CC3" s="74" t="s">
        <v>86</v>
      </c>
      <c r="CD3" s="74" t="s">
        <v>87</v>
      </c>
      <c r="CE3" s="74" t="s">
        <v>88</v>
      </c>
      <c r="CF3" s="74" t="s">
        <v>89</v>
      </c>
      <c r="CG3" s="74" t="s">
        <v>90</v>
      </c>
      <c r="CH3" s="74" t="s">
        <v>91</v>
      </c>
      <c r="CI3" s="74" t="s">
        <v>92</v>
      </c>
      <c r="CJ3" s="74" t="s">
        <v>93</v>
      </c>
      <c r="CK3" s="74" t="s">
        <v>94</v>
      </c>
      <c r="CL3" s="74" t="s">
        <v>95</v>
      </c>
      <c r="CM3" s="74" t="s">
        <v>96</v>
      </c>
      <c r="CN3" s="74" t="s">
        <v>97</v>
      </c>
      <c r="CO3" s="74" t="s">
        <v>98</v>
      </c>
      <c r="CP3" s="74" t="s">
        <v>99</v>
      </c>
      <c r="CQ3" s="74" t="s">
        <v>100</v>
      </c>
      <c r="CR3" s="74" t="s">
        <v>101</v>
      </c>
      <c r="CS3" s="74" t="s">
        <v>102</v>
      </c>
      <c r="CT3" s="74" t="s">
        <v>103</v>
      </c>
      <c r="CU3" s="74" t="s">
        <v>104</v>
      </c>
      <c r="CV3" s="74" t="s">
        <v>105</v>
      </c>
      <c r="CW3" s="74" t="s">
        <v>106</v>
      </c>
      <c r="CX3" s="74" t="s">
        <v>107</v>
      </c>
      <c r="CY3" s="74" t="s">
        <v>108</v>
      </c>
      <c r="CZ3" s="74" t="s">
        <v>109</v>
      </c>
      <c r="DA3" s="74" t="s">
        <v>110</v>
      </c>
      <c r="DB3" s="74" t="s">
        <v>111</v>
      </c>
      <c r="DC3" s="74" t="s">
        <v>112</v>
      </c>
      <c r="DD3" s="74" t="s">
        <v>113</v>
      </c>
      <c r="DE3" s="74" t="s">
        <v>114</v>
      </c>
      <c r="DF3" s="74" t="s">
        <v>115</v>
      </c>
    </row>
    <row r="4" spans="2:110" x14ac:dyDescent="0.25">
      <c r="B4" s="45" t="s">
        <v>116</v>
      </c>
      <c r="C4" s="48" t="s">
        <v>117</v>
      </c>
      <c r="D4" s="69">
        <f t="shared" ref="D4:I4" si="0">D5+D13</f>
        <v>31021500</v>
      </c>
      <c r="E4" s="69">
        <f t="shared" si="0"/>
        <v>4138536.3408521297</v>
      </c>
      <c r="F4" s="69">
        <f t="shared" si="0"/>
        <v>20348370.927318297</v>
      </c>
      <c r="G4" s="69">
        <f t="shared" si="0"/>
        <v>6534592.7318295743</v>
      </c>
      <c r="H4" s="69">
        <f t="shared" si="0"/>
        <v>0</v>
      </c>
      <c r="I4" s="69">
        <f t="shared" si="0"/>
        <v>126666.66666666664</v>
      </c>
      <c r="J4" s="69">
        <f t="shared" ref="J4:BD4" si="1">J5+J13</f>
        <v>126666.66666666664</v>
      </c>
      <c r="K4" s="69">
        <f t="shared" si="1"/>
        <v>181666.66666666663</v>
      </c>
      <c r="L4" s="69">
        <f t="shared" si="1"/>
        <v>181666.66666666663</v>
      </c>
      <c r="M4" s="69">
        <f>M5+M13</f>
        <v>181666.66666666663</v>
      </c>
      <c r="N4" s="69">
        <f t="shared" si="1"/>
        <v>181666.66666666663</v>
      </c>
      <c r="O4" s="69">
        <f t="shared" si="1"/>
        <v>255261.90476190476</v>
      </c>
      <c r="P4" s="69">
        <f t="shared" si="1"/>
        <v>255261.90476190476</v>
      </c>
      <c r="Q4" s="69">
        <f t="shared" si="1"/>
        <v>290919.79949874687</v>
      </c>
      <c r="R4" s="69">
        <f t="shared" si="1"/>
        <v>328364.24394319125</v>
      </c>
      <c r="S4" s="69">
        <f t="shared" si="1"/>
        <v>712364.24394319137</v>
      </c>
      <c r="T4" s="69">
        <f t="shared" si="1"/>
        <v>1316364.2439431911</v>
      </c>
      <c r="U4" s="69">
        <f t="shared" si="1"/>
        <v>1432364.2439431914</v>
      </c>
      <c r="V4" s="69">
        <f t="shared" si="1"/>
        <v>1420364.2439431911</v>
      </c>
      <c r="W4" s="69">
        <f t="shared" si="1"/>
        <v>1336364.2439431911</v>
      </c>
      <c r="X4" s="69">
        <f t="shared" si="1"/>
        <v>1531564.2439431914</v>
      </c>
      <c r="Y4" s="69">
        <f t="shared" si="1"/>
        <v>1779564.2439431914</v>
      </c>
      <c r="Z4" s="69">
        <f t="shared" si="1"/>
        <v>1695564.2439431911</v>
      </c>
      <c r="AA4" s="69">
        <f t="shared" si="1"/>
        <v>1744097.5772765244</v>
      </c>
      <c r="AB4" s="69">
        <f t="shared" si="1"/>
        <v>1881697.5772765246</v>
      </c>
      <c r="AC4" s="69">
        <f t="shared" si="1"/>
        <v>1902497.5772765246</v>
      </c>
      <c r="AD4" s="69">
        <f t="shared" si="1"/>
        <v>1944097.5772765246</v>
      </c>
      <c r="AE4" s="69">
        <f t="shared" si="1"/>
        <v>1798497.5772765246</v>
      </c>
      <c r="AF4" s="69">
        <f t="shared" si="1"/>
        <v>1881697.5772765246</v>
      </c>
      <c r="AG4" s="69">
        <f t="shared" si="1"/>
        <v>1902497.5772765246</v>
      </c>
      <c r="AH4" s="69">
        <f t="shared" si="1"/>
        <v>1902497.5772765246</v>
      </c>
      <c r="AI4" s="69">
        <f t="shared" si="1"/>
        <v>1440897.5772765246</v>
      </c>
      <c r="AJ4" s="69">
        <f t="shared" si="1"/>
        <v>713800</v>
      </c>
      <c r="AK4" s="69">
        <f t="shared" si="1"/>
        <v>319400</v>
      </c>
      <c r="AL4" s="69">
        <f t="shared" si="1"/>
        <v>137000</v>
      </c>
      <c r="AM4" s="69">
        <f t="shared" si="1"/>
        <v>39500</v>
      </c>
      <c r="AN4" s="69">
        <f t="shared" si="1"/>
        <v>39500</v>
      </c>
      <c r="AO4" s="69">
        <f t="shared" si="1"/>
        <v>39500</v>
      </c>
      <c r="AP4" s="69">
        <f t="shared" si="1"/>
        <v>0</v>
      </c>
      <c r="AQ4" s="69">
        <f t="shared" si="1"/>
        <v>0</v>
      </c>
      <c r="AR4" s="69">
        <f t="shared" si="1"/>
        <v>0</v>
      </c>
      <c r="AS4" s="69">
        <f t="shared" si="1"/>
        <v>0</v>
      </c>
      <c r="AT4" s="69">
        <f t="shared" si="1"/>
        <v>0</v>
      </c>
      <c r="AU4" s="69">
        <f t="shared" si="1"/>
        <v>0</v>
      </c>
      <c r="AV4" s="69">
        <f t="shared" si="1"/>
        <v>0</v>
      </c>
      <c r="AW4" s="69">
        <f t="shared" si="1"/>
        <v>0</v>
      </c>
      <c r="AX4" s="69">
        <f t="shared" si="1"/>
        <v>0</v>
      </c>
      <c r="AY4" s="69">
        <f t="shared" si="1"/>
        <v>0</v>
      </c>
      <c r="AZ4" s="69">
        <f t="shared" si="1"/>
        <v>0</v>
      </c>
      <c r="BA4" s="69">
        <f t="shared" si="1"/>
        <v>0</v>
      </c>
      <c r="BB4" s="69">
        <f t="shared" si="1"/>
        <v>0</v>
      </c>
      <c r="BC4" s="69">
        <f t="shared" si="1"/>
        <v>0</v>
      </c>
      <c r="BD4" s="69">
        <f t="shared" si="1"/>
        <v>0</v>
      </c>
      <c r="BE4" s="60"/>
      <c r="BF4" s="69">
        <f>BF5+BF13</f>
        <v>5674000</v>
      </c>
      <c r="BG4" s="69">
        <f t="shared" ref="BG4:BJ4" si="2">BG5+BG13</f>
        <v>282327.27272727276</v>
      </c>
      <c r="BH4" s="69">
        <f t="shared" si="2"/>
        <v>2754293.9393939399</v>
      </c>
      <c r="BI4" s="69">
        <f t="shared" si="2"/>
        <v>2637378.7878787881</v>
      </c>
      <c r="BJ4" s="69">
        <f t="shared" si="2"/>
        <v>0</v>
      </c>
      <c r="BK4" s="69">
        <f>BK5+BK13</f>
        <v>0</v>
      </c>
      <c r="BL4" s="69">
        <f t="shared" ref="BL4:DF4" si="3">BL5+BL13</f>
        <v>0</v>
      </c>
      <c r="BM4" s="69">
        <f t="shared" si="3"/>
        <v>3000</v>
      </c>
      <c r="BN4" s="69">
        <f t="shared" si="3"/>
        <v>3000</v>
      </c>
      <c r="BO4" s="69">
        <f t="shared" si="3"/>
        <v>3000</v>
      </c>
      <c r="BP4" s="69">
        <f t="shared" si="3"/>
        <v>9000</v>
      </c>
      <c r="BQ4" s="69">
        <f t="shared" si="3"/>
        <v>29833.333333333339</v>
      </c>
      <c r="BR4" s="69">
        <f t="shared" si="3"/>
        <v>29833.333333333339</v>
      </c>
      <c r="BS4" s="69">
        <f t="shared" si="3"/>
        <v>48015.15151515152</v>
      </c>
      <c r="BT4" s="69">
        <f t="shared" si="3"/>
        <v>52215.15151515152</v>
      </c>
      <c r="BU4" s="69">
        <f t="shared" si="3"/>
        <v>52215.15151515152</v>
      </c>
      <c r="BV4" s="69">
        <f t="shared" si="3"/>
        <v>52215.15151515152</v>
      </c>
      <c r="BW4" s="69">
        <f t="shared" si="3"/>
        <v>57770.707070707082</v>
      </c>
      <c r="BX4" s="69">
        <f t="shared" si="3"/>
        <v>57770.707070707082</v>
      </c>
      <c r="BY4" s="69">
        <f t="shared" si="3"/>
        <v>57770.707070707082</v>
      </c>
      <c r="BZ4" s="69">
        <f t="shared" si="3"/>
        <v>250627.84992784995</v>
      </c>
      <c r="CA4" s="69">
        <f t="shared" si="3"/>
        <v>250627.84992784995</v>
      </c>
      <c r="CB4" s="69">
        <f t="shared" si="3"/>
        <v>250627.84992784995</v>
      </c>
      <c r="CC4" s="69">
        <f t="shared" si="3"/>
        <v>233961.18326118329</v>
      </c>
      <c r="CD4" s="69">
        <f t="shared" si="3"/>
        <v>238670.27417027421</v>
      </c>
      <c r="CE4" s="69">
        <f t="shared" si="3"/>
        <v>238670.27417027421</v>
      </c>
      <c r="CF4" s="69">
        <f t="shared" si="3"/>
        <v>238670.27417027421</v>
      </c>
      <c r="CG4" s="69">
        <f t="shared" si="3"/>
        <v>439563.13131313131</v>
      </c>
      <c r="CH4" s="69">
        <f t="shared" si="3"/>
        <v>439563.13131313131</v>
      </c>
      <c r="CI4" s="69">
        <f t="shared" si="3"/>
        <v>439563.13131313131</v>
      </c>
      <c r="CJ4" s="69">
        <f t="shared" si="3"/>
        <v>439563.13131313131</v>
      </c>
      <c r="CK4" s="69">
        <f t="shared" si="3"/>
        <v>439563.13131313131</v>
      </c>
      <c r="CL4" s="69">
        <f t="shared" si="3"/>
        <v>439563.13131313131</v>
      </c>
      <c r="CM4" s="69">
        <f t="shared" si="3"/>
        <v>439563.13131313131</v>
      </c>
      <c r="CN4" s="69">
        <f t="shared" si="3"/>
        <v>439563.13131313131</v>
      </c>
      <c r="CO4" s="69">
        <f t="shared" si="3"/>
        <v>0</v>
      </c>
      <c r="CP4" s="69">
        <f t="shared" si="3"/>
        <v>0</v>
      </c>
      <c r="CQ4" s="69">
        <f t="shared" si="3"/>
        <v>0</v>
      </c>
      <c r="CR4" s="69">
        <f t="shared" si="3"/>
        <v>0</v>
      </c>
      <c r="CS4" s="69">
        <f t="shared" si="3"/>
        <v>0</v>
      </c>
      <c r="CT4" s="69">
        <f t="shared" si="3"/>
        <v>0</v>
      </c>
      <c r="CU4" s="69">
        <f t="shared" si="3"/>
        <v>0</v>
      </c>
      <c r="CV4" s="69">
        <f t="shared" si="3"/>
        <v>0</v>
      </c>
      <c r="CW4" s="69">
        <f t="shared" si="3"/>
        <v>0</v>
      </c>
      <c r="CX4" s="69">
        <f t="shared" si="3"/>
        <v>0</v>
      </c>
      <c r="CY4" s="69">
        <f t="shared" si="3"/>
        <v>0</v>
      </c>
      <c r="CZ4" s="69">
        <f t="shared" si="3"/>
        <v>0</v>
      </c>
      <c r="DA4" s="69">
        <f t="shared" si="3"/>
        <v>0</v>
      </c>
      <c r="DB4" s="69">
        <f t="shared" si="3"/>
        <v>0</v>
      </c>
      <c r="DC4" s="69">
        <f t="shared" si="3"/>
        <v>0</v>
      </c>
      <c r="DD4" s="69">
        <f t="shared" si="3"/>
        <v>0</v>
      </c>
      <c r="DE4" s="69">
        <f>DE5+DE13</f>
        <v>0</v>
      </c>
      <c r="DF4" s="69">
        <f t="shared" si="3"/>
        <v>0</v>
      </c>
    </row>
    <row r="5" spans="2:110" x14ac:dyDescent="0.25">
      <c r="B5" s="44" t="s">
        <v>116</v>
      </c>
      <c r="C5" s="44" t="s">
        <v>118</v>
      </c>
      <c r="D5" s="70">
        <f t="shared" ref="D5:I5" si="4">SUM(D6:D12)</f>
        <v>3031500</v>
      </c>
      <c r="E5" s="70">
        <f t="shared" si="4"/>
        <v>890571.42857142852</v>
      </c>
      <c r="F5" s="70">
        <f t="shared" si="4"/>
        <v>1349142.8571428573</v>
      </c>
      <c r="G5" s="70">
        <f t="shared" si="4"/>
        <v>791785.71428571432</v>
      </c>
      <c r="H5" s="70">
        <f t="shared" si="4"/>
        <v>0</v>
      </c>
      <c r="I5" s="70">
        <f t="shared" si="4"/>
        <v>0</v>
      </c>
      <c r="J5" s="70">
        <f t="shared" ref="J5:BD5" si="5">SUM(J6:J12)</f>
        <v>0</v>
      </c>
      <c r="K5" s="70">
        <f t="shared" si="5"/>
        <v>55000</v>
      </c>
      <c r="L5" s="70">
        <f t="shared" si="5"/>
        <v>55000</v>
      </c>
      <c r="M5" s="70">
        <f>SUM(M6:M12)</f>
        <v>55000</v>
      </c>
      <c r="N5" s="70">
        <f t="shared" si="5"/>
        <v>55000</v>
      </c>
      <c r="O5" s="70">
        <f t="shared" si="5"/>
        <v>103595.23809523811</v>
      </c>
      <c r="P5" s="70">
        <f t="shared" si="5"/>
        <v>103595.23809523811</v>
      </c>
      <c r="Q5" s="70">
        <f t="shared" si="5"/>
        <v>126095.23809523811</v>
      </c>
      <c r="R5" s="70">
        <f t="shared" si="5"/>
        <v>112428.57142857142</v>
      </c>
      <c r="S5" s="70">
        <f t="shared" si="5"/>
        <v>112428.57142857142</v>
      </c>
      <c r="T5" s="70">
        <f t="shared" si="5"/>
        <v>112428.57142857142</v>
      </c>
      <c r="U5" s="70">
        <f t="shared" si="5"/>
        <v>112428.57142857142</v>
      </c>
      <c r="V5" s="70">
        <f t="shared" si="5"/>
        <v>112428.57142857142</v>
      </c>
      <c r="W5" s="70">
        <f t="shared" si="5"/>
        <v>112428.57142857142</v>
      </c>
      <c r="X5" s="70">
        <f t="shared" si="5"/>
        <v>112428.57142857142</v>
      </c>
      <c r="Y5" s="70">
        <f t="shared" si="5"/>
        <v>112428.57142857142</v>
      </c>
      <c r="Z5" s="70">
        <f t="shared" si="5"/>
        <v>112428.57142857142</v>
      </c>
      <c r="AA5" s="70">
        <f t="shared" si="5"/>
        <v>112428.57142857142</v>
      </c>
      <c r="AB5" s="70">
        <f t="shared" si="5"/>
        <v>112428.57142857142</v>
      </c>
      <c r="AC5" s="70">
        <f t="shared" si="5"/>
        <v>112428.57142857142</v>
      </c>
      <c r="AD5" s="70">
        <f t="shared" si="5"/>
        <v>112428.57142857142</v>
      </c>
      <c r="AE5" s="70">
        <f t="shared" si="5"/>
        <v>112428.57142857142</v>
      </c>
      <c r="AF5" s="70">
        <f t="shared" si="5"/>
        <v>112428.57142857142</v>
      </c>
      <c r="AG5" s="70">
        <f t="shared" si="5"/>
        <v>112428.57142857142</v>
      </c>
      <c r="AH5" s="70">
        <f t="shared" si="5"/>
        <v>112428.57142857142</v>
      </c>
      <c r="AI5" s="70">
        <f t="shared" si="5"/>
        <v>112428.57142857142</v>
      </c>
      <c r="AJ5" s="70">
        <f t="shared" si="5"/>
        <v>112000</v>
      </c>
      <c r="AK5" s="70">
        <f t="shared" si="5"/>
        <v>112000</v>
      </c>
      <c r="AL5" s="70">
        <f t="shared" si="5"/>
        <v>112000</v>
      </c>
      <c r="AM5" s="70">
        <f t="shared" si="5"/>
        <v>39500</v>
      </c>
      <c r="AN5" s="70">
        <f t="shared" si="5"/>
        <v>39500</v>
      </c>
      <c r="AO5" s="70">
        <f t="shared" si="5"/>
        <v>39500</v>
      </c>
      <c r="AP5" s="70">
        <f t="shared" si="5"/>
        <v>0</v>
      </c>
      <c r="AQ5" s="70">
        <f t="shared" si="5"/>
        <v>0</v>
      </c>
      <c r="AR5" s="70">
        <f t="shared" si="5"/>
        <v>0</v>
      </c>
      <c r="AS5" s="70">
        <f t="shared" si="5"/>
        <v>0</v>
      </c>
      <c r="AT5" s="70">
        <f t="shared" si="5"/>
        <v>0</v>
      </c>
      <c r="AU5" s="70">
        <f t="shared" si="5"/>
        <v>0</v>
      </c>
      <c r="AV5" s="70">
        <f t="shared" si="5"/>
        <v>0</v>
      </c>
      <c r="AW5" s="70">
        <f t="shared" si="5"/>
        <v>0</v>
      </c>
      <c r="AX5" s="70">
        <f t="shared" si="5"/>
        <v>0</v>
      </c>
      <c r="AY5" s="70">
        <f t="shared" si="5"/>
        <v>0</v>
      </c>
      <c r="AZ5" s="70">
        <f t="shared" si="5"/>
        <v>0</v>
      </c>
      <c r="BA5" s="70">
        <f t="shared" si="5"/>
        <v>0</v>
      </c>
      <c r="BB5" s="70">
        <f t="shared" si="5"/>
        <v>0</v>
      </c>
      <c r="BC5" s="70">
        <f t="shared" si="5"/>
        <v>0</v>
      </c>
      <c r="BD5" s="70">
        <f t="shared" si="5"/>
        <v>0</v>
      </c>
      <c r="BE5" s="60"/>
      <c r="BF5" s="70">
        <f>SUM(BF6:BF12)</f>
        <v>474000</v>
      </c>
      <c r="BG5" s="70">
        <f t="shared" ref="BG5:BJ5" si="6">SUM(BG6:BG12)</f>
        <v>109600</v>
      </c>
      <c r="BH5" s="70">
        <f t="shared" si="6"/>
        <v>231945.45454545456</v>
      </c>
      <c r="BI5" s="70">
        <f t="shared" si="6"/>
        <v>132454.54545454547</v>
      </c>
      <c r="BJ5" s="70">
        <f t="shared" si="6"/>
        <v>0</v>
      </c>
      <c r="BK5" s="70">
        <f>SUM(BK6:BK12)</f>
        <v>0</v>
      </c>
      <c r="BL5" s="70">
        <f t="shared" ref="BL5:DF5" si="7">SUM(BL6:BL12)</f>
        <v>0</v>
      </c>
      <c r="BM5" s="70">
        <f t="shared" si="7"/>
        <v>3000</v>
      </c>
      <c r="BN5" s="70">
        <f t="shared" si="7"/>
        <v>3000</v>
      </c>
      <c r="BO5" s="70">
        <f t="shared" si="7"/>
        <v>3000</v>
      </c>
      <c r="BP5" s="70">
        <f t="shared" si="7"/>
        <v>9000</v>
      </c>
      <c r="BQ5" s="70">
        <f t="shared" si="7"/>
        <v>13166.666666666668</v>
      </c>
      <c r="BR5" s="70">
        <f t="shared" si="7"/>
        <v>13166.666666666668</v>
      </c>
      <c r="BS5" s="70">
        <f t="shared" si="7"/>
        <v>13166.666666666668</v>
      </c>
      <c r="BT5" s="70">
        <f t="shared" si="7"/>
        <v>17366.666666666668</v>
      </c>
      <c r="BU5" s="70">
        <f t="shared" si="7"/>
        <v>17366.666666666668</v>
      </c>
      <c r="BV5" s="70">
        <f t="shared" si="7"/>
        <v>17366.666666666668</v>
      </c>
      <c r="BW5" s="70">
        <f t="shared" si="7"/>
        <v>17366.666666666668</v>
      </c>
      <c r="BX5" s="70">
        <f t="shared" si="7"/>
        <v>17366.666666666668</v>
      </c>
      <c r="BY5" s="70">
        <f t="shared" si="7"/>
        <v>17366.666666666668</v>
      </c>
      <c r="BZ5" s="70">
        <f t="shared" si="7"/>
        <v>17366.666666666668</v>
      </c>
      <c r="CA5" s="70">
        <f t="shared" si="7"/>
        <v>17366.666666666668</v>
      </c>
      <c r="CB5" s="70">
        <f t="shared" si="7"/>
        <v>17366.666666666668</v>
      </c>
      <c r="CC5" s="70">
        <f t="shared" si="7"/>
        <v>17366.666666666668</v>
      </c>
      <c r="CD5" s="70">
        <f t="shared" si="7"/>
        <v>22075.757575757576</v>
      </c>
      <c r="CE5" s="70">
        <f t="shared" si="7"/>
        <v>22075.757575757576</v>
      </c>
      <c r="CF5" s="70">
        <f t="shared" si="7"/>
        <v>22075.757575757576</v>
      </c>
      <c r="CG5" s="70">
        <f t="shared" si="7"/>
        <v>22075.757575757576</v>
      </c>
      <c r="CH5" s="70">
        <f t="shared" si="7"/>
        <v>22075.757575757576</v>
      </c>
      <c r="CI5" s="70">
        <f t="shared" si="7"/>
        <v>22075.757575757576</v>
      </c>
      <c r="CJ5" s="70">
        <f t="shared" si="7"/>
        <v>22075.757575757576</v>
      </c>
      <c r="CK5" s="70">
        <f t="shared" si="7"/>
        <v>22075.757575757576</v>
      </c>
      <c r="CL5" s="70">
        <f t="shared" si="7"/>
        <v>22075.757575757576</v>
      </c>
      <c r="CM5" s="70">
        <f t="shared" si="7"/>
        <v>22075.757575757576</v>
      </c>
      <c r="CN5" s="70">
        <f t="shared" si="7"/>
        <v>22075.757575757576</v>
      </c>
      <c r="CO5" s="70">
        <f t="shared" si="7"/>
        <v>0</v>
      </c>
      <c r="CP5" s="70">
        <f t="shared" si="7"/>
        <v>0</v>
      </c>
      <c r="CQ5" s="70">
        <f t="shared" si="7"/>
        <v>0</v>
      </c>
      <c r="CR5" s="70">
        <f t="shared" si="7"/>
        <v>0</v>
      </c>
      <c r="CS5" s="70">
        <f t="shared" si="7"/>
        <v>0</v>
      </c>
      <c r="CT5" s="70">
        <f t="shared" si="7"/>
        <v>0</v>
      </c>
      <c r="CU5" s="70">
        <f t="shared" si="7"/>
        <v>0</v>
      </c>
      <c r="CV5" s="70">
        <f t="shared" si="7"/>
        <v>0</v>
      </c>
      <c r="CW5" s="70">
        <f t="shared" si="7"/>
        <v>0</v>
      </c>
      <c r="CX5" s="70">
        <f t="shared" si="7"/>
        <v>0</v>
      </c>
      <c r="CY5" s="70">
        <f t="shared" si="7"/>
        <v>0</v>
      </c>
      <c r="CZ5" s="70">
        <f t="shared" si="7"/>
        <v>0</v>
      </c>
      <c r="DA5" s="70">
        <f t="shared" si="7"/>
        <v>0</v>
      </c>
      <c r="DB5" s="70">
        <f t="shared" si="7"/>
        <v>0</v>
      </c>
      <c r="DC5" s="70">
        <f t="shared" si="7"/>
        <v>0</v>
      </c>
      <c r="DD5" s="70">
        <f t="shared" si="7"/>
        <v>0</v>
      </c>
      <c r="DE5" s="70">
        <f>SUM(DE6:DE12)</f>
        <v>0</v>
      </c>
      <c r="DF5" s="70">
        <f t="shared" si="7"/>
        <v>0</v>
      </c>
    </row>
    <row r="6" spans="2:110" outlineLevel="1" x14ac:dyDescent="0.25">
      <c r="B6" s="43" t="s">
        <v>116</v>
      </c>
      <c r="C6" s="43" t="s">
        <v>119</v>
      </c>
      <c r="D6" s="5">
        <f t="shared" ref="D6:D12" si="8">SUM(E6:H6)</f>
        <v>0</v>
      </c>
      <c r="E6" s="5">
        <f>SUM(I6:T6)</f>
        <v>0</v>
      </c>
      <c r="F6" s="5">
        <f>SUM(U6:AF6)</f>
        <v>0</v>
      </c>
      <c r="G6" s="5">
        <f>SUM(AG6:AR6)</f>
        <v>0</v>
      </c>
      <c r="H6" s="5">
        <f>SUM(AS6:BD6)</f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60"/>
      <c r="BF6" s="5">
        <f t="shared" ref="BF6:BF12" si="9">SUM(BG6:BJ6)</f>
        <v>100000</v>
      </c>
      <c r="BG6" s="5">
        <f>SUM(BK6:BV6)</f>
        <v>25000.000000000004</v>
      </c>
      <c r="BH6" s="5">
        <f>SUM(BW6:CH6)</f>
        <v>49999.999999999993</v>
      </c>
      <c r="BI6" s="5">
        <f>SUM(CI6:CT6)</f>
        <v>25000.000000000004</v>
      </c>
      <c r="BJ6" s="5">
        <f>SUM(CU6:DF6)</f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4166.666666666667</v>
      </c>
      <c r="BR6" s="5">
        <v>4166.666666666667</v>
      </c>
      <c r="BS6" s="5">
        <v>4166.666666666667</v>
      </c>
      <c r="BT6" s="5">
        <v>4166.666666666667</v>
      </c>
      <c r="BU6" s="5">
        <v>4166.666666666667</v>
      </c>
      <c r="BV6" s="5">
        <v>4166.666666666667</v>
      </c>
      <c r="BW6" s="5">
        <v>4166.666666666667</v>
      </c>
      <c r="BX6" s="5">
        <v>4166.666666666667</v>
      </c>
      <c r="BY6" s="5">
        <v>4166.666666666667</v>
      </c>
      <c r="BZ6" s="5">
        <v>4166.666666666667</v>
      </c>
      <c r="CA6" s="5">
        <v>4166.666666666667</v>
      </c>
      <c r="CB6" s="5">
        <v>4166.666666666667</v>
      </c>
      <c r="CC6" s="5">
        <v>4166.666666666667</v>
      </c>
      <c r="CD6" s="5">
        <v>4166.666666666667</v>
      </c>
      <c r="CE6" s="5">
        <v>4166.666666666667</v>
      </c>
      <c r="CF6" s="5">
        <v>4166.666666666667</v>
      </c>
      <c r="CG6" s="5">
        <v>4166.666666666667</v>
      </c>
      <c r="CH6" s="5">
        <v>4166.666666666667</v>
      </c>
      <c r="CI6" s="5">
        <v>4166.666666666667</v>
      </c>
      <c r="CJ6" s="5">
        <v>4166.666666666667</v>
      </c>
      <c r="CK6" s="5">
        <v>4166.666666666667</v>
      </c>
      <c r="CL6" s="5">
        <v>4166.666666666667</v>
      </c>
      <c r="CM6" s="5">
        <v>4166.666666666667</v>
      </c>
      <c r="CN6" s="5">
        <v>4166.666666666667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5">
        <v>0</v>
      </c>
      <c r="CW6" s="5">
        <v>0</v>
      </c>
      <c r="CX6" s="5">
        <v>0</v>
      </c>
      <c r="CY6" s="5">
        <v>0</v>
      </c>
      <c r="CZ6" s="5">
        <v>0</v>
      </c>
      <c r="DA6" s="5">
        <v>0</v>
      </c>
      <c r="DB6" s="5">
        <v>0</v>
      </c>
      <c r="DC6" s="5">
        <v>0</v>
      </c>
      <c r="DD6" s="5">
        <v>0</v>
      </c>
      <c r="DE6" s="5">
        <v>0</v>
      </c>
      <c r="DF6" s="5">
        <v>0</v>
      </c>
    </row>
    <row r="7" spans="2:110" outlineLevel="1" x14ac:dyDescent="0.25">
      <c r="B7" s="43" t="s">
        <v>116</v>
      </c>
      <c r="C7" s="43" t="s">
        <v>120</v>
      </c>
      <c r="D7" s="5">
        <f t="shared" si="8"/>
        <v>0</v>
      </c>
      <c r="E7" s="5">
        <f t="shared" ref="E7:E12" si="10">SUM(I7:T7)</f>
        <v>0</v>
      </c>
      <c r="F7" s="5">
        <f t="shared" ref="F7:F12" si="11">SUM(U7:AF7)</f>
        <v>0</v>
      </c>
      <c r="G7" s="5">
        <f t="shared" ref="G7:G12" si="12">SUM(AG7:AR7)</f>
        <v>0</v>
      </c>
      <c r="H7" s="5">
        <f t="shared" ref="H7:H12" si="13">SUM(AS7:BD7)</f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60"/>
      <c r="BF7" s="5">
        <f t="shared" si="9"/>
        <v>140000.00000000003</v>
      </c>
      <c r="BG7" s="5">
        <f t="shared" ref="BG7:BG12" si="14">SUM(BK7:BV7)</f>
        <v>12600</v>
      </c>
      <c r="BH7" s="5">
        <f t="shared" ref="BH7:BH12" si="15">SUM(BW7:CH7)</f>
        <v>73945.454545454559</v>
      </c>
      <c r="BI7" s="5">
        <f t="shared" ref="BI7:BI12" si="16">SUM(CI7:CT7)</f>
        <v>53454.545454545463</v>
      </c>
      <c r="BJ7" s="5">
        <f t="shared" ref="BJ7:BJ12" si="17">SUM(CU7:DF7)</f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4200</v>
      </c>
      <c r="BU7" s="5">
        <v>4200</v>
      </c>
      <c r="BV7" s="5">
        <v>4200</v>
      </c>
      <c r="BW7" s="5">
        <v>4200</v>
      </c>
      <c r="BX7" s="5">
        <v>4200</v>
      </c>
      <c r="BY7" s="5">
        <v>4200</v>
      </c>
      <c r="BZ7" s="5">
        <v>4200</v>
      </c>
      <c r="CA7" s="5">
        <v>4200</v>
      </c>
      <c r="CB7" s="5">
        <v>4200</v>
      </c>
      <c r="CC7" s="5">
        <v>4200</v>
      </c>
      <c r="CD7" s="5">
        <v>8909.0909090909099</v>
      </c>
      <c r="CE7" s="5">
        <v>8909.0909090909099</v>
      </c>
      <c r="CF7" s="5">
        <v>8909.0909090909099</v>
      </c>
      <c r="CG7" s="5">
        <v>8909.0909090909099</v>
      </c>
      <c r="CH7" s="5">
        <v>8909.0909090909099</v>
      </c>
      <c r="CI7" s="5">
        <v>8909.0909090909099</v>
      </c>
      <c r="CJ7" s="5">
        <v>8909.0909090909099</v>
      </c>
      <c r="CK7" s="5">
        <v>8909.0909090909099</v>
      </c>
      <c r="CL7" s="5">
        <v>8909.0909090909099</v>
      </c>
      <c r="CM7" s="5">
        <v>8909.0909090909099</v>
      </c>
      <c r="CN7" s="5">
        <v>8909.0909090909099</v>
      </c>
      <c r="CO7" s="5">
        <v>0</v>
      </c>
      <c r="CP7" s="5">
        <v>0</v>
      </c>
      <c r="CQ7" s="5">
        <v>0</v>
      </c>
      <c r="CR7" s="5">
        <v>0</v>
      </c>
      <c r="CS7" s="5">
        <v>0</v>
      </c>
      <c r="CT7" s="5">
        <v>0</v>
      </c>
      <c r="CU7" s="5">
        <v>0</v>
      </c>
      <c r="CV7" s="5">
        <v>0</v>
      </c>
      <c r="CW7" s="5">
        <v>0</v>
      </c>
      <c r="CX7" s="5">
        <v>0</v>
      </c>
      <c r="CY7" s="5">
        <v>0</v>
      </c>
      <c r="CZ7" s="5">
        <v>0</v>
      </c>
      <c r="DA7" s="5">
        <v>0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</row>
    <row r="8" spans="2:110" outlineLevel="1" x14ac:dyDescent="0.25">
      <c r="B8" s="43" t="s">
        <v>116</v>
      </c>
      <c r="C8" s="43" t="s">
        <v>121</v>
      </c>
      <c r="D8" s="5">
        <f t="shared" si="8"/>
        <v>0</v>
      </c>
      <c r="E8" s="5">
        <f t="shared" si="10"/>
        <v>0</v>
      </c>
      <c r="F8" s="5">
        <f t="shared" si="11"/>
        <v>0</v>
      </c>
      <c r="G8" s="5">
        <f t="shared" si="12"/>
        <v>0</v>
      </c>
      <c r="H8" s="5">
        <f t="shared" si="13"/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60"/>
      <c r="BF8" s="5">
        <f t="shared" si="9"/>
        <v>150000</v>
      </c>
      <c r="BG8" s="5">
        <f t="shared" si="14"/>
        <v>42000</v>
      </c>
      <c r="BH8" s="5">
        <f t="shared" si="15"/>
        <v>72000</v>
      </c>
      <c r="BI8" s="5">
        <f t="shared" si="16"/>
        <v>36000</v>
      </c>
      <c r="BJ8" s="5">
        <f t="shared" si="17"/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6000</v>
      </c>
      <c r="BQ8" s="5">
        <v>6000</v>
      </c>
      <c r="BR8" s="5">
        <v>6000</v>
      </c>
      <c r="BS8" s="5">
        <v>6000</v>
      </c>
      <c r="BT8" s="5">
        <v>6000</v>
      </c>
      <c r="BU8" s="5">
        <v>6000</v>
      </c>
      <c r="BV8" s="5">
        <v>6000</v>
      </c>
      <c r="BW8" s="5">
        <v>6000</v>
      </c>
      <c r="BX8" s="5">
        <v>6000</v>
      </c>
      <c r="BY8" s="5">
        <v>6000</v>
      </c>
      <c r="BZ8" s="5">
        <v>6000</v>
      </c>
      <c r="CA8" s="5">
        <v>6000</v>
      </c>
      <c r="CB8" s="5">
        <v>6000</v>
      </c>
      <c r="CC8" s="5">
        <v>6000</v>
      </c>
      <c r="CD8" s="5">
        <v>6000</v>
      </c>
      <c r="CE8" s="5">
        <v>6000</v>
      </c>
      <c r="CF8" s="5">
        <v>6000</v>
      </c>
      <c r="CG8" s="5">
        <v>6000</v>
      </c>
      <c r="CH8" s="5">
        <v>6000</v>
      </c>
      <c r="CI8" s="5">
        <v>6000</v>
      </c>
      <c r="CJ8" s="5">
        <v>6000</v>
      </c>
      <c r="CK8" s="5">
        <v>6000</v>
      </c>
      <c r="CL8" s="5">
        <v>6000</v>
      </c>
      <c r="CM8" s="5">
        <v>6000</v>
      </c>
      <c r="CN8" s="5">
        <v>6000</v>
      </c>
      <c r="CO8" s="5">
        <v>0</v>
      </c>
      <c r="CP8" s="5">
        <v>0</v>
      </c>
      <c r="CQ8" s="5">
        <v>0</v>
      </c>
      <c r="CR8" s="5">
        <v>0</v>
      </c>
      <c r="CS8" s="5">
        <v>0</v>
      </c>
      <c r="CT8" s="5">
        <v>0</v>
      </c>
      <c r="CU8" s="5">
        <v>0</v>
      </c>
      <c r="CV8" s="5">
        <v>0</v>
      </c>
      <c r="CW8" s="5">
        <v>0</v>
      </c>
      <c r="CX8" s="5">
        <v>0</v>
      </c>
      <c r="CY8" s="5">
        <v>0</v>
      </c>
      <c r="CZ8" s="5">
        <v>0</v>
      </c>
      <c r="DA8" s="5">
        <v>0</v>
      </c>
      <c r="DB8" s="5">
        <v>0</v>
      </c>
      <c r="DC8" s="5">
        <v>0</v>
      </c>
      <c r="DD8" s="5">
        <v>0</v>
      </c>
      <c r="DE8" s="5">
        <v>0</v>
      </c>
      <c r="DF8" s="5">
        <v>0</v>
      </c>
    </row>
    <row r="9" spans="2:110" outlineLevel="1" x14ac:dyDescent="0.25">
      <c r="B9" s="43" t="s">
        <v>116</v>
      </c>
      <c r="C9" s="43" t="s">
        <v>122</v>
      </c>
      <c r="D9" s="5">
        <f t="shared" si="8"/>
        <v>1738000</v>
      </c>
      <c r="E9" s="5">
        <f t="shared" si="10"/>
        <v>481000</v>
      </c>
      <c r="F9" s="5">
        <f t="shared" si="11"/>
        <v>792000</v>
      </c>
      <c r="G9" s="5">
        <f t="shared" si="12"/>
        <v>465000</v>
      </c>
      <c r="H9" s="5">
        <f t="shared" si="13"/>
        <v>0</v>
      </c>
      <c r="I9" s="5">
        <v>0</v>
      </c>
      <c r="J9" s="5">
        <v>0</v>
      </c>
      <c r="K9" s="5">
        <v>32500</v>
      </c>
      <c r="L9" s="5">
        <v>32500</v>
      </c>
      <c r="M9" s="5">
        <v>32500</v>
      </c>
      <c r="N9" s="5">
        <v>32500</v>
      </c>
      <c r="O9" s="5">
        <v>43500</v>
      </c>
      <c r="P9" s="5">
        <v>43500</v>
      </c>
      <c r="Q9" s="5">
        <v>66000</v>
      </c>
      <c r="R9" s="5">
        <v>66000</v>
      </c>
      <c r="S9" s="5">
        <v>66000</v>
      </c>
      <c r="T9" s="5">
        <v>66000</v>
      </c>
      <c r="U9" s="5">
        <v>66000</v>
      </c>
      <c r="V9" s="5">
        <v>66000</v>
      </c>
      <c r="W9" s="5">
        <v>66000</v>
      </c>
      <c r="X9" s="5">
        <v>66000</v>
      </c>
      <c r="Y9" s="5">
        <v>66000</v>
      </c>
      <c r="Z9" s="5">
        <v>66000</v>
      </c>
      <c r="AA9" s="5">
        <v>66000</v>
      </c>
      <c r="AB9" s="5">
        <v>66000</v>
      </c>
      <c r="AC9" s="5">
        <v>66000</v>
      </c>
      <c r="AD9" s="5">
        <v>66000</v>
      </c>
      <c r="AE9" s="5">
        <v>66000</v>
      </c>
      <c r="AF9" s="5">
        <v>66000</v>
      </c>
      <c r="AG9" s="5">
        <v>66000</v>
      </c>
      <c r="AH9" s="5">
        <v>66000</v>
      </c>
      <c r="AI9" s="5">
        <v>66000</v>
      </c>
      <c r="AJ9" s="5">
        <v>66000</v>
      </c>
      <c r="AK9" s="5">
        <v>66000</v>
      </c>
      <c r="AL9" s="5">
        <v>66000</v>
      </c>
      <c r="AM9" s="5">
        <v>23000</v>
      </c>
      <c r="AN9" s="5">
        <v>23000</v>
      </c>
      <c r="AO9" s="5">
        <v>23000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60"/>
      <c r="BF9" s="5">
        <f t="shared" si="9"/>
        <v>0</v>
      </c>
      <c r="BG9" s="5">
        <f t="shared" si="14"/>
        <v>0</v>
      </c>
      <c r="BH9" s="5">
        <f t="shared" si="15"/>
        <v>0</v>
      </c>
      <c r="BI9" s="5">
        <f t="shared" si="16"/>
        <v>0</v>
      </c>
      <c r="BJ9" s="5">
        <f t="shared" si="17"/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5">
        <v>0</v>
      </c>
      <c r="CW9" s="5">
        <v>0</v>
      </c>
      <c r="CX9" s="5">
        <v>0</v>
      </c>
      <c r="CY9" s="5">
        <v>0</v>
      </c>
      <c r="CZ9" s="5">
        <v>0</v>
      </c>
      <c r="DA9" s="5">
        <v>0</v>
      </c>
      <c r="DB9" s="5">
        <v>0</v>
      </c>
      <c r="DC9" s="5">
        <v>0</v>
      </c>
      <c r="DD9" s="5">
        <v>0</v>
      </c>
      <c r="DE9" s="5">
        <v>0</v>
      </c>
      <c r="DF9" s="5">
        <v>0</v>
      </c>
    </row>
    <row r="10" spans="2:110" outlineLevel="1" x14ac:dyDescent="0.25">
      <c r="B10" s="43" t="s">
        <v>116</v>
      </c>
      <c r="C10" s="43" t="s">
        <v>123</v>
      </c>
      <c r="D10" s="5">
        <f t="shared" si="8"/>
        <v>50000.000000000015</v>
      </c>
      <c r="E10" s="5">
        <f t="shared" si="10"/>
        <v>50000.000000000015</v>
      </c>
      <c r="F10" s="5">
        <f t="shared" si="11"/>
        <v>0</v>
      </c>
      <c r="G10" s="5">
        <f t="shared" si="12"/>
        <v>0</v>
      </c>
      <c r="H10" s="5">
        <f t="shared" si="13"/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16666.666666666672</v>
      </c>
      <c r="P10" s="5">
        <v>16666.666666666672</v>
      </c>
      <c r="Q10" s="5">
        <v>16666.666666666672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60"/>
      <c r="BF10" s="5">
        <f t="shared" si="9"/>
        <v>0</v>
      </c>
      <c r="BG10" s="5">
        <f t="shared" si="14"/>
        <v>0</v>
      </c>
      <c r="BH10" s="5">
        <f t="shared" si="15"/>
        <v>0</v>
      </c>
      <c r="BI10" s="5">
        <f t="shared" si="16"/>
        <v>0</v>
      </c>
      <c r="BJ10" s="5">
        <f t="shared" si="17"/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</v>
      </c>
      <c r="CL10" s="5">
        <v>0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0</v>
      </c>
      <c r="DD10" s="5">
        <v>0</v>
      </c>
      <c r="DE10" s="5">
        <v>0</v>
      </c>
      <c r="DF10" s="5">
        <v>0</v>
      </c>
    </row>
    <row r="11" spans="2:110" outlineLevel="1" x14ac:dyDescent="0.25">
      <c r="B11" s="43" t="s">
        <v>116</v>
      </c>
      <c r="C11" s="43" t="s">
        <v>124</v>
      </c>
      <c r="D11" s="5">
        <f t="shared" si="8"/>
        <v>0</v>
      </c>
      <c r="E11" s="5">
        <f t="shared" si="10"/>
        <v>0</v>
      </c>
      <c r="F11" s="5">
        <f t="shared" si="11"/>
        <v>0</v>
      </c>
      <c r="G11" s="5">
        <f t="shared" si="12"/>
        <v>0</v>
      </c>
      <c r="H11" s="5">
        <f t="shared" si="13"/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60"/>
      <c r="BF11" s="5">
        <f t="shared" si="9"/>
        <v>84000</v>
      </c>
      <c r="BG11" s="5">
        <f t="shared" si="14"/>
        <v>30000</v>
      </c>
      <c r="BH11" s="5">
        <f t="shared" si="15"/>
        <v>36000</v>
      </c>
      <c r="BI11" s="5">
        <f t="shared" si="16"/>
        <v>18000</v>
      </c>
      <c r="BJ11" s="5">
        <f t="shared" si="17"/>
        <v>0</v>
      </c>
      <c r="BK11" s="5">
        <v>0</v>
      </c>
      <c r="BL11" s="5">
        <v>0</v>
      </c>
      <c r="BM11" s="5">
        <v>3000</v>
      </c>
      <c r="BN11" s="5">
        <v>3000</v>
      </c>
      <c r="BO11" s="5">
        <v>3000</v>
      </c>
      <c r="BP11" s="5">
        <v>3000</v>
      </c>
      <c r="BQ11" s="5">
        <v>3000</v>
      </c>
      <c r="BR11" s="5">
        <v>3000</v>
      </c>
      <c r="BS11" s="5">
        <v>3000</v>
      </c>
      <c r="BT11" s="5">
        <v>3000</v>
      </c>
      <c r="BU11" s="5">
        <v>3000</v>
      </c>
      <c r="BV11" s="5">
        <v>3000</v>
      </c>
      <c r="BW11" s="5">
        <v>3000</v>
      </c>
      <c r="BX11" s="5">
        <v>3000</v>
      </c>
      <c r="BY11" s="5">
        <v>3000</v>
      </c>
      <c r="BZ11" s="5">
        <v>3000</v>
      </c>
      <c r="CA11" s="5">
        <v>3000</v>
      </c>
      <c r="CB11" s="5">
        <v>3000</v>
      </c>
      <c r="CC11" s="5">
        <v>3000</v>
      </c>
      <c r="CD11" s="5">
        <v>3000</v>
      </c>
      <c r="CE11" s="5">
        <v>3000</v>
      </c>
      <c r="CF11" s="5">
        <v>3000</v>
      </c>
      <c r="CG11" s="5">
        <v>3000</v>
      </c>
      <c r="CH11" s="5">
        <v>3000</v>
      </c>
      <c r="CI11" s="5">
        <v>3000</v>
      </c>
      <c r="CJ11" s="5">
        <v>3000</v>
      </c>
      <c r="CK11" s="5">
        <v>3000</v>
      </c>
      <c r="CL11" s="5">
        <v>3000</v>
      </c>
      <c r="CM11" s="5">
        <v>3000</v>
      </c>
      <c r="CN11" s="5">
        <v>3000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0</v>
      </c>
      <c r="DA11" s="5">
        <v>0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</row>
    <row r="12" spans="2:110" outlineLevel="1" x14ac:dyDescent="0.25">
      <c r="B12" s="43" t="s">
        <v>116</v>
      </c>
      <c r="C12" s="43" t="s">
        <v>125</v>
      </c>
      <c r="D12" s="5">
        <f t="shared" si="8"/>
        <v>1243500</v>
      </c>
      <c r="E12" s="5">
        <f t="shared" si="10"/>
        <v>359571.42857142852</v>
      </c>
      <c r="F12" s="5">
        <f t="shared" si="11"/>
        <v>557142.85714285716</v>
      </c>
      <c r="G12" s="5">
        <f t="shared" si="12"/>
        <v>326785.71428571432</v>
      </c>
      <c r="H12" s="5">
        <f t="shared" si="13"/>
        <v>0</v>
      </c>
      <c r="I12" s="5">
        <v>0</v>
      </c>
      <c r="J12" s="5">
        <v>0</v>
      </c>
      <c r="K12" s="5">
        <v>22500</v>
      </c>
      <c r="L12" s="5">
        <v>22500</v>
      </c>
      <c r="M12" s="5">
        <v>22500</v>
      </c>
      <c r="N12" s="5">
        <v>22500</v>
      </c>
      <c r="O12" s="5">
        <v>43428.571428571428</v>
      </c>
      <c r="P12" s="5">
        <v>43428.571428571428</v>
      </c>
      <c r="Q12" s="5">
        <v>43428.571428571428</v>
      </c>
      <c r="R12" s="5">
        <v>46428.571428571428</v>
      </c>
      <c r="S12" s="5">
        <v>46428.571428571428</v>
      </c>
      <c r="T12" s="5">
        <v>46428.571428571428</v>
      </c>
      <c r="U12" s="5">
        <v>46428.571428571428</v>
      </c>
      <c r="V12" s="5">
        <v>46428.571428571428</v>
      </c>
      <c r="W12" s="5">
        <v>46428.571428571428</v>
      </c>
      <c r="X12" s="5">
        <v>46428.571428571428</v>
      </c>
      <c r="Y12" s="5">
        <v>46428.571428571428</v>
      </c>
      <c r="Z12" s="5">
        <v>46428.571428571428</v>
      </c>
      <c r="AA12" s="5">
        <v>46428.571428571428</v>
      </c>
      <c r="AB12" s="5">
        <v>46428.571428571428</v>
      </c>
      <c r="AC12" s="5">
        <v>46428.571428571428</v>
      </c>
      <c r="AD12" s="5">
        <v>46428.571428571428</v>
      </c>
      <c r="AE12" s="5">
        <v>46428.571428571428</v>
      </c>
      <c r="AF12" s="5">
        <v>46428.571428571428</v>
      </c>
      <c r="AG12" s="5">
        <v>46428.571428571428</v>
      </c>
      <c r="AH12" s="5">
        <v>46428.571428571428</v>
      </c>
      <c r="AI12" s="5">
        <v>46428.571428571428</v>
      </c>
      <c r="AJ12" s="5">
        <v>46000</v>
      </c>
      <c r="AK12" s="5">
        <v>46000</v>
      </c>
      <c r="AL12" s="5">
        <v>46000</v>
      </c>
      <c r="AM12" s="5">
        <v>16500</v>
      </c>
      <c r="AN12" s="5">
        <v>16500</v>
      </c>
      <c r="AO12" s="5">
        <v>16500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60"/>
      <c r="BF12" s="5">
        <f t="shared" si="9"/>
        <v>0</v>
      </c>
      <c r="BG12" s="5">
        <f t="shared" si="14"/>
        <v>0</v>
      </c>
      <c r="BH12" s="5">
        <f t="shared" si="15"/>
        <v>0</v>
      </c>
      <c r="BI12" s="5">
        <f t="shared" si="16"/>
        <v>0</v>
      </c>
      <c r="BJ12" s="5">
        <f t="shared" si="17"/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0</v>
      </c>
      <c r="CZ12" s="5">
        <v>0</v>
      </c>
      <c r="DA12" s="5">
        <v>0</v>
      </c>
      <c r="DB12" s="5">
        <v>0</v>
      </c>
      <c r="DC12" s="5">
        <v>0</v>
      </c>
      <c r="DD12" s="5">
        <v>0</v>
      </c>
      <c r="DE12" s="5">
        <v>0</v>
      </c>
      <c r="DF12" s="5">
        <v>0</v>
      </c>
    </row>
    <row r="13" spans="2:110" x14ac:dyDescent="0.25">
      <c r="B13" s="44" t="s">
        <v>116</v>
      </c>
      <c r="C13" s="44" t="s">
        <v>126</v>
      </c>
      <c r="D13" s="42">
        <f t="shared" ref="D13:G13" si="18">D14+D23</f>
        <v>27990000</v>
      </c>
      <c r="E13" s="42">
        <f t="shared" si="18"/>
        <v>3247964.9122807011</v>
      </c>
      <c r="F13" s="42">
        <f t="shared" si="18"/>
        <v>18999228.070175439</v>
      </c>
      <c r="G13" s="42">
        <f t="shared" si="18"/>
        <v>5742807.0175438598</v>
      </c>
      <c r="H13" s="70">
        <f>H14+H23</f>
        <v>0</v>
      </c>
      <c r="I13" s="70">
        <f t="shared" ref="I13:BD13" si="19">I14+I23</f>
        <v>126666.66666666664</v>
      </c>
      <c r="J13" s="70">
        <f t="shared" si="19"/>
        <v>126666.66666666664</v>
      </c>
      <c r="K13" s="70">
        <f t="shared" si="19"/>
        <v>126666.66666666664</v>
      </c>
      <c r="L13" s="70">
        <f t="shared" si="19"/>
        <v>126666.66666666664</v>
      </c>
      <c r="M13" s="70">
        <f t="shared" si="19"/>
        <v>126666.66666666664</v>
      </c>
      <c r="N13" s="70">
        <f t="shared" si="19"/>
        <v>126666.66666666664</v>
      </c>
      <c r="O13" s="70">
        <f t="shared" si="19"/>
        <v>151666.66666666666</v>
      </c>
      <c r="P13" s="70">
        <f t="shared" si="19"/>
        <v>151666.66666666666</v>
      </c>
      <c r="Q13" s="70">
        <f t="shared" si="19"/>
        <v>164824.56140350876</v>
      </c>
      <c r="R13" s="70">
        <f t="shared" si="19"/>
        <v>215935.67251461986</v>
      </c>
      <c r="S13" s="70">
        <f t="shared" si="19"/>
        <v>599935.67251461989</v>
      </c>
      <c r="T13" s="70">
        <f t="shared" si="19"/>
        <v>1203935.6725146198</v>
      </c>
      <c r="U13" s="70">
        <f t="shared" si="19"/>
        <v>1319935.67251462</v>
      </c>
      <c r="V13" s="70">
        <f t="shared" si="19"/>
        <v>1307935.6725146198</v>
      </c>
      <c r="W13" s="70">
        <f t="shared" si="19"/>
        <v>1223935.6725146198</v>
      </c>
      <c r="X13" s="70">
        <f t="shared" si="19"/>
        <v>1419135.67251462</v>
      </c>
      <c r="Y13" s="70">
        <f t="shared" si="19"/>
        <v>1667135.67251462</v>
      </c>
      <c r="Z13" s="70">
        <f t="shared" si="19"/>
        <v>1583135.6725146198</v>
      </c>
      <c r="AA13" s="70">
        <f t="shared" si="19"/>
        <v>1631669.005847953</v>
      </c>
      <c r="AB13" s="70">
        <f t="shared" si="19"/>
        <v>1769269.0058479533</v>
      </c>
      <c r="AC13" s="70">
        <f t="shared" si="19"/>
        <v>1790069.0058479533</v>
      </c>
      <c r="AD13" s="70">
        <f t="shared" si="19"/>
        <v>1831669.0058479533</v>
      </c>
      <c r="AE13" s="70">
        <f t="shared" si="19"/>
        <v>1686069.0058479533</v>
      </c>
      <c r="AF13" s="70">
        <f t="shared" si="19"/>
        <v>1769269.0058479533</v>
      </c>
      <c r="AG13" s="70">
        <f t="shared" si="19"/>
        <v>1790069.0058479533</v>
      </c>
      <c r="AH13" s="70">
        <f t="shared" si="19"/>
        <v>1790069.0058479533</v>
      </c>
      <c r="AI13" s="70">
        <f t="shared" si="19"/>
        <v>1328469.0058479533</v>
      </c>
      <c r="AJ13" s="70">
        <f t="shared" si="19"/>
        <v>601800</v>
      </c>
      <c r="AK13" s="70">
        <f t="shared" si="19"/>
        <v>207399.99999999997</v>
      </c>
      <c r="AL13" s="70">
        <f t="shared" si="19"/>
        <v>25000</v>
      </c>
      <c r="AM13" s="70">
        <f t="shared" si="19"/>
        <v>0</v>
      </c>
      <c r="AN13" s="70">
        <f t="shared" si="19"/>
        <v>0</v>
      </c>
      <c r="AO13" s="70">
        <f t="shared" si="19"/>
        <v>0</v>
      </c>
      <c r="AP13" s="70">
        <f t="shared" si="19"/>
        <v>0</v>
      </c>
      <c r="AQ13" s="70">
        <f t="shared" si="19"/>
        <v>0</v>
      </c>
      <c r="AR13" s="70">
        <f t="shared" si="19"/>
        <v>0</v>
      </c>
      <c r="AS13" s="70">
        <f t="shared" si="19"/>
        <v>0</v>
      </c>
      <c r="AT13" s="70">
        <f t="shared" si="19"/>
        <v>0</v>
      </c>
      <c r="AU13" s="70">
        <f t="shared" si="19"/>
        <v>0</v>
      </c>
      <c r="AV13" s="70">
        <f t="shared" si="19"/>
        <v>0</v>
      </c>
      <c r="AW13" s="70">
        <f t="shared" si="19"/>
        <v>0</v>
      </c>
      <c r="AX13" s="70">
        <f t="shared" si="19"/>
        <v>0</v>
      </c>
      <c r="AY13" s="70">
        <f t="shared" si="19"/>
        <v>0</v>
      </c>
      <c r="AZ13" s="70">
        <f t="shared" si="19"/>
        <v>0</v>
      </c>
      <c r="BA13" s="70">
        <f t="shared" si="19"/>
        <v>0</v>
      </c>
      <c r="BB13" s="70">
        <f t="shared" si="19"/>
        <v>0</v>
      </c>
      <c r="BC13" s="70">
        <f t="shared" si="19"/>
        <v>0</v>
      </c>
      <c r="BD13" s="70">
        <f t="shared" si="19"/>
        <v>0</v>
      </c>
      <c r="BE13" s="60"/>
      <c r="BF13" s="42">
        <f t="shared" ref="BF13" si="20">BF14+BF23</f>
        <v>5200000</v>
      </c>
      <c r="BG13" s="42">
        <f t="shared" ref="BG13" si="21">BG14+BG23</f>
        <v>172727.27272727276</v>
      </c>
      <c r="BH13" s="42">
        <f t="shared" ref="BH13" si="22">BH14+BH23</f>
        <v>2522348.4848484853</v>
      </c>
      <c r="BI13" s="42">
        <f t="shared" ref="BI13" si="23">BI14+BI23</f>
        <v>2504924.2424242427</v>
      </c>
      <c r="BJ13" s="70">
        <f>BJ14+BJ23</f>
        <v>0</v>
      </c>
      <c r="BK13" s="70">
        <f>BK14+BK23</f>
        <v>0</v>
      </c>
      <c r="BL13" s="70">
        <f t="shared" ref="BL13:DF13" si="24">BL14+BL23</f>
        <v>0</v>
      </c>
      <c r="BM13" s="70">
        <f t="shared" si="24"/>
        <v>0</v>
      </c>
      <c r="BN13" s="70">
        <f t="shared" si="24"/>
        <v>0</v>
      </c>
      <c r="BO13" s="70">
        <f t="shared" si="24"/>
        <v>0</v>
      </c>
      <c r="BP13" s="70">
        <f t="shared" si="24"/>
        <v>0</v>
      </c>
      <c r="BQ13" s="70">
        <f t="shared" si="24"/>
        <v>16666.666666666672</v>
      </c>
      <c r="BR13" s="70">
        <f t="shared" si="24"/>
        <v>16666.666666666672</v>
      </c>
      <c r="BS13" s="70">
        <f t="shared" si="24"/>
        <v>34848.484848484848</v>
      </c>
      <c r="BT13" s="70">
        <f t="shared" si="24"/>
        <v>34848.484848484848</v>
      </c>
      <c r="BU13" s="70">
        <f t="shared" si="24"/>
        <v>34848.484848484848</v>
      </c>
      <c r="BV13" s="70">
        <f t="shared" si="24"/>
        <v>34848.484848484848</v>
      </c>
      <c r="BW13" s="70">
        <f t="shared" si="24"/>
        <v>40404.04040404041</v>
      </c>
      <c r="BX13" s="70">
        <f t="shared" si="24"/>
        <v>40404.04040404041</v>
      </c>
      <c r="BY13" s="70">
        <f t="shared" si="24"/>
        <v>40404.04040404041</v>
      </c>
      <c r="BZ13" s="70">
        <f t="shared" si="24"/>
        <v>233261.18326118329</v>
      </c>
      <c r="CA13" s="70">
        <f t="shared" si="24"/>
        <v>233261.18326118329</v>
      </c>
      <c r="CB13" s="70">
        <f t="shared" si="24"/>
        <v>233261.18326118329</v>
      </c>
      <c r="CC13" s="70">
        <f t="shared" si="24"/>
        <v>216594.51659451664</v>
      </c>
      <c r="CD13" s="70">
        <f t="shared" si="24"/>
        <v>216594.51659451664</v>
      </c>
      <c r="CE13" s="70">
        <f t="shared" si="24"/>
        <v>216594.51659451664</v>
      </c>
      <c r="CF13" s="70">
        <f t="shared" si="24"/>
        <v>216594.51659451664</v>
      </c>
      <c r="CG13" s="70">
        <f t="shared" si="24"/>
        <v>417487.37373737374</v>
      </c>
      <c r="CH13" s="70">
        <f t="shared" si="24"/>
        <v>417487.37373737374</v>
      </c>
      <c r="CI13" s="70">
        <f t="shared" si="24"/>
        <v>417487.37373737374</v>
      </c>
      <c r="CJ13" s="70">
        <f t="shared" si="24"/>
        <v>417487.37373737374</v>
      </c>
      <c r="CK13" s="70">
        <f t="shared" si="24"/>
        <v>417487.37373737374</v>
      </c>
      <c r="CL13" s="70">
        <f t="shared" si="24"/>
        <v>417487.37373737374</v>
      </c>
      <c r="CM13" s="70">
        <f t="shared" si="24"/>
        <v>417487.37373737374</v>
      </c>
      <c r="CN13" s="70">
        <f t="shared" si="24"/>
        <v>417487.37373737374</v>
      </c>
      <c r="CO13" s="70">
        <f t="shared" si="24"/>
        <v>0</v>
      </c>
      <c r="CP13" s="70">
        <f t="shared" si="24"/>
        <v>0</v>
      </c>
      <c r="CQ13" s="70">
        <f t="shared" si="24"/>
        <v>0</v>
      </c>
      <c r="CR13" s="70">
        <f t="shared" si="24"/>
        <v>0</v>
      </c>
      <c r="CS13" s="70">
        <f t="shared" si="24"/>
        <v>0</v>
      </c>
      <c r="CT13" s="70">
        <f t="shared" si="24"/>
        <v>0</v>
      </c>
      <c r="CU13" s="70">
        <f t="shared" si="24"/>
        <v>0</v>
      </c>
      <c r="CV13" s="70">
        <f t="shared" si="24"/>
        <v>0</v>
      </c>
      <c r="CW13" s="70">
        <f t="shared" si="24"/>
        <v>0</v>
      </c>
      <c r="CX13" s="70">
        <f t="shared" si="24"/>
        <v>0</v>
      </c>
      <c r="CY13" s="70">
        <f t="shared" si="24"/>
        <v>0</v>
      </c>
      <c r="CZ13" s="70">
        <f t="shared" si="24"/>
        <v>0</v>
      </c>
      <c r="DA13" s="70">
        <f t="shared" si="24"/>
        <v>0</v>
      </c>
      <c r="DB13" s="70">
        <f t="shared" si="24"/>
        <v>0</v>
      </c>
      <c r="DC13" s="70">
        <f t="shared" si="24"/>
        <v>0</v>
      </c>
      <c r="DD13" s="70">
        <f t="shared" si="24"/>
        <v>0</v>
      </c>
      <c r="DE13" s="70">
        <f>DE14+DE23</f>
        <v>0</v>
      </c>
      <c r="DF13" s="70">
        <f t="shared" si="24"/>
        <v>0</v>
      </c>
    </row>
    <row r="14" spans="2:110" x14ac:dyDescent="0.25">
      <c r="B14" s="46" t="s">
        <v>116</v>
      </c>
      <c r="C14" s="46" t="s">
        <v>127</v>
      </c>
      <c r="D14" s="47">
        <f t="shared" ref="D14:G14" si="25">SUM(D15:D22)</f>
        <v>24098992.675999999</v>
      </c>
      <c r="E14" s="47">
        <f t="shared" si="25"/>
        <v>2760733.4773333329</v>
      </c>
      <c r="F14" s="47">
        <f t="shared" si="25"/>
        <v>16066928.416533332</v>
      </c>
      <c r="G14" s="47">
        <f t="shared" si="25"/>
        <v>5271330.7821333334</v>
      </c>
      <c r="H14" s="71">
        <f>SUM(H15:H22)</f>
        <v>0</v>
      </c>
      <c r="I14" s="71">
        <f t="shared" ref="I14:BD14" si="26">SUM(I15:I22)</f>
        <v>126666.66666666664</v>
      </c>
      <c r="J14" s="71">
        <f t="shared" si="26"/>
        <v>126666.66666666664</v>
      </c>
      <c r="K14" s="71">
        <f t="shared" si="26"/>
        <v>126666.66666666664</v>
      </c>
      <c r="L14" s="71">
        <f t="shared" si="26"/>
        <v>126666.66666666664</v>
      </c>
      <c r="M14" s="71">
        <f t="shared" si="26"/>
        <v>126666.66666666664</v>
      </c>
      <c r="N14" s="71">
        <f t="shared" si="26"/>
        <v>126666.66666666664</v>
      </c>
      <c r="O14" s="71">
        <f t="shared" si="26"/>
        <v>151666.66666666666</v>
      </c>
      <c r="P14" s="71">
        <f t="shared" si="26"/>
        <v>151666.66666666666</v>
      </c>
      <c r="Q14" s="71">
        <f t="shared" si="26"/>
        <v>151666.66666666666</v>
      </c>
      <c r="R14" s="71">
        <f t="shared" si="26"/>
        <v>186377.78177777777</v>
      </c>
      <c r="S14" s="71">
        <f t="shared" si="26"/>
        <v>463777.81377777777</v>
      </c>
      <c r="T14" s="71">
        <f t="shared" si="26"/>
        <v>895577.88177777769</v>
      </c>
      <c r="U14" s="71">
        <f t="shared" si="26"/>
        <v>978777.89377777791</v>
      </c>
      <c r="V14" s="71">
        <f t="shared" si="26"/>
        <v>974977.87377777777</v>
      </c>
      <c r="W14" s="71">
        <f t="shared" si="26"/>
        <v>915577.86177777767</v>
      </c>
      <c r="X14" s="71">
        <f t="shared" si="26"/>
        <v>1070777.8393777779</v>
      </c>
      <c r="Y14" s="71">
        <f t="shared" si="26"/>
        <v>1331977.6233777779</v>
      </c>
      <c r="Z14" s="71">
        <f t="shared" si="26"/>
        <v>1216977.3313777777</v>
      </c>
      <c r="AA14" s="71">
        <f t="shared" si="26"/>
        <v>1472310.4575111109</v>
      </c>
      <c r="AB14" s="71">
        <f t="shared" si="26"/>
        <v>1621110.3071111112</v>
      </c>
      <c r="AC14" s="71">
        <f t="shared" si="26"/>
        <v>1640110.2959111112</v>
      </c>
      <c r="AD14" s="71">
        <f t="shared" si="26"/>
        <v>1678110.273511111</v>
      </c>
      <c r="AE14" s="71">
        <f t="shared" si="26"/>
        <v>1545110.3519111113</v>
      </c>
      <c r="AF14" s="71">
        <f t="shared" si="26"/>
        <v>1621110.3071111112</v>
      </c>
      <c r="AG14" s="71">
        <f t="shared" si="26"/>
        <v>1640110.2959111112</v>
      </c>
      <c r="AH14" s="71">
        <f t="shared" si="26"/>
        <v>1640110.2959111112</v>
      </c>
      <c r="AI14" s="71">
        <f t="shared" si="26"/>
        <v>1218110.5399111111</v>
      </c>
      <c r="AJ14" s="71">
        <f t="shared" si="26"/>
        <v>554999.7304</v>
      </c>
      <c r="AK14" s="71">
        <f t="shared" si="26"/>
        <v>192999.91999999998</v>
      </c>
      <c r="AL14" s="71">
        <f t="shared" si="26"/>
        <v>25000</v>
      </c>
      <c r="AM14" s="71">
        <f t="shared" si="26"/>
        <v>0</v>
      </c>
      <c r="AN14" s="71">
        <f t="shared" si="26"/>
        <v>0</v>
      </c>
      <c r="AO14" s="71">
        <f t="shared" si="26"/>
        <v>0</v>
      </c>
      <c r="AP14" s="71">
        <f t="shared" si="26"/>
        <v>0</v>
      </c>
      <c r="AQ14" s="71">
        <f t="shared" si="26"/>
        <v>0</v>
      </c>
      <c r="AR14" s="71">
        <f t="shared" si="26"/>
        <v>0</v>
      </c>
      <c r="AS14" s="71">
        <f t="shared" si="26"/>
        <v>0</v>
      </c>
      <c r="AT14" s="71">
        <f t="shared" si="26"/>
        <v>0</v>
      </c>
      <c r="AU14" s="71">
        <f t="shared" si="26"/>
        <v>0</v>
      </c>
      <c r="AV14" s="71">
        <f t="shared" si="26"/>
        <v>0</v>
      </c>
      <c r="AW14" s="71">
        <f t="shared" si="26"/>
        <v>0</v>
      </c>
      <c r="AX14" s="71">
        <f t="shared" si="26"/>
        <v>0</v>
      </c>
      <c r="AY14" s="71">
        <f t="shared" si="26"/>
        <v>0</v>
      </c>
      <c r="AZ14" s="71">
        <f t="shared" si="26"/>
        <v>0</v>
      </c>
      <c r="BA14" s="71">
        <f t="shared" si="26"/>
        <v>0</v>
      </c>
      <c r="BB14" s="71">
        <f t="shared" si="26"/>
        <v>0</v>
      </c>
      <c r="BC14" s="71">
        <f t="shared" si="26"/>
        <v>0</v>
      </c>
      <c r="BD14" s="71">
        <f t="shared" si="26"/>
        <v>0</v>
      </c>
      <c r="BE14" s="60"/>
      <c r="BF14" s="47">
        <f t="shared" ref="BF14" si="27">SUM(BF15:BF22)</f>
        <v>5200000</v>
      </c>
      <c r="BG14" s="47">
        <f t="shared" ref="BG14" si="28">SUM(BG15:BG22)</f>
        <v>172727.27272727276</v>
      </c>
      <c r="BH14" s="47">
        <f t="shared" ref="BH14" si="29">SUM(BH15:BH22)</f>
        <v>2522348.4848484853</v>
      </c>
      <c r="BI14" s="47">
        <f t="shared" ref="BI14" si="30">SUM(BI15:BI22)</f>
        <v>2504924.2424242427</v>
      </c>
      <c r="BJ14" s="71">
        <f>SUM(BJ15:BJ22)</f>
        <v>0</v>
      </c>
      <c r="BK14" s="71">
        <f>SUM(BK15:BK22)</f>
        <v>0</v>
      </c>
      <c r="BL14" s="71">
        <f t="shared" ref="BL14:DF14" si="31">SUM(BL15:BL22)</f>
        <v>0</v>
      </c>
      <c r="BM14" s="71">
        <f t="shared" si="31"/>
        <v>0</v>
      </c>
      <c r="BN14" s="71">
        <f t="shared" si="31"/>
        <v>0</v>
      </c>
      <c r="BO14" s="71">
        <f t="shared" si="31"/>
        <v>0</v>
      </c>
      <c r="BP14" s="71">
        <f t="shared" si="31"/>
        <v>0</v>
      </c>
      <c r="BQ14" s="71">
        <f t="shared" si="31"/>
        <v>16666.666666666672</v>
      </c>
      <c r="BR14" s="71">
        <f t="shared" si="31"/>
        <v>16666.666666666672</v>
      </c>
      <c r="BS14" s="71">
        <f t="shared" si="31"/>
        <v>34848.484848484848</v>
      </c>
      <c r="BT14" s="71">
        <f t="shared" si="31"/>
        <v>34848.484848484848</v>
      </c>
      <c r="BU14" s="71">
        <f t="shared" si="31"/>
        <v>34848.484848484848</v>
      </c>
      <c r="BV14" s="71">
        <f t="shared" si="31"/>
        <v>34848.484848484848</v>
      </c>
      <c r="BW14" s="71">
        <f t="shared" si="31"/>
        <v>40404.04040404041</v>
      </c>
      <c r="BX14" s="71">
        <f t="shared" si="31"/>
        <v>40404.04040404041</v>
      </c>
      <c r="BY14" s="71">
        <f t="shared" si="31"/>
        <v>40404.04040404041</v>
      </c>
      <c r="BZ14" s="71">
        <f t="shared" si="31"/>
        <v>233261.18326118329</v>
      </c>
      <c r="CA14" s="71">
        <f t="shared" si="31"/>
        <v>233261.18326118329</v>
      </c>
      <c r="CB14" s="71">
        <f t="shared" si="31"/>
        <v>233261.18326118329</v>
      </c>
      <c r="CC14" s="71">
        <f t="shared" si="31"/>
        <v>216594.51659451664</v>
      </c>
      <c r="CD14" s="71">
        <f t="shared" si="31"/>
        <v>216594.51659451664</v>
      </c>
      <c r="CE14" s="71">
        <f t="shared" si="31"/>
        <v>216594.51659451664</v>
      </c>
      <c r="CF14" s="71">
        <f t="shared" si="31"/>
        <v>216594.51659451664</v>
      </c>
      <c r="CG14" s="71">
        <f t="shared" si="31"/>
        <v>417487.37373737374</v>
      </c>
      <c r="CH14" s="71">
        <f t="shared" si="31"/>
        <v>417487.37373737374</v>
      </c>
      <c r="CI14" s="71">
        <f t="shared" si="31"/>
        <v>417487.37373737374</v>
      </c>
      <c r="CJ14" s="71">
        <f t="shared" si="31"/>
        <v>417487.37373737374</v>
      </c>
      <c r="CK14" s="71">
        <f t="shared" si="31"/>
        <v>417487.37373737374</v>
      </c>
      <c r="CL14" s="71">
        <f t="shared" si="31"/>
        <v>417487.37373737374</v>
      </c>
      <c r="CM14" s="71">
        <f t="shared" si="31"/>
        <v>417487.37373737374</v>
      </c>
      <c r="CN14" s="71">
        <f t="shared" si="31"/>
        <v>417487.37373737374</v>
      </c>
      <c r="CO14" s="71">
        <f t="shared" si="31"/>
        <v>0</v>
      </c>
      <c r="CP14" s="71">
        <f t="shared" si="31"/>
        <v>0</v>
      </c>
      <c r="CQ14" s="71">
        <f t="shared" si="31"/>
        <v>0</v>
      </c>
      <c r="CR14" s="71">
        <f t="shared" si="31"/>
        <v>0</v>
      </c>
      <c r="CS14" s="71">
        <f t="shared" si="31"/>
        <v>0</v>
      </c>
      <c r="CT14" s="71">
        <f t="shared" si="31"/>
        <v>0</v>
      </c>
      <c r="CU14" s="71">
        <f t="shared" si="31"/>
        <v>0</v>
      </c>
      <c r="CV14" s="71">
        <f t="shared" si="31"/>
        <v>0</v>
      </c>
      <c r="CW14" s="71">
        <f t="shared" si="31"/>
        <v>0</v>
      </c>
      <c r="CX14" s="71">
        <f t="shared" si="31"/>
        <v>0</v>
      </c>
      <c r="CY14" s="71">
        <f t="shared" si="31"/>
        <v>0</v>
      </c>
      <c r="CZ14" s="71">
        <f t="shared" si="31"/>
        <v>0</v>
      </c>
      <c r="DA14" s="71">
        <f t="shared" si="31"/>
        <v>0</v>
      </c>
      <c r="DB14" s="71">
        <f t="shared" si="31"/>
        <v>0</v>
      </c>
      <c r="DC14" s="71">
        <f t="shared" si="31"/>
        <v>0</v>
      </c>
      <c r="DD14" s="71">
        <f t="shared" si="31"/>
        <v>0</v>
      </c>
      <c r="DE14" s="71">
        <f>SUM(DE15:DE22)</f>
        <v>0</v>
      </c>
      <c r="DF14" s="71">
        <f t="shared" si="31"/>
        <v>0</v>
      </c>
    </row>
    <row r="15" spans="2:110" outlineLevel="1" x14ac:dyDescent="0.25">
      <c r="B15" s="43" t="s">
        <v>116</v>
      </c>
      <c r="C15" s="43" t="s">
        <v>128</v>
      </c>
      <c r="D15" s="5">
        <f t="shared" ref="D15:D22" si="32">SUM(E15:H15)</f>
        <v>600000</v>
      </c>
      <c r="E15" s="5">
        <f t="shared" ref="E15:E22" si="33">SUM(I15:T15)</f>
        <v>150000</v>
      </c>
      <c r="F15" s="5">
        <f t="shared" ref="F15:F22" si="34">SUM(U15:AF15)</f>
        <v>300000</v>
      </c>
      <c r="G15" s="5">
        <f t="shared" ref="G15:G22" si="35">SUM(AG15:AR15)</f>
        <v>150000</v>
      </c>
      <c r="H15" s="5">
        <f t="shared" ref="H15:H22" si="36">SUM(AS15:BD15)</f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25000</v>
      </c>
      <c r="P15" s="5">
        <v>25000</v>
      </c>
      <c r="Q15" s="5">
        <v>25000</v>
      </c>
      <c r="R15" s="5">
        <v>25000</v>
      </c>
      <c r="S15" s="5">
        <v>25000</v>
      </c>
      <c r="T15" s="5">
        <v>25000</v>
      </c>
      <c r="U15" s="5">
        <v>25000</v>
      </c>
      <c r="V15" s="5">
        <v>25000</v>
      </c>
      <c r="W15" s="5">
        <v>25000</v>
      </c>
      <c r="X15" s="5">
        <v>25000</v>
      </c>
      <c r="Y15" s="5">
        <v>25000</v>
      </c>
      <c r="Z15" s="5">
        <v>25000</v>
      </c>
      <c r="AA15" s="5">
        <v>25000</v>
      </c>
      <c r="AB15" s="5">
        <v>25000</v>
      </c>
      <c r="AC15" s="5">
        <v>25000</v>
      </c>
      <c r="AD15" s="5">
        <v>25000</v>
      </c>
      <c r="AE15" s="5">
        <v>25000</v>
      </c>
      <c r="AF15" s="5">
        <v>25000</v>
      </c>
      <c r="AG15" s="5">
        <v>25000</v>
      </c>
      <c r="AH15" s="5">
        <v>25000</v>
      </c>
      <c r="AI15" s="5">
        <v>25000</v>
      </c>
      <c r="AJ15" s="5">
        <v>25000</v>
      </c>
      <c r="AK15" s="5">
        <v>25000</v>
      </c>
      <c r="AL15" s="5">
        <v>25000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60"/>
      <c r="BF15" s="5">
        <f t="shared" ref="BF15:BF22" si="37">SUM(BG15:BJ15)</f>
        <v>100000</v>
      </c>
      <c r="BG15" s="5">
        <f t="shared" ref="BG15:BG22" si="38">SUM(BK15:BV15)</f>
        <v>0</v>
      </c>
      <c r="BH15" s="5">
        <f t="shared" ref="BH15:BH22" si="39">SUM(BW15:CH15)</f>
        <v>66666.666666666672</v>
      </c>
      <c r="BI15" s="5">
        <f t="shared" ref="BI15:BI22" si="40">SUM(CI15:CT15)</f>
        <v>33333.333333333336</v>
      </c>
      <c r="BJ15" s="5">
        <f t="shared" ref="BJ15:BJ22" si="41">SUM(CU15:DF15)</f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5555.5555555555557</v>
      </c>
      <c r="BX15" s="5">
        <v>5555.5555555555557</v>
      </c>
      <c r="BY15" s="5">
        <v>5555.5555555555557</v>
      </c>
      <c r="BZ15" s="5">
        <v>5555.5555555555557</v>
      </c>
      <c r="CA15" s="5">
        <v>5555.5555555555557</v>
      </c>
      <c r="CB15" s="5">
        <v>5555.5555555555557</v>
      </c>
      <c r="CC15" s="5">
        <v>5555.5555555555557</v>
      </c>
      <c r="CD15" s="5">
        <v>5555.5555555555557</v>
      </c>
      <c r="CE15" s="5">
        <v>5555.5555555555557</v>
      </c>
      <c r="CF15" s="5">
        <v>5555.5555555555557</v>
      </c>
      <c r="CG15" s="5">
        <v>5555.5555555555557</v>
      </c>
      <c r="CH15" s="5">
        <v>5555.5555555555557</v>
      </c>
      <c r="CI15" s="5">
        <v>5555.5555555555557</v>
      </c>
      <c r="CJ15" s="5">
        <v>5555.5555555555557</v>
      </c>
      <c r="CK15" s="5">
        <v>5555.5555555555557</v>
      </c>
      <c r="CL15" s="5">
        <v>5555.5555555555557</v>
      </c>
      <c r="CM15" s="5">
        <v>5555.5555555555557</v>
      </c>
      <c r="CN15" s="5">
        <v>5555.5555555555557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0</v>
      </c>
      <c r="CY15" s="5">
        <v>0</v>
      </c>
      <c r="CZ15" s="5">
        <v>0</v>
      </c>
      <c r="DA15" s="5">
        <v>0</v>
      </c>
      <c r="DB15" s="5">
        <v>0</v>
      </c>
      <c r="DC15" s="5">
        <v>0</v>
      </c>
      <c r="DD15" s="5">
        <v>0</v>
      </c>
      <c r="DE15" s="5">
        <v>0</v>
      </c>
      <c r="DF15" s="5">
        <v>0</v>
      </c>
    </row>
    <row r="16" spans="2:110" outlineLevel="1" x14ac:dyDescent="0.25">
      <c r="B16" s="43" t="s">
        <v>116</v>
      </c>
      <c r="C16" s="43" t="s">
        <v>129</v>
      </c>
      <c r="D16" s="5">
        <f t="shared" si="32"/>
        <v>804003.31200000003</v>
      </c>
      <c r="E16" s="5">
        <f t="shared" si="33"/>
        <v>42399.567999999992</v>
      </c>
      <c r="F16" s="5">
        <f t="shared" si="34"/>
        <v>569602.0784</v>
      </c>
      <c r="G16" s="5">
        <f t="shared" si="35"/>
        <v>192001.66560000004</v>
      </c>
      <c r="H16" s="5">
        <f t="shared" si="36"/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1599.9880000000001</v>
      </c>
      <c r="S16" s="5">
        <v>11999.892</v>
      </c>
      <c r="T16" s="5">
        <v>28799.687999999995</v>
      </c>
      <c r="U16" s="5">
        <v>31999.652000000002</v>
      </c>
      <c r="V16" s="5">
        <v>31199.712</v>
      </c>
      <c r="W16" s="5">
        <v>28799.748</v>
      </c>
      <c r="X16" s="5">
        <v>35199.715199999991</v>
      </c>
      <c r="Y16" s="5">
        <v>46399.863200000007</v>
      </c>
      <c r="Z16" s="5">
        <v>42400.239200000004</v>
      </c>
      <c r="AA16" s="5">
        <v>53600.388800000001</v>
      </c>
      <c r="AB16" s="5">
        <v>60000.552000000011</v>
      </c>
      <c r="AC16" s="5">
        <v>60800.561600000015</v>
      </c>
      <c r="AD16" s="5">
        <v>62400.580800000003</v>
      </c>
      <c r="AE16" s="5">
        <v>56800.513600000013</v>
      </c>
      <c r="AF16" s="5">
        <v>60000.552000000011</v>
      </c>
      <c r="AG16" s="5">
        <v>60800.561600000015</v>
      </c>
      <c r="AH16" s="5">
        <v>60800.561600000015</v>
      </c>
      <c r="AI16" s="5">
        <v>43200.361600000004</v>
      </c>
      <c r="AJ16" s="5">
        <v>20800.148800000003</v>
      </c>
      <c r="AK16" s="5">
        <v>6400.0319999999992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60"/>
      <c r="BF16" s="5">
        <f t="shared" si="37"/>
        <v>0</v>
      </c>
      <c r="BG16" s="5">
        <f t="shared" si="38"/>
        <v>0</v>
      </c>
      <c r="BH16" s="5">
        <f t="shared" si="39"/>
        <v>0</v>
      </c>
      <c r="BI16" s="5">
        <f t="shared" si="40"/>
        <v>0</v>
      </c>
      <c r="BJ16" s="5">
        <f t="shared" si="41"/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5">
        <v>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0</v>
      </c>
      <c r="DB16" s="5">
        <v>0</v>
      </c>
      <c r="DC16" s="5">
        <v>0</v>
      </c>
      <c r="DD16" s="5">
        <v>0</v>
      </c>
      <c r="DE16" s="5">
        <v>0</v>
      </c>
      <c r="DF16" s="5">
        <v>0</v>
      </c>
    </row>
    <row r="17" spans="2:110" outlineLevel="1" x14ac:dyDescent="0.25">
      <c r="B17" s="43" t="s">
        <v>116</v>
      </c>
      <c r="C17" s="43" t="s">
        <v>130</v>
      </c>
      <c r="D17" s="5">
        <f t="shared" si="32"/>
        <v>2999999.9999999991</v>
      </c>
      <c r="E17" s="5">
        <f t="shared" si="33"/>
        <v>1333333.333333333</v>
      </c>
      <c r="F17" s="5">
        <f t="shared" si="34"/>
        <v>1333333.333333333</v>
      </c>
      <c r="G17" s="5">
        <f t="shared" si="35"/>
        <v>333333.33333333326</v>
      </c>
      <c r="H17" s="5">
        <f t="shared" si="36"/>
        <v>0</v>
      </c>
      <c r="I17" s="5">
        <v>111111.11111111109</v>
      </c>
      <c r="J17" s="5">
        <v>111111.11111111109</v>
      </c>
      <c r="K17" s="5">
        <v>111111.11111111109</v>
      </c>
      <c r="L17" s="5">
        <v>111111.11111111109</v>
      </c>
      <c r="M17" s="5">
        <v>111111.11111111109</v>
      </c>
      <c r="N17" s="5">
        <v>111111.11111111109</v>
      </c>
      <c r="O17" s="5">
        <v>111111.11111111109</v>
      </c>
      <c r="P17" s="5">
        <v>111111.11111111109</v>
      </c>
      <c r="Q17" s="5">
        <v>111111.11111111109</v>
      </c>
      <c r="R17" s="5">
        <v>111111.11111111109</v>
      </c>
      <c r="S17" s="5">
        <v>111111.11111111109</v>
      </c>
      <c r="T17" s="5">
        <v>111111.11111111109</v>
      </c>
      <c r="U17" s="5">
        <v>111111.11111111109</v>
      </c>
      <c r="V17" s="5">
        <v>111111.11111111109</v>
      </c>
      <c r="W17" s="5">
        <v>111111.11111111109</v>
      </c>
      <c r="X17" s="5">
        <v>111111.11111111109</v>
      </c>
      <c r="Y17" s="5">
        <v>111111.11111111109</v>
      </c>
      <c r="Z17" s="5">
        <v>111111.11111111109</v>
      </c>
      <c r="AA17" s="5">
        <v>111111.11111111109</v>
      </c>
      <c r="AB17" s="5">
        <v>111111.11111111109</v>
      </c>
      <c r="AC17" s="5">
        <v>111111.11111111109</v>
      </c>
      <c r="AD17" s="5">
        <v>111111.11111111109</v>
      </c>
      <c r="AE17" s="5">
        <v>111111.11111111109</v>
      </c>
      <c r="AF17" s="5">
        <v>111111.11111111109</v>
      </c>
      <c r="AG17" s="5">
        <v>111111.11111111109</v>
      </c>
      <c r="AH17" s="5">
        <v>111111.11111111109</v>
      </c>
      <c r="AI17" s="5">
        <v>111111.11111111109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60"/>
      <c r="BF17" s="5">
        <f t="shared" si="37"/>
        <v>0</v>
      </c>
      <c r="BG17" s="5">
        <f t="shared" si="38"/>
        <v>0</v>
      </c>
      <c r="BH17" s="5">
        <f t="shared" si="39"/>
        <v>0</v>
      </c>
      <c r="BI17" s="5">
        <f t="shared" si="40"/>
        <v>0</v>
      </c>
      <c r="BJ17" s="5">
        <f t="shared" si="41"/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5">
        <v>0</v>
      </c>
      <c r="DA17" s="5">
        <v>0</v>
      </c>
      <c r="DB17" s="5">
        <v>0</v>
      </c>
      <c r="DC17" s="5">
        <v>0</v>
      </c>
      <c r="DD17" s="5">
        <v>0</v>
      </c>
      <c r="DE17" s="5">
        <v>0</v>
      </c>
      <c r="DF17" s="5">
        <v>0</v>
      </c>
    </row>
    <row r="18" spans="2:110" outlineLevel="1" x14ac:dyDescent="0.25">
      <c r="B18" s="43" t="s">
        <v>116</v>
      </c>
      <c r="C18" s="43" t="s">
        <v>131</v>
      </c>
      <c r="D18" s="5">
        <f t="shared" si="32"/>
        <v>19494989.364</v>
      </c>
      <c r="E18" s="5">
        <f t="shared" si="33"/>
        <v>1075000.5759999999</v>
      </c>
      <c r="F18" s="5">
        <f t="shared" si="34"/>
        <v>13823993.004799999</v>
      </c>
      <c r="G18" s="5">
        <f t="shared" si="35"/>
        <v>4595995.7832000004</v>
      </c>
      <c r="H18" s="5">
        <f t="shared" si="36"/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42000.016000000003</v>
      </c>
      <c r="S18" s="5">
        <v>309000.14400000003</v>
      </c>
      <c r="T18" s="5">
        <v>724000.41599999997</v>
      </c>
      <c r="U18" s="5">
        <v>804000.46400000015</v>
      </c>
      <c r="V18" s="5">
        <v>801000.38400000008</v>
      </c>
      <c r="W18" s="5">
        <v>744000.33600000001</v>
      </c>
      <c r="X18" s="5">
        <v>892800.34639999992</v>
      </c>
      <c r="Y18" s="5">
        <v>1142799.9824000001</v>
      </c>
      <c r="Z18" s="5">
        <v>1031799.3143999999</v>
      </c>
      <c r="AA18" s="5">
        <v>1282598.9575999998</v>
      </c>
      <c r="AB18" s="5">
        <v>1424998.6440000001</v>
      </c>
      <c r="AC18" s="5">
        <v>1443198.6232</v>
      </c>
      <c r="AD18" s="5">
        <v>1479598.5815999999</v>
      </c>
      <c r="AE18" s="5">
        <v>1352198.7272000001</v>
      </c>
      <c r="AF18" s="5">
        <v>1424998.6440000001</v>
      </c>
      <c r="AG18" s="5">
        <v>1443198.6232</v>
      </c>
      <c r="AH18" s="5">
        <v>1443198.6232</v>
      </c>
      <c r="AI18" s="5">
        <v>1038799.0671999999</v>
      </c>
      <c r="AJ18" s="5">
        <v>509199.58159999998</v>
      </c>
      <c r="AK18" s="5">
        <v>161599.88799999998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60"/>
      <c r="BF18" s="5">
        <f t="shared" si="37"/>
        <v>0</v>
      </c>
      <c r="BG18" s="5">
        <f t="shared" si="38"/>
        <v>0</v>
      </c>
      <c r="BH18" s="5">
        <f t="shared" si="39"/>
        <v>0</v>
      </c>
      <c r="BI18" s="5">
        <f t="shared" si="40"/>
        <v>0</v>
      </c>
      <c r="BJ18" s="5">
        <f t="shared" si="41"/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0</v>
      </c>
      <c r="DA18" s="5">
        <v>0</v>
      </c>
      <c r="DB18" s="5">
        <v>0</v>
      </c>
      <c r="DC18" s="5">
        <v>0</v>
      </c>
      <c r="DD18" s="5">
        <v>0</v>
      </c>
      <c r="DE18" s="5">
        <v>0</v>
      </c>
      <c r="DF18" s="5">
        <v>0</v>
      </c>
    </row>
    <row r="19" spans="2:110" s="60" customFormat="1" outlineLevel="1" x14ac:dyDescent="0.25">
      <c r="B19" s="43" t="s">
        <v>116</v>
      </c>
      <c r="C19" s="4" t="s">
        <v>132</v>
      </c>
      <c r="D19" s="5">
        <f t="shared" si="32"/>
        <v>0</v>
      </c>
      <c r="E19" s="5">
        <f t="shared" si="33"/>
        <v>0</v>
      </c>
      <c r="F19" s="5">
        <f t="shared" si="34"/>
        <v>0</v>
      </c>
      <c r="G19" s="5">
        <f t="shared" si="35"/>
        <v>0</v>
      </c>
      <c r="H19" s="5">
        <f t="shared" si="36"/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F19" s="5">
        <f t="shared" si="37"/>
        <v>200000.00000000006</v>
      </c>
      <c r="BG19" s="5">
        <f t="shared" si="38"/>
        <v>100000.00000000003</v>
      </c>
      <c r="BH19" s="5">
        <f t="shared" si="39"/>
        <v>100000.00000000003</v>
      </c>
      <c r="BI19" s="5">
        <f t="shared" si="40"/>
        <v>0</v>
      </c>
      <c r="BJ19" s="5">
        <f t="shared" si="41"/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16666.666666666672</v>
      </c>
      <c r="BR19" s="5">
        <v>16666.666666666672</v>
      </c>
      <c r="BS19" s="5">
        <v>16666.666666666672</v>
      </c>
      <c r="BT19" s="5">
        <v>16666.666666666672</v>
      </c>
      <c r="BU19" s="5">
        <v>16666.666666666672</v>
      </c>
      <c r="BV19" s="5">
        <v>16666.666666666672</v>
      </c>
      <c r="BW19" s="5">
        <v>16666.666666666672</v>
      </c>
      <c r="BX19" s="5">
        <v>16666.666666666672</v>
      </c>
      <c r="BY19" s="5">
        <v>16666.666666666672</v>
      </c>
      <c r="BZ19" s="5">
        <v>16666.666666666672</v>
      </c>
      <c r="CA19" s="5">
        <v>16666.666666666672</v>
      </c>
      <c r="CB19" s="5">
        <v>16666.666666666672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5">
        <v>0</v>
      </c>
      <c r="CP19" s="5">
        <v>0</v>
      </c>
      <c r="CQ19" s="5">
        <v>0</v>
      </c>
      <c r="CR19" s="5">
        <v>0</v>
      </c>
      <c r="CS19" s="5">
        <v>0</v>
      </c>
      <c r="CT19" s="5">
        <v>0</v>
      </c>
      <c r="CU19" s="5">
        <v>0</v>
      </c>
      <c r="CV19" s="5">
        <v>0</v>
      </c>
      <c r="CW19" s="5">
        <v>0</v>
      </c>
      <c r="CX19" s="5">
        <v>0</v>
      </c>
      <c r="CY19" s="5">
        <v>0</v>
      </c>
      <c r="CZ19" s="5">
        <v>0</v>
      </c>
      <c r="DA19" s="5">
        <v>0</v>
      </c>
      <c r="DB19" s="5">
        <v>0</v>
      </c>
      <c r="DC19" s="5">
        <v>0</v>
      </c>
      <c r="DD19" s="5">
        <v>0</v>
      </c>
      <c r="DE19" s="5">
        <v>0</v>
      </c>
      <c r="DF19" s="5">
        <v>0</v>
      </c>
    </row>
    <row r="20" spans="2:110" s="60" customFormat="1" outlineLevel="1" x14ac:dyDescent="0.25">
      <c r="B20" s="43" t="s">
        <v>116</v>
      </c>
      <c r="C20" s="4" t="s">
        <v>133</v>
      </c>
      <c r="D20" s="5">
        <f t="shared" si="32"/>
        <v>0</v>
      </c>
      <c r="E20" s="5">
        <f t="shared" si="33"/>
        <v>0</v>
      </c>
      <c r="F20" s="5">
        <f t="shared" si="34"/>
        <v>0</v>
      </c>
      <c r="G20" s="5">
        <f t="shared" si="35"/>
        <v>0</v>
      </c>
      <c r="H20" s="5">
        <f t="shared" si="36"/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F20" s="5">
        <f t="shared" si="37"/>
        <v>4500000</v>
      </c>
      <c r="BG20" s="5">
        <f t="shared" si="38"/>
        <v>0</v>
      </c>
      <c r="BH20" s="5">
        <f t="shared" si="39"/>
        <v>2137500.0000000005</v>
      </c>
      <c r="BI20" s="5">
        <f t="shared" si="40"/>
        <v>2362500</v>
      </c>
      <c r="BJ20" s="5">
        <f t="shared" si="41"/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192857.1428571429</v>
      </c>
      <c r="CA20" s="5">
        <v>192857.1428571429</v>
      </c>
      <c r="CB20" s="5">
        <v>192857.1428571429</v>
      </c>
      <c r="CC20" s="5">
        <v>192857.1428571429</v>
      </c>
      <c r="CD20" s="5">
        <v>192857.1428571429</v>
      </c>
      <c r="CE20" s="5">
        <v>192857.1428571429</v>
      </c>
      <c r="CF20" s="5">
        <v>192857.1428571429</v>
      </c>
      <c r="CG20" s="5">
        <v>393750</v>
      </c>
      <c r="CH20" s="5">
        <v>393750</v>
      </c>
      <c r="CI20" s="5">
        <v>393750</v>
      </c>
      <c r="CJ20" s="5">
        <v>393750</v>
      </c>
      <c r="CK20" s="5">
        <v>393750</v>
      </c>
      <c r="CL20" s="5">
        <v>393750</v>
      </c>
      <c r="CM20" s="5">
        <v>393750</v>
      </c>
      <c r="CN20" s="5">
        <v>393750</v>
      </c>
      <c r="CO20" s="5">
        <v>0</v>
      </c>
      <c r="CP20" s="5">
        <v>0</v>
      </c>
      <c r="CQ20" s="5">
        <v>0</v>
      </c>
      <c r="CR20" s="5">
        <v>0</v>
      </c>
      <c r="CS20" s="5">
        <v>0</v>
      </c>
      <c r="CT20" s="5">
        <v>0</v>
      </c>
      <c r="CU20" s="5">
        <v>0</v>
      </c>
      <c r="CV20" s="5">
        <v>0</v>
      </c>
      <c r="CW20" s="5">
        <v>0</v>
      </c>
      <c r="CX20" s="5">
        <v>0</v>
      </c>
      <c r="CY20" s="5">
        <v>0</v>
      </c>
      <c r="CZ20" s="5">
        <v>0</v>
      </c>
      <c r="DA20" s="5">
        <v>0</v>
      </c>
      <c r="DB20" s="5">
        <v>0</v>
      </c>
      <c r="DC20" s="5">
        <v>0</v>
      </c>
      <c r="DD20" s="5">
        <v>0</v>
      </c>
      <c r="DE20" s="5">
        <v>0</v>
      </c>
      <c r="DF20" s="5">
        <v>0</v>
      </c>
    </row>
    <row r="21" spans="2:110" outlineLevel="1" x14ac:dyDescent="0.25">
      <c r="B21" s="43" t="s">
        <v>116</v>
      </c>
      <c r="C21" s="43" t="s">
        <v>134</v>
      </c>
      <c r="D21" s="5">
        <f t="shared" si="32"/>
        <v>199999.99999999991</v>
      </c>
      <c r="E21" s="5">
        <f t="shared" si="33"/>
        <v>159999.99999999991</v>
      </c>
      <c r="F21" s="5">
        <f t="shared" si="34"/>
        <v>40000</v>
      </c>
      <c r="G21" s="5">
        <f t="shared" si="35"/>
        <v>0</v>
      </c>
      <c r="H21" s="5">
        <f t="shared" si="36"/>
        <v>0</v>
      </c>
      <c r="I21" s="5">
        <v>15555.555555555549</v>
      </c>
      <c r="J21" s="5">
        <v>15555.555555555549</v>
      </c>
      <c r="K21" s="5">
        <v>15555.555555555549</v>
      </c>
      <c r="L21" s="5">
        <v>15555.555555555549</v>
      </c>
      <c r="M21" s="5">
        <v>15555.555555555549</v>
      </c>
      <c r="N21" s="5">
        <v>15555.555555555549</v>
      </c>
      <c r="O21" s="5">
        <v>15555.555555555549</v>
      </c>
      <c r="P21" s="5">
        <v>15555.555555555549</v>
      </c>
      <c r="Q21" s="5">
        <v>15555.555555555549</v>
      </c>
      <c r="R21" s="5">
        <v>6666.666666666667</v>
      </c>
      <c r="S21" s="5">
        <v>6666.666666666667</v>
      </c>
      <c r="T21" s="5">
        <v>6666.666666666667</v>
      </c>
      <c r="U21" s="5">
        <v>6666.666666666667</v>
      </c>
      <c r="V21" s="5">
        <v>6666.666666666667</v>
      </c>
      <c r="W21" s="5">
        <v>6666.666666666667</v>
      </c>
      <c r="X21" s="5">
        <v>6666.666666666667</v>
      </c>
      <c r="Y21" s="5">
        <v>6666.666666666667</v>
      </c>
      <c r="Z21" s="5">
        <v>6666.666666666667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60"/>
      <c r="BF21" s="5">
        <f t="shared" si="37"/>
        <v>0</v>
      </c>
      <c r="BG21" s="5">
        <f t="shared" si="38"/>
        <v>0</v>
      </c>
      <c r="BH21" s="5">
        <f t="shared" si="39"/>
        <v>0</v>
      </c>
      <c r="BI21" s="5">
        <f t="shared" si="40"/>
        <v>0</v>
      </c>
      <c r="BJ21" s="5">
        <f t="shared" si="41"/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0</v>
      </c>
      <c r="CY21" s="5">
        <v>0</v>
      </c>
      <c r="CZ21" s="5">
        <v>0</v>
      </c>
      <c r="DA21" s="5">
        <v>0</v>
      </c>
      <c r="DB21" s="5">
        <v>0</v>
      </c>
      <c r="DC21" s="5">
        <v>0</v>
      </c>
      <c r="DD21" s="5">
        <v>0</v>
      </c>
      <c r="DE21" s="5">
        <v>0</v>
      </c>
      <c r="DF21" s="5">
        <v>0</v>
      </c>
    </row>
    <row r="22" spans="2:110" outlineLevel="1" x14ac:dyDescent="0.25">
      <c r="B22" s="43" t="s">
        <v>116</v>
      </c>
      <c r="C22" s="43" t="s">
        <v>135</v>
      </c>
      <c r="D22" s="5">
        <f t="shared" si="32"/>
        <v>0</v>
      </c>
      <c r="E22" s="5">
        <f t="shared" si="33"/>
        <v>0</v>
      </c>
      <c r="F22" s="5">
        <f t="shared" si="34"/>
        <v>0</v>
      </c>
      <c r="G22" s="5">
        <f t="shared" si="35"/>
        <v>0</v>
      </c>
      <c r="H22" s="5">
        <f t="shared" si="36"/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60"/>
      <c r="BF22" s="5">
        <f t="shared" si="37"/>
        <v>399999.99999999994</v>
      </c>
      <c r="BG22" s="5">
        <f t="shared" si="38"/>
        <v>72727.272727272721</v>
      </c>
      <c r="BH22" s="5">
        <f t="shared" si="39"/>
        <v>218181.81818181815</v>
      </c>
      <c r="BI22" s="5">
        <f t="shared" si="40"/>
        <v>109090.90909090907</v>
      </c>
      <c r="BJ22" s="5">
        <f t="shared" si="41"/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18181.81818181818</v>
      </c>
      <c r="BT22" s="5">
        <v>18181.81818181818</v>
      </c>
      <c r="BU22" s="5">
        <v>18181.81818181818</v>
      </c>
      <c r="BV22" s="5">
        <v>18181.81818181818</v>
      </c>
      <c r="BW22" s="5">
        <v>18181.81818181818</v>
      </c>
      <c r="BX22" s="5">
        <v>18181.81818181818</v>
      </c>
      <c r="BY22" s="5">
        <v>18181.81818181818</v>
      </c>
      <c r="BZ22" s="5">
        <v>18181.81818181818</v>
      </c>
      <c r="CA22" s="5">
        <v>18181.81818181818</v>
      </c>
      <c r="CB22" s="5">
        <v>18181.81818181818</v>
      </c>
      <c r="CC22" s="5">
        <v>18181.81818181818</v>
      </c>
      <c r="CD22" s="5">
        <v>18181.81818181818</v>
      </c>
      <c r="CE22" s="5">
        <v>18181.81818181818</v>
      </c>
      <c r="CF22" s="5">
        <v>18181.81818181818</v>
      </c>
      <c r="CG22" s="5">
        <v>18181.81818181818</v>
      </c>
      <c r="CH22" s="5">
        <v>18181.81818181818</v>
      </c>
      <c r="CI22" s="5">
        <v>18181.81818181818</v>
      </c>
      <c r="CJ22" s="5">
        <v>18181.81818181818</v>
      </c>
      <c r="CK22" s="5">
        <v>18181.81818181818</v>
      </c>
      <c r="CL22" s="5">
        <v>18181.81818181818</v>
      </c>
      <c r="CM22" s="5">
        <v>18181.81818181818</v>
      </c>
      <c r="CN22" s="5">
        <v>18181.81818181818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  <c r="CV22" s="5">
        <v>0</v>
      </c>
      <c r="CW22" s="5">
        <v>0</v>
      </c>
      <c r="CX22" s="5">
        <v>0</v>
      </c>
      <c r="CY22" s="5">
        <v>0</v>
      </c>
      <c r="CZ22" s="5">
        <v>0</v>
      </c>
      <c r="DA22" s="5">
        <v>0</v>
      </c>
      <c r="DB22" s="5">
        <v>0</v>
      </c>
      <c r="DC22" s="5">
        <v>0</v>
      </c>
      <c r="DD22" s="5">
        <v>0</v>
      </c>
      <c r="DE22" s="5">
        <v>0</v>
      </c>
      <c r="DF22" s="5">
        <v>0</v>
      </c>
    </row>
    <row r="23" spans="2:110" x14ac:dyDescent="0.25">
      <c r="B23" s="46" t="s">
        <v>116</v>
      </c>
      <c r="C23" s="46" t="s">
        <v>136</v>
      </c>
      <c r="D23" s="71">
        <f>SUM(D24:D28)</f>
        <v>3891007.324</v>
      </c>
      <c r="E23" s="71">
        <f t="shared" ref="E23:F23" si="42">SUM(E24:E28)</f>
        <v>487231.43494736834</v>
      </c>
      <c r="F23" s="71">
        <f t="shared" si="42"/>
        <v>2932299.6536421054</v>
      </c>
      <c r="G23" s="71">
        <f>SUM(G24:G28)</f>
        <v>471476.23541052639</v>
      </c>
      <c r="H23" s="71">
        <f>SUM(H24:H28)</f>
        <v>0</v>
      </c>
      <c r="I23" s="71">
        <f t="shared" ref="I23:BD23" si="43">SUM(I24:I28)</f>
        <v>0</v>
      </c>
      <c r="J23" s="71">
        <f t="shared" si="43"/>
        <v>0</v>
      </c>
      <c r="K23" s="71">
        <f t="shared" si="43"/>
        <v>0</v>
      </c>
      <c r="L23" s="71">
        <f t="shared" si="43"/>
        <v>0</v>
      </c>
      <c r="M23" s="71">
        <f t="shared" si="43"/>
        <v>0</v>
      </c>
      <c r="N23" s="71">
        <f t="shared" si="43"/>
        <v>0</v>
      </c>
      <c r="O23" s="71">
        <f t="shared" si="43"/>
        <v>0</v>
      </c>
      <c r="P23" s="71">
        <f t="shared" si="43"/>
        <v>0</v>
      </c>
      <c r="Q23" s="71">
        <f t="shared" si="43"/>
        <v>13157.8947368421</v>
      </c>
      <c r="R23" s="71">
        <f t="shared" si="43"/>
        <v>29557.890736842102</v>
      </c>
      <c r="S23" s="71">
        <f t="shared" si="43"/>
        <v>136157.85873684208</v>
      </c>
      <c r="T23" s="71">
        <f t="shared" si="43"/>
        <v>308357.79073684209</v>
      </c>
      <c r="U23" s="71">
        <f t="shared" si="43"/>
        <v>341157.7787368421</v>
      </c>
      <c r="V23" s="71">
        <f t="shared" si="43"/>
        <v>332957.79873684206</v>
      </c>
      <c r="W23" s="71">
        <f t="shared" si="43"/>
        <v>308357.8107368421</v>
      </c>
      <c r="X23" s="71">
        <f t="shared" si="43"/>
        <v>348357.83313684212</v>
      </c>
      <c r="Y23" s="71">
        <f t="shared" si="43"/>
        <v>335158.04913684214</v>
      </c>
      <c r="Z23" s="71">
        <f t="shared" si="43"/>
        <v>366158.34113684203</v>
      </c>
      <c r="AA23" s="71">
        <f t="shared" si="43"/>
        <v>159358.5483368421</v>
      </c>
      <c r="AB23" s="71">
        <f t="shared" si="43"/>
        <v>148158.69873684214</v>
      </c>
      <c r="AC23" s="71">
        <f t="shared" si="43"/>
        <v>149958.70993684212</v>
      </c>
      <c r="AD23" s="71">
        <f t="shared" si="43"/>
        <v>153558.73233684211</v>
      </c>
      <c r="AE23" s="71">
        <f t="shared" si="43"/>
        <v>140958.65393684211</v>
      </c>
      <c r="AF23" s="71">
        <f t="shared" si="43"/>
        <v>148158.69873684214</v>
      </c>
      <c r="AG23" s="71">
        <f t="shared" si="43"/>
        <v>149958.70993684212</v>
      </c>
      <c r="AH23" s="71">
        <f t="shared" si="43"/>
        <v>149958.70993684212</v>
      </c>
      <c r="AI23" s="71">
        <f t="shared" si="43"/>
        <v>110358.46593684211</v>
      </c>
      <c r="AJ23" s="71">
        <f t="shared" si="43"/>
        <v>46800.2696</v>
      </c>
      <c r="AK23" s="71">
        <f t="shared" si="43"/>
        <v>14400.08</v>
      </c>
      <c r="AL23" s="71">
        <f t="shared" si="43"/>
        <v>0</v>
      </c>
      <c r="AM23" s="71">
        <f t="shared" si="43"/>
        <v>0</v>
      </c>
      <c r="AN23" s="71">
        <f t="shared" si="43"/>
        <v>0</v>
      </c>
      <c r="AO23" s="71">
        <f t="shared" si="43"/>
        <v>0</v>
      </c>
      <c r="AP23" s="71">
        <f t="shared" si="43"/>
        <v>0</v>
      </c>
      <c r="AQ23" s="71">
        <f t="shared" si="43"/>
        <v>0</v>
      </c>
      <c r="AR23" s="71">
        <f t="shared" si="43"/>
        <v>0</v>
      </c>
      <c r="AS23" s="71">
        <f t="shared" si="43"/>
        <v>0</v>
      </c>
      <c r="AT23" s="71">
        <f t="shared" si="43"/>
        <v>0</v>
      </c>
      <c r="AU23" s="71">
        <f t="shared" si="43"/>
        <v>0</v>
      </c>
      <c r="AV23" s="71">
        <f t="shared" si="43"/>
        <v>0</v>
      </c>
      <c r="AW23" s="71">
        <f t="shared" si="43"/>
        <v>0</v>
      </c>
      <c r="AX23" s="71">
        <f t="shared" si="43"/>
        <v>0</v>
      </c>
      <c r="AY23" s="71">
        <f t="shared" si="43"/>
        <v>0</v>
      </c>
      <c r="AZ23" s="71">
        <f t="shared" si="43"/>
        <v>0</v>
      </c>
      <c r="BA23" s="71">
        <f t="shared" si="43"/>
        <v>0</v>
      </c>
      <c r="BB23" s="71">
        <f t="shared" si="43"/>
        <v>0</v>
      </c>
      <c r="BC23" s="71">
        <f t="shared" si="43"/>
        <v>0</v>
      </c>
      <c r="BD23" s="71">
        <f t="shared" si="43"/>
        <v>0</v>
      </c>
      <c r="BE23" s="60"/>
      <c r="BF23" s="71">
        <f t="shared" ref="BF23:BH23" si="44">SUM(BF24:BF28)</f>
        <v>0</v>
      </c>
      <c r="BG23" s="71">
        <f t="shared" si="44"/>
        <v>0</v>
      </c>
      <c r="BH23" s="71">
        <f t="shared" si="44"/>
        <v>0</v>
      </c>
      <c r="BI23" s="71">
        <f>SUM(BI24:BI28)</f>
        <v>0</v>
      </c>
      <c r="BJ23" s="71">
        <f>SUM(BJ24:BJ28)</f>
        <v>0</v>
      </c>
      <c r="BK23" s="71">
        <f>SUM(BK24:BK28)</f>
        <v>0</v>
      </c>
      <c r="BL23" s="71">
        <f t="shared" ref="BL23:DF23" si="45">SUM(BL24:BL28)</f>
        <v>0</v>
      </c>
      <c r="BM23" s="71">
        <f t="shared" si="45"/>
        <v>0</v>
      </c>
      <c r="BN23" s="71">
        <f t="shared" si="45"/>
        <v>0</v>
      </c>
      <c r="BO23" s="71">
        <f t="shared" si="45"/>
        <v>0</v>
      </c>
      <c r="BP23" s="71">
        <f t="shared" si="45"/>
        <v>0</v>
      </c>
      <c r="BQ23" s="71">
        <f t="shared" si="45"/>
        <v>0</v>
      </c>
      <c r="BR23" s="71">
        <f t="shared" si="45"/>
        <v>0</v>
      </c>
      <c r="BS23" s="71">
        <f t="shared" si="45"/>
        <v>0</v>
      </c>
      <c r="BT23" s="71">
        <f t="shared" si="45"/>
        <v>0</v>
      </c>
      <c r="BU23" s="71">
        <f t="shared" si="45"/>
        <v>0</v>
      </c>
      <c r="BV23" s="71">
        <f t="shared" si="45"/>
        <v>0</v>
      </c>
      <c r="BW23" s="71">
        <f t="shared" si="45"/>
        <v>0</v>
      </c>
      <c r="BX23" s="71">
        <f t="shared" si="45"/>
        <v>0</v>
      </c>
      <c r="BY23" s="71">
        <f t="shared" si="45"/>
        <v>0</v>
      </c>
      <c r="BZ23" s="71">
        <f t="shared" si="45"/>
        <v>0</v>
      </c>
      <c r="CA23" s="71">
        <f t="shared" si="45"/>
        <v>0</v>
      </c>
      <c r="CB23" s="71">
        <f t="shared" si="45"/>
        <v>0</v>
      </c>
      <c r="CC23" s="71">
        <f t="shared" si="45"/>
        <v>0</v>
      </c>
      <c r="CD23" s="71">
        <f t="shared" si="45"/>
        <v>0</v>
      </c>
      <c r="CE23" s="71">
        <f t="shared" si="45"/>
        <v>0</v>
      </c>
      <c r="CF23" s="71">
        <f t="shared" si="45"/>
        <v>0</v>
      </c>
      <c r="CG23" s="71">
        <f t="shared" si="45"/>
        <v>0</v>
      </c>
      <c r="CH23" s="71">
        <f t="shared" si="45"/>
        <v>0</v>
      </c>
      <c r="CI23" s="71">
        <f t="shared" si="45"/>
        <v>0</v>
      </c>
      <c r="CJ23" s="71">
        <f t="shared" si="45"/>
        <v>0</v>
      </c>
      <c r="CK23" s="71">
        <f t="shared" si="45"/>
        <v>0</v>
      </c>
      <c r="CL23" s="71">
        <f t="shared" si="45"/>
        <v>0</v>
      </c>
      <c r="CM23" s="71">
        <f t="shared" si="45"/>
        <v>0</v>
      </c>
      <c r="CN23" s="71">
        <f t="shared" si="45"/>
        <v>0</v>
      </c>
      <c r="CO23" s="71">
        <f t="shared" si="45"/>
        <v>0</v>
      </c>
      <c r="CP23" s="71">
        <f t="shared" si="45"/>
        <v>0</v>
      </c>
      <c r="CQ23" s="71">
        <f t="shared" si="45"/>
        <v>0</v>
      </c>
      <c r="CR23" s="71">
        <f t="shared" si="45"/>
        <v>0</v>
      </c>
      <c r="CS23" s="71">
        <f t="shared" si="45"/>
        <v>0</v>
      </c>
      <c r="CT23" s="71">
        <f t="shared" si="45"/>
        <v>0</v>
      </c>
      <c r="CU23" s="71">
        <f t="shared" si="45"/>
        <v>0</v>
      </c>
      <c r="CV23" s="71">
        <f t="shared" si="45"/>
        <v>0</v>
      </c>
      <c r="CW23" s="71">
        <f t="shared" si="45"/>
        <v>0</v>
      </c>
      <c r="CX23" s="71">
        <f t="shared" si="45"/>
        <v>0</v>
      </c>
      <c r="CY23" s="71">
        <f t="shared" si="45"/>
        <v>0</v>
      </c>
      <c r="CZ23" s="71">
        <f t="shared" si="45"/>
        <v>0</v>
      </c>
      <c r="DA23" s="71">
        <f t="shared" si="45"/>
        <v>0</v>
      </c>
      <c r="DB23" s="71">
        <f t="shared" si="45"/>
        <v>0</v>
      </c>
      <c r="DC23" s="71">
        <f t="shared" si="45"/>
        <v>0</v>
      </c>
      <c r="DD23" s="71">
        <f t="shared" si="45"/>
        <v>0</v>
      </c>
      <c r="DE23" s="71">
        <f>SUM(DE24:DE28)</f>
        <v>0</v>
      </c>
      <c r="DF23" s="71">
        <f t="shared" si="45"/>
        <v>0</v>
      </c>
    </row>
    <row r="24" spans="2:110" outlineLevel="1" x14ac:dyDescent="0.25">
      <c r="B24" s="43" t="s">
        <v>116</v>
      </c>
      <c r="C24" s="43" t="s">
        <v>137</v>
      </c>
      <c r="D24" s="5">
        <f t="shared" ref="D24:D28" si="46">SUM(E24:H24)</f>
        <v>1005001.292</v>
      </c>
      <c r="E24" s="5">
        <f t="shared" ref="E24:E28" si="47">SUM(I24:T24)</f>
        <v>52999.712</v>
      </c>
      <c r="F24" s="5">
        <f t="shared" ref="F24:F28" si="48">SUM(U24:AF24)</f>
        <v>712000.69440000004</v>
      </c>
      <c r="G24" s="5">
        <f t="shared" ref="G24:G28" si="49">SUM(AG24:AR24)</f>
        <v>240000.88560000001</v>
      </c>
      <c r="H24" s="5">
        <f t="shared" ref="H24:H28" si="50">SUM(AS24:BD24)</f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1999.992</v>
      </c>
      <c r="S24" s="5">
        <v>14999.928</v>
      </c>
      <c r="T24" s="5">
        <v>35999.792000000001</v>
      </c>
      <c r="U24" s="5">
        <v>39999.767999999996</v>
      </c>
      <c r="V24" s="5">
        <v>38999.808000000005</v>
      </c>
      <c r="W24" s="5">
        <v>35999.832000000002</v>
      </c>
      <c r="X24" s="5">
        <v>43999.807200000003</v>
      </c>
      <c r="Y24" s="5">
        <v>57999.891200000005</v>
      </c>
      <c r="Z24" s="5">
        <v>53000.127199999995</v>
      </c>
      <c r="AA24" s="5">
        <v>67000.200800000006</v>
      </c>
      <c r="AB24" s="5">
        <v>75000.252000000008</v>
      </c>
      <c r="AC24" s="5">
        <v>76000.253599999996</v>
      </c>
      <c r="AD24" s="5">
        <v>78000.256800000003</v>
      </c>
      <c r="AE24" s="5">
        <v>71000.245600000009</v>
      </c>
      <c r="AF24" s="5">
        <v>75000.252000000008</v>
      </c>
      <c r="AG24" s="5">
        <v>76000.253599999996</v>
      </c>
      <c r="AH24" s="5">
        <v>76000.253599999996</v>
      </c>
      <c r="AI24" s="5">
        <v>54000.209600000002</v>
      </c>
      <c r="AJ24" s="5">
        <v>26000.120799999997</v>
      </c>
      <c r="AK24" s="5">
        <v>8000.0480000000007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60"/>
      <c r="BF24" s="5">
        <f t="shared" ref="BF24:BF28" si="51">SUM(BG24:BJ24)</f>
        <v>0</v>
      </c>
      <c r="BG24" s="5">
        <f t="shared" ref="BG24:BG28" si="52">SUM(BK24:BV24)</f>
        <v>0</v>
      </c>
      <c r="BH24" s="5">
        <f t="shared" ref="BH24:BH28" si="53">SUM(BW24:CH24)</f>
        <v>0</v>
      </c>
      <c r="BI24" s="5">
        <f t="shared" ref="BI24:BI28" si="54">SUM(CI24:CT24)</f>
        <v>0</v>
      </c>
      <c r="BJ24" s="5">
        <f t="shared" ref="BJ24:BJ28" si="55">SUM(CU24:DF24)</f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5">
        <v>0</v>
      </c>
      <c r="CW24" s="5">
        <v>0</v>
      </c>
      <c r="CX24" s="5">
        <v>0</v>
      </c>
      <c r="CY24" s="5">
        <v>0</v>
      </c>
      <c r="CZ24" s="5">
        <v>0</v>
      </c>
      <c r="DA24" s="5">
        <v>0</v>
      </c>
      <c r="DB24" s="5">
        <v>0</v>
      </c>
      <c r="DC24" s="5">
        <v>0</v>
      </c>
      <c r="DD24" s="5">
        <v>0</v>
      </c>
      <c r="DE24" s="5">
        <v>0</v>
      </c>
      <c r="DF24" s="5">
        <v>0</v>
      </c>
    </row>
    <row r="25" spans="2:110" outlineLevel="1" x14ac:dyDescent="0.25">
      <c r="B25" s="43" t="s">
        <v>116</v>
      </c>
      <c r="C25" s="43" t="s">
        <v>138</v>
      </c>
      <c r="D25" s="5">
        <f t="shared" si="46"/>
        <v>102001.36</v>
      </c>
      <c r="E25" s="5">
        <f t="shared" si="47"/>
        <v>21200.288</v>
      </c>
      <c r="F25" s="5">
        <f t="shared" si="48"/>
        <v>80801.072</v>
      </c>
      <c r="G25" s="5">
        <f t="shared" si="49"/>
        <v>0</v>
      </c>
      <c r="H25" s="5">
        <f t="shared" si="50"/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800.00800000000004</v>
      </c>
      <c r="S25" s="5">
        <v>6000.0720000000001</v>
      </c>
      <c r="T25" s="5">
        <v>14400.207999999999</v>
      </c>
      <c r="U25" s="5">
        <v>16000.232000000002</v>
      </c>
      <c r="V25" s="5">
        <v>15600.191999999999</v>
      </c>
      <c r="W25" s="5">
        <v>14400.168</v>
      </c>
      <c r="X25" s="5">
        <v>16000.207999999999</v>
      </c>
      <c r="Y25" s="5">
        <v>13600.200000000003</v>
      </c>
      <c r="Z25" s="5">
        <v>3600.04</v>
      </c>
      <c r="AA25" s="5">
        <v>1600.0319999999997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60"/>
      <c r="BF25" s="5">
        <f t="shared" si="51"/>
        <v>0</v>
      </c>
      <c r="BG25" s="5">
        <f t="shared" si="52"/>
        <v>0</v>
      </c>
      <c r="BH25" s="5">
        <f t="shared" si="53"/>
        <v>0</v>
      </c>
      <c r="BI25" s="5">
        <f t="shared" si="54"/>
        <v>0</v>
      </c>
      <c r="BJ25" s="5">
        <f t="shared" si="55"/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5">
        <v>0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5">
        <v>0</v>
      </c>
      <c r="CM25" s="5">
        <v>0</v>
      </c>
      <c r="CN25" s="5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0</v>
      </c>
      <c r="DA25" s="5">
        <v>0</v>
      </c>
      <c r="DB25" s="5">
        <v>0</v>
      </c>
      <c r="DC25" s="5">
        <v>0</v>
      </c>
      <c r="DD25" s="5">
        <v>0</v>
      </c>
      <c r="DE25" s="5">
        <v>0</v>
      </c>
      <c r="DF25" s="5">
        <v>0</v>
      </c>
    </row>
    <row r="26" spans="2:110" outlineLevel="1" x14ac:dyDescent="0.25">
      <c r="B26" s="43" t="s">
        <v>116</v>
      </c>
      <c r="C26" s="43" t="s">
        <v>139</v>
      </c>
      <c r="D26" s="5">
        <f t="shared" si="46"/>
        <v>249999.99999999994</v>
      </c>
      <c r="E26" s="5">
        <f t="shared" si="47"/>
        <v>52631.578947368398</v>
      </c>
      <c r="F26" s="5">
        <f t="shared" si="48"/>
        <v>157894.73684210525</v>
      </c>
      <c r="G26" s="5">
        <f t="shared" si="49"/>
        <v>39473.684210526299</v>
      </c>
      <c r="H26" s="5">
        <f t="shared" si="50"/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13157.8947368421</v>
      </c>
      <c r="R26" s="5">
        <v>13157.8947368421</v>
      </c>
      <c r="S26" s="5">
        <v>13157.8947368421</v>
      </c>
      <c r="T26" s="5">
        <v>13157.8947368421</v>
      </c>
      <c r="U26" s="5">
        <v>13157.8947368421</v>
      </c>
      <c r="V26" s="5">
        <v>13157.8947368421</v>
      </c>
      <c r="W26" s="5">
        <v>13157.8947368421</v>
      </c>
      <c r="X26" s="5">
        <v>13157.8947368421</v>
      </c>
      <c r="Y26" s="5">
        <v>13157.8947368421</v>
      </c>
      <c r="Z26" s="5">
        <v>13157.8947368421</v>
      </c>
      <c r="AA26" s="5">
        <v>13157.8947368421</v>
      </c>
      <c r="AB26" s="5">
        <v>13157.8947368421</v>
      </c>
      <c r="AC26" s="5">
        <v>13157.8947368421</v>
      </c>
      <c r="AD26" s="5">
        <v>13157.8947368421</v>
      </c>
      <c r="AE26" s="5">
        <v>13157.8947368421</v>
      </c>
      <c r="AF26" s="5">
        <v>13157.8947368421</v>
      </c>
      <c r="AG26" s="5">
        <v>13157.8947368421</v>
      </c>
      <c r="AH26" s="5">
        <v>13157.8947368421</v>
      </c>
      <c r="AI26" s="5">
        <v>13157.8947368421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60"/>
      <c r="BF26" s="5">
        <f t="shared" si="51"/>
        <v>0</v>
      </c>
      <c r="BG26" s="5">
        <f t="shared" si="52"/>
        <v>0</v>
      </c>
      <c r="BH26" s="5">
        <f t="shared" si="53"/>
        <v>0</v>
      </c>
      <c r="BI26" s="5">
        <f t="shared" si="54"/>
        <v>0</v>
      </c>
      <c r="BJ26" s="5">
        <f t="shared" si="55"/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0</v>
      </c>
      <c r="DB26" s="5">
        <v>0</v>
      </c>
      <c r="DC26" s="5">
        <v>0</v>
      </c>
      <c r="DD26" s="5">
        <v>0</v>
      </c>
      <c r="DE26" s="5">
        <v>0</v>
      </c>
      <c r="DF26" s="5">
        <v>0</v>
      </c>
    </row>
    <row r="27" spans="2:110" outlineLevel="1" x14ac:dyDescent="0.25">
      <c r="B27" s="43" t="s">
        <v>116</v>
      </c>
      <c r="C27" s="43" t="s">
        <v>140</v>
      </c>
      <c r="D27" s="5">
        <f t="shared" si="46"/>
        <v>1530001.3599999999</v>
      </c>
      <c r="E27" s="5">
        <f t="shared" si="47"/>
        <v>318000.288</v>
      </c>
      <c r="F27" s="5">
        <f t="shared" si="48"/>
        <v>1212001.0719999999</v>
      </c>
      <c r="G27" s="5">
        <f t="shared" si="49"/>
        <v>0</v>
      </c>
      <c r="H27" s="5">
        <f t="shared" si="50"/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12000.008</v>
      </c>
      <c r="S27" s="5">
        <v>90000.072</v>
      </c>
      <c r="T27" s="5">
        <v>216000.20800000001</v>
      </c>
      <c r="U27" s="5">
        <v>240000.23200000002</v>
      </c>
      <c r="V27" s="5">
        <v>234000.19199999998</v>
      </c>
      <c r="W27" s="5">
        <v>216000.16800000001</v>
      </c>
      <c r="X27" s="5">
        <v>240000.20800000001</v>
      </c>
      <c r="Y27" s="5">
        <v>204000.20000000004</v>
      </c>
      <c r="Z27" s="5">
        <v>54000.04</v>
      </c>
      <c r="AA27" s="5">
        <v>24000.031999999999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60"/>
      <c r="BF27" s="5">
        <f t="shared" si="51"/>
        <v>0</v>
      </c>
      <c r="BG27" s="5">
        <f t="shared" si="52"/>
        <v>0</v>
      </c>
      <c r="BH27" s="5">
        <f t="shared" si="53"/>
        <v>0</v>
      </c>
      <c r="BI27" s="5">
        <f t="shared" si="54"/>
        <v>0</v>
      </c>
      <c r="BJ27" s="5">
        <f t="shared" si="55"/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</row>
    <row r="28" spans="2:110" outlineLevel="1" x14ac:dyDescent="0.25">
      <c r="B28" s="43" t="s">
        <v>116</v>
      </c>
      <c r="C28" s="43" t="s">
        <v>141</v>
      </c>
      <c r="D28" s="5">
        <f t="shared" si="46"/>
        <v>1004003.312</v>
      </c>
      <c r="E28" s="5">
        <f t="shared" si="47"/>
        <v>42399.567999999992</v>
      </c>
      <c r="F28" s="5">
        <f t="shared" si="48"/>
        <v>769602.0784</v>
      </c>
      <c r="G28" s="5">
        <f t="shared" si="49"/>
        <v>192001.66560000004</v>
      </c>
      <c r="H28" s="5">
        <f t="shared" si="50"/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1599.9880000000001</v>
      </c>
      <c r="S28" s="5">
        <v>11999.892</v>
      </c>
      <c r="T28" s="5">
        <v>28799.687999999995</v>
      </c>
      <c r="U28" s="5">
        <v>31999.652000000002</v>
      </c>
      <c r="V28" s="5">
        <v>31199.712</v>
      </c>
      <c r="W28" s="5">
        <v>28799.748</v>
      </c>
      <c r="X28" s="5">
        <v>35199.715199999991</v>
      </c>
      <c r="Y28" s="5">
        <v>46399.863200000007</v>
      </c>
      <c r="Z28" s="5">
        <v>242400.23919999995</v>
      </c>
      <c r="AA28" s="5">
        <v>53600.388800000001</v>
      </c>
      <c r="AB28" s="5">
        <v>60000.552000000011</v>
      </c>
      <c r="AC28" s="5">
        <v>60800.561600000015</v>
      </c>
      <c r="AD28" s="5">
        <v>62400.580800000003</v>
      </c>
      <c r="AE28" s="5">
        <v>56800.513600000013</v>
      </c>
      <c r="AF28" s="5">
        <v>60000.552000000011</v>
      </c>
      <c r="AG28" s="5">
        <v>60800.561600000015</v>
      </c>
      <c r="AH28" s="5">
        <v>60800.561600000015</v>
      </c>
      <c r="AI28" s="5">
        <v>43200.361600000004</v>
      </c>
      <c r="AJ28" s="5">
        <v>20800.148800000003</v>
      </c>
      <c r="AK28" s="5">
        <v>6400.0319999999992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60"/>
      <c r="BF28" s="5">
        <f t="shared" si="51"/>
        <v>0</v>
      </c>
      <c r="BG28" s="5">
        <f t="shared" si="52"/>
        <v>0</v>
      </c>
      <c r="BH28" s="5">
        <f t="shared" si="53"/>
        <v>0</v>
      </c>
      <c r="BI28" s="5">
        <f t="shared" si="54"/>
        <v>0</v>
      </c>
      <c r="BJ28" s="5">
        <f t="shared" si="55"/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</row>
    <row r="29" spans="2:110" x14ac:dyDescent="0.25">
      <c r="B29" s="45" t="s">
        <v>116</v>
      </c>
      <c r="C29" s="45" t="s">
        <v>142</v>
      </c>
      <c r="D29" s="72">
        <f>SUM(D30:D32)</f>
        <v>5791387.9034115169</v>
      </c>
      <c r="E29" s="72">
        <f>SUM(E30:E32)</f>
        <v>1248836.6831416851</v>
      </c>
      <c r="F29" s="72">
        <f>SUM(F30:F32)</f>
        <v>3204462.6191285476</v>
      </c>
      <c r="G29" s="72">
        <f>SUM(G30:G32)</f>
        <v>1338088.6011412845</v>
      </c>
      <c r="H29" s="68">
        <f>SUM(H30:H32)</f>
        <v>0</v>
      </c>
      <c r="I29" s="72">
        <f t="shared" ref="I29:BD29" si="56">SUM(I30:I32)</f>
        <v>7627.2346410607552</v>
      </c>
      <c r="J29" s="72">
        <f t="shared" si="56"/>
        <v>8672.6190238186209</v>
      </c>
      <c r="K29" s="72">
        <f t="shared" si="56"/>
        <v>65420.733053230368</v>
      </c>
      <c r="L29" s="72">
        <f t="shared" si="56"/>
        <v>67341.180721809331</v>
      </c>
      <c r="M29" s="72">
        <f t="shared" si="56"/>
        <v>69274.034436188987</v>
      </c>
      <c r="N29" s="72">
        <f t="shared" si="56"/>
        <v>71220.909793540384</v>
      </c>
      <c r="O29" s="72">
        <f t="shared" si="56"/>
        <v>123898.34567459546</v>
      </c>
      <c r="P29" s="72">
        <f t="shared" si="56"/>
        <v>126841.2403190903</v>
      </c>
      <c r="Q29" s="72">
        <f t="shared" si="56"/>
        <v>153380.99693314137</v>
      </c>
      <c r="R29" s="72">
        <f t="shared" si="56"/>
        <v>146795.15303319611</v>
      </c>
      <c r="S29" s="72">
        <f t="shared" si="56"/>
        <v>179060.87966509938</v>
      </c>
      <c r="T29" s="72">
        <f t="shared" si="56"/>
        <v>229303.35584691403</v>
      </c>
      <c r="U29" s="72">
        <f t="shared" si="56"/>
        <v>241302.26610182758</v>
      </c>
      <c r="V29" s="72">
        <f t="shared" si="56"/>
        <v>240899.80720462752</v>
      </c>
      <c r="W29" s="72">
        <f t="shared" si="56"/>
        <v>234517.86591791056</v>
      </c>
      <c r="X29" s="72">
        <f t="shared" si="56"/>
        <v>249659.26006441392</v>
      </c>
      <c r="Y29" s="72">
        <f t="shared" si="56"/>
        <v>272160.7282070748</v>
      </c>
      <c r="Z29" s="72">
        <f t="shared" si="56"/>
        <v>300519.17127889371</v>
      </c>
      <c r="AA29" s="72">
        <f t="shared" si="56"/>
        <v>272933.25016450509</v>
      </c>
      <c r="AB29" s="72">
        <f t="shared" si="56"/>
        <v>283394.04520351882</v>
      </c>
      <c r="AC29" s="72">
        <f t="shared" si="56"/>
        <v>283103.98110277526</v>
      </c>
      <c r="AD29" s="72">
        <f t="shared" si="56"/>
        <v>283931.89887631778</v>
      </c>
      <c r="AE29" s="72">
        <f t="shared" si="56"/>
        <v>268987.3291431386</v>
      </c>
      <c r="AF29" s="72">
        <f t="shared" si="56"/>
        <v>273053.01586354343</v>
      </c>
      <c r="AG29" s="72">
        <f t="shared" si="56"/>
        <v>273371.42395509803</v>
      </c>
      <c r="AH29" s="72">
        <f t="shared" si="56"/>
        <v>272946.42764135834</v>
      </c>
      <c r="AI29" s="72">
        <f t="shared" si="56"/>
        <v>233461.53614080304</v>
      </c>
      <c r="AJ29" s="72">
        <f t="shared" si="56"/>
        <v>172715.45996767239</v>
      </c>
      <c r="AK29" s="72">
        <f t="shared" si="56"/>
        <v>135751.28626573161</v>
      </c>
      <c r="AL29" s="72">
        <f t="shared" si="56"/>
        <v>118161.98397337314</v>
      </c>
      <c r="AM29" s="72">
        <f t="shared" si="56"/>
        <v>43863.540136624302</v>
      </c>
      <c r="AN29" s="72">
        <f t="shared" si="56"/>
        <v>43894.095726106229</v>
      </c>
      <c r="AO29" s="72">
        <f t="shared" si="56"/>
        <v>43922.847334517261</v>
      </c>
      <c r="AP29" s="72">
        <f t="shared" si="56"/>
        <v>0</v>
      </c>
      <c r="AQ29" s="72">
        <f t="shared" si="56"/>
        <v>0</v>
      </c>
      <c r="AR29" s="72">
        <f t="shared" si="56"/>
        <v>0</v>
      </c>
      <c r="AS29" s="72">
        <f t="shared" si="56"/>
        <v>0</v>
      </c>
      <c r="AT29" s="72">
        <f t="shared" si="56"/>
        <v>0</v>
      </c>
      <c r="AU29" s="72">
        <f t="shared" si="56"/>
        <v>0</v>
      </c>
      <c r="AV29" s="72">
        <f t="shared" si="56"/>
        <v>0</v>
      </c>
      <c r="AW29" s="72">
        <f t="shared" si="56"/>
        <v>0</v>
      </c>
      <c r="AX29" s="72">
        <f t="shared" si="56"/>
        <v>0</v>
      </c>
      <c r="AY29" s="72">
        <f t="shared" si="56"/>
        <v>0</v>
      </c>
      <c r="AZ29" s="72">
        <f t="shared" si="56"/>
        <v>0</v>
      </c>
      <c r="BA29" s="72">
        <f t="shared" si="56"/>
        <v>0</v>
      </c>
      <c r="BB29" s="72">
        <f t="shared" si="56"/>
        <v>0</v>
      </c>
      <c r="BC29" s="72">
        <f t="shared" si="56"/>
        <v>0</v>
      </c>
      <c r="BD29" s="72">
        <f t="shared" si="56"/>
        <v>0</v>
      </c>
      <c r="BE29" s="60"/>
      <c r="BF29" s="72">
        <f t="shared" ref="BF29:BK29" si="57">SUM(BF30:BF32)</f>
        <v>723433.42200000002</v>
      </c>
      <c r="BG29" s="72">
        <f t="shared" si="57"/>
        <v>106179.74880181818</v>
      </c>
      <c r="BH29" s="72">
        <f t="shared" si="57"/>
        <v>351761.34524212126</v>
      </c>
      <c r="BI29" s="72">
        <f t="shared" si="57"/>
        <v>265492.32795606059</v>
      </c>
      <c r="BJ29" s="68">
        <f t="shared" si="57"/>
        <v>0</v>
      </c>
      <c r="BK29" s="72">
        <f t="shared" si="57"/>
        <v>0</v>
      </c>
      <c r="BL29" s="72">
        <f t="shared" ref="BL29:DF29" si="58">SUM(BL30:BL32)</f>
        <v>0</v>
      </c>
      <c r="BM29" s="72">
        <f t="shared" si="58"/>
        <v>2863.65</v>
      </c>
      <c r="BN29" s="72">
        <f t="shared" si="58"/>
        <v>2863.65</v>
      </c>
      <c r="BO29" s="72">
        <f t="shared" si="58"/>
        <v>2863.65</v>
      </c>
      <c r="BP29" s="72">
        <f t="shared" si="58"/>
        <v>8590.9500000000007</v>
      </c>
      <c r="BQ29" s="72">
        <f t="shared" si="58"/>
        <v>12656.423666666664</v>
      </c>
      <c r="BR29" s="72">
        <f t="shared" si="58"/>
        <v>12656.423666666664</v>
      </c>
      <c r="BS29" s="72">
        <f t="shared" si="58"/>
        <v>12752.62221212121</v>
      </c>
      <c r="BT29" s="72">
        <f t="shared" si="58"/>
        <v>16977.45975212122</v>
      </c>
      <c r="BU29" s="72">
        <f t="shared" si="58"/>
        <v>16977.45975212122</v>
      </c>
      <c r="BV29" s="72">
        <f t="shared" si="58"/>
        <v>16977.45975212122</v>
      </c>
      <c r="BW29" s="72">
        <f t="shared" si="58"/>
        <v>17292.207641010104</v>
      </c>
      <c r="BX29" s="72">
        <f t="shared" si="58"/>
        <v>17292.207641010104</v>
      </c>
      <c r="BY29" s="72">
        <f t="shared" si="58"/>
        <v>17292.207641010104</v>
      </c>
      <c r="BZ29" s="72">
        <f t="shared" si="58"/>
        <v>28218.455783867244</v>
      </c>
      <c r="CA29" s="72">
        <f t="shared" si="58"/>
        <v>28218.455783867244</v>
      </c>
      <c r="CB29" s="72">
        <f t="shared" si="58"/>
        <v>28218.455783867244</v>
      </c>
      <c r="CC29" s="72">
        <f t="shared" si="58"/>
        <v>28130.273783867244</v>
      </c>
      <c r="CD29" s="72">
        <f t="shared" si="58"/>
        <v>32867.212843867244</v>
      </c>
      <c r="CE29" s="72">
        <f t="shared" si="58"/>
        <v>32867.212843867244</v>
      </c>
      <c r="CF29" s="72">
        <f t="shared" si="58"/>
        <v>32867.212843867244</v>
      </c>
      <c r="CG29" s="72">
        <f t="shared" si="58"/>
        <v>44248.721326010098</v>
      </c>
      <c r="CH29" s="72">
        <f t="shared" si="58"/>
        <v>44248.721326010098</v>
      </c>
      <c r="CI29" s="72">
        <f t="shared" si="58"/>
        <v>44248.721326010098</v>
      </c>
      <c r="CJ29" s="72">
        <f t="shared" si="58"/>
        <v>44248.721326010098</v>
      </c>
      <c r="CK29" s="72">
        <f t="shared" si="58"/>
        <v>44248.721326010098</v>
      </c>
      <c r="CL29" s="72">
        <f t="shared" si="58"/>
        <v>44248.721326010098</v>
      </c>
      <c r="CM29" s="72">
        <f t="shared" si="58"/>
        <v>44248.721326010098</v>
      </c>
      <c r="CN29" s="72">
        <f t="shared" si="58"/>
        <v>44248.721326010098</v>
      </c>
      <c r="CO29" s="72">
        <f t="shared" si="58"/>
        <v>0</v>
      </c>
      <c r="CP29" s="72">
        <f t="shared" si="58"/>
        <v>0</v>
      </c>
      <c r="CQ29" s="72">
        <f t="shared" si="58"/>
        <v>0</v>
      </c>
      <c r="CR29" s="72">
        <f t="shared" si="58"/>
        <v>0</v>
      </c>
      <c r="CS29" s="72">
        <f t="shared" si="58"/>
        <v>0</v>
      </c>
      <c r="CT29" s="72">
        <f t="shared" si="58"/>
        <v>0</v>
      </c>
      <c r="CU29" s="72">
        <f t="shared" si="58"/>
        <v>0</v>
      </c>
      <c r="CV29" s="72">
        <f t="shared" si="58"/>
        <v>0</v>
      </c>
      <c r="CW29" s="72">
        <f t="shared" si="58"/>
        <v>0</v>
      </c>
      <c r="CX29" s="72">
        <f t="shared" si="58"/>
        <v>0</v>
      </c>
      <c r="CY29" s="72">
        <f t="shared" si="58"/>
        <v>0</v>
      </c>
      <c r="CZ29" s="72">
        <f t="shared" si="58"/>
        <v>0</v>
      </c>
      <c r="DA29" s="72">
        <f t="shared" si="58"/>
        <v>0</v>
      </c>
      <c r="DB29" s="72">
        <f t="shared" si="58"/>
        <v>0</v>
      </c>
      <c r="DC29" s="72">
        <f t="shared" si="58"/>
        <v>0</v>
      </c>
      <c r="DD29" s="72">
        <f t="shared" si="58"/>
        <v>0</v>
      </c>
      <c r="DE29" s="72">
        <f>SUM(DE30:DE32)</f>
        <v>0</v>
      </c>
      <c r="DF29" s="72">
        <f t="shared" si="58"/>
        <v>0</v>
      </c>
    </row>
    <row r="30" spans="2:110" outlineLevel="1" x14ac:dyDescent="0.25">
      <c r="B30" s="43" t="s">
        <v>116</v>
      </c>
      <c r="C30" s="43" t="s">
        <v>143</v>
      </c>
      <c r="D30" s="5">
        <f t="shared" ref="D30:D31" si="59">SUM(E30:H30)</f>
        <v>5229149.7392271422</v>
      </c>
      <c r="E30" s="5">
        <f t="shared" ref="E30:E32" si="60">SUM(I30:T30)</f>
        <v>1109274.6379052317</v>
      </c>
      <c r="F30" s="5">
        <f t="shared" ref="F30:F32" si="61">SUM(U30:AF30)</f>
        <v>2864805.9160529203</v>
      </c>
      <c r="G30" s="5">
        <f t="shared" ref="G30:G32" si="62">SUM(AG30:AR30)</f>
        <v>1255069.18526899</v>
      </c>
      <c r="H30" s="5">
        <f t="shared" ref="H30:H32" si="63">SUM(AS30:BD30)</f>
        <v>0</v>
      </c>
      <c r="I30" s="5">
        <v>7176.2518666666665</v>
      </c>
      <c r="J30" s="5">
        <v>7176.2518666666665</v>
      </c>
      <c r="K30" s="5">
        <v>62501.505366666657</v>
      </c>
      <c r="L30" s="5">
        <v>62501.505366666657</v>
      </c>
      <c r="M30" s="5">
        <v>62501.505366666657</v>
      </c>
      <c r="N30" s="5">
        <v>62501.505366666657</v>
      </c>
      <c r="O30" s="5">
        <v>112800.48662142853</v>
      </c>
      <c r="P30" s="5">
        <v>112800.48662142853</v>
      </c>
      <c r="Q30" s="5">
        <v>136179.0003977443</v>
      </c>
      <c r="R30" s="5">
        <v>126437.55149491278</v>
      </c>
      <c r="S30" s="5">
        <v>155410.2412967048</v>
      </c>
      <c r="T30" s="5">
        <v>201288.34627301275</v>
      </c>
      <c r="U30" s="5">
        <v>210080.99125118484</v>
      </c>
      <c r="V30" s="5">
        <v>208845.98594756477</v>
      </c>
      <c r="W30" s="5">
        <v>202421.47090939275</v>
      </c>
      <c r="X30" s="5">
        <v>217921.89112283802</v>
      </c>
      <c r="Y30" s="5">
        <v>239744.86185923999</v>
      </c>
      <c r="Z30" s="5">
        <v>268210.16135388601</v>
      </c>
      <c r="AA30" s="5">
        <v>242732.42166689294</v>
      </c>
      <c r="AB30" s="5">
        <v>254969.62638838412</v>
      </c>
      <c r="AC30" s="5">
        <v>256703.22845274972</v>
      </c>
      <c r="AD30" s="5">
        <v>260170.43258148091</v>
      </c>
      <c r="AE30" s="5">
        <v>248035.21813092177</v>
      </c>
      <c r="AF30" s="5">
        <v>254969.62638838412</v>
      </c>
      <c r="AG30" s="5">
        <v>256703.22845274972</v>
      </c>
      <c r="AH30" s="5">
        <v>256703.22845274972</v>
      </c>
      <c r="AI30" s="5">
        <v>218337.36620434374</v>
      </c>
      <c r="AJ30" s="5">
        <v>161191.90506477081</v>
      </c>
      <c r="AK30" s="5">
        <v>128853.983744376</v>
      </c>
      <c r="AL30" s="5">
        <v>114078.69990000001</v>
      </c>
      <c r="AM30" s="5">
        <v>39733.59115</v>
      </c>
      <c r="AN30" s="5">
        <v>39733.59115</v>
      </c>
      <c r="AO30" s="5">
        <v>39733.59115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60"/>
      <c r="BF30" s="5">
        <f t="shared" ref="BF30:BF32" si="64">SUM(BG30:BJ30)</f>
        <v>723433.42200000002</v>
      </c>
      <c r="BG30" s="5">
        <f t="shared" ref="BG30:BG32" si="65">SUM(BK30:BV30)</f>
        <v>106179.74880181818</v>
      </c>
      <c r="BH30" s="5">
        <f t="shared" ref="BH30:BH32" si="66">SUM(BW30:CH30)</f>
        <v>351761.34524212126</v>
      </c>
      <c r="BI30" s="5">
        <f t="shared" ref="BI30:BI32" si="67">SUM(CI30:CT30)</f>
        <v>265492.32795606059</v>
      </c>
      <c r="BJ30" s="5">
        <f t="shared" ref="BJ30:BJ32" si="68">SUM(CU30:DF30)</f>
        <v>0</v>
      </c>
      <c r="BK30" s="5">
        <v>0</v>
      </c>
      <c r="BL30" s="5">
        <v>0</v>
      </c>
      <c r="BM30" s="5">
        <v>2863.65</v>
      </c>
      <c r="BN30" s="5">
        <v>2863.65</v>
      </c>
      <c r="BO30" s="5">
        <v>2863.65</v>
      </c>
      <c r="BP30" s="5">
        <v>8590.9500000000007</v>
      </c>
      <c r="BQ30" s="5">
        <v>12656.423666666664</v>
      </c>
      <c r="BR30" s="5">
        <v>12656.423666666664</v>
      </c>
      <c r="BS30" s="5">
        <v>12752.62221212121</v>
      </c>
      <c r="BT30" s="5">
        <v>16977.45975212122</v>
      </c>
      <c r="BU30" s="5">
        <v>16977.45975212122</v>
      </c>
      <c r="BV30" s="5">
        <v>16977.45975212122</v>
      </c>
      <c r="BW30" s="5">
        <v>17292.207641010104</v>
      </c>
      <c r="BX30" s="5">
        <v>17292.207641010104</v>
      </c>
      <c r="BY30" s="5">
        <v>17292.207641010104</v>
      </c>
      <c r="BZ30" s="5">
        <v>28218.455783867244</v>
      </c>
      <c r="CA30" s="5">
        <v>28218.455783867244</v>
      </c>
      <c r="CB30" s="5">
        <v>28218.455783867244</v>
      </c>
      <c r="CC30" s="5">
        <v>28130.273783867244</v>
      </c>
      <c r="CD30" s="5">
        <v>32867.212843867244</v>
      </c>
      <c r="CE30" s="5">
        <v>32867.212843867244</v>
      </c>
      <c r="CF30" s="5">
        <v>32867.212843867244</v>
      </c>
      <c r="CG30" s="5">
        <v>44248.721326010098</v>
      </c>
      <c r="CH30" s="5">
        <v>44248.721326010098</v>
      </c>
      <c r="CI30" s="5">
        <v>44248.721326010098</v>
      </c>
      <c r="CJ30" s="5">
        <v>44248.721326010098</v>
      </c>
      <c r="CK30" s="5">
        <v>44248.721326010098</v>
      </c>
      <c r="CL30" s="5">
        <v>44248.721326010098</v>
      </c>
      <c r="CM30" s="5">
        <v>44248.721326010098</v>
      </c>
      <c r="CN30" s="5">
        <v>44248.721326010098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5">
        <v>0</v>
      </c>
      <c r="DA30" s="5">
        <v>0</v>
      </c>
      <c r="DB30" s="5">
        <v>0</v>
      </c>
      <c r="DC30" s="5">
        <v>0</v>
      </c>
      <c r="DD30" s="5">
        <v>0</v>
      </c>
      <c r="DE30" s="5">
        <v>0</v>
      </c>
      <c r="DF30" s="5">
        <v>0</v>
      </c>
    </row>
    <row r="31" spans="2:110" outlineLevel="1" x14ac:dyDescent="0.25">
      <c r="B31" s="43" t="s">
        <v>116</v>
      </c>
      <c r="C31" s="43" t="s">
        <v>144</v>
      </c>
      <c r="D31" s="5">
        <f t="shared" si="59"/>
        <v>76020.620477573946</v>
      </c>
      <c r="E31" s="5">
        <f t="shared" si="60"/>
        <v>17116.481321272495</v>
      </c>
      <c r="F31" s="5">
        <f t="shared" si="61"/>
        <v>46885.926910093774</v>
      </c>
      <c r="G31" s="5">
        <f t="shared" si="62"/>
        <v>12018.212246207682</v>
      </c>
      <c r="H31" s="5">
        <f t="shared" si="63"/>
        <v>0</v>
      </c>
      <c r="I31" s="5">
        <v>0</v>
      </c>
      <c r="J31" s="5">
        <v>141.11372286942856</v>
      </c>
      <c r="K31" s="5">
        <v>283.25257579919906</v>
      </c>
      <c r="L31" s="5">
        <v>542.74068160553645</v>
      </c>
      <c r="M31" s="5">
        <v>804.11202640687429</v>
      </c>
      <c r="N31" s="5">
        <v>1067.3787758818753</v>
      </c>
      <c r="O31" s="5">
        <v>1332.5546800041793</v>
      </c>
      <c r="P31" s="5">
        <v>1730.2781601701874</v>
      </c>
      <c r="Q31" s="5">
        <v>2130.8875163969537</v>
      </c>
      <c r="R31" s="5">
        <v>2596.6452655470625</v>
      </c>
      <c r="S31" s="5">
        <v>2975.3734064547357</v>
      </c>
      <c r="T31" s="5">
        <v>3512.1445101364648</v>
      </c>
      <c r="U31" s="5">
        <v>4177.6908051686669</v>
      </c>
      <c r="V31" s="5">
        <v>4312.2001836195896</v>
      </c>
      <c r="W31" s="5">
        <v>4399.3505041262943</v>
      </c>
      <c r="X31" s="5">
        <v>4298.8047586476396</v>
      </c>
      <c r="Y31" s="5">
        <v>4318.5920526709197</v>
      </c>
      <c r="Z31" s="5">
        <v>4503.8469782587872</v>
      </c>
      <c r="AA31" s="5">
        <v>4226.089450111911</v>
      </c>
      <c r="AB31" s="5">
        <v>3928.5851170657465</v>
      </c>
      <c r="AC31" s="5">
        <v>3759.1370640768273</v>
      </c>
      <c r="AD31" s="5">
        <v>3346.3373242347052</v>
      </c>
      <c r="AE31" s="5">
        <v>3060.8488482405328</v>
      </c>
      <c r="AF31" s="5">
        <v>2554.4438238721473</v>
      </c>
      <c r="AG31" s="5">
        <v>2319.5081545831513</v>
      </c>
      <c r="AH31" s="5">
        <v>2182.4205930958287</v>
      </c>
      <c r="AI31" s="5">
        <v>2228.0751747891409</v>
      </c>
      <c r="AJ31" s="5">
        <v>1817.964073123695</v>
      </c>
      <c r="AK31" s="5">
        <v>1230.1052531805121</v>
      </c>
      <c r="AL31" s="5">
        <v>552.5764480923458</v>
      </c>
      <c r="AM31" s="5">
        <v>558.34222168422752</v>
      </c>
      <c r="AN31" s="5">
        <v>562.60967115719734</v>
      </c>
      <c r="AO31" s="5">
        <v>566.61065650158298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60"/>
      <c r="BF31" s="5">
        <f t="shared" si="64"/>
        <v>0</v>
      </c>
      <c r="BG31" s="5">
        <f t="shared" si="65"/>
        <v>0</v>
      </c>
      <c r="BH31" s="5">
        <f t="shared" si="66"/>
        <v>0</v>
      </c>
      <c r="BI31" s="5">
        <f t="shared" si="67"/>
        <v>0</v>
      </c>
      <c r="BJ31" s="5">
        <f t="shared" si="68"/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5">
        <v>0</v>
      </c>
      <c r="CM31" s="5">
        <v>0</v>
      </c>
      <c r="CN31" s="5">
        <v>0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0</v>
      </c>
      <c r="CY31" s="5">
        <v>0</v>
      </c>
      <c r="CZ31" s="5">
        <v>0</v>
      </c>
      <c r="DA31" s="5">
        <v>0</v>
      </c>
      <c r="DB31" s="5">
        <v>0</v>
      </c>
      <c r="DC31" s="5">
        <v>0</v>
      </c>
      <c r="DD31" s="5">
        <v>0</v>
      </c>
      <c r="DE31" s="5">
        <v>0</v>
      </c>
      <c r="DF31" s="5">
        <v>0</v>
      </c>
    </row>
    <row r="32" spans="2:110" ht="15.75" outlineLevel="1" thickBot="1" x14ac:dyDescent="0.3">
      <c r="B32" s="99" t="s">
        <v>116</v>
      </c>
      <c r="C32" s="99" t="s">
        <v>145</v>
      </c>
      <c r="D32" s="100">
        <f>SUM(E32:H32)</f>
        <v>486217.54370680091</v>
      </c>
      <c r="E32" s="5">
        <f t="shared" si="60"/>
        <v>122445.56391518097</v>
      </c>
      <c r="F32" s="5">
        <f t="shared" si="61"/>
        <v>292770.77616553335</v>
      </c>
      <c r="G32" s="5">
        <f t="shared" si="62"/>
        <v>71001.203626086615</v>
      </c>
      <c r="H32" s="5">
        <f t="shared" si="63"/>
        <v>0</v>
      </c>
      <c r="I32" s="5">
        <v>450.98277439408906</v>
      </c>
      <c r="J32" s="5">
        <v>1355.2534342825252</v>
      </c>
      <c r="K32" s="5">
        <v>2635.9751107645156</v>
      </c>
      <c r="L32" s="5">
        <v>4296.93467353713</v>
      </c>
      <c r="M32" s="5">
        <v>5968.4170431154589</v>
      </c>
      <c r="N32" s="5">
        <v>7652.025650991859</v>
      </c>
      <c r="O32" s="5">
        <v>9765.3043731627604</v>
      </c>
      <c r="P32" s="5">
        <v>12310.475537491588</v>
      </c>
      <c r="Q32" s="5">
        <v>15071.109019000103</v>
      </c>
      <c r="R32" s="5">
        <v>17760.956272736279</v>
      </c>
      <c r="S32" s="5">
        <v>20675.264961939843</v>
      </c>
      <c r="T32" s="5">
        <v>24502.865063764817</v>
      </c>
      <c r="U32" s="5">
        <v>27043.584045474057</v>
      </c>
      <c r="V32" s="5">
        <v>27741.621073443155</v>
      </c>
      <c r="W32" s="5">
        <v>27697.044504391532</v>
      </c>
      <c r="X32" s="5">
        <v>27438.564182928269</v>
      </c>
      <c r="Y32" s="5">
        <v>28097.274295163876</v>
      </c>
      <c r="Z32" s="5">
        <v>27805.1629467489</v>
      </c>
      <c r="AA32" s="5">
        <v>25974.739047500218</v>
      </c>
      <c r="AB32" s="5">
        <v>24495.833698068931</v>
      </c>
      <c r="AC32" s="5">
        <v>22641.615585948737</v>
      </c>
      <c r="AD32" s="5">
        <v>20415.1289706022</v>
      </c>
      <c r="AE32" s="5">
        <v>17891.262163976287</v>
      </c>
      <c r="AF32" s="5">
        <v>15528.945651287186</v>
      </c>
      <c r="AG32" s="5">
        <v>14348.687347765161</v>
      </c>
      <c r="AH32" s="5">
        <v>14060.778595512771</v>
      </c>
      <c r="AI32" s="5">
        <v>12896.094761670149</v>
      </c>
      <c r="AJ32" s="5">
        <v>9705.5908297778878</v>
      </c>
      <c r="AK32" s="5">
        <v>5667.1972681750876</v>
      </c>
      <c r="AL32" s="5">
        <v>3530.7076252807847</v>
      </c>
      <c r="AM32" s="5">
        <v>3571.6067649400716</v>
      </c>
      <c r="AN32" s="5">
        <v>3597.8949049490316</v>
      </c>
      <c r="AO32" s="5">
        <v>3622.6455280156806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60"/>
      <c r="BF32" s="5">
        <f t="shared" si="64"/>
        <v>0</v>
      </c>
      <c r="BG32" s="5">
        <f t="shared" si="65"/>
        <v>0</v>
      </c>
      <c r="BH32" s="5">
        <f t="shared" si="66"/>
        <v>0</v>
      </c>
      <c r="BI32" s="5">
        <f t="shared" si="67"/>
        <v>0</v>
      </c>
      <c r="BJ32" s="5">
        <f t="shared" si="68"/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0</v>
      </c>
      <c r="CM32" s="5">
        <v>0</v>
      </c>
      <c r="CN32" s="5">
        <v>0</v>
      </c>
      <c r="CO32" s="5">
        <v>0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0</v>
      </c>
      <c r="CZ32" s="5">
        <v>0</v>
      </c>
      <c r="DA32" s="5">
        <v>0</v>
      </c>
      <c r="DB32" s="5">
        <v>0</v>
      </c>
      <c r="DC32" s="5">
        <v>0</v>
      </c>
      <c r="DD32" s="5">
        <v>0</v>
      </c>
      <c r="DE32" s="5">
        <v>0</v>
      </c>
      <c r="DF32" s="5">
        <v>0</v>
      </c>
    </row>
    <row r="33" spans="2:110" x14ac:dyDescent="0.25">
      <c r="B33" s="82" t="s">
        <v>116</v>
      </c>
      <c r="C33" s="82" t="s">
        <v>146</v>
      </c>
      <c r="D33" s="75">
        <f>D4+D29</f>
        <v>36812887.903411515</v>
      </c>
      <c r="E33" s="73">
        <f t="shared" ref="E33:BD33" si="69">E4+E29</f>
        <v>5387373.0239938144</v>
      </c>
      <c r="F33" s="73">
        <f t="shared" si="69"/>
        <v>23552833.546446845</v>
      </c>
      <c r="G33" s="73">
        <f t="shared" si="69"/>
        <v>7872681.3329708586</v>
      </c>
      <c r="H33" s="73">
        <f t="shared" si="69"/>
        <v>0</v>
      </c>
      <c r="I33" s="73">
        <f t="shared" si="69"/>
        <v>134293.90130772738</v>
      </c>
      <c r="J33" s="73">
        <f t="shared" si="69"/>
        <v>135339.28569048527</v>
      </c>
      <c r="K33" s="73">
        <f t="shared" si="69"/>
        <v>247087.39971989699</v>
      </c>
      <c r="L33" s="73">
        <f t="shared" si="69"/>
        <v>249007.84738847596</v>
      </c>
      <c r="M33" s="73">
        <f t="shared" si="69"/>
        <v>250940.70110285562</v>
      </c>
      <c r="N33" s="73">
        <f t="shared" si="69"/>
        <v>252887.576460207</v>
      </c>
      <c r="O33" s="73">
        <f t="shared" si="69"/>
        <v>379160.25043650024</v>
      </c>
      <c r="P33" s="73">
        <f t="shared" si="69"/>
        <v>382103.14508099505</v>
      </c>
      <c r="Q33" s="73">
        <f t="shared" si="69"/>
        <v>444300.79643188824</v>
      </c>
      <c r="R33" s="73">
        <f t="shared" si="69"/>
        <v>475159.39697638736</v>
      </c>
      <c r="S33" s="73">
        <f t="shared" si="69"/>
        <v>891425.12360829068</v>
      </c>
      <c r="T33" s="73">
        <f t="shared" si="69"/>
        <v>1545667.5997901051</v>
      </c>
      <c r="U33" s="73">
        <f t="shared" si="69"/>
        <v>1673666.510045019</v>
      </c>
      <c r="V33" s="73">
        <f t="shared" si="69"/>
        <v>1661264.0511478186</v>
      </c>
      <c r="W33" s="73">
        <f t="shared" si="69"/>
        <v>1570882.1098611017</v>
      </c>
      <c r="X33" s="73">
        <f t="shared" si="69"/>
        <v>1781223.5040076054</v>
      </c>
      <c r="Y33" s="73">
        <f t="shared" si="69"/>
        <v>2051724.9721502662</v>
      </c>
      <c r="Z33" s="73">
        <f t="shared" si="69"/>
        <v>1996083.4152220848</v>
      </c>
      <c r="AA33" s="73">
        <f t="shared" si="69"/>
        <v>2017030.8274410295</v>
      </c>
      <c r="AB33" s="73">
        <f t="shared" si="69"/>
        <v>2165091.6224800432</v>
      </c>
      <c r="AC33" s="73">
        <f t="shared" si="69"/>
        <v>2185601.5583792999</v>
      </c>
      <c r="AD33" s="73">
        <f t="shared" si="69"/>
        <v>2228029.4761528424</v>
      </c>
      <c r="AE33" s="73">
        <f t="shared" si="69"/>
        <v>2067484.9064196632</v>
      </c>
      <c r="AF33" s="73">
        <f t="shared" si="69"/>
        <v>2154750.593140068</v>
      </c>
      <c r="AG33" s="73">
        <f t="shared" si="69"/>
        <v>2175869.0012316229</v>
      </c>
      <c r="AH33" s="73">
        <f t="shared" si="69"/>
        <v>2175444.0049178828</v>
      </c>
      <c r="AI33" s="73">
        <f t="shared" si="69"/>
        <v>1674359.1134173276</v>
      </c>
      <c r="AJ33" s="73">
        <f t="shared" si="69"/>
        <v>886515.45996767236</v>
      </c>
      <c r="AK33" s="73">
        <f t="shared" si="69"/>
        <v>455151.28626573161</v>
      </c>
      <c r="AL33" s="73">
        <f t="shared" si="69"/>
        <v>255161.98397337314</v>
      </c>
      <c r="AM33" s="73">
        <f t="shared" si="69"/>
        <v>83363.540136624302</v>
      </c>
      <c r="AN33" s="73">
        <f t="shared" si="69"/>
        <v>83394.095726106229</v>
      </c>
      <c r="AO33" s="73">
        <f t="shared" si="69"/>
        <v>83422.847334517253</v>
      </c>
      <c r="AP33" s="73">
        <f t="shared" si="69"/>
        <v>0</v>
      </c>
      <c r="AQ33" s="73">
        <f t="shared" si="69"/>
        <v>0</v>
      </c>
      <c r="AR33" s="73">
        <f t="shared" si="69"/>
        <v>0</v>
      </c>
      <c r="AS33" s="73">
        <f t="shared" si="69"/>
        <v>0</v>
      </c>
      <c r="AT33" s="73">
        <f t="shared" si="69"/>
        <v>0</v>
      </c>
      <c r="AU33" s="73">
        <f t="shared" si="69"/>
        <v>0</v>
      </c>
      <c r="AV33" s="73">
        <f t="shared" si="69"/>
        <v>0</v>
      </c>
      <c r="AW33" s="73">
        <f t="shared" si="69"/>
        <v>0</v>
      </c>
      <c r="AX33" s="73">
        <f t="shared" si="69"/>
        <v>0</v>
      </c>
      <c r="AY33" s="73">
        <f t="shared" si="69"/>
        <v>0</v>
      </c>
      <c r="AZ33" s="73">
        <f t="shared" si="69"/>
        <v>0</v>
      </c>
      <c r="BA33" s="73">
        <f t="shared" si="69"/>
        <v>0</v>
      </c>
      <c r="BB33" s="73">
        <f t="shared" si="69"/>
        <v>0</v>
      </c>
      <c r="BC33" s="73">
        <f t="shared" si="69"/>
        <v>0</v>
      </c>
      <c r="BD33" s="73">
        <f t="shared" si="69"/>
        <v>0</v>
      </c>
      <c r="BE33" s="60"/>
      <c r="BF33" s="73">
        <v>6397433.4220000058</v>
      </c>
      <c r="BG33" s="73">
        <v>388507.02152909053</v>
      </c>
      <c r="BH33" s="73">
        <v>3106055.2846360528</v>
      </c>
      <c r="BI33" s="73">
        <v>2902871.1158348462</v>
      </c>
      <c r="BJ33" s="73">
        <v>0</v>
      </c>
      <c r="BK33" s="73">
        <f>BK4+BK29</f>
        <v>0</v>
      </c>
      <c r="BL33" s="73">
        <f t="shared" ref="BL33:DF33" si="70">BL4+BL29</f>
        <v>0</v>
      </c>
      <c r="BM33" s="73">
        <f t="shared" si="70"/>
        <v>5863.65</v>
      </c>
      <c r="BN33" s="73">
        <f t="shared" si="70"/>
        <v>5863.65</v>
      </c>
      <c r="BO33" s="73">
        <f t="shared" si="70"/>
        <v>5863.65</v>
      </c>
      <c r="BP33" s="73">
        <f t="shared" si="70"/>
        <v>17590.95</v>
      </c>
      <c r="BQ33" s="73">
        <f t="shared" si="70"/>
        <v>42489.757000000005</v>
      </c>
      <c r="BR33" s="73">
        <f t="shared" si="70"/>
        <v>42489.757000000005</v>
      </c>
      <c r="BS33" s="73">
        <f t="shared" si="70"/>
        <v>60767.773727272732</v>
      </c>
      <c r="BT33" s="73">
        <f t="shared" si="70"/>
        <v>69192.611267272732</v>
      </c>
      <c r="BU33" s="73">
        <f t="shared" si="70"/>
        <v>69192.611267272732</v>
      </c>
      <c r="BV33" s="73">
        <f t="shared" si="70"/>
        <v>69192.611267272732</v>
      </c>
      <c r="BW33" s="73">
        <f t="shared" si="70"/>
        <v>75062.914711717181</v>
      </c>
      <c r="BX33" s="73">
        <f t="shared" si="70"/>
        <v>75062.914711717181</v>
      </c>
      <c r="BY33" s="73">
        <f t="shared" si="70"/>
        <v>75062.914711717181</v>
      </c>
      <c r="BZ33" s="73">
        <f t="shared" si="70"/>
        <v>278846.30571171717</v>
      </c>
      <c r="CA33" s="73">
        <f t="shared" si="70"/>
        <v>278846.30571171717</v>
      </c>
      <c r="CB33" s="73">
        <f t="shared" si="70"/>
        <v>278846.30571171717</v>
      </c>
      <c r="CC33" s="73">
        <f t="shared" si="70"/>
        <v>262091.45704505054</v>
      </c>
      <c r="CD33" s="73">
        <f t="shared" si="70"/>
        <v>271537.48701414146</v>
      </c>
      <c r="CE33" s="73">
        <f t="shared" si="70"/>
        <v>271537.48701414146</v>
      </c>
      <c r="CF33" s="73">
        <f t="shared" si="70"/>
        <v>271537.48701414146</v>
      </c>
      <c r="CG33" s="73">
        <f t="shared" si="70"/>
        <v>483811.85263914138</v>
      </c>
      <c r="CH33" s="73">
        <f t="shared" si="70"/>
        <v>483811.85263914138</v>
      </c>
      <c r="CI33" s="73">
        <f t="shared" si="70"/>
        <v>483811.85263914138</v>
      </c>
      <c r="CJ33" s="73">
        <f t="shared" si="70"/>
        <v>483811.85263914138</v>
      </c>
      <c r="CK33" s="73">
        <f t="shared" si="70"/>
        <v>483811.85263914138</v>
      </c>
      <c r="CL33" s="73">
        <f t="shared" si="70"/>
        <v>483811.85263914138</v>
      </c>
      <c r="CM33" s="73">
        <f t="shared" si="70"/>
        <v>483811.85263914138</v>
      </c>
      <c r="CN33" s="73">
        <f t="shared" si="70"/>
        <v>483811.85263914138</v>
      </c>
      <c r="CO33" s="73">
        <f t="shared" si="70"/>
        <v>0</v>
      </c>
      <c r="CP33" s="73">
        <f t="shared" si="70"/>
        <v>0</v>
      </c>
      <c r="CQ33" s="73">
        <f t="shared" si="70"/>
        <v>0</v>
      </c>
      <c r="CR33" s="73">
        <f t="shared" si="70"/>
        <v>0</v>
      </c>
      <c r="CS33" s="73">
        <f t="shared" si="70"/>
        <v>0</v>
      </c>
      <c r="CT33" s="73">
        <f t="shared" si="70"/>
        <v>0</v>
      </c>
      <c r="CU33" s="73">
        <f t="shared" si="70"/>
        <v>0</v>
      </c>
      <c r="CV33" s="73">
        <f t="shared" si="70"/>
        <v>0</v>
      </c>
      <c r="CW33" s="73">
        <f t="shared" si="70"/>
        <v>0</v>
      </c>
      <c r="CX33" s="73">
        <f t="shared" si="70"/>
        <v>0</v>
      </c>
      <c r="CY33" s="73">
        <f t="shared" si="70"/>
        <v>0</v>
      </c>
      <c r="CZ33" s="73">
        <f t="shared" si="70"/>
        <v>0</v>
      </c>
      <c r="DA33" s="73">
        <f t="shared" si="70"/>
        <v>0</v>
      </c>
      <c r="DB33" s="73">
        <f t="shared" si="70"/>
        <v>0</v>
      </c>
      <c r="DC33" s="73">
        <f t="shared" si="70"/>
        <v>0</v>
      </c>
      <c r="DD33" s="73">
        <f t="shared" si="70"/>
        <v>0</v>
      </c>
      <c r="DE33" s="73">
        <f>DE4+DE29</f>
        <v>0</v>
      </c>
      <c r="DF33" s="73">
        <f t="shared" si="70"/>
        <v>0</v>
      </c>
    </row>
    <row r="34" spans="2:110" s="60" customFormat="1" outlineLevel="1" x14ac:dyDescent="0.25">
      <c r="B34" s="43" t="s">
        <v>116</v>
      </c>
      <c r="C34" s="112" t="s">
        <v>147</v>
      </c>
      <c r="D34" s="5">
        <f t="shared" ref="D34" si="71">SUM(E34:H34)</f>
        <v>4264808.3161227144</v>
      </c>
      <c r="E34" s="5">
        <f t="shared" ref="E34" si="72">SUM(I34:T34)</f>
        <v>0</v>
      </c>
      <c r="F34" s="5">
        <f t="shared" ref="F34" si="73">SUM(U34:AF34)</f>
        <v>0</v>
      </c>
      <c r="G34" s="5">
        <f t="shared" ref="G34" si="74">SUM(AG34:AR34)</f>
        <v>4264808.3161227144</v>
      </c>
      <c r="H34" s="5">
        <f t="shared" ref="H34" si="75">SUM(AS34:BD34)</f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f>(D4+D30+BF4+BF30)*0.1</f>
        <v>4264808.3161227144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F34" s="5">
        <f t="shared" ref="BF34" si="76">SUM(BG34:BJ34)</f>
        <v>0</v>
      </c>
      <c r="BG34" s="5">
        <f t="shared" ref="BG34" si="77">SUM(BK34:BV34)</f>
        <v>0</v>
      </c>
      <c r="BH34" s="5">
        <f t="shared" ref="BH34" si="78">SUM(BW34:CH34)</f>
        <v>0</v>
      </c>
      <c r="BI34" s="5">
        <f t="shared" ref="BI34" si="79">SUM(CI34:CT34)</f>
        <v>0</v>
      </c>
      <c r="BJ34" s="5">
        <f t="shared" ref="BJ34" si="80">SUM(CU34:DF34)</f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0</v>
      </c>
      <c r="CM34" s="5">
        <v>0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0</v>
      </c>
      <c r="CU34" s="5">
        <v>0</v>
      </c>
      <c r="CV34" s="5">
        <v>0</v>
      </c>
      <c r="CW34" s="5">
        <v>0</v>
      </c>
      <c r="CX34" s="5">
        <v>0</v>
      </c>
      <c r="CY34" s="5">
        <v>0</v>
      </c>
      <c r="CZ34" s="5">
        <v>0</v>
      </c>
      <c r="DA34" s="5">
        <v>0</v>
      </c>
      <c r="DB34" s="5">
        <v>0</v>
      </c>
      <c r="DC34" s="5">
        <v>0</v>
      </c>
      <c r="DD34" s="5">
        <v>0</v>
      </c>
      <c r="DE34" s="5">
        <v>0</v>
      </c>
      <c r="DF34" s="5">
        <v>0</v>
      </c>
    </row>
    <row r="35" spans="2:110" s="60" customFormat="1" ht="15.75" outlineLevel="1" thickBot="1" x14ac:dyDescent="0.3">
      <c r="B35" s="101" t="s">
        <v>116</v>
      </c>
      <c r="C35" s="101" t="s">
        <v>148</v>
      </c>
      <c r="D35" s="100">
        <f t="shared" ref="D35" si="81">SUM(E35:H35)</f>
        <v>4384097.6191837443</v>
      </c>
      <c r="E35" s="100">
        <f t="shared" ref="E35" si="82">SUM(I35:T35)</f>
        <v>376714.32400445739</v>
      </c>
      <c r="F35" s="100">
        <f t="shared" ref="F35" si="83">SUM(U35:AF35)</f>
        <v>2385992.5568804862</v>
      </c>
      <c r="G35" s="100">
        <f t="shared" ref="G35" si="84">SUM(AG35:AR35)</f>
        <v>1621390.7382988008</v>
      </c>
      <c r="H35" s="100">
        <f t="shared" ref="H35" si="85">SUM(AS35:BD35)</f>
        <v>0</v>
      </c>
      <c r="I35" s="102">
        <v>9607.9193366845429</v>
      </c>
      <c r="J35" s="102">
        <v>9607.9193366845429</v>
      </c>
      <c r="K35" s="102">
        <v>17527.622134881414</v>
      </c>
      <c r="L35" s="102">
        <v>17527.622134881414</v>
      </c>
      <c r="M35" s="102">
        <v>17527.622134881414</v>
      </c>
      <c r="N35" s="102">
        <v>17527.622134881414</v>
      </c>
      <c r="O35" s="102">
        <v>26421.373697089322</v>
      </c>
      <c r="P35" s="102">
        <v>26421.373697089381</v>
      </c>
      <c r="Q35" s="102">
        <v>30659.304677208536</v>
      </c>
      <c r="R35" s="102">
        <v>32647.96533602447</v>
      </c>
      <c r="S35" s="102">
        <v>62293.226627013762</v>
      </c>
      <c r="T35" s="102">
        <v>108944.75275713718</v>
      </c>
      <c r="U35" s="102">
        <v>168820.58551053843</v>
      </c>
      <c r="V35" s="102">
        <v>167460.21056669578</v>
      </c>
      <c r="W35" s="102">
        <v>158165.82482637372</v>
      </c>
      <c r="X35" s="102">
        <v>179822.90510250279</v>
      </c>
      <c r="Y35" s="102">
        <v>207556.96340035601</v>
      </c>
      <c r="Z35" s="102">
        <v>201848.76658832841</v>
      </c>
      <c r="AA35" s="102">
        <v>204218.5617786122</v>
      </c>
      <c r="AB35" s="102">
        <v>219619.74782141577</v>
      </c>
      <c r="AC35" s="102">
        <v>221935.88951835176</v>
      </c>
      <c r="AD35" s="102">
        <v>226568.1729122242</v>
      </c>
      <c r="AE35" s="102">
        <v>210355.18103367137</v>
      </c>
      <c r="AF35" s="102">
        <v>219619.74782141577</v>
      </c>
      <c r="AG35" s="102">
        <v>290424.06009369344</v>
      </c>
      <c r="AH35" s="102">
        <v>290424.06009369344</v>
      </c>
      <c r="AI35" s="102">
        <v>223175.97680419893</v>
      </c>
      <c r="AJ35" s="102">
        <v>117691.09243741562</v>
      </c>
      <c r="AK35" s="102">
        <v>60292.558972181578</v>
      </c>
      <c r="AL35" s="102">
        <v>33771.428407454398</v>
      </c>
      <c r="AM35" s="102">
        <v>10657.341909343464</v>
      </c>
      <c r="AN35" s="102">
        <v>10657.341909343464</v>
      </c>
      <c r="AO35" s="102">
        <v>10657.34190934345</v>
      </c>
      <c r="AP35" s="102">
        <v>573639.53576213308</v>
      </c>
      <c r="AQ35" s="102">
        <v>0</v>
      </c>
      <c r="AR35" s="102">
        <v>0</v>
      </c>
      <c r="AS35" s="102">
        <v>0</v>
      </c>
      <c r="AT35" s="102">
        <v>0</v>
      </c>
      <c r="AU35" s="102">
        <v>0</v>
      </c>
      <c r="AV35" s="102">
        <v>0</v>
      </c>
      <c r="AW35" s="102">
        <v>0</v>
      </c>
      <c r="AX35" s="102">
        <v>0</v>
      </c>
      <c r="AY35" s="102">
        <v>0</v>
      </c>
      <c r="AZ35" s="102">
        <v>0</v>
      </c>
      <c r="BA35" s="102">
        <v>0</v>
      </c>
      <c r="BB35" s="102">
        <v>0</v>
      </c>
      <c r="BC35" s="102">
        <v>0</v>
      </c>
      <c r="BD35" s="102">
        <v>0</v>
      </c>
      <c r="BF35" s="100">
        <f>SUM(BG35:BJ35)</f>
        <v>648605.39302741876</v>
      </c>
      <c r="BG35" s="100">
        <f>SUM(BK35:BV35)</f>
        <v>50708.960660583369</v>
      </c>
      <c r="BH35" s="100">
        <f>SUM(BW35:CH35)</f>
        <v>359606.46399826295</v>
      </c>
      <c r="BI35" s="100">
        <f>SUM(CI35:CT35)</f>
        <v>238289.96836857242</v>
      </c>
      <c r="BJ35" s="100">
        <f t="shared" ref="BJ35" si="86">SUM(CU35:DF35)</f>
        <v>0</v>
      </c>
      <c r="BK35" s="103">
        <v>0</v>
      </c>
      <c r="BL35" s="103">
        <v>0</v>
      </c>
      <c r="BM35" s="102">
        <v>387.64392866341768</v>
      </c>
      <c r="BN35" s="102">
        <v>387.64392866341768</v>
      </c>
      <c r="BO35" s="102">
        <v>387.64392866341768</v>
      </c>
      <c r="BP35" s="102">
        <v>1162.9317859902512</v>
      </c>
      <c r="BQ35" s="102">
        <v>2358.7027777326002</v>
      </c>
      <c r="BR35" s="102">
        <v>2358.7027777326002</v>
      </c>
      <c r="BS35" s="102">
        <v>7942.0576988965913</v>
      </c>
      <c r="BT35" s="102">
        <v>11122.378639513568</v>
      </c>
      <c r="BU35" s="102">
        <v>11122.378639513568</v>
      </c>
      <c r="BV35" s="102">
        <v>13478.876555213938</v>
      </c>
      <c r="BW35" s="102">
        <v>17476.506288660865</v>
      </c>
      <c r="BX35" s="102">
        <v>17476.506288660865</v>
      </c>
      <c r="BY35" s="102">
        <v>17476.506288660865</v>
      </c>
      <c r="BZ35" s="102">
        <v>30102.478262959572</v>
      </c>
      <c r="CA35" s="102">
        <v>30102.478262959572</v>
      </c>
      <c r="CB35" s="102">
        <v>30102.478262959572</v>
      </c>
      <c r="CC35" s="102">
        <v>29079.70706110535</v>
      </c>
      <c r="CD35" s="102">
        <v>29987.251660226495</v>
      </c>
      <c r="CE35" s="102">
        <v>29987.251660226495</v>
      </c>
      <c r="CF35" s="102">
        <v>29987.251660226495</v>
      </c>
      <c r="CG35" s="102">
        <v>43139.305800120928</v>
      </c>
      <c r="CH35" s="102">
        <v>54688.742501495872</v>
      </c>
      <c r="CI35" s="102">
        <v>58885.931808772613</v>
      </c>
      <c r="CJ35" s="102">
        <v>58885.931808772613</v>
      </c>
      <c r="CK35" s="102">
        <v>58885.931808772613</v>
      </c>
      <c r="CL35" s="102">
        <v>58885.931808772613</v>
      </c>
      <c r="CM35" s="102">
        <v>2746.2411334819626</v>
      </c>
      <c r="CN35" s="102">
        <v>0</v>
      </c>
      <c r="CO35" s="102">
        <v>0</v>
      </c>
      <c r="CP35" s="102">
        <v>0</v>
      </c>
      <c r="CQ35" s="102">
        <v>0</v>
      </c>
      <c r="CR35" s="102">
        <v>0</v>
      </c>
      <c r="CS35" s="102">
        <v>0</v>
      </c>
      <c r="CT35" s="102">
        <v>0</v>
      </c>
      <c r="CU35" s="102">
        <v>0</v>
      </c>
      <c r="CV35" s="102">
        <v>0</v>
      </c>
      <c r="CW35" s="102">
        <v>0</v>
      </c>
      <c r="CX35" s="102">
        <v>0</v>
      </c>
      <c r="CY35" s="102">
        <v>0</v>
      </c>
      <c r="CZ35" s="102">
        <v>0</v>
      </c>
      <c r="DA35" s="102">
        <v>0</v>
      </c>
      <c r="DB35" s="102">
        <v>0</v>
      </c>
      <c r="DC35" s="102">
        <v>0</v>
      </c>
      <c r="DD35" s="102">
        <v>0</v>
      </c>
      <c r="DE35" s="102">
        <v>0</v>
      </c>
      <c r="DF35" s="102">
        <v>0</v>
      </c>
    </row>
    <row r="36" spans="2:110" s="60" customFormat="1" x14ac:dyDescent="0.25">
      <c r="B36" s="82" t="s">
        <v>116</v>
      </c>
      <c r="C36" s="82" t="s">
        <v>149</v>
      </c>
      <c r="D36" s="76">
        <f t="shared" ref="D36:I36" si="87">SUM(D33:D35)</f>
        <v>45461793.838717975</v>
      </c>
      <c r="E36" s="76">
        <f t="shared" si="87"/>
        <v>5764087.3479982717</v>
      </c>
      <c r="F36" s="76">
        <f t="shared" si="87"/>
        <v>25938826.10332733</v>
      </c>
      <c r="G36" s="76">
        <f t="shared" si="87"/>
        <v>13758880.387392372</v>
      </c>
      <c r="H36" s="76">
        <f t="shared" si="87"/>
        <v>0</v>
      </c>
      <c r="I36" s="76">
        <f t="shared" si="87"/>
        <v>143901.82064441193</v>
      </c>
      <c r="J36" s="76">
        <f t="shared" ref="J36" si="88">SUM(J33:J35)</f>
        <v>144947.20502716981</v>
      </c>
      <c r="K36" s="76">
        <f t="shared" ref="K36" si="89">SUM(K33:K35)</f>
        <v>264615.0218547784</v>
      </c>
      <c r="L36" s="76">
        <f t="shared" ref="L36" si="90">SUM(L33:L35)</f>
        <v>266535.46952335734</v>
      </c>
      <c r="M36" s="76">
        <f t="shared" ref="M36" si="91">SUM(M33:M35)</f>
        <v>268468.32323773706</v>
      </c>
      <c r="N36" s="76">
        <f t="shared" ref="N36" si="92">SUM(N33:N35)</f>
        <v>270415.19859508844</v>
      </c>
      <c r="O36" s="76">
        <f t="shared" ref="O36" si="93">SUM(O33:O35)</f>
        <v>405581.62413358956</v>
      </c>
      <c r="P36" s="76">
        <f t="shared" ref="P36" si="94">SUM(P33:P35)</f>
        <v>408524.51877808443</v>
      </c>
      <c r="Q36" s="76">
        <f t="shared" ref="Q36" si="95">SUM(Q33:Q35)</f>
        <v>474960.10110909678</v>
      </c>
      <c r="R36" s="76">
        <f t="shared" ref="R36" si="96">SUM(R33:R35)</f>
        <v>507807.36231241183</v>
      </c>
      <c r="S36" s="76">
        <f t="shared" ref="S36" si="97">SUM(S33:S35)</f>
        <v>953718.35023530445</v>
      </c>
      <c r="T36" s="76">
        <f t="shared" ref="T36" si="98">SUM(T33:T35)</f>
        <v>1654612.3525472423</v>
      </c>
      <c r="U36" s="76">
        <f t="shared" ref="U36" si="99">SUM(U33:U35)</f>
        <v>1842487.0955555574</v>
      </c>
      <c r="V36" s="76">
        <f t="shared" ref="V36" si="100">SUM(V33:V35)</f>
        <v>1828724.2617145143</v>
      </c>
      <c r="W36" s="76">
        <f t="shared" ref="W36" si="101">SUM(W33:W35)</f>
        <v>1729047.9346874754</v>
      </c>
      <c r="X36" s="76">
        <f t="shared" ref="X36" si="102">SUM(X33:X35)</f>
        <v>1961046.4091101082</v>
      </c>
      <c r="Y36" s="76">
        <f t="shared" ref="Y36" si="103">SUM(Y33:Y35)</f>
        <v>2259281.9355506222</v>
      </c>
      <c r="Z36" s="76">
        <f t="shared" ref="Z36" si="104">SUM(Z33:Z35)</f>
        <v>2197932.1818104135</v>
      </c>
      <c r="AA36" s="76">
        <f t="shared" ref="AA36" si="105">SUM(AA33:AA35)</f>
        <v>2221249.3892196417</v>
      </c>
      <c r="AB36" s="76">
        <f t="shared" ref="AB36" si="106">SUM(AB33:AB35)</f>
        <v>2384711.370301459</v>
      </c>
      <c r="AC36" s="76">
        <f t="shared" ref="AC36" si="107">SUM(AC33:AC35)</f>
        <v>2407537.4478976517</v>
      </c>
      <c r="AD36" s="76">
        <f t="shared" ref="AD36" si="108">SUM(AD33:AD35)</f>
        <v>2454597.6490650666</v>
      </c>
      <c r="AE36" s="76">
        <f t="shared" ref="AE36" si="109">SUM(AE33:AE35)</f>
        <v>2277840.0874533346</v>
      </c>
      <c r="AF36" s="76">
        <f t="shared" ref="AF36" si="110">SUM(AF33:AF35)</f>
        <v>2374370.3409614838</v>
      </c>
      <c r="AG36" s="76">
        <f t="shared" ref="AG36" si="111">SUM(AG33:AG35)</f>
        <v>2466293.0613253163</v>
      </c>
      <c r="AH36" s="76">
        <f t="shared" ref="AH36" si="112">SUM(AH33:AH35)</f>
        <v>2465868.0650115763</v>
      </c>
      <c r="AI36" s="76">
        <f t="shared" ref="AI36" si="113">SUM(AI33:AI35)</f>
        <v>1897535.0902215266</v>
      </c>
      <c r="AJ36" s="76">
        <f t="shared" ref="AJ36" si="114">SUM(AJ33:AJ35)</f>
        <v>1004206.552405088</v>
      </c>
      <c r="AK36" s="76">
        <f t="shared" ref="AK36" si="115">SUM(AK33:AK35)</f>
        <v>515443.84523791319</v>
      </c>
      <c r="AL36" s="76">
        <f t="shared" ref="AL36" si="116">SUM(AL33:AL35)</f>
        <v>288933.41238082753</v>
      </c>
      <c r="AM36" s="76">
        <f t="shared" ref="AM36" si="117">SUM(AM33:AM35)</f>
        <v>94020.882045967766</v>
      </c>
      <c r="AN36" s="76">
        <f t="shared" ref="AN36" si="118">SUM(AN33:AN35)</f>
        <v>94051.437635449693</v>
      </c>
      <c r="AO36" s="76">
        <f t="shared" ref="AO36" si="119">SUM(AO33:AO35)</f>
        <v>94080.189243860703</v>
      </c>
      <c r="AP36" s="76">
        <f t="shared" ref="AP36" si="120">SUM(AP33:AP35)</f>
        <v>4838447.8518848475</v>
      </c>
      <c r="AQ36" s="76">
        <f t="shared" ref="AQ36" si="121">SUM(AQ33:AQ35)</f>
        <v>0</v>
      </c>
      <c r="AR36" s="76">
        <f t="shared" ref="AR36" si="122">SUM(AR33:AR35)</f>
        <v>0</v>
      </c>
      <c r="AS36" s="76">
        <f t="shared" ref="AS36" si="123">SUM(AS33:AS35)</f>
        <v>0</v>
      </c>
      <c r="AT36" s="76">
        <f t="shared" ref="AT36" si="124">SUM(AT33:AT35)</f>
        <v>0</v>
      </c>
      <c r="AU36" s="76">
        <f t="shared" ref="AU36" si="125">SUM(AU33:AU35)</f>
        <v>0</v>
      </c>
      <c r="AV36" s="76">
        <f t="shared" ref="AV36" si="126">SUM(AV33:AV35)</f>
        <v>0</v>
      </c>
      <c r="AW36" s="76">
        <f t="shared" ref="AW36" si="127">SUM(AW33:AW35)</f>
        <v>0</v>
      </c>
      <c r="AX36" s="76">
        <f t="shared" ref="AX36" si="128">SUM(AX33:AX35)</f>
        <v>0</v>
      </c>
      <c r="AY36" s="76">
        <f t="shared" ref="AY36" si="129">SUM(AY33:AY35)</f>
        <v>0</v>
      </c>
      <c r="AZ36" s="76">
        <f t="shared" ref="AZ36" si="130">SUM(AZ33:AZ35)</f>
        <v>0</v>
      </c>
      <c r="BA36" s="76">
        <f t="shared" ref="BA36" si="131">SUM(BA33:BA35)</f>
        <v>0</v>
      </c>
      <c r="BB36" s="76">
        <f t="shared" ref="BB36" si="132">SUM(BB33:BB35)</f>
        <v>0</v>
      </c>
      <c r="BC36" s="76">
        <f t="shared" ref="BC36" si="133">SUM(BC33:BC35)</f>
        <v>0</v>
      </c>
      <c r="BD36" s="76">
        <f t="shared" ref="BD36" si="134">SUM(BD33:BD35)</f>
        <v>0</v>
      </c>
      <c r="BF36" s="76">
        <f t="shared" ref="BF36" si="135">SUM(BF33:BF35)</f>
        <v>7046038.8150274251</v>
      </c>
      <c r="BG36" s="76">
        <f t="shared" ref="BG36" si="136">SUM(BG33:BG35)</f>
        <v>439215.98218967393</v>
      </c>
      <c r="BH36" s="76">
        <f t="shared" ref="BH36" si="137">SUM(BH33:BH35)</f>
        <v>3465661.7486343156</v>
      </c>
      <c r="BI36" s="76">
        <f t="shared" ref="BI36" si="138">SUM(BI33:BI35)</f>
        <v>3141161.0842034183</v>
      </c>
      <c r="BJ36" s="76">
        <f t="shared" ref="BJ36" si="139">SUM(BJ33:BJ35)</f>
        <v>0</v>
      </c>
      <c r="BK36" s="76">
        <f t="shared" ref="BK36" si="140">SUM(BK33:BK35)</f>
        <v>0</v>
      </c>
      <c r="BL36" s="76">
        <f t="shared" ref="BL36" si="141">SUM(BL33:BL35)</f>
        <v>0</v>
      </c>
      <c r="BM36" s="76">
        <f t="shared" ref="BM36" si="142">SUM(BM33:BM35)</f>
        <v>6251.2939286634173</v>
      </c>
      <c r="BN36" s="76">
        <f t="shared" ref="BN36" si="143">SUM(BN33:BN35)</f>
        <v>6251.2939286634173</v>
      </c>
      <c r="BO36" s="76">
        <f t="shared" ref="BO36" si="144">SUM(BO33:BO35)</f>
        <v>6251.2939286634173</v>
      </c>
      <c r="BP36" s="76">
        <f t="shared" ref="BP36" si="145">SUM(BP33:BP35)</f>
        <v>18753.881785990252</v>
      </c>
      <c r="BQ36" s="76">
        <f t="shared" ref="BQ36" si="146">SUM(BQ33:BQ35)</f>
        <v>44848.459777732605</v>
      </c>
      <c r="BR36" s="76">
        <f t="shared" ref="BR36" si="147">SUM(BR33:BR35)</f>
        <v>44848.459777732605</v>
      </c>
      <c r="BS36" s="76">
        <f t="shared" ref="BS36" si="148">SUM(BS33:BS35)</f>
        <v>68709.831426169316</v>
      </c>
      <c r="BT36" s="76">
        <f t="shared" ref="BT36" si="149">SUM(BT33:BT35)</f>
        <v>80314.989906786301</v>
      </c>
      <c r="BU36" s="76">
        <f t="shared" ref="BU36" si="150">SUM(BU33:BU35)</f>
        <v>80314.989906786301</v>
      </c>
      <c r="BV36" s="76">
        <f t="shared" ref="BV36" si="151">SUM(BV33:BV35)</f>
        <v>82671.48782248667</v>
      </c>
      <c r="BW36" s="76">
        <f t="shared" ref="BW36" si="152">SUM(BW33:BW35)</f>
        <v>92539.421000378046</v>
      </c>
      <c r="BX36" s="76">
        <f t="shared" ref="BX36" si="153">SUM(BX33:BX35)</f>
        <v>92539.421000378046</v>
      </c>
      <c r="BY36" s="76">
        <f t="shared" ref="BY36" si="154">SUM(BY33:BY35)</f>
        <v>92539.421000378046</v>
      </c>
      <c r="BZ36" s="76">
        <f t="shared" ref="BZ36" si="155">SUM(BZ33:BZ35)</f>
        <v>308948.78397467674</v>
      </c>
      <c r="CA36" s="76">
        <f t="shared" ref="CA36" si="156">SUM(CA33:CA35)</f>
        <v>308948.78397467674</v>
      </c>
      <c r="CB36" s="76">
        <f t="shared" ref="CB36" si="157">SUM(CB33:CB35)</f>
        <v>308948.78397467674</v>
      </c>
      <c r="CC36" s="76">
        <f t="shared" ref="CC36" si="158">SUM(CC33:CC35)</f>
        <v>291171.16410615586</v>
      </c>
      <c r="CD36" s="76">
        <f t="shared" ref="CD36" si="159">SUM(CD33:CD35)</f>
        <v>301524.73867436795</v>
      </c>
      <c r="CE36" s="76">
        <f t="shared" ref="CE36" si="160">SUM(CE33:CE35)</f>
        <v>301524.73867436795</v>
      </c>
      <c r="CF36" s="76">
        <f t="shared" ref="CF36" si="161">SUM(CF33:CF35)</f>
        <v>301524.73867436795</v>
      </c>
      <c r="CG36" s="76">
        <f t="shared" ref="CG36" si="162">SUM(CG33:CG35)</f>
        <v>526951.1584392623</v>
      </c>
      <c r="CH36" s="76">
        <f t="shared" ref="CH36" si="163">SUM(CH33:CH35)</f>
        <v>538500.59514063725</v>
      </c>
      <c r="CI36" s="76">
        <f t="shared" ref="CI36" si="164">SUM(CI33:CI35)</f>
        <v>542697.78444791399</v>
      </c>
      <c r="CJ36" s="76">
        <f t="shared" ref="CJ36" si="165">SUM(CJ33:CJ35)</f>
        <v>542697.78444791399</v>
      </c>
      <c r="CK36" s="76">
        <f t="shared" ref="CK36" si="166">SUM(CK33:CK35)</f>
        <v>542697.78444791399</v>
      </c>
      <c r="CL36" s="76">
        <f t="shared" ref="CL36" si="167">SUM(CL33:CL35)</f>
        <v>542697.78444791399</v>
      </c>
      <c r="CM36" s="76">
        <f t="shared" ref="CM36" si="168">SUM(CM33:CM35)</f>
        <v>486558.09377262334</v>
      </c>
      <c r="CN36" s="76">
        <f t="shared" ref="CN36" si="169">SUM(CN33:CN35)</f>
        <v>483811.85263914138</v>
      </c>
      <c r="CO36" s="76">
        <f t="shared" ref="CO36" si="170">SUM(CO33:CO35)</f>
        <v>0</v>
      </c>
      <c r="CP36" s="76">
        <f t="shared" ref="CP36" si="171">SUM(CP33:CP35)</f>
        <v>0</v>
      </c>
      <c r="CQ36" s="76">
        <f t="shared" ref="CQ36" si="172">SUM(CQ33:CQ35)</f>
        <v>0</v>
      </c>
      <c r="CR36" s="76">
        <f t="shared" ref="CR36" si="173">SUM(CR33:CR35)</f>
        <v>0</v>
      </c>
      <c r="CS36" s="76">
        <f t="shared" ref="CS36" si="174">SUM(CS33:CS35)</f>
        <v>0</v>
      </c>
      <c r="CT36" s="76">
        <f t="shared" ref="CT36" si="175">SUM(CT33:CT35)</f>
        <v>0</v>
      </c>
      <c r="CU36" s="76">
        <f t="shared" ref="CU36" si="176">SUM(CU33:CU35)</f>
        <v>0</v>
      </c>
      <c r="CV36" s="76">
        <f t="shared" ref="CV36" si="177">SUM(CV33:CV35)</f>
        <v>0</v>
      </c>
      <c r="CW36" s="76">
        <f t="shared" ref="CW36" si="178">SUM(CW33:CW35)</f>
        <v>0</v>
      </c>
      <c r="CX36" s="76">
        <f t="shared" ref="CX36" si="179">SUM(CX33:CX35)</f>
        <v>0</v>
      </c>
      <c r="CY36" s="76">
        <f t="shared" ref="CY36" si="180">SUM(CY33:CY35)</f>
        <v>0</v>
      </c>
      <c r="CZ36" s="76">
        <f t="shared" ref="CZ36" si="181">SUM(CZ33:CZ35)</f>
        <v>0</v>
      </c>
      <c r="DA36" s="76">
        <f t="shared" ref="DA36" si="182">SUM(DA33:DA35)</f>
        <v>0</v>
      </c>
      <c r="DB36" s="76">
        <f t="shared" ref="DB36" si="183">SUM(DB33:DB35)</f>
        <v>0</v>
      </c>
      <c r="DC36" s="76">
        <f t="shared" ref="DC36" si="184">SUM(DC33:DC35)</f>
        <v>0</v>
      </c>
      <c r="DD36" s="76">
        <f t="shared" ref="DD36" si="185">SUM(DD33:DD35)</f>
        <v>0</v>
      </c>
      <c r="DE36" s="76">
        <f t="shared" ref="DE36" si="186">SUM(DE33:DE35)</f>
        <v>0</v>
      </c>
      <c r="DF36" s="76">
        <f t="shared" ref="DF36" si="187">SUM(DF33:DF35)</f>
        <v>0</v>
      </c>
    </row>
    <row r="37" spans="2:110" s="60" customFormat="1" x14ac:dyDescent="0.25">
      <c r="B37" s="82"/>
      <c r="C37" s="82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</row>
    <row r="38" spans="2:110" x14ac:dyDescent="0.25">
      <c r="B38" s="45" t="s">
        <v>150</v>
      </c>
      <c r="C38" s="45" t="s">
        <v>117</v>
      </c>
      <c r="D38" s="153" t="s">
        <v>151</v>
      </c>
      <c r="E38" s="153"/>
      <c r="F38" s="153"/>
      <c r="G38" s="153"/>
      <c r="H38" s="153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60"/>
      <c r="BF38" s="81">
        <f t="shared" ref="BF38" si="188">SUM(BF39:BF49)</f>
        <v>2859471</v>
      </c>
      <c r="BG38" s="81">
        <f t="shared" ref="BG38" si="189">SUM(BG39:BG49)</f>
        <v>265842.97570850205</v>
      </c>
      <c r="BH38" s="81">
        <f t="shared" ref="BH38" si="190">SUM(BH39:BH49)</f>
        <v>811231.9028340081</v>
      </c>
      <c r="BI38" s="81">
        <f t="shared" ref="BI38" si="191">SUM(BI39:BI49)</f>
        <v>908381.48178137664</v>
      </c>
      <c r="BJ38" s="81">
        <f t="shared" ref="BJ38" si="192">SUM(BJ39:BJ49)</f>
        <v>874014.63967611338</v>
      </c>
      <c r="BK38" s="81">
        <f t="shared" ref="BK38" si="193">SUM(BK39:BK49)</f>
        <v>0</v>
      </c>
      <c r="BL38" s="81">
        <f t="shared" ref="BL38" si="194">SUM(BL39:BL49)</f>
        <v>0</v>
      </c>
      <c r="BM38" s="81">
        <f t="shared" ref="BM38" si="195">SUM(BM39:BM49)</f>
        <v>0</v>
      </c>
      <c r="BN38" s="81">
        <f t="shared" ref="BN38" si="196">SUM(BN39:BN49)</f>
        <v>0</v>
      </c>
      <c r="BO38" s="81">
        <f t="shared" ref="BO38" si="197">SUM(BO39:BO49)</f>
        <v>0</v>
      </c>
      <c r="BP38" s="81">
        <f t="shared" ref="BP38" si="198">SUM(BP39:BP49)</f>
        <v>0</v>
      </c>
      <c r="BQ38" s="81">
        <f t="shared" ref="BQ38" si="199">SUM(BQ39:BQ49)</f>
        <v>0</v>
      </c>
      <c r="BR38" s="81">
        <f t="shared" ref="BR38" si="200">SUM(BR39:BR49)</f>
        <v>0</v>
      </c>
      <c r="BS38" s="81">
        <f t="shared" ref="BS38" si="201">SUM(BS39:BS49)</f>
        <v>100535</v>
      </c>
      <c r="BT38" s="81">
        <f t="shared" ref="BT38" si="202">SUM(BT39:BT49)</f>
        <v>55102.658569500665</v>
      </c>
      <c r="BU38" s="81">
        <f t="shared" ref="BU38" si="203">SUM(BU39:BU49)</f>
        <v>55102.658569500665</v>
      </c>
      <c r="BV38" s="81">
        <f t="shared" ref="BV38" si="204">SUM(BV39:BV49)</f>
        <v>55102.658569500665</v>
      </c>
      <c r="BW38" s="81">
        <f t="shared" ref="BW38" si="205">SUM(BW39:BW49)</f>
        <v>67602.658569500665</v>
      </c>
      <c r="BX38" s="81">
        <f t="shared" ref="BX38" si="206">SUM(BX39:BX49)</f>
        <v>67602.658569500665</v>
      </c>
      <c r="BY38" s="81">
        <f t="shared" ref="BY38" si="207">SUM(BY39:BY49)</f>
        <v>67602.658569500665</v>
      </c>
      <c r="BZ38" s="81">
        <f t="shared" ref="BZ38" si="208">SUM(BZ39:BZ49)</f>
        <v>67602.658569500665</v>
      </c>
      <c r="CA38" s="81">
        <f t="shared" ref="CA38" si="209">SUM(CA39:CA49)</f>
        <v>67602.658569500665</v>
      </c>
      <c r="CB38" s="81">
        <f t="shared" ref="CB38" si="210">SUM(CB39:CB49)</f>
        <v>67602.658569500665</v>
      </c>
      <c r="CC38" s="81">
        <f t="shared" ref="CC38" si="211">SUM(CC39:CC49)</f>
        <v>67602.658569500665</v>
      </c>
      <c r="CD38" s="81">
        <f t="shared" ref="CD38" si="212">SUM(CD39:CD49)</f>
        <v>67602.658569500665</v>
      </c>
      <c r="CE38" s="81">
        <f t="shared" ref="CE38" si="213">SUM(CE39:CE49)</f>
        <v>67602.658569500665</v>
      </c>
      <c r="CF38" s="81">
        <f t="shared" ref="CF38" si="214">SUM(CF39:CF49)</f>
        <v>67602.658569500665</v>
      </c>
      <c r="CG38" s="81">
        <f t="shared" ref="CG38" si="215">SUM(CG39:CG49)</f>
        <v>67602.658569500665</v>
      </c>
      <c r="CH38" s="81">
        <f t="shared" ref="CH38" si="216">SUM(CH39:CH49)</f>
        <v>67602.658569500665</v>
      </c>
      <c r="CI38" s="81">
        <f t="shared" ref="CI38" si="217">SUM(CI39:CI49)</f>
        <v>71769.325236167337</v>
      </c>
      <c r="CJ38" s="81">
        <f t="shared" ref="CJ38" si="218">SUM(CJ39:CJ49)</f>
        <v>71769.325236167337</v>
      </c>
      <c r="CK38" s="81">
        <f t="shared" ref="CK38" si="219">SUM(CK39:CK49)</f>
        <v>71769.325236167337</v>
      </c>
      <c r="CL38" s="81">
        <f t="shared" ref="CL38" si="220">SUM(CL39:CL49)</f>
        <v>71769.325236167337</v>
      </c>
      <c r="CM38" s="81">
        <f t="shared" ref="CM38" si="221">SUM(CM39:CM49)</f>
        <v>82295.641025641031</v>
      </c>
      <c r="CN38" s="81">
        <f t="shared" ref="CN38" si="222">SUM(CN39:CN49)</f>
        <v>77001.219973009443</v>
      </c>
      <c r="CO38" s="81">
        <f t="shared" ref="CO38" si="223">SUM(CO39:CO49)</f>
        <v>77001.219973009443</v>
      </c>
      <c r="CP38" s="81">
        <f t="shared" ref="CP38" si="224">SUM(CP39:CP49)</f>
        <v>77001.219973009443</v>
      </c>
      <c r="CQ38" s="81">
        <f t="shared" ref="CQ38" si="225">SUM(CQ39:CQ49)</f>
        <v>77001.219973009443</v>
      </c>
      <c r="CR38" s="81">
        <f t="shared" ref="CR38" si="226">SUM(CR39:CR49)</f>
        <v>77001.219973009443</v>
      </c>
      <c r="CS38" s="81">
        <f t="shared" ref="CS38" si="227">SUM(CS39:CS49)</f>
        <v>77001.219973009443</v>
      </c>
      <c r="CT38" s="81">
        <f t="shared" ref="CT38" si="228">SUM(CT39:CT49)</f>
        <v>77001.219973009443</v>
      </c>
      <c r="CU38" s="81">
        <f t="shared" ref="CU38" si="229">SUM(CU39:CU49)</f>
        <v>72834.553306342772</v>
      </c>
      <c r="CV38" s="81">
        <f t="shared" ref="CV38" si="230">SUM(CV39:CV49)</f>
        <v>72834.553306342772</v>
      </c>
      <c r="CW38" s="81">
        <f t="shared" ref="CW38" si="231">SUM(CW39:CW49)</f>
        <v>72834.553306342772</v>
      </c>
      <c r="CX38" s="81">
        <f t="shared" ref="CX38" si="232">SUM(CX39:CX49)</f>
        <v>72834.553306342772</v>
      </c>
      <c r="CY38" s="81">
        <f t="shared" ref="CY38" si="233">SUM(CY39:CY49)</f>
        <v>72834.553306342772</v>
      </c>
      <c r="CZ38" s="81">
        <f t="shared" ref="CZ38" si="234">SUM(CZ39:CZ49)</f>
        <v>72834.553306342772</v>
      </c>
      <c r="DA38" s="81">
        <f t="shared" ref="DA38" si="235">SUM(DA39:DA49)</f>
        <v>72834.553306342772</v>
      </c>
      <c r="DB38" s="81">
        <f t="shared" ref="DB38" si="236">SUM(DB39:DB49)</f>
        <v>72834.553306342772</v>
      </c>
      <c r="DC38" s="81">
        <f t="shared" ref="DC38" si="237">SUM(DC39:DC49)</f>
        <v>72834.553306342772</v>
      </c>
      <c r="DD38" s="81">
        <f t="shared" ref="DD38" si="238">SUM(DD39:DD49)</f>
        <v>72834.553306342772</v>
      </c>
      <c r="DE38" s="81">
        <f t="shared" ref="DE38" si="239">SUM(DE39:DE49)</f>
        <v>72834.553306342772</v>
      </c>
      <c r="DF38" s="81">
        <f t="shared" ref="DF38" si="240">SUM(DF39:DF49)</f>
        <v>72834.553306342772</v>
      </c>
    </row>
    <row r="39" spans="2:110" s="60" customFormat="1" outlineLevel="1" x14ac:dyDescent="0.25">
      <c r="B39" s="43" t="s">
        <v>150</v>
      </c>
      <c r="C39" s="4" t="s">
        <v>152</v>
      </c>
      <c r="D39" s="108"/>
      <c r="E39" s="108"/>
      <c r="F39" s="108"/>
      <c r="G39" s="108"/>
      <c r="H39" s="108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F39" s="5">
        <f t="shared" ref="BF39:BF40" si="241">SUM(BG39:BJ39)</f>
        <v>479941</v>
      </c>
      <c r="BG39" s="5">
        <f t="shared" ref="BG39:BG40" si="242">SUM(BK39:BV39)</f>
        <v>36918.538461538468</v>
      </c>
      <c r="BH39" s="5">
        <f t="shared" ref="BH39:BH40" si="243">SUM(BW39:CH39)</f>
        <v>147674.15384615384</v>
      </c>
      <c r="BI39" s="5">
        <f t="shared" ref="BI39:BI40" si="244">SUM(CI39:CT39)</f>
        <v>147674.15384615384</v>
      </c>
      <c r="BJ39" s="5">
        <f t="shared" ref="BJ39:BJ40" si="245">SUM(CU39:DF39)</f>
        <v>147674.15384615384</v>
      </c>
      <c r="BK39" s="5">
        <f>'Maintenance by Month'!B6</f>
        <v>0</v>
      </c>
      <c r="BL39" s="5">
        <f>'Maintenance by Month'!C6</f>
        <v>0</v>
      </c>
      <c r="BM39" s="5">
        <f>'Maintenance by Month'!D6</f>
        <v>0</v>
      </c>
      <c r="BN39" s="5">
        <f>'Maintenance by Month'!E6</f>
        <v>0</v>
      </c>
      <c r="BO39" s="5">
        <f>'Maintenance by Month'!F6</f>
        <v>0</v>
      </c>
      <c r="BP39" s="5">
        <f>'Maintenance by Month'!G6</f>
        <v>0</v>
      </c>
      <c r="BQ39" s="5">
        <f>'Maintenance by Month'!H6</f>
        <v>0</v>
      </c>
      <c r="BR39" s="5">
        <f>'Maintenance by Month'!I6</f>
        <v>0</v>
      </c>
      <c r="BS39" s="5">
        <f>'Maintenance by Month'!J6</f>
        <v>0</v>
      </c>
      <c r="BT39" s="5">
        <f>'Maintenance by Month'!K6</f>
        <v>12306.179487179488</v>
      </c>
      <c r="BU39" s="5">
        <f>'Maintenance by Month'!L6</f>
        <v>12306.179487179488</v>
      </c>
      <c r="BV39" s="5">
        <f>'Maintenance by Month'!M6</f>
        <v>12306.179487179488</v>
      </c>
      <c r="BW39" s="5">
        <f>'Maintenance by Month'!N6</f>
        <v>12306.179487179488</v>
      </c>
      <c r="BX39" s="5">
        <f>'Maintenance by Month'!O6</f>
        <v>12306.179487179488</v>
      </c>
      <c r="BY39" s="5">
        <f>'Maintenance by Month'!P6</f>
        <v>12306.179487179488</v>
      </c>
      <c r="BZ39" s="5">
        <f>'Maintenance by Month'!Q6</f>
        <v>12306.179487179488</v>
      </c>
      <c r="CA39" s="5">
        <f>'Maintenance by Month'!R6</f>
        <v>12306.179487179488</v>
      </c>
      <c r="CB39" s="5">
        <f>'Maintenance by Month'!S6</f>
        <v>12306.179487179488</v>
      </c>
      <c r="CC39" s="5">
        <f>'Maintenance by Month'!T6</f>
        <v>12306.179487179488</v>
      </c>
      <c r="CD39" s="5">
        <f>'Maintenance by Month'!U6</f>
        <v>12306.179487179488</v>
      </c>
      <c r="CE39" s="5">
        <f>'Maintenance by Month'!V6</f>
        <v>12306.179487179488</v>
      </c>
      <c r="CF39" s="5">
        <f>'Maintenance by Month'!W6</f>
        <v>12306.179487179488</v>
      </c>
      <c r="CG39" s="5">
        <f>'Maintenance by Month'!X6</f>
        <v>12306.179487179488</v>
      </c>
      <c r="CH39" s="5">
        <f>'Maintenance by Month'!Y6</f>
        <v>12306.179487179488</v>
      </c>
      <c r="CI39" s="5">
        <f>'Maintenance by Month'!Z6</f>
        <v>12306.179487179488</v>
      </c>
      <c r="CJ39" s="5">
        <f>'Maintenance by Month'!AA6</f>
        <v>12306.179487179488</v>
      </c>
      <c r="CK39" s="5">
        <f>'Maintenance by Month'!AB6</f>
        <v>12306.179487179488</v>
      </c>
      <c r="CL39" s="5">
        <f>'Maintenance by Month'!AC6</f>
        <v>12306.179487179488</v>
      </c>
      <c r="CM39" s="5">
        <f>'Maintenance by Month'!AD6</f>
        <v>12306.179487179488</v>
      </c>
      <c r="CN39" s="5">
        <f>'Maintenance by Month'!AE6</f>
        <v>12306.179487179488</v>
      </c>
      <c r="CO39" s="5">
        <f>'Maintenance by Month'!AF6</f>
        <v>12306.179487179488</v>
      </c>
      <c r="CP39" s="5">
        <f>'Maintenance by Month'!AG6</f>
        <v>12306.179487179488</v>
      </c>
      <c r="CQ39" s="5">
        <f>'Maintenance by Month'!AH6</f>
        <v>12306.179487179488</v>
      </c>
      <c r="CR39" s="5">
        <f>'Maintenance by Month'!AI6</f>
        <v>12306.179487179488</v>
      </c>
      <c r="CS39" s="5">
        <f>'Maintenance by Month'!AJ6</f>
        <v>12306.179487179488</v>
      </c>
      <c r="CT39" s="5">
        <f>'Maintenance by Month'!AK6</f>
        <v>12306.179487179488</v>
      </c>
      <c r="CU39" s="5">
        <f>'Maintenance by Month'!AL6</f>
        <v>12306.179487179488</v>
      </c>
      <c r="CV39" s="5">
        <f>'Maintenance by Month'!AM6</f>
        <v>12306.179487179488</v>
      </c>
      <c r="CW39" s="5">
        <f>'Maintenance by Month'!AN6</f>
        <v>12306.179487179488</v>
      </c>
      <c r="CX39" s="5">
        <f>'Maintenance by Month'!AO6</f>
        <v>12306.179487179488</v>
      </c>
      <c r="CY39" s="5">
        <f>'Maintenance by Month'!AP6</f>
        <v>12306.179487179488</v>
      </c>
      <c r="CZ39" s="5">
        <f>'Maintenance by Month'!AQ6</f>
        <v>12306.179487179488</v>
      </c>
      <c r="DA39" s="5">
        <f>'Maintenance by Month'!AR6</f>
        <v>12306.179487179488</v>
      </c>
      <c r="DB39" s="5">
        <f>'Maintenance by Month'!AS6</f>
        <v>12306.179487179488</v>
      </c>
      <c r="DC39" s="5">
        <f>'Maintenance by Month'!AT6</f>
        <v>12306.179487179488</v>
      </c>
      <c r="DD39" s="5">
        <f>'Maintenance by Month'!AU6</f>
        <v>12306.179487179488</v>
      </c>
      <c r="DE39" s="5">
        <f>'Maintenance by Month'!AV6</f>
        <v>12306.179487179488</v>
      </c>
      <c r="DF39" s="5">
        <f>'Maintenance by Month'!AW6</f>
        <v>12306.179487179488</v>
      </c>
    </row>
    <row r="40" spans="2:110" s="60" customFormat="1" outlineLevel="1" x14ac:dyDescent="0.25">
      <c r="B40" s="43" t="s">
        <v>150</v>
      </c>
      <c r="C40" s="4" t="s">
        <v>153</v>
      </c>
      <c r="D40" s="108"/>
      <c r="E40" s="108"/>
      <c r="F40" s="108"/>
      <c r="G40" s="108"/>
      <c r="H40" s="108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F40" s="5">
        <f t="shared" si="241"/>
        <v>100535</v>
      </c>
      <c r="BG40" s="5">
        <f t="shared" si="242"/>
        <v>100535</v>
      </c>
      <c r="BH40" s="5">
        <f t="shared" si="243"/>
        <v>0</v>
      </c>
      <c r="BI40" s="5">
        <f t="shared" si="244"/>
        <v>0</v>
      </c>
      <c r="BJ40" s="5">
        <f t="shared" si="245"/>
        <v>0</v>
      </c>
      <c r="BK40" s="5">
        <f>'Maintenance by Month'!B7</f>
        <v>0</v>
      </c>
      <c r="BL40" s="5">
        <f>'Maintenance by Month'!C7</f>
        <v>0</v>
      </c>
      <c r="BM40" s="5">
        <f>'Maintenance by Month'!D7</f>
        <v>0</v>
      </c>
      <c r="BN40" s="5">
        <f>'Maintenance by Month'!E7</f>
        <v>0</v>
      </c>
      <c r="BO40" s="5">
        <f>'Maintenance by Month'!F7</f>
        <v>0</v>
      </c>
      <c r="BP40" s="5">
        <f>'Maintenance by Month'!G7</f>
        <v>0</v>
      </c>
      <c r="BQ40" s="5">
        <f>'Maintenance by Month'!H7</f>
        <v>0</v>
      </c>
      <c r="BR40" s="5">
        <f>'Maintenance by Month'!I7</f>
        <v>0</v>
      </c>
      <c r="BS40" s="5">
        <f>'Maintenance by Month'!J7</f>
        <v>100535</v>
      </c>
      <c r="BT40" s="5">
        <f>'Maintenance by Month'!K7</f>
        <v>0</v>
      </c>
      <c r="BU40" s="5">
        <f>'Maintenance by Month'!L7</f>
        <v>0</v>
      </c>
      <c r="BV40" s="5">
        <f>'Maintenance by Month'!M7</f>
        <v>0</v>
      </c>
      <c r="BW40" s="5">
        <f>'Maintenance by Month'!N7</f>
        <v>0</v>
      </c>
      <c r="BX40" s="5">
        <f>'Maintenance by Month'!O7</f>
        <v>0</v>
      </c>
      <c r="BY40" s="5">
        <f>'Maintenance by Month'!P7</f>
        <v>0</v>
      </c>
      <c r="BZ40" s="5">
        <f>'Maintenance by Month'!Q7</f>
        <v>0</v>
      </c>
      <c r="CA40" s="5">
        <f>'Maintenance by Month'!R7</f>
        <v>0</v>
      </c>
      <c r="CB40" s="5">
        <f>'Maintenance by Month'!S7</f>
        <v>0</v>
      </c>
      <c r="CC40" s="5">
        <f>'Maintenance by Month'!T7</f>
        <v>0</v>
      </c>
      <c r="CD40" s="5">
        <f>'Maintenance by Month'!U7</f>
        <v>0</v>
      </c>
      <c r="CE40" s="5">
        <f>'Maintenance by Month'!V7</f>
        <v>0</v>
      </c>
      <c r="CF40" s="5">
        <f>'Maintenance by Month'!W7</f>
        <v>0</v>
      </c>
      <c r="CG40" s="5">
        <f>'Maintenance by Month'!X7</f>
        <v>0</v>
      </c>
      <c r="CH40" s="5">
        <f>'Maintenance by Month'!Y7</f>
        <v>0</v>
      </c>
      <c r="CI40" s="5">
        <f>'Maintenance by Month'!Z7</f>
        <v>0</v>
      </c>
      <c r="CJ40" s="5">
        <f>'Maintenance by Month'!AA7</f>
        <v>0</v>
      </c>
      <c r="CK40" s="5">
        <f>'Maintenance by Month'!AB7</f>
        <v>0</v>
      </c>
      <c r="CL40" s="5">
        <f>'Maintenance by Month'!AC7</f>
        <v>0</v>
      </c>
      <c r="CM40" s="5">
        <f>'Maintenance by Month'!AD7</f>
        <v>0</v>
      </c>
      <c r="CN40" s="5">
        <f>'Maintenance by Month'!AE7</f>
        <v>0</v>
      </c>
      <c r="CO40" s="5">
        <f>'Maintenance by Month'!AF7</f>
        <v>0</v>
      </c>
      <c r="CP40" s="5">
        <f>'Maintenance by Month'!AG7</f>
        <v>0</v>
      </c>
      <c r="CQ40" s="5">
        <f>'Maintenance by Month'!AH7</f>
        <v>0</v>
      </c>
      <c r="CR40" s="5">
        <f>'Maintenance by Month'!AI7</f>
        <v>0</v>
      </c>
      <c r="CS40" s="5">
        <f>'Maintenance by Month'!AJ7</f>
        <v>0</v>
      </c>
      <c r="CT40" s="5">
        <f>'Maintenance by Month'!AK7</f>
        <v>0</v>
      </c>
      <c r="CU40" s="5">
        <f>'Maintenance by Month'!AL7</f>
        <v>0</v>
      </c>
      <c r="CV40" s="5">
        <f>'Maintenance by Month'!AM7</f>
        <v>0</v>
      </c>
      <c r="CW40" s="5">
        <f>'Maintenance by Month'!AN7</f>
        <v>0</v>
      </c>
      <c r="CX40" s="5">
        <f>'Maintenance by Month'!AO7</f>
        <v>0</v>
      </c>
      <c r="CY40" s="5">
        <f>'Maintenance by Month'!AP7</f>
        <v>0</v>
      </c>
      <c r="CZ40" s="5">
        <f>'Maintenance by Month'!AQ7</f>
        <v>0</v>
      </c>
      <c r="DA40" s="5">
        <f>'Maintenance by Month'!AR7</f>
        <v>0</v>
      </c>
      <c r="DB40" s="5">
        <f>'Maintenance by Month'!AS7</f>
        <v>0</v>
      </c>
      <c r="DC40" s="5">
        <f>'Maintenance by Month'!AT7</f>
        <v>0</v>
      </c>
      <c r="DD40" s="5">
        <f>'Maintenance by Month'!AU7</f>
        <v>0</v>
      </c>
      <c r="DE40" s="5">
        <f>'Maintenance by Month'!AV7</f>
        <v>0</v>
      </c>
      <c r="DF40" s="5">
        <f>'Maintenance by Month'!AW7</f>
        <v>0</v>
      </c>
    </row>
    <row r="41" spans="2:110" s="60" customFormat="1" outlineLevel="1" x14ac:dyDescent="0.25">
      <c r="B41" s="43" t="s">
        <v>150</v>
      </c>
      <c r="C41" s="4" t="s">
        <v>154</v>
      </c>
      <c r="D41" s="108"/>
      <c r="E41" s="108"/>
      <c r="F41" s="108"/>
      <c r="G41" s="108"/>
      <c r="H41" s="108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F41" s="5">
        <f t="shared" ref="BF41:BF49" si="246">SUM(BG41:BJ41)</f>
        <v>713364</v>
      </c>
      <c r="BG41" s="5">
        <f t="shared" ref="BG41:BG49" si="247">SUM(BK41:BV41)</f>
        <v>54874.153846153844</v>
      </c>
      <c r="BH41" s="5">
        <f t="shared" ref="BH41:BH49" si="248">SUM(BW41:CH41)</f>
        <v>219496.6153846154</v>
      </c>
      <c r="BI41" s="5">
        <f t="shared" ref="BI41:BI49" si="249">SUM(CI41:CT41)</f>
        <v>219496.6153846154</v>
      </c>
      <c r="BJ41" s="5">
        <f t="shared" ref="BJ41:BJ49" si="250">SUM(CU41:DF41)</f>
        <v>219496.6153846154</v>
      </c>
      <c r="BK41" s="5">
        <f>'Maintenance by Month'!B8</f>
        <v>0</v>
      </c>
      <c r="BL41" s="5">
        <f>'Maintenance by Month'!C8</f>
        <v>0</v>
      </c>
      <c r="BM41" s="5">
        <f>'Maintenance by Month'!D8</f>
        <v>0</v>
      </c>
      <c r="BN41" s="5">
        <f>'Maintenance by Month'!E8</f>
        <v>0</v>
      </c>
      <c r="BO41" s="5">
        <f>'Maintenance by Month'!F8</f>
        <v>0</v>
      </c>
      <c r="BP41" s="5">
        <f>'Maintenance by Month'!G8</f>
        <v>0</v>
      </c>
      <c r="BQ41" s="5">
        <f>'Maintenance by Month'!H8</f>
        <v>0</v>
      </c>
      <c r="BR41" s="5">
        <f>'Maintenance by Month'!I8</f>
        <v>0</v>
      </c>
      <c r="BS41" s="5">
        <f>'Maintenance by Month'!J8</f>
        <v>0</v>
      </c>
      <c r="BT41" s="5">
        <f>'Maintenance by Month'!K8</f>
        <v>18291.384615384613</v>
      </c>
      <c r="BU41" s="5">
        <f>'Maintenance by Month'!L8</f>
        <v>18291.384615384613</v>
      </c>
      <c r="BV41" s="5">
        <f>'Maintenance by Month'!M8</f>
        <v>18291.384615384613</v>
      </c>
      <c r="BW41" s="5">
        <f>'Maintenance by Month'!N8</f>
        <v>18291.384615384613</v>
      </c>
      <c r="BX41" s="5">
        <f>'Maintenance by Month'!O8</f>
        <v>18291.384615384613</v>
      </c>
      <c r="BY41" s="5">
        <f>'Maintenance by Month'!P8</f>
        <v>18291.384615384613</v>
      </c>
      <c r="BZ41" s="5">
        <f>'Maintenance by Month'!Q8</f>
        <v>18291.384615384613</v>
      </c>
      <c r="CA41" s="5">
        <f>'Maintenance by Month'!R8</f>
        <v>18291.384615384613</v>
      </c>
      <c r="CB41" s="5">
        <f>'Maintenance by Month'!S8</f>
        <v>18291.384615384613</v>
      </c>
      <c r="CC41" s="5">
        <f>'Maintenance by Month'!T8</f>
        <v>18291.384615384613</v>
      </c>
      <c r="CD41" s="5">
        <f>'Maintenance by Month'!U8</f>
        <v>18291.384615384613</v>
      </c>
      <c r="CE41" s="5">
        <f>'Maintenance by Month'!V8</f>
        <v>18291.384615384613</v>
      </c>
      <c r="CF41" s="5">
        <f>'Maintenance by Month'!W8</f>
        <v>18291.384615384613</v>
      </c>
      <c r="CG41" s="5">
        <f>'Maintenance by Month'!X8</f>
        <v>18291.384615384613</v>
      </c>
      <c r="CH41" s="5">
        <f>'Maintenance by Month'!Y8</f>
        <v>18291.384615384613</v>
      </c>
      <c r="CI41" s="5">
        <f>'Maintenance by Month'!Z8</f>
        <v>18291.384615384613</v>
      </c>
      <c r="CJ41" s="5">
        <f>'Maintenance by Month'!AA8</f>
        <v>18291.384615384613</v>
      </c>
      <c r="CK41" s="5">
        <f>'Maintenance by Month'!AB8</f>
        <v>18291.384615384613</v>
      </c>
      <c r="CL41" s="5">
        <f>'Maintenance by Month'!AC8</f>
        <v>18291.384615384613</v>
      </c>
      <c r="CM41" s="5">
        <f>'Maintenance by Month'!AD8</f>
        <v>18291.384615384613</v>
      </c>
      <c r="CN41" s="5">
        <f>'Maintenance by Month'!AE8</f>
        <v>18291.384615384613</v>
      </c>
      <c r="CO41" s="5">
        <f>'Maintenance by Month'!AF8</f>
        <v>18291.384615384613</v>
      </c>
      <c r="CP41" s="5">
        <f>'Maintenance by Month'!AG8</f>
        <v>18291.384615384613</v>
      </c>
      <c r="CQ41" s="5">
        <f>'Maintenance by Month'!AH8</f>
        <v>18291.384615384613</v>
      </c>
      <c r="CR41" s="5">
        <f>'Maintenance by Month'!AI8</f>
        <v>18291.384615384613</v>
      </c>
      <c r="CS41" s="5">
        <f>'Maintenance by Month'!AJ8</f>
        <v>18291.384615384613</v>
      </c>
      <c r="CT41" s="5">
        <f>'Maintenance by Month'!AK8</f>
        <v>18291.384615384613</v>
      </c>
      <c r="CU41" s="5">
        <f>'Maintenance by Month'!AL8</f>
        <v>18291.384615384613</v>
      </c>
      <c r="CV41" s="5">
        <f>'Maintenance by Month'!AM8</f>
        <v>18291.384615384613</v>
      </c>
      <c r="CW41" s="5">
        <f>'Maintenance by Month'!AN8</f>
        <v>18291.384615384613</v>
      </c>
      <c r="CX41" s="5">
        <f>'Maintenance by Month'!AO8</f>
        <v>18291.384615384613</v>
      </c>
      <c r="CY41" s="5">
        <f>'Maintenance by Month'!AP8</f>
        <v>18291.384615384613</v>
      </c>
      <c r="CZ41" s="5">
        <f>'Maintenance by Month'!AQ8</f>
        <v>18291.384615384613</v>
      </c>
      <c r="DA41" s="5">
        <f>'Maintenance by Month'!AR8</f>
        <v>18291.384615384613</v>
      </c>
      <c r="DB41" s="5">
        <f>'Maintenance by Month'!AS8</f>
        <v>18291.384615384613</v>
      </c>
      <c r="DC41" s="5">
        <f>'Maintenance by Month'!AT8</f>
        <v>18291.384615384613</v>
      </c>
      <c r="DD41" s="5">
        <f>'Maintenance by Month'!AU8</f>
        <v>18291.384615384613</v>
      </c>
      <c r="DE41" s="5">
        <f>'Maintenance by Month'!AV8</f>
        <v>18291.384615384613</v>
      </c>
      <c r="DF41" s="5">
        <f>'Maintenance by Month'!AW8</f>
        <v>18291.384615384613</v>
      </c>
    </row>
    <row r="42" spans="2:110" s="60" customFormat="1" outlineLevel="1" x14ac:dyDescent="0.25">
      <c r="B42" s="43" t="s">
        <v>150</v>
      </c>
      <c r="C42" s="4" t="s">
        <v>155</v>
      </c>
      <c r="D42" s="108"/>
      <c r="E42" s="108"/>
      <c r="F42" s="108"/>
      <c r="G42" s="108"/>
      <c r="H42" s="108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F42" s="5">
        <f t="shared" si="246"/>
        <v>349131.00000000012</v>
      </c>
      <c r="BG42" s="5">
        <f t="shared" si="247"/>
        <v>34594.23076923078</v>
      </c>
      <c r="BH42" s="5">
        <f t="shared" si="248"/>
        <v>138376.92307692315</v>
      </c>
      <c r="BI42" s="5">
        <f t="shared" si="249"/>
        <v>101315.97570850204</v>
      </c>
      <c r="BJ42" s="5">
        <f t="shared" si="250"/>
        <v>74843.870445344131</v>
      </c>
      <c r="BK42" s="5">
        <f>'Maintenance by Month'!B9</f>
        <v>0</v>
      </c>
      <c r="BL42" s="5">
        <f>'Maintenance by Month'!C9</f>
        <v>0</v>
      </c>
      <c r="BM42" s="5">
        <f>'Maintenance by Month'!D9</f>
        <v>0</v>
      </c>
      <c r="BN42" s="5">
        <f>'Maintenance by Month'!E9</f>
        <v>0</v>
      </c>
      <c r="BO42" s="5">
        <f>'Maintenance by Month'!F9</f>
        <v>0</v>
      </c>
      <c r="BP42" s="5">
        <f>'Maintenance by Month'!G9</f>
        <v>0</v>
      </c>
      <c r="BQ42" s="5">
        <f>'Maintenance by Month'!H9</f>
        <v>0</v>
      </c>
      <c r="BR42" s="5">
        <f>'Maintenance by Month'!I9</f>
        <v>0</v>
      </c>
      <c r="BS42" s="5">
        <f>'Maintenance by Month'!J9</f>
        <v>0</v>
      </c>
      <c r="BT42" s="5">
        <f>'Maintenance by Month'!K9</f>
        <v>11531.41025641026</v>
      </c>
      <c r="BU42" s="5">
        <f>'Maintenance by Month'!L9</f>
        <v>11531.41025641026</v>
      </c>
      <c r="BV42" s="5">
        <f>'Maintenance by Month'!M9</f>
        <v>11531.41025641026</v>
      </c>
      <c r="BW42" s="5">
        <f>'Maintenance by Month'!N9</f>
        <v>11531.41025641026</v>
      </c>
      <c r="BX42" s="5">
        <f>'Maintenance by Month'!O9</f>
        <v>11531.41025641026</v>
      </c>
      <c r="BY42" s="5">
        <f>'Maintenance by Month'!P9</f>
        <v>11531.41025641026</v>
      </c>
      <c r="BZ42" s="5">
        <f>'Maintenance by Month'!Q9</f>
        <v>11531.41025641026</v>
      </c>
      <c r="CA42" s="5">
        <f>'Maintenance by Month'!R9</f>
        <v>11531.41025641026</v>
      </c>
      <c r="CB42" s="5">
        <f>'Maintenance by Month'!S9</f>
        <v>11531.41025641026</v>
      </c>
      <c r="CC42" s="5">
        <f>'Maintenance by Month'!T9</f>
        <v>11531.41025641026</v>
      </c>
      <c r="CD42" s="5">
        <f>'Maintenance by Month'!U9</f>
        <v>11531.41025641026</v>
      </c>
      <c r="CE42" s="5">
        <f>'Maintenance by Month'!V9</f>
        <v>11531.41025641026</v>
      </c>
      <c r="CF42" s="5">
        <f>'Maintenance by Month'!W9</f>
        <v>11531.41025641026</v>
      </c>
      <c r="CG42" s="5">
        <f>'Maintenance by Month'!X9</f>
        <v>11531.41025641026</v>
      </c>
      <c r="CH42" s="5">
        <f>'Maintenance by Month'!Y9</f>
        <v>11531.41025641026</v>
      </c>
      <c r="CI42" s="5">
        <f>'Maintenance by Month'!Z9</f>
        <v>11531.41025641026</v>
      </c>
      <c r="CJ42" s="5">
        <f>'Maintenance by Month'!AA9</f>
        <v>11531.41025641026</v>
      </c>
      <c r="CK42" s="5">
        <f>'Maintenance by Month'!AB9</f>
        <v>11531.41025641026</v>
      </c>
      <c r="CL42" s="5">
        <f>'Maintenance by Month'!AC9</f>
        <v>11531.41025641026</v>
      </c>
      <c r="CM42" s="5">
        <f>'Maintenance by Month'!AD9</f>
        <v>11531.41025641026</v>
      </c>
      <c r="CN42" s="5">
        <f>'Maintenance by Month'!AE9</f>
        <v>6236.9892037786776</v>
      </c>
      <c r="CO42" s="5">
        <f>'Maintenance by Month'!AF9</f>
        <v>6236.9892037786776</v>
      </c>
      <c r="CP42" s="5">
        <f>'Maintenance by Month'!AG9</f>
        <v>6236.9892037786776</v>
      </c>
      <c r="CQ42" s="5">
        <f>'Maintenance by Month'!AH9</f>
        <v>6236.9892037786776</v>
      </c>
      <c r="CR42" s="5">
        <f>'Maintenance by Month'!AI9</f>
        <v>6236.9892037786776</v>
      </c>
      <c r="CS42" s="5">
        <f>'Maintenance by Month'!AJ9</f>
        <v>6236.9892037786776</v>
      </c>
      <c r="CT42" s="5">
        <f>'Maintenance by Month'!AK9</f>
        <v>6236.9892037786776</v>
      </c>
      <c r="CU42" s="5">
        <f>'Maintenance by Month'!AL9</f>
        <v>6236.9892037786776</v>
      </c>
      <c r="CV42" s="5">
        <f>'Maintenance by Month'!AM9</f>
        <v>6236.9892037786776</v>
      </c>
      <c r="CW42" s="5">
        <f>'Maintenance by Month'!AN9</f>
        <v>6236.9892037786776</v>
      </c>
      <c r="CX42" s="5">
        <f>'Maintenance by Month'!AO9</f>
        <v>6236.9892037786776</v>
      </c>
      <c r="CY42" s="5">
        <f>'Maintenance by Month'!AP9</f>
        <v>6236.9892037786776</v>
      </c>
      <c r="CZ42" s="5">
        <f>'Maintenance by Month'!AQ9</f>
        <v>6236.9892037786776</v>
      </c>
      <c r="DA42" s="5">
        <f>'Maintenance by Month'!AR9</f>
        <v>6236.9892037786776</v>
      </c>
      <c r="DB42" s="5">
        <f>'Maintenance by Month'!AS9</f>
        <v>6236.9892037786776</v>
      </c>
      <c r="DC42" s="5">
        <f>'Maintenance by Month'!AT9</f>
        <v>6236.9892037786776</v>
      </c>
      <c r="DD42" s="5">
        <f>'Maintenance by Month'!AU9</f>
        <v>6236.9892037786776</v>
      </c>
      <c r="DE42" s="5">
        <f>'Maintenance by Month'!AV9</f>
        <v>6236.9892037786776</v>
      </c>
      <c r="DF42" s="5">
        <f>'Maintenance by Month'!AW9</f>
        <v>6236.9892037786776</v>
      </c>
    </row>
    <row r="43" spans="2:110" s="60" customFormat="1" outlineLevel="1" x14ac:dyDescent="0.25">
      <c r="B43" s="43" t="s">
        <v>150</v>
      </c>
      <c r="C43" s="4" t="s">
        <v>156</v>
      </c>
      <c r="D43" s="108"/>
      <c r="E43" s="108"/>
      <c r="F43" s="108"/>
      <c r="G43" s="108"/>
      <c r="H43" s="108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F43" s="5">
        <f t="shared" si="246"/>
        <v>253500</v>
      </c>
      <c r="BG43" s="5">
        <f t="shared" si="247"/>
        <v>19500</v>
      </c>
      <c r="BH43" s="5">
        <f t="shared" si="248"/>
        <v>78000</v>
      </c>
      <c r="BI43" s="5">
        <f t="shared" si="249"/>
        <v>78000</v>
      </c>
      <c r="BJ43" s="5">
        <f t="shared" si="250"/>
        <v>78000</v>
      </c>
      <c r="BK43" s="5">
        <f>'Maintenance by Month'!B11</f>
        <v>0</v>
      </c>
      <c r="BL43" s="5">
        <f>'Maintenance by Month'!C11</f>
        <v>0</v>
      </c>
      <c r="BM43" s="5">
        <f>'Maintenance by Month'!D11</f>
        <v>0</v>
      </c>
      <c r="BN43" s="5">
        <f>'Maintenance by Month'!E11</f>
        <v>0</v>
      </c>
      <c r="BO43" s="5">
        <f>'Maintenance by Month'!F11</f>
        <v>0</v>
      </c>
      <c r="BP43" s="5">
        <f>'Maintenance by Month'!G11</f>
        <v>0</v>
      </c>
      <c r="BQ43" s="5">
        <f>'Maintenance by Month'!H11</f>
        <v>0</v>
      </c>
      <c r="BR43" s="5">
        <f>'Maintenance by Month'!I11</f>
        <v>0</v>
      </c>
      <c r="BS43" s="5">
        <f>'Maintenance by Month'!J11</f>
        <v>0</v>
      </c>
      <c r="BT43" s="5">
        <f>'Maintenance by Month'!K11</f>
        <v>6500</v>
      </c>
      <c r="BU43" s="5">
        <f>'Maintenance by Month'!L11</f>
        <v>6500</v>
      </c>
      <c r="BV43" s="5">
        <f>'Maintenance by Month'!M11</f>
        <v>6500</v>
      </c>
      <c r="BW43" s="5">
        <f>'Maintenance by Month'!N11</f>
        <v>6500</v>
      </c>
      <c r="BX43" s="5">
        <f>'Maintenance by Month'!O11</f>
        <v>6500</v>
      </c>
      <c r="BY43" s="5">
        <f>'Maintenance by Month'!P11</f>
        <v>6500</v>
      </c>
      <c r="BZ43" s="5">
        <f>'Maintenance by Month'!Q11</f>
        <v>6500</v>
      </c>
      <c r="CA43" s="5">
        <f>'Maintenance by Month'!R11</f>
        <v>6500</v>
      </c>
      <c r="CB43" s="5">
        <f>'Maintenance by Month'!S11</f>
        <v>6500</v>
      </c>
      <c r="CC43" s="5">
        <f>'Maintenance by Month'!T11</f>
        <v>6500</v>
      </c>
      <c r="CD43" s="5">
        <f>'Maintenance by Month'!U11</f>
        <v>6500</v>
      </c>
      <c r="CE43" s="5">
        <f>'Maintenance by Month'!V11</f>
        <v>6500</v>
      </c>
      <c r="CF43" s="5">
        <f>'Maintenance by Month'!W11</f>
        <v>6500</v>
      </c>
      <c r="CG43" s="5">
        <f>'Maintenance by Month'!X11</f>
        <v>6500</v>
      </c>
      <c r="CH43" s="5">
        <f>'Maintenance by Month'!Y11</f>
        <v>6500</v>
      </c>
      <c r="CI43" s="5">
        <f>'Maintenance by Month'!Z11</f>
        <v>6500</v>
      </c>
      <c r="CJ43" s="5">
        <f>'Maintenance by Month'!AA11</f>
        <v>6500</v>
      </c>
      <c r="CK43" s="5">
        <f>'Maintenance by Month'!AB11</f>
        <v>6500</v>
      </c>
      <c r="CL43" s="5">
        <f>'Maintenance by Month'!AC11</f>
        <v>6500</v>
      </c>
      <c r="CM43" s="5">
        <f>'Maintenance by Month'!AD11</f>
        <v>6500</v>
      </c>
      <c r="CN43" s="5">
        <f>'Maintenance by Month'!AE11</f>
        <v>6500</v>
      </c>
      <c r="CO43" s="5">
        <f>'Maintenance by Month'!AF11</f>
        <v>6500</v>
      </c>
      <c r="CP43" s="5">
        <f>'Maintenance by Month'!AG11</f>
        <v>6500</v>
      </c>
      <c r="CQ43" s="5">
        <f>'Maintenance by Month'!AH11</f>
        <v>6500</v>
      </c>
      <c r="CR43" s="5">
        <f>'Maintenance by Month'!AI11</f>
        <v>6500</v>
      </c>
      <c r="CS43" s="5">
        <f>'Maintenance by Month'!AJ11</f>
        <v>6500</v>
      </c>
      <c r="CT43" s="5">
        <f>'Maintenance by Month'!AK11</f>
        <v>6500</v>
      </c>
      <c r="CU43" s="5">
        <f>'Maintenance by Month'!AL11</f>
        <v>6500</v>
      </c>
      <c r="CV43" s="5">
        <f>'Maintenance by Month'!AM11</f>
        <v>6500</v>
      </c>
      <c r="CW43" s="5">
        <f>'Maintenance by Month'!AN11</f>
        <v>6500</v>
      </c>
      <c r="CX43" s="5">
        <f>'Maintenance by Month'!AO11</f>
        <v>6500</v>
      </c>
      <c r="CY43" s="5">
        <f>'Maintenance by Month'!AP11</f>
        <v>6500</v>
      </c>
      <c r="CZ43" s="5">
        <f>'Maintenance by Month'!AQ11</f>
        <v>6500</v>
      </c>
      <c r="DA43" s="5">
        <f>'Maintenance by Month'!AR11</f>
        <v>6500</v>
      </c>
      <c r="DB43" s="5">
        <f>'Maintenance by Month'!AS11</f>
        <v>6500</v>
      </c>
      <c r="DC43" s="5">
        <f>'Maintenance by Month'!AT11</f>
        <v>6500</v>
      </c>
      <c r="DD43" s="5">
        <f>'Maintenance by Month'!AU11</f>
        <v>6500</v>
      </c>
      <c r="DE43" s="5">
        <f>'Maintenance by Month'!AV11</f>
        <v>6500</v>
      </c>
      <c r="DF43" s="5">
        <f>'Maintenance by Month'!AW11</f>
        <v>6500</v>
      </c>
    </row>
    <row r="44" spans="2:110" s="60" customFormat="1" outlineLevel="1" x14ac:dyDescent="0.25">
      <c r="B44" s="43" t="s">
        <v>150</v>
      </c>
      <c r="C44" s="4" t="s">
        <v>157</v>
      </c>
      <c r="D44" s="108"/>
      <c r="E44" s="108"/>
      <c r="F44" s="108"/>
      <c r="G44" s="108"/>
      <c r="H44" s="108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F44" s="5">
        <f t="shared" si="246"/>
        <v>253500</v>
      </c>
      <c r="BG44" s="5">
        <f t="shared" si="247"/>
        <v>19500</v>
      </c>
      <c r="BH44" s="5">
        <f t="shared" si="248"/>
        <v>78000</v>
      </c>
      <c r="BI44" s="5">
        <f t="shared" si="249"/>
        <v>78000</v>
      </c>
      <c r="BJ44" s="5">
        <f t="shared" si="250"/>
        <v>78000</v>
      </c>
      <c r="BK44" s="5">
        <f>'Maintenance by Month'!B12</f>
        <v>0</v>
      </c>
      <c r="BL44" s="5">
        <f>'Maintenance by Month'!C12</f>
        <v>0</v>
      </c>
      <c r="BM44" s="5">
        <f>'Maintenance by Month'!D12</f>
        <v>0</v>
      </c>
      <c r="BN44" s="5">
        <f>'Maintenance by Month'!E12</f>
        <v>0</v>
      </c>
      <c r="BO44" s="5">
        <f>'Maintenance by Month'!F12</f>
        <v>0</v>
      </c>
      <c r="BP44" s="5">
        <f>'Maintenance by Month'!G12</f>
        <v>0</v>
      </c>
      <c r="BQ44" s="5">
        <f>'Maintenance by Month'!H12</f>
        <v>0</v>
      </c>
      <c r="BR44" s="5">
        <f>'Maintenance by Month'!I12</f>
        <v>0</v>
      </c>
      <c r="BS44" s="5">
        <f>'Maintenance by Month'!J12</f>
        <v>0</v>
      </c>
      <c r="BT44" s="5">
        <f>'Maintenance by Month'!K12</f>
        <v>6500</v>
      </c>
      <c r="BU44" s="5">
        <f>'Maintenance by Month'!L12</f>
        <v>6500</v>
      </c>
      <c r="BV44" s="5">
        <f>'Maintenance by Month'!M12</f>
        <v>6500</v>
      </c>
      <c r="BW44" s="5">
        <f>'Maintenance by Month'!N12</f>
        <v>6500</v>
      </c>
      <c r="BX44" s="5">
        <f>'Maintenance by Month'!O12</f>
        <v>6500</v>
      </c>
      <c r="BY44" s="5">
        <f>'Maintenance by Month'!P12</f>
        <v>6500</v>
      </c>
      <c r="BZ44" s="5">
        <f>'Maintenance by Month'!Q12</f>
        <v>6500</v>
      </c>
      <c r="CA44" s="5">
        <f>'Maintenance by Month'!R12</f>
        <v>6500</v>
      </c>
      <c r="CB44" s="5">
        <f>'Maintenance by Month'!S12</f>
        <v>6500</v>
      </c>
      <c r="CC44" s="5">
        <f>'Maintenance by Month'!T12</f>
        <v>6500</v>
      </c>
      <c r="CD44" s="5">
        <f>'Maintenance by Month'!U12</f>
        <v>6500</v>
      </c>
      <c r="CE44" s="5">
        <f>'Maintenance by Month'!V12</f>
        <v>6500</v>
      </c>
      <c r="CF44" s="5">
        <f>'Maintenance by Month'!W12</f>
        <v>6500</v>
      </c>
      <c r="CG44" s="5">
        <f>'Maintenance by Month'!X12</f>
        <v>6500</v>
      </c>
      <c r="CH44" s="5">
        <f>'Maintenance by Month'!Y12</f>
        <v>6500</v>
      </c>
      <c r="CI44" s="5">
        <f>'Maintenance by Month'!Z12</f>
        <v>6500</v>
      </c>
      <c r="CJ44" s="5">
        <f>'Maintenance by Month'!AA12</f>
        <v>6500</v>
      </c>
      <c r="CK44" s="5">
        <f>'Maintenance by Month'!AB12</f>
        <v>6500</v>
      </c>
      <c r="CL44" s="5">
        <f>'Maintenance by Month'!AC12</f>
        <v>6500</v>
      </c>
      <c r="CM44" s="5">
        <f>'Maintenance by Month'!AD12</f>
        <v>6500</v>
      </c>
      <c r="CN44" s="5">
        <f>'Maintenance by Month'!AE12</f>
        <v>6500</v>
      </c>
      <c r="CO44" s="5">
        <f>'Maintenance by Month'!AF12</f>
        <v>6500</v>
      </c>
      <c r="CP44" s="5">
        <f>'Maintenance by Month'!AG12</f>
        <v>6500</v>
      </c>
      <c r="CQ44" s="5">
        <f>'Maintenance by Month'!AH12</f>
        <v>6500</v>
      </c>
      <c r="CR44" s="5">
        <f>'Maintenance by Month'!AI12</f>
        <v>6500</v>
      </c>
      <c r="CS44" s="5">
        <f>'Maintenance by Month'!AJ12</f>
        <v>6500</v>
      </c>
      <c r="CT44" s="5">
        <f>'Maintenance by Month'!AK12</f>
        <v>6500</v>
      </c>
      <c r="CU44" s="5">
        <f>'Maintenance by Month'!AL12</f>
        <v>6500</v>
      </c>
      <c r="CV44" s="5">
        <f>'Maintenance by Month'!AM12</f>
        <v>6500</v>
      </c>
      <c r="CW44" s="5">
        <f>'Maintenance by Month'!AN12</f>
        <v>6500</v>
      </c>
      <c r="CX44" s="5">
        <f>'Maintenance by Month'!AO12</f>
        <v>6500</v>
      </c>
      <c r="CY44" s="5">
        <f>'Maintenance by Month'!AP12</f>
        <v>6500</v>
      </c>
      <c r="CZ44" s="5">
        <f>'Maintenance by Month'!AQ12</f>
        <v>6500</v>
      </c>
      <c r="DA44" s="5">
        <f>'Maintenance by Month'!AR12</f>
        <v>6500</v>
      </c>
      <c r="DB44" s="5">
        <f>'Maintenance by Month'!AS12</f>
        <v>6500</v>
      </c>
      <c r="DC44" s="5">
        <f>'Maintenance by Month'!AT12</f>
        <v>6500</v>
      </c>
      <c r="DD44" s="5">
        <f>'Maintenance by Month'!AU12</f>
        <v>6500</v>
      </c>
      <c r="DE44" s="5">
        <f>'Maintenance by Month'!AV12</f>
        <v>6500</v>
      </c>
      <c r="DF44" s="5">
        <f>'Maintenance by Month'!AW12</f>
        <v>6500</v>
      </c>
    </row>
    <row r="45" spans="2:110" s="60" customFormat="1" outlineLevel="1" x14ac:dyDescent="0.25">
      <c r="B45" s="43" t="s">
        <v>150</v>
      </c>
      <c r="C45" s="4" t="s">
        <v>158</v>
      </c>
      <c r="D45" s="108"/>
      <c r="E45" s="108"/>
      <c r="F45" s="108"/>
      <c r="G45" s="108"/>
      <c r="H45" s="108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F45" s="5">
        <f t="shared" si="246"/>
        <v>253500</v>
      </c>
      <c r="BG45" s="5">
        <f t="shared" si="247"/>
        <v>19500</v>
      </c>
      <c r="BH45" s="5">
        <f t="shared" si="248"/>
        <v>78000</v>
      </c>
      <c r="BI45" s="5">
        <f t="shared" si="249"/>
        <v>78000</v>
      </c>
      <c r="BJ45" s="5">
        <f t="shared" si="250"/>
        <v>78000</v>
      </c>
      <c r="BK45" s="5">
        <f>'Maintenance by Month'!B13</f>
        <v>0</v>
      </c>
      <c r="BL45" s="5">
        <f>'Maintenance by Month'!C13</f>
        <v>0</v>
      </c>
      <c r="BM45" s="5">
        <f>'Maintenance by Month'!D13</f>
        <v>0</v>
      </c>
      <c r="BN45" s="5">
        <f>'Maintenance by Month'!E13</f>
        <v>0</v>
      </c>
      <c r="BO45" s="5">
        <f>'Maintenance by Month'!F13</f>
        <v>0</v>
      </c>
      <c r="BP45" s="5">
        <f>'Maintenance by Month'!G13</f>
        <v>0</v>
      </c>
      <c r="BQ45" s="5">
        <f>'Maintenance by Month'!H13</f>
        <v>0</v>
      </c>
      <c r="BR45" s="5">
        <f>'Maintenance by Month'!I13</f>
        <v>0</v>
      </c>
      <c r="BS45" s="5">
        <f>'Maintenance by Month'!J13</f>
        <v>0</v>
      </c>
      <c r="BT45" s="5">
        <f>'Maintenance by Month'!K13</f>
        <v>6500</v>
      </c>
      <c r="BU45" s="5">
        <f>'Maintenance by Month'!L13</f>
        <v>6500</v>
      </c>
      <c r="BV45" s="5">
        <f>'Maintenance by Month'!M13</f>
        <v>6500</v>
      </c>
      <c r="BW45" s="5">
        <f>'Maintenance by Month'!N13</f>
        <v>6500</v>
      </c>
      <c r="BX45" s="5">
        <f>'Maintenance by Month'!O13</f>
        <v>6500</v>
      </c>
      <c r="BY45" s="5">
        <f>'Maintenance by Month'!P13</f>
        <v>6500</v>
      </c>
      <c r="BZ45" s="5">
        <f>'Maintenance by Month'!Q13</f>
        <v>6500</v>
      </c>
      <c r="CA45" s="5">
        <f>'Maintenance by Month'!R13</f>
        <v>6500</v>
      </c>
      <c r="CB45" s="5">
        <f>'Maintenance by Month'!S13</f>
        <v>6500</v>
      </c>
      <c r="CC45" s="5">
        <f>'Maintenance by Month'!T13</f>
        <v>6500</v>
      </c>
      <c r="CD45" s="5">
        <f>'Maintenance by Month'!U13</f>
        <v>6500</v>
      </c>
      <c r="CE45" s="5">
        <f>'Maintenance by Month'!V13</f>
        <v>6500</v>
      </c>
      <c r="CF45" s="5">
        <f>'Maintenance by Month'!W13</f>
        <v>6500</v>
      </c>
      <c r="CG45" s="5">
        <f>'Maintenance by Month'!X13</f>
        <v>6500</v>
      </c>
      <c r="CH45" s="5">
        <f>'Maintenance by Month'!Y13</f>
        <v>6500</v>
      </c>
      <c r="CI45" s="5">
        <f>'Maintenance by Month'!Z13</f>
        <v>6500</v>
      </c>
      <c r="CJ45" s="5">
        <f>'Maintenance by Month'!AA13</f>
        <v>6500</v>
      </c>
      <c r="CK45" s="5">
        <f>'Maintenance by Month'!AB13</f>
        <v>6500</v>
      </c>
      <c r="CL45" s="5">
        <f>'Maintenance by Month'!AC13</f>
        <v>6500</v>
      </c>
      <c r="CM45" s="5">
        <f>'Maintenance by Month'!AD13</f>
        <v>6500</v>
      </c>
      <c r="CN45" s="5">
        <f>'Maintenance by Month'!AE13</f>
        <v>6500</v>
      </c>
      <c r="CO45" s="5">
        <f>'Maintenance by Month'!AF13</f>
        <v>6500</v>
      </c>
      <c r="CP45" s="5">
        <f>'Maintenance by Month'!AG13</f>
        <v>6500</v>
      </c>
      <c r="CQ45" s="5">
        <f>'Maintenance by Month'!AH13</f>
        <v>6500</v>
      </c>
      <c r="CR45" s="5">
        <f>'Maintenance by Month'!AI13</f>
        <v>6500</v>
      </c>
      <c r="CS45" s="5">
        <f>'Maintenance by Month'!AJ13</f>
        <v>6500</v>
      </c>
      <c r="CT45" s="5">
        <f>'Maintenance by Month'!AK13</f>
        <v>6500</v>
      </c>
      <c r="CU45" s="5">
        <f>'Maintenance by Month'!AL13</f>
        <v>6500</v>
      </c>
      <c r="CV45" s="5">
        <f>'Maintenance by Month'!AM13</f>
        <v>6500</v>
      </c>
      <c r="CW45" s="5">
        <f>'Maintenance by Month'!AN13</f>
        <v>6500</v>
      </c>
      <c r="CX45" s="5">
        <f>'Maintenance by Month'!AO13</f>
        <v>6500</v>
      </c>
      <c r="CY45" s="5">
        <f>'Maintenance by Month'!AP13</f>
        <v>6500</v>
      </c>
      <c r="CZ45" s="5">
        <f>'Maintenance by Month'!AQ13</f>
        <v>6500</v>
      </c>
      <c r="DA45" s="5">
        <f>'Maintenance by Month'!AR13</f>
        <v>6500</v>
      </c>
      <c r="DB45" s="5">
        <f>'Maintenance by Month'!AS13</f>
        <v>6500</v>
      </c>
      <c r="DC45" s="5">
        <f>'Maintenance by Month'!AT13</f>
        <v>6500</v>
      </c>
      <c r="DD45" s="5">
        <f>'Maintenance by Month'!AU13</f>
        <v>6500</v>
      </c>
      <c r="DE45" s="5">
        <f>'Maintenance by Month'!AV13</f>
        <v>6500</v>
      </c>
      <c r="DF45" s="5">
        <f>'Maintenance by Month'!AW13</f>
        <v>6500</v>
      </c>
    </row>
    <row r="46" spans="2:110" s="60" customFormat="1" outlineLevel="1" x14ac:dyDescent="0.25">
      <c r="B46" s="43" t="s">
        <v>150</v>
      </c>
      <c r="C46" s="4" t="s">
        <v>159</v>
      </c>
      <c r="D46" s="108"/>
      <c r="E46" s="108"/>
      <c r="F46" s="108"/>
      <c r="G46" s="108"/>
      <c r="H46" s="108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F46" s="5">
        <f t="shared" si="246"/>
        <v>49999.999999999993</v>
      </c>
      <c r="BG46" s="5">
        <f t="shared" si="247"/>
        <v>0</v>
      </c>
      <c r="BH46" s="5">
        <f t="shared" si="248"/>
        <v>0</v>
      </c>
      <c r="BI46" s="5">
        <f t="shared" si="249"/>
        <v>49999.999999999993</v>
      </c>
      <c r="BJ46" s="5">
        <f t="shared" si="250"/>
        <v>0</v>
      </c>
      <c r="BK46" s="5">
        <f>'Maintenance by Month'!B14</f>
        <v>0</v>
      </c>
      <c r="BL46" s="5">
        <f>'Maintenance by Month'!C14</f>
        <v>0</v>
      </c>
      <c r="BM46" s="5">
        <f>'Maintenance by Month'!D14</f>
        <v>0</v>
      </c>
      <c r="BN46" s="5">
        <f>'Maintenance by Month'!E14</f>
        <v>0</v>
      </c>
      <c r="BO46" s="5">
        <f>'Maintenance by Month'!F14</f>
        <v>0</v>
      </c>
      <c r="BP46" s="5">
        <f>'Maintenance by Month'!G14</f>
        <v>0</v>
      </c>
      <c r="BQ46" s="5">
        <f>'Maintenance by Month'!H14</f>
        <v>0</v>
      </c>
      <c r="BR46" s="5">
        <f>'Maintenance by Month'!I14</f>
        <v>0</v>
      </c>
      <c r="BS46" s="5">
        <f>'Maintenance by Month'!J14</f>
        <v>0</v>
      </c>
      <c r="BT46" s="5">
        <f>'Maintenance by Month'!K14</f>
        <v>0</v>
      </c>
      <c r="BU46" s="5">
        <f>'Maintenance by Month'!L14</f>
        <v>0</v>
      </c>
      <c r="BV46" s="5">
        <f>'Maintenance by Month'!M14</f>
        <v>0</v>
      </c>
      <c r="BW46" s="5">
        <f>'Maintenance by Month'!N14</f>
        <v>0</v>
      </c>
      <c r="BX46" s="5">
        <f>'Maintenance by Month'!O14</f>
        <v>0</v>
      </c>
      <c r="BY46" s="5">
        <f>'Maintenance by Month'!P14</f>
        <v>0</v>
      </c>
      <c r="BZ46" s="5">
        <f>'Maintenance by Month'!Q14</f>
        <v>0</v>
      </c>
      <c r="CA46" s="5">
        <f>'Maintenance by Month'!R14</f>
        <v>0</v>
      </c>
      <c r="CB46" s="5">
        <f>'Maintenance by Month'!S14</f>
        <v>0</v>
      </c>
      <c r="CC46" s="5">
        <f>'Maintenance by Month'!T14</f>
        <v>0</v>
      </c>
      <c r="CD46" s="5">
        <f>'Maintenance by Month'!U14</f>
        <v>0</v>
      </c>
      <c r="CE46" s="5">
        <f>'Maintenance by Month'!V14</f>
        <v>0</v>
      </c>
      <c r="CF46" s="5">
        <f>'Maintenance by Month'!W14</f>
        <v>0</v>
      </c>
      <c r="CG46" s="5">
        <f>'Maintenance by Month'!X14</f>
        <v>0</v>
      </c>
      <c r="CH46" s="5">
        <f>'Maintenance by Month'!Y14</f>
        <v>0</v>
      </c>
      <c r="CI46" s="5">
        <f>'Maintenance by Month'!Z14</f>
        <v>4166.666666666667</v>
      </c>
      <c r="CJ46" s="5">
        <f>'Maintenance by Month'!AA14</f>
        <v>4166.666666666667</v>
      </c>
      <c r="CK46" s="5">
        <f>'Maintenance by Month'!AB14</f>
        <v>4166.666666666667</v>
      </c>
      <c r="CL46" s="5">
        <f>'Maintenance by Month'!AC14</f>
        <v>4166.666666666667</v>
      </c>
      <c r="CM46" s="5">
        <f>'Maintenance by Month'!AD14</f>
        <v>4166.666666666667</v>
      </c>
      <c r="CN46" s="5">
        <f>'Maintenance by Month'!AE14</f>
        <v>4166.666666666667</v>
      </c>
      <c r="CO46" s="5">
        <f>'Maintenance by Month'!AF14</f>
        <v>4166.666666666667</v>
      </c>
      <c r="CP46" s="5">
        <f>'Maintenance by Month'!AG14</f>
        <v>4166.666666666667</v>
      </c>
      <c r="CQ46" s="5">
        <f>'Maintenance by Month'!AH14</f>
        <v>4166.666666666667</v>
      </c>
      <c r="CR46" s="5">
        <f>'Maintenance by Month'!AI14</f>
        <v>4166.666666666667</v>
      </c>
      <c r="CS46" s="5">
        <f>'Maintenance by Month'!AJ14</f>
        <v>4166.666666666667</v>
      </c>
      <c r="CT46" s="5">
        <f>'Maintenance by Month'!AK14</f>
        <v>4166.666666666667</v>
      </c>
      <c r="CU46" s="5">
        <f>'Maintenance by Month'!AL14</f>
        <v>0</v>
      </c>
      <c r="CV46" s="5">
        <f>'Maintenance by Month'!AM14</f>
        <v>0</v>
      </c>
      <c r="CW46" s="5">
        <f>'Maintenance by Month'!AN14</f>
        <v>0</v>
      </c>
      <c r="CX46" s="5">
        <f>'Maintenance by Month'!AO14</f>
        <v>0</v>
      </c>
      <c r="CY46" s="5">
        <f>'Maintenance by Month'!AP14</f>
        <v>0</v>
      </c>
      <c r="CZ46" s="5">
        <f>'Maintenance by Month'!AQ14</f>
        <v>0</v>
      </c>
      <c r="DA46" s="5">
        <f>'Maintenance by Month'!AR14</f>
        <v>0</v>
      </c>
      <c r="DB46" s="5">
        <f>'Maintenance by Month'!AS14</f>
        <v>0</v>
      </c>
      <c r="DC46" s="5">
        <f>'Maintenance by Month'!AT14</f>
        <v>0</v>
      </c>
      <c r="DD46" s="5">
        <f>'Maintenance by Month'!AU14</f>
        <v>0</v>
      </c>
      <c r="DE46" s="5">
        <f>'Maintenance by Month'!AV14</f>
        <v>0</v>
      </c>
      <c r="DF46" s="5">
        <f>'Maintenance by Month'!AW14</f>
        <v>0</v>
      </c>
    </row>
    <row r="47" spans="2:110" s="60" customFormat="1" outlineLevel="1" x14ac:dyDescent="0.25">
      <c r="B47" s="43" t="s">
        <v>150</v>
      </c>
      <c r="C47" s="4" t="s">
        <v>160</v>
      </c>
      <c r="D47" s="108"/>
      <c r="E47" s="108"/>
      <c r="F47" s="108"/>
      <c r="G47" s="108"/>
      <c r="H47" s="108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F47" s="5">
        <f t="shared" si="246"/>
        <v>-200000.00000000017</v>
      </c>
      <c r="BG47" s="5">
        <f t="shared" si="247"/>
        <v>-31578.947368421072</v>
      </c>
      <c r="BH47" s="5">
        <f t="shared" si="248"/>
        <v>-126315.78947368432</v>
      </c>
      <c r="BI47" s="5">
        <f t="shared" si="249"/>
        <v>-42105.263157894762</v>
      </c>
      <c r="BJ47" s="5">
        <f t="shared" si="250"/>
        <v>0</v>
      </c>
      <c r="BK47" s="5">
        <f>'Maintenance by Month'!B15</f>
        <v>0</v>
      </c>
      <c r="BL47" s="5">
        <f>'Maintenance by Month'!C15</f>
        <v>0</v>
      </c>
      <c r="BM47" s="5">
        <f>'Maintenance by Month'!D15</f>
        <v>0</v>
      </c>
      <c r="BN47" s="5">
        <f>'Maintenance by Month'!E15</f>
        <v>0</v>
      </c>
      <c r="BO47" s="5">
        <f>'Maintenance by Month'!F15</f>
        <v>0</v>
      </c>
      <c r="BP47" s="5">
        <f>'Maintenance by Month'!G15</f>
        <v>0</v>
      </c>
      <c r="BQ47" s="5">
        <f>'Maintenance by Month'!H15</f>
        <v>0</v>
      </c>
      <c r="BR47" s="5">
        <f>'Maintenance by Month'!I15</f>
        <v>0</v>
      </c>
      <c r="BS47" s="5">
        <f>'Maintenance by Month'!J15</f>
        <v>0</v>
      </c>
      <c r="BT47" s="5">
        <f>'Maintenance by Month'!K15</f>
        <v>-10526.315789473691</v>
      </c>
      <c r="BU47" s="5">
        <f>'Maintenance by Month'!L15</f>
        <v>-10526.315789473691</v>
      </c>
      <c r="BV47" s="5">
        <f>'Maintenance by Month'!M15</f>
        <v>-10526.315789473691</v>
      </c>
      <c r="BW47" s="5">
        <f>'Maintenance by Month'!N15</f>
        <v>-10526.315789473691</v>
      </c>
      <c r="BX47" s="5">
        <f>'Maintenance by Month'!O15</f>
        <v>-10526.315789473691</v>
      </c>
      <c r="BY47" s="5">
        <f>'Maintenance by Month'!P15</f>
        <v>-10526.315789473691</v>
      </c>
      <c r="BZ47" s="5">
        <f>'Maintenance by Month'!Q15</f>
        <v>-10526.315789473691</v>
      </c>
      <c r="CA47" s="5">
        <f>'Maintenance by Month'!R15</f>
        <v>-10526.315789473691</v>
      </c>
      <c r="CB47" s="5">
        <f>'Maintenance by Month'!S15</f>
        <v>-10526.315789473691</v>
      </c>
      <c r="CC47" s="5">
        <f>'Maintenance by Month'!T15</f>
        <v>-10526.315789473691</v>
      </c>
      <c r="CD47" s="5">
        <f>'Maintenance by Month'!U15</f>
        <v>-10526.315789473691</v>
      </c>
      <c r="CE47" s="5">
        <f>'Maintenance by Month'!V15</f>
        <v>-10526.315789473691</v>
      </c>
      <c r="CF47" s="5">
        <f>'Maintenance by Month'!W15</f>
        <v>-10526.315789473691</v>
      </c>
      <c r="CG47" s="5">
        <f>'Maintenance by Month'!X15</f>
        <v>-10526.315789473691</v>
      </c>
      <c r="CH47" s="5">
        <f>'Maintenance by Month'!Y15</f>
        <v>-10526.315789473691</v>
      </c>
      <c r="CI47" s="5">
        <f>'Maintenance by Month'!Z15</f>
        <v>-10526.315789473691</v>
      </c>
      <c r="CJ47" s="5">
        <f>'Maintenance by Month'!AA15</f>
        <v>-10526.315789473691</v>
      </c>
      <c r="CK47" s="5">
        <f>'Maintenance by Month'!AB15</f>
        <v>-10526.315789473691</v>
      </c>
      <c r="CL47" s="5">
        <f>'Maintenance by Month'!AC15</f>
        <v>-10526.315789473691</v>
      </c>
      <c r="CM47" s="5">
        <f>'Maintenance by Month'!AD15</f>
        <v>0</v>
      </c>
      <c r="CN47" s="5">
        <f>'Maintenance by Month'!AE15</f>
        <v>0</v>
      </c>
      <c r="CO47" s="5">
        <f>'Maintenance by Month'!AF15</f>
        <v>0</v>
      </c>
      <c r="CP47" s="5">
        <f>'Maintenance by Month'!AG15</f>
        <v>0</v>
      </c>
      <c r="CQ47" s="5">
        <f>'Maintenance by Month'!AH15</f>
        <v>0</v>
      </c>
      <c r="CR47" s="5">
        <f>'Maintenance by Month'!AI15</f>
        <v>0</v>
      </c>
      <c r="CS47" s="5">
        <f>'Maintenance by Month'!AJ15</f>
        <v>0</v>
      </c>
      <c r="CT47" s="5">
        <f>'Maintenance by Month'!AK15</f>
        <v>0</v>
      </c>
      <c r="CU47" s="5">
        <f>'Maintenance by Month'!AL15</f>
        <v>0</v>
      </c>
      <c r="CV47" s="5">
        <f>'Maintenance by Month'!AM15</f>
        <v>0</v>
      </c>
      <c r="CW47" s="5">
        <f>'Maintenance by Month'!AN15</f>
        <v>0</v>
      </c>
      <c r="CX47" s="5">
        <f>'Maintenance by Month'!AO15</f>
        <v>0</v>
      </c>
      <c r="CY47" s="5">
        <f>'Maintenance by Month'!AP15</f>
        <v>0</v>
      </c>
      <c r="CZ47" s="5">
        <f>'Maintenance by Month'!AQ15</f>
        <v>0</v>
      </c>
      <c r="DA47" s="5">
        <f>'Maintenance by Month'!AR15</f>
        <v>0</v>
      </c>
      <c r="DB47" s="5">
        <f>'Maintenance by Month'!AS15</f>
        <v>0</v>
      </c>
      <c r="DC47" s="5">
        <f>'Maintenance by Month'!AT15</f>
        <v>0</v>
      </c>
      <c r="DD47" s="5">
        <f>'Maintenance by Month'!AU15</f>
        <v>0</v>
      </c>
      <c r="DE47" s="5">
        <f>'Maintenance by Month'!AV15</f>
        <v>0</v>
      </c>
      <c r="DF47" s="5">
        <f>'Maintenance by Month'!AW15</f>
        <v>0</v>
      </c>
    </row>
    <row r="48" spans="2:110" s="60" customFormat="1" outlineLevel="1" x14ac:dyDescent="0.25">
      <c r="B48" s="43" t="s">
        <v>150</v>
      </c>
      <c r="C48" s="4" t="s">
        <v>161</v>
      </c>
      <c r="D48" s="108"/>
      <c r="E48" s="108"/>
      <c r="F48" s="108"/>
      <c r="G48" s="108"/>
      <c r="H48" s="108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F48" s="5">
        <f t="shared" si="246"/>
        <v>450000</v>
      </c>
      <c r="BG48" s="5">
        <f t="shared" si="247"/>
        <v>0</v>
      </c>
      <c r="BH48" s="5">
        <f t="shared" si="248"/>
        <v>150000</v>
      </c>
      <c r="BI48" s="5">
        <f t="shared" si="249"/>
        <v>150000</v>
      </c>
      <c r="BJ48" s="5">
        <f t="shared" si="250"/>
        <v>150000</v>
      </c>
      <c r="BK48" s="5">
        <f>'Maintenance by Month'!B17</f>
        <v>0</v>
      </c>
      <c r="BL48" s="5">
        <f>'Maintenance by Month'!C17</f>
        <v>0</v>
      </c>
      <c r="BM48" s="5">
        <f>'Maintenance by Month'!D17</f>
        <v>0</v>
      </c>
      <c r="BN48" s="5">
        <f>'Maintenance by Month'!E17</f>
        <v>0</v>
      </c>
      <c r="BO48" s="5">
        <f>'Maintenance by Month'!F17</f>
        <v>0</v>
      </c>
      <c r="BP48" s="5">
        <f>'Maintenance by Month'!G17</f>
        <v>0</v>
      </c>
      <c r="BQ48" s="5">
        <f>'Maintenance by Month'!H17</f>
        <v>0</v>
      </c>
      <c r="BR48" s="5">
        <f>'Maintenance by Month'!I17</f>
        <v>0</v>
      </c>
      <c r="BS48" s="5">
        <f>'Maintenance by Month'!J17</f>
        <v>0</v>
      </c>
      <c r="BT48" s="5">
        <f>'Maintenance by Month'!K17</f>
        <v>0</v>
      </c>
      <c r="BU48" s="5">
        <f>'Maintenance by Month'!L17</f>
        <v>0</v>
      </c>
      <c r="BV48" s="5">
        <f>'Maintenance by Month'!M17</f>
        <v>0</v>
      </c>
      <c r="BW48" s="5">
        <f>'Maintenance by Month'!N17</f>
        <v>12500</v>
      </c>
      <c r="BX48" s="5">
        <f>'Maintenance by Month'!O17</f>
        <v>12500</v>
      </c>
      <c r="BY48" s="5">
        <f>'Maintenance by Month'!P17</f>
        <v>12500</v>
      </c>
      <c r="BZ48" s="5">
        <f>'Maintenance by Month'!Q17</f>
        <v>12500</v>
      </c>
      <c r="CA48" s="5">
        <f>'Maintenance by Month'!R17</f>
        <v>12500</v>
      </c>
      <c r="CB48" s="5">
        <f>'Maintenance by Month'!S17</f>
        <v>12500</v>
      </c>
      <c r="CC48" s="5">
        <f>'Maintenance by Month'!T17</f>
        <v>12500</v>
      </c>
      <c r="CD48" s="5">
        <f>'Maintenance by Month'!U17</f>
        <v>12500</v>
      </c>
      <c r="CE48" s="5">
        <f>'Maintenance by Month'!V17</f>
        <v>12500</v>
      </c>
      <c r="CF48" s="5">
        <f>'Maintenance by Month'!W17</f>
        <v>12500</v>
      </c>
      <c r="CG48" s="5">
        <f>'Maintenance by Month'!X17</f>
        <v>12500</v>
      </c>
      <c r="CH48" s="5">
        <f>'Maintenance by Month'!Y17</f>
        <v>12500</v>
      </c>
      <c r="CI48" s="5">
        <f>'Maintenance by Month'!Z17</f>
        <v>12500</v>
      </c>
      <c r="CJ48" s="5">
        <f>'Maintenance by Month'!AA17</f>
        <v>12500</v>
      </c>
      <c r="CK48" s="5">
        <f>'Maintenance by Month'!AB17</f>
        <v>12500</v>
      </c>
      <c r="CL48" s="5">
        <f>'Maintenance by Month'!AC17</f>
        <v>12500</v>
      </c>
      <c r="CM48" s="5">
        <f>'Maintenance by Month'!AD17</f>
        <v>12500</v>
      </c>
      <c r="CN48" s="5">
        <f>'Maintenance by Month'!AE17</f>
        <v>12500</v>
      </c>
      <c r="CO48" s="5">
        <f>'Maintenance by Month'!AF17</f>
        <v>12500</v>
      </c>
      <c r="CP48" s="5">
        <f>'Maintenance by Month'!AG17</f>
        <v>12500</v>
      </c>
      <c r="CQ48" s="5">
        <f>'Maintenance by Month'!AH17</f>
        <v>12500</v>
      </c>
      <c r="CR48" s="5">
        <f>'Maintenance by Month'!AI17</f>
        <v>12500</v>
      </c>
      <c r="CS48" s="5">
        <f>'Maintenance by Month'!AJ17</f>
        <v>12500</v>
      </c>
      <c r="CT48" s="5">
        <f>'Maintenance by Month'!AK17</f>
        <v>12500</v>
      </c>
      <c r="CU48" s="5">
        <f>'Maintenance by Month'!AL17</f>
        <v>12500</v>
      </c>
      <c r="CV48" s="5">
        <f>'Maintenance by Month'!AM17</f>
        <v>12500</v>
      </c>
      <c r="CW48" s="5">
        <f>'Maintenance by Month'!AN17</f>
        <v>12500</v>
      </c>
      <c r="CX48" s="5">
        <f>'Maintenance by Month'!AO17</f>
        <v>12500</v>
      </c>
      <c r="CY48" s="5">
        <f>'Maintenance by Month'!AP17</f>
        <v>12500</v>
      </c>
      <c r="CZ48" s="5">
        <f>'Maintenance by Month'!AQ17</f>
        <v>12500</v>
      </c>
      <c r="DA48" s="5">
        <f>'Maintenance by Month'!AR17</f>
        <v>12500</v>
      </c>
      <c r="DB48" s="5">
        <f>'Maintenance by Month'!AS17</f>
        <v>12500</v>
      </c>
      <c r="DC48" s="5">
        <f>'Maintenance by Month'!AT17</f>
        <v>12500</v>
      </c>
      <c r="DD48" s="5">
        <f>'Maintenance by Month'!AU17</f>
        <v>12500</v>
      </c>
      <c r="DE48" s="5">
        <f>'Maintenance by Month'!AV17</f>
        <v>12500</v>
      </c>
      <c r="DF48" s="5">
        <f>'Maintenance by Month'!AW17</f>
        <v>12500</v>
      </c>
    </row>
    <row r="49" spans="1:110" s="60" customFormat="1" outlineLevel="1" x14ac:dyDescent="0.25">
      <c r="B49" s="43" t="s">
        <v>150</v>
      </c>
      <c r="C49" s="4" t="s">
        <v>162</v>
      </c>
      <c r="D49" s="108"/>
      <c r="E49" s="108"/>
      <c r="F49" s="108"/>
      <c r="G49" s="108"/>
      <c r="H49" s="108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F49" s="5">
        <f t="shared" si="246"/>
        <v>156000</v>
      </c>
      <c r="BG49" s="5">
        <f t="shared" si="247"/>
        <v>12000</v>
      </c>
      <c r="BH49" s="5">
        <f t="shared" si="248"/>
        <v>48000</v>
      </c>
      <c r="BI49" s="5">
        <f t="shared" si="249"/>
        <v>48000</v>
      </c>
      <c r="BJ49" s="5">
        <f t="shared" si="250"/>
        <v>48000</v>
      </c>
      <c r="BK49" s="5">
        <f>'Maintenance by Month'!B18</f>
        <v>0</v>
      </c>
      <c r="BL49" s="5">
        <f>'Maintenance by Month'!C18</f>
        <v>0</v>
      </c>
      <c r="BM49" s="5">
        <f>'Maintenance by Month'!D18</f>
        <v>0</v>
      </c>
      <c r="BN49" s="5">
        <f>'Maintenance by Month'!E18</f>
        <v>0</v>
      </c>
      <c r="BO49" s="5">
        <f>'Maintenance by Month'!F18</f>
        <v>0</v>
      </c>
      <c r="BP49" s="5">
        <f>'Maintenance by Month'!G18</f>
        <v>0</v>
      </c>
      <c r="BQ49" s="5">
        <f>'Maintenance by Month'!H18</f>
        <v>0</v>
      </c>
      <c r="BR49" s="5">
        <f>'Maintenance by Month'!I18</f>
        <v>0</v>
      </c>
      <c r="BS49" s="5">
        <f>'Maintenance by Month'!J18</f>
        <v>0</v>
      </c>
      <c r="BT49" s="5">
        <f>'Maintenance by Month'!K18</f>
        <v>4000</v>
      </c>
      <c r="BU49" s="5">
        <f>'Maintenance by Month'!L18</f>
        <v>4000</v>
      </c>
      <c r="BV49" s="5">
        <f>'Maintenance by Month'!M18</f>
        <v>4000</v>
      </c>
      <c r="BW49" s="5">
        <f>'Maintenance by Month'!N18</f>
        <v>4000</v>
      </c>
      <c r="BX49" s="5">
        <f>'Maintenance by Month'!O18</f>
        <v>4000</v>
      </c>
      <c r="BY49" s="5">
        <f>'Maintenance by Month'!P18</f>
        <v>4000</v>
      </c>
      <c r="BZ49" s="5">
        <f>'Maintenance by Month'!Q18</f>
        <v>4000</v>
      </c>
      <c r="CA49" s="5">
        <f>'Maintenance by Month'!R18</f>
        <v>4000</v>
      </c>
      <c r="CB49" s="5">
        <f>'Maintenance by Month'!S18</f>
        <v>4000</v>
      </c>
      <c r="CC49" s="5">
        <f>'Maintenance by Month'!T18</f>
        <v>4000</v>
      </c>
      <c r="CD49" s="5">
        <f>'Maintenance by Month'!U18</f>
        <v>4000</v>
      </c>
      <c r="CE49" s="5">
        <f>'Maintenance by Month'!V18</f>
        <v>4000</v>
      </c>
      <c r="CF49" s="5">
        <f>'Maintenance by Month'!W18</f>
        <v>4000</v>
      </c>
      <c r="CG49" s="5">
        <f>'Maintenance by Month'!X18</f>
        <v>4000</v>
      </c>
      <c r="CH49" s="5">
        <f>'Maintenance by Month'!Y18</f>
        <v>4000</v>
      </c>
      <c r="CI49" s="5">
        <f>'Maintenance by Month'!Z18</f>
        <v>4000</v>
      </c>
      <c r="CJ49" s="5">
        <f>'Maintenance by Month'!AA18</f>
        <v>4000</v>
      </c>
      <c r="CK49" s="5">
        <f>'Maintenance by Month'!AB18</f>
        <v>4000</v>
      </c>
      <c r="CL49" s="5">
        <f>'Maintenance by Month'!AC18</f>
        <v>4000</v>
      </c>
      <c r="CM49" s="5">
        <f>'Maintenance by Month'!AD18</f>
        <v>4000</v>
      </c>
      <c r="CN49" s="5">
        <f>'Maintenance by Month'!AE18</f>
        <v>4000</v>
      </c>
      <c r="CO49" s="5">
        <f>'Maintenance by Month'!AF18</f>
        <v>4000</v>
      </c>
      <c r="CP49" s="5">
        <f>'Maintenance by Month'!AG18</f>
        <v>4000</v>
      </c>
      <c r="CQ49" s="5">
        <f>'Maintenance by Month'!AH18</f>
        <v>4000</v>
      </c>
      <c r="CR49" s="5">
        <f>'Maintenance by Month'!AI18</f>
        <v>4000</v>
      </c>
      <c r="CS49" s="5">
        <f>'Maintenance by Month'!AJ18</f>
        <v>4000</v>
      </c>
      <c r="CT49" s="5">
        <f>'Maintenance by Month'!AK18</f>
        <v>4000</v>
      </c>
      <c r="CU49" s="5">
        <f>'Maintenance by Month'!AL18</f>
        <v>4000</v>
      </c>
      <c r="CV49" s="5">
        <f>'Maintenance by Month'!AM18</f>
        <v>4000</v>
      </c>
      <c r="CW49" s="5">
        <f>'Maintenance by Month'!AN18</f>
        <v>4000</v>
      </c>
      <c r="CX49" s="5">
        <f>'Maintenance by Month'!AO18</f>
        <v>4000</v>
      </c>
      <c r="CY49" s="5">
        <f>'Maintenance by Month'!AP18</f>
        <v>4000</v>
      </c>
      <c r="CZ49" s="5">
        <f>'Maintenance by Month'!AQ18</f>
        <v>4000</v>
      </c>
      <c r="DA49" s="5">
        <f>'Maintenance by Month'!AR18</f>
        <v>4000</v>
      </c>
      <c r="DB49" s="5">
        <f>'Maintenance by Month'!AS18</f>
        <v>4000</v>
      </c>
      <c r="DC49" s="5">
        <f>'Maintenance by Month'!AT18</f>
        <v>4000</v>
      </c>
      <c r="DD49" s="5">
        <f>'Maintenance by Month'!AU18</f>
        <v>4000</v>
      </c>
      <c r="DE49" s="5">
        <f>'Maintenance by Month'!AV18</f>
        <v>4000</v>
      </c>
      <c r="DF49" s="5">
        <f>'Maintenance by Month'!AW18</f>
        <v>4000</v>
      </c>
    </row>
    <row r="50" spans="1:110" ht="15.75" thickBot="1" x14ac:dyDescent="0.3">
      <c r="A50" s="60"/>
      <c r="B50" s="104" t="s">
        <v>150</v>
      </c>
      <c r="C50" s="104" t="s">
        <v>163</v>
      </c>
      <c r="D50" s="154" t="s">
        <v>151</v>
      </c>
      <c r="E50" s="154"/>
      <c r="F50" s="154"/>
      <c r="G50" s="154"/>
      <c r="H50" s="15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60"/>
      <c r="BF50" s="105">
        <f t="shared" ref="BF50" si="251">SUM(BG50:BJ50)</f>
        <v>2102185.5976546993</v>
      </c>
      <c r="BG50" s="105">
        <f t="shared" ref="BG50" si="252">SUM(BK50:BV50)</f>
        <v>186886.15833777687</v>
      </c>
      <c r="BH50" s="105">
        <f t="shared" ref="BH50" si="253">SUM(BW50:CH50)</f>
        <v>670352.29867230763</v>
      </c>
      <c r="BI50" s="105">
        <f t="shared" ref="BI50" si="254">SUM(CI50:CT50)</f>
        <v>635240.31736178114</v>
      </c>
      <c r="BJ50" s="105">
        <f t="shared" ref="BJ50" si="255">SUM(CU50:DF50)</f>
        <v>609706.82328283391</v>
      </c>
      <c r="BK50" s="106">
        <f>'Maintenance by Month'!B19</f>
        <v>0</v>
      </c>
      <c r="BL50" s="106">
        <f>'Maintenance by Month'!C19</f>
        <v>0</v>
      </c>
      <c r="BM50" s="106">
        <f>'Maintenance by Month'!D19</f>
        <v>0</v>
      </c>
      <c r="BN50" s="106">
        <f>'Maintenance by Month'!E19</f>
        <v>0</v>
      </c>
      <c r="BO50" s="106">
        <f>'Maintenance by Month'!F19</f>
        <v>0</v>
      </c>
      <c r="BP50" s="106">
        <f>'Maintenance by Month'!G19</f>
        <v>0</v>
      </c>
      <c r="BQ50" s="106">
        <f>'Maintenance by Month'!H19</f>
        <v>0</v>
      </c>
      <c r="BR50" s="106">
        <f>'Maintenance by Month'!I19</f>
        <v>0</v>
      </c>
      <c r="BS50" s="106">
        <f>'Maintenance by Month'!J19</f>
        <v>19496.493169699999</v>
      </c>
      <c r="BT50" s="106">
        <f>'Maintenance by Month'!K19</f>
        <v>55796.555056025631</v>
      </c>
      <c r="BU50" s="106">
        <f>'Maintenance by Month'!L19</f>
        <v>55796.555056025631</v>
      </c>
      <c r="BV50" s="106">
        <f>'Maintenance by Month'!M19</f>
        <v>55796.555056025631</v>
      </c>
      <c r="BW50" s="106">
        <f>'Maintenance by Month'!N19</f>
        <v>55862.691556025631</v>
      </c>
      <c r="BX50" s="106">
        <f>'Maintenance by Month'!O19</f>
        <v>55862.691556025631</v>
      </c>
      <c r="BY50" s="106">
        <f>'Maintenance by Month'!P19</f>
        <v>55862.691556025631</v>
      </c>
      <c r="BZ50" s="106">
        <f>'Maintenance by Month'!Q19</f>
        <v>55862.691556025631</v>
      </c>
      <c r="CA50" s="106">
        <f>'Maintenance by Month'!R19</f>
        <v>55862.691556025631</v>
      </c>
      <c r="CB50" s="106">
        <f>'Maintenance by Month'!S19</f>
        <v>55862.691556025631</v>
      </c>
      <c r="CC50" s="106">
        <f>'Maintenance by Month'!T19</f>
        <v>55862.691556025631</v>
      </c>
      <c r="CD50" s="106">
        <f>'Maintenance by Month'!U19</f>
        <v>55862.691556025631</v>
      </c>
      <c r="CE50" s="106">
        <f>'Maintenance by Month'!V19</f>
        <v>55862.691556025631</v>
      </c>
      <c r="CF50" s="106">
        <f>'Maintenance by Month'!W19</f>
        <v>55862.691556025631</v>
      </c>
      <c r="CG50" s="106">
        <f>'Maintenance by Month'!X19</f>
        <v>55862.691556025631</v>
      </c>
      <c r="CH50" s="106">
        <f>'Maintenance by Month'!Y19</f>
        <v>55862.691556025631</v>
      </c>
      <c r="CI50" s="106">
        <f>'Maintenance by Month'!Z19</f>
        <v>55884.737056025631</v>
      </c>
      <c r="CJ50" s="106">
        <f>'Maintenance by Month'!AA19</f>
        <v>55884.737056025631</v>
      </c>
      <c r="CK50" s="106">
        <f>'Maintenance by Month'!AB19</f>
        <v>55884.737056025631</v>
      </c>
      <c r="CL50" s="106">
        <f>'Maintenance by Month'!AC19</f>
        <v>55884.737056025631</v>
      </c>
      <c r="CM50" s="106">
        <f>'Maintenance by Month'!AD19</f>
        <v>55884.737056025631</v>
      </c>
      <c r="CN50" s="106">
        <f>'Maintenance by Month'!AE19</f>
        <v>50830.947440236159</v>
      </c>
      <c r="CO50" s="106">
        <f>'Maintenance by Month'!AF19</f>
        <v>50830.947440236159</v>
      </c>
      <c r="CP50" s="106">
        <f>'Maintenance by Month'!AG19</f>
        <v>50830.947440236159</v>
      </c>
      <c r="CQ50" s="106">
        <f>'Maintenance by Month'!AH19</f>
        <v>50830.947440236159</v>
      </c>
      <c r="CR50" s="106">
        <f>'Maintenance by Month'!AI19</f>
        <v>50830.947440236159</v>
      </c>
      <c r="CS50" s="106">
        <f>'Maintenance by Month'!AJ19</f>
        <v>50830.947440236159</v>
      </c>
      <c r="CT50" s="106">
        <f>'Maintenance by Month'!AK19</f>
        <v>50830.947440236159</v>
      </c>
      <c r="CU50" s="106">
        <f>'Maintenance by Month'!AL19</f>
        <v>50808.901940236159</v>
      </c>
      <c r="CV50" s="106">
        <f>'Maintenance by Month'!AM19</f>
        <v>50808.901940236159</v>
      </c>
      <c r="CW50" s="106">
        <f>'Maintenance by Month'!AN19</f>
        <v>50808.901940236159</v>
      </c>
      <c r="CX50" s="106">
        <f>'Maintenance by Month'!AO19</f>
        <v>50808.901940236159</v>
      </c>
      <c r="CY50" s="106">
        <f>'Maintenance by Month'!AP19</f>
        <v>50808.901940236159</v>
      </c>
      <c r="CZ50" s="106">
        <f>'Maintenance by Month'!AQ19</f>
        <v>50808.901940236159</v>
      </c>
      <c r="DA50" s="106">
        <f>'Maintenance by Month'!AR19</f>
        <v>50808.901940236159</v>
      </c>
      <c r="DB50" s="106">
        <f>'Maintenance by Month'!AS19</f>
        <v>50808.901940236159</v>
      </c>
      <c r="DC50" s="106">
        <f>'Maintenance by Month'!AT19</f>
        <v>50808.901940236159</v>
      </c>
      <c r="DD50" s="106">
        <f>'Maintenance by Month'!AU19</f>
        <v>50808.901940236159</v>
      </c>
      <c r="DE50" s="106">
        <f>'Maintenance by Month'!AV19</f>
        <v>50808.901940236159</v>
      </c>
      <c r="DF50" s="106">
        <f>'Maintenance by Month'!AW19</f>
        <v>50808.901940236159</v>
      </c>
    </row>
    <row r="51" spans="1:110" s="60" customFormat="1" x14ac:dyDescent="0.25">
      <c r="B51" s="82" t="s">
        <v>150</v>
      </c>
      <c r="C51" s="82" t="s">
        <v>146</v>
      </c>
      <c r="D51" s="109"/>
      <c r="E51" s="109"/>
      <c r="F51" s="109"/>
      <c r="G51" s="109"/>
      <c r="H51" s="109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F51" s="107">
        <f>BF38+BF50</f>
        <v>4961656.5976546993</v>
      </c>
      <c r="BG51" s="107">
        <f t="shared" ref="BG51:DF51" si="256">BG38+BG50</f>
        <v>452729.13404627889</v>
      </c>
      <c r="BH51" s="107">
        <f t="shared" si="256"/>
        <v>1481584.2015063157</v>
      </c>
      <c r="BI51" s="107">
        <f t="shared" si="256"/>
        <v>1543621.7991431579</v>
      </c>
      <c r="BJ51" s="107">
        <f t="shared" si="256"/>
        <v>1483721.4629589473</v>
      </c>
      <c r="BK51" s="107">
        <f t="shared" si="256"/>
        <v>0</v>
      </c>
      <c r="BL51" s="107">
        <f t="shared" si="256"/>
        <v>0</v>
      </c>
      <c r="BM51" s="107">
        <f t="shared" si="256"/>
        <v>0</v>
      </c>
      <c r="BN51" s="107">
        <f t="shared" si="256"/>
        <v>0</v>
      </c>
      <c r="BO51" s="107">
        <f t="shared" si="256"/>
        <v>0</v>
      </c>
      <c r="BP51" s="107">
        <f t="shared" si="256"/>
        <v>0</v>
      </c>
      <c r="BQ51" s="107">
        <f t="shared" si="256"/>
        <v>0</v>
      </c>
      <c r="BR51" s="107">
        <f t="shared" si="256"/>
        <v>0</v>
      </c>
      <c r="BS51" s="107">
        <f t="shared" si="256"/>
        <v>120031.4931697</v>
      </c>
      <c r="BT51" s="107">
        <f t="shared" si="256"/>
        <v>110899.21362552629</v>
      </c>
      <c r="BU51" s="107">
        <f t="shared" si="256"/>
        <v>110899.21362552629</v>
      </c>
      <c r="BV51" s="107">
        <f t="shared" si="256"/>
        <v>110899.21362552629</v>
      </c>
      <c r="BW51" s="107">
        <f t="shared" si="256"/>
        <v>123465.3501255263</v>
      </c>
      <c r="BX51" s="107">
        <f t="shared" si="256"/>
        <v>123465.3501255263</v>
      </c>
      <c r="BY51" s="107">
        <f t="shared" si="256"/>
        <v>123465.3501255263</v>
      </c>
      <c r="BZ51" s="107">
        <f t="shared" si="256"/>
        <v>123465.3501255263</v>
      </c>
      <c r="CA51" s="107">
        <f t="shared" si="256"/>
        <v>123465.3501255263</v>
      </c>
      <c r="CB51" s="107">
        <f t="shared" si="256"/>
        <v>123465.3501255263</v>
      </c>
      <c r="CC51" s="107">
        <f t="shared" si="256"/>
        <v>123465.3501255263</v>
      </c>
      <c r="CD51" s="107">
        <f t="shared" si="256"/>
        <v>123465.3501255263</v>
      </c>
      <c r="CE51" s="107">
        <f t="shared" si="256"/>
        <v>123465.3501255263</v>
      </c>
      <c r="CF51" s="107">
        <f t="shared" si="256"/>
        <v>123465.3501255263</v>
      </c>
      <c r="CG51" s="107">
        <f t="shared" si="256"/>
        <v>123465.3501255263</v>
      </c>
      <c r="CH51" s="107">
        <f t="shared" si="256"/>
        <v>123465.3501255263</v>
      </c>
      <c r="CI51" s="107">
        <f t="shared" si="256"/>
        <v>127654.06229219298</v>
      </c>
      <c r="CJ51" s="107">
        <f t="shared" si="256"/>
        <v>127654.06229219298</v>
      </c>
      <c r="CK51" s="107">
        <f t="shared" si="256"/>
        <v>127654.06229219298</v>
      </c>
      <c r="CL51" s="107">
        <f t="shared" si="256"/>
        <v>127654.06229219298</v>
      </c>
      <c r="CM51" s="107">
        <f t="shared" si="256"/>
        <v>138180.37808166665</v>
      </c>
      <c r="CN51" s="107">
        <f t="shared" si="256"/>
        <v>127832.1674132456</v>
      </c>
      <c r="CO51" s="107">
        <f t="shared" si="256"/>
        <v>127832.1674132456</v>
      </c>
      <c r="CP51" s="107">
        <f t="shared" si="256"/>
        <v>127832.1674132456</v>
      </c>
      <c r="CQ51" s="107">
        <f t="shared" si="256"/>
        <v>127832.1674132456</v>
      </c>
      <c r="CR51" s="107">
        <f t="shared" si="256"/>
        <v>127832.1674132456</v>
      </c>
      <c r="CS51" s="107">
        <f t="shared" si="256"/>
        <v>127832.1674132456</v>
      </c>
      <c r="CT51" s="107">
        <f t="shared" si="256"/>
        <v>127832.1674132456</v>
      </c>
      <c r="CU51" s="107">
        <f t="shared" si="256"/>
        <v>123643.45524657893</v>
      </c>
      <c r="CV51" s="107">
        <f t="shared" si="256"/>
        <v>123643.45524657893</v>
      </c>
      <c r="CW51" s="107">
        <f t="shared" si="256"/>
        <v>123643.45524657893</v>
      </c>
      <c r="CX51" s="107">
        <f t="shared" si="256"/>
        <v>123643.45524657893</v>
      </c>
      <c r="CY51" s="107">
        <f t="shared" si="256"/>
        <v>123643.45524657893</v>
      </c>
      <c r="CZ51" s="107">
        <f t="shared" si="256"/>
        <v>123643.45524657893</v>
      </c>
      <c r="DA51" s="107">
        <f t="shared" si="256"/>
        <v>123643.45524657893</v>
      </c>
      <c r="DB51" s="107">
        <f t="shared" si="256"/>
        <v>123643.45524657893</v>
      </c>
      <c r="DC51" s="107">
        <f t="shared" si="256"/>
        <v>123643.45524657893</v>
      </c>
      <c r="DD51" s="107">
        <f t="shared" si="256"/>
        <v>123643.45524657893</v>
      </c>
      <c r="DE51" s="107">
        <f t="shared" si="256"/>
        <v>123643.45524657893</v>
      </c>
      <c r="DF51" s="107">
        <f t="shared" si="256"/>
        <v>123643.45524657893</v>
      </c>
    </row>
    <row r="52" spans="1:110" s="60" customFormat="1" outlineLevel="1" x14ac:dyDescent="0.25">
      <c r="B52" s="43" t="s">
        <v>150</v>
      </c>
      <c r="C52" s="112" t="s">
        <v>147</v>
      </c>
      <c r="D52" s="109"/>
      <c r="E52" s="109"/>
      <c r="F52" s="109"/>
      <c r="G52" s="109"/>
      <c r="H52" s="109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F52" s="5">
        <f t="shared" ref="BF52" si="257">SUM(BG52:BJ52)</f>
        <v>496165.65976546996</v>
      </c>
      <c r="BG52" s="5">
        <f t="shared" ref="BG52" si="258">SUM(BK52:BV52)</f>
        <v>45272.913404627892</v>
      </c>
      <c r="BH52" s="5">
        <f t="shared" ref="BH52" si="259">SUM(BW52:CH52)</f>
        <v>148158.42015063154</v>
      </c>
      <c r="BI52" s="5">
        <f t="shared" ref="BI52" si="260">SUM(CI52:CT52)</f>
        <v>154362.17991431581</v>
      </c>
      <c r="BJ52" s="5">
        <f t="shared" ref="BJ52" si="261">SUM(CU52:DF52)</f>
        <v>148372.14629589472</v>
      </c>
      <c r="BK52" s="5">
        <f>'Maintenance by Month'!B21</f>
        <v>0</v>
      </c>
      <c r="BL52" s="5">
        <f>'Maintenance by Month'!C21</f>
        <v>0</v>
      </c>
      <c r="BM52" s="5">
        <f>'Maintenance by Month'!D21</f>
        <v>0</v>
      </c>
      <c r="BN52" s="5">
        <f>'Maintenance by Month'!E21</f>
        <v>0</v>
      </c>
      <c r="BO52" s="5">
        <f>'Maintenance by Month'!F21</f>
        <v>0</v>
      </c>
      <c r="BP52" s="5">
        <f>'Maintenance by Month'!G21</f>
        <v>0</v>
      </c>
      <c r="BQ52" s="5">
        <f>'Maintenance by Month'!H21</f>
        <v>0</v>
      </c>
      <c r="BR52" s="5">
        <f>'Maintenance by Month'!I21</f>
        <v>0</v>
      </c>
      <c r="BS52" s="5">
        <f>'Maintenance by Month'!J21</f>
        <v>0</v>
      </c>
      <c r="BT52" s="5">
        <f>'Maintenance by Month'!K21</f>
        <v>0</v>
      </c>
      <c r="BU52" s="5">
        <f>'Maintenance by Month'!L21</f>
        <v>0</v>
      </c>
      <c r="BV52" s="5">
        <f>SUM(BK51:BV51)*0.1</f>
        <v>45272.913404627892</v>
      </c>
      <c r="BW52" s="5">
        <f>'Maintenance by Month'!N21</f>
        <v>0</v>
      </c>
      <c r="BX52" s="5">
        <f>'Maintenance by Month'!O21</f>
        <v>0</v>
      </c>
      <c r="BY52" s="5">
        <f>'Maintenance by Month'!P21</f>
        <v>0</v>
      </c>
      <c r="BZ52" s="5">
        <f>'Maintenance by Month'!Q21</f>
        <v>0</v>
      </c>
      <c r="CA52" s="5">
        <f>'Maintenance by Month'!R21</f>
        <v>0</v>
      </c>
      <c r="CB52" s="5">
        <f>'Maintenance by Month'!S21</f>
        <v>0</v>
      </c>
      <c r="CC52" s="5">
        <f>'Maintenance by Month'!T21</f>
        <v>0</v>
      </c>
      <c r="CD52" s="5">
        <f>'Maintenance by Month'!U21</f>
        <v>0</v>
      </c>
      <c r="CE52" s="5">
        <f>'Maintenance by Month'!V21</f>
        <v>0</v>
      </c>
      <c r="CF52" s="5">
        <f>'Maintenance by Month'!W21</f>
        <v>0</v>
      </c>
      <c r="CG52" s="5">
        <f>'Maintenance by Month'!X21</f>
        <v>0</v>
      </c>
      <c r="CH52" s="5">
        <f>SUM(BW51:CH51)*0.1</f>
        <v>148158.42015063154</v>
      </c>
      <c r="CI52" s="5">
        <f>'Maintenance by Month'!Z21</f>
        <v>0</v>
      </c>
      <c r="CJ52" s="5">
        <f>'Maintenance by Month'!AA21</f>
        <v>0</v>
      </c>
      <c r="CK52" s="5">
        <f>'Maintenance by Month'!AB21</f>
        <v>0</v>
      </c>
      <c r="CL52" s="5">
        <f>'Maintenance by Month'!AC21</f>
        <v>0</v>
      </c>
      <c r="CM52" s="5">
        <f>'Maintenance by Month'!AD21</f>
        <v>0</v>
      </c>
      <c r="CN52" s="5">
        <f>'Maintenance by Month'!AE21</f>
        <v>0</v>
      </c>
      <c r="CO52" s="5">
        <f>'Maintenance by Month'!AF21</f>
        <v>0</v>
      </c>
      <c r="CP52" s="5">
        <f>'Maintenance by Month'!AG21</f>
        <v>0</v>
      </c>
      <c r="CQ52" s="5">
        <f>'Maintenance by Month'!AH21</f>
        <v>0</v>
      </c>
      <c r="CR52" s="5">
        <f>'Maintenance by Month'!AI21</f>
        <v>0</v>
      </c>
      <c r="CS52" s="5">
        <f>'Maintenance by Month'!AJ21</f>
        <v>0</v>
      </c>
      <c r="CT52" s="5">
        <f>SUM(CI51:CT51)*0.1</f>
        <v>154362.17991431581</v>
      </c>
      <c r="CU52" s="5">
        <f>'Maintenance by Month'!AL21</f>
        <v>0</v>
      </c>
      <c r="CV52" s="5">
        <f>'Maintenance by Month'!AM21</f>
        <v>0</v>
      </c>
      <c r="CW52" s="5">
        <f>'Maintenance by Month'!AN21</f>
        <v>0</v>
      </c>
      <c r="CX52" s="5">
        <f>'Maintenance by Month'!AO21</f>
        <v>0</v>
      </c>
      <c r="CY52" s="5">
        <f>'Maintenance by Month'!AP21</f>
        <v>0</v>
      </c>
      <c r="CZ52" s="5">
        <f>'Maintenance by Month'!AQ21</f>
        <v>0</v>
      </c>
      <c r="DA52" s="5">
        <f>'Maintenance by Month'!AR21</f>
        <v>0</v>
      </c>
      <c r="DB52" s="5">
        <f>'Maintenance by Month'!AS21</f>
        <v>0</v>
      </c>
      <c r="DC52" s="5">
        <f>'Maintenance by Month'!AT21</f>
        <v>0</v>
      </c>
      <c r="DD52" s="5">
        <f>'Maintenance by Month'!AU21</f>
        <v>0</v>
      </c>
      <c r="DE52" s="5">
        <f>'Maintenance by Month'!AV21</f>
        <v>0</v>
      </c>
      <c r="DF52" s="5">
        <f>SUM(CU51:DF51)*0.1</f>
        <v>148372.14629589472</v>
      </c>
    </row>
    <row r="53" spans="1:110" s="60" customFormat="1" ht="15.75" outlineLevel="1" thickBot="1" x14ac:dyDescent="0.3">
      <c r="B53" s="99" t="s">
        <v>150</v>
      </c>
      <c r="C53" s="101" t="s">
        <v>148</v>
      </c>
      <c r="D53" s="110"/>
      <c r="E53" s="110"/>
      <c r="F53" s="110"/>
      <c r="G53" s="110"/>
      <c r="H53" s="110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F53" s="100">
        <f t="shared" ref="BF53" si="262">SUM(BG53:BJ53)</f>
        <v>466836</v>
      </c>
      <c r="BG53" s="100">
        <f t="shared" ref="BG53" si="263">SUM(BK53:BV53)</f>
        <v>0</v>
      </c>
      <c r="BH53" s="100">
        <f t="shared" ref="BH53" si="264">SUM(BW53:CH53)</f>
        <v>0</v>
      </c>
      <c r="BI53" s="100">
        <f t="shared" ref="BI53" si="265">SUM(CI53:CT53)</f>
        <v>223563</v>
      </c>
      <c r="BJ53" s="100">
        <f t="shared" ref="BJ53" si="266">SUM(CU53:DF53)</f>
        <v>243273</v>
      </c>
      <c r="BK53" s="116" t="s">
        <v>164</v>
      </c>
      <c r="BL53" s="116" t="s">
        <v>164</v>
      </c>
      <c r="BM53" s="117" t="s">
        <v>164</v>
      </c>
      <c r="BN53" s="117" t="s">
        <v>164</v>
      </c>
      <c r="BO53" s="117" t="s">
        <v>164</v>
      </c>
      <c r="BP53" s="117" t="s">
        <v>164</v>
      </c>
      <c r="BQ53" s="117" t="s">
        <v>164</v>
      </c>
      <c r="BR53" s="117" t="s">
        <v>164</v>
      </c>
      <c r="BS53" s="117" t="s">
        <v>164</v>
      </c>
      <c r="BT53" s="117" t="s">
        <v>164</v>
      </c>
      <c r="BU53" s="117" t="s">
        <v>164</v>
      </c>
      <c r="BV53" s="117" t="s">
        <v>164</v>
      </c>
      <c r="BW53" s="117" t="s">
        <v>164</v>
      </c>
      <c r="BX53" s="117" t="s">
        <v>164</v>
      </c>
      <c r="BY53" s="117" t="s">
        <v>164</v>
      </c>
      <c r="BZ53" s="117" t="s">
        <v>164</v>
      </c>
      <c r="CA53" s="117" t="s">
        <v>164</v>
      </c>
      <c r="CB53" s="117" t="s">
        <v>164</v>
      </c>
      <c r="CC53" s="117" t="s">
        <v>164</v>
      </c>
      <c r="CD53" s="117" t="s">
        <v>164</v>
      </c>
      <c r="CE53" s="117" t="s">
        <v>164</v>
      </c>
      <c r="CF53" s="117" t="s">
        <v>164</v>
      </c>
      <c r="CG53" s="117" t="s">
        <v>164</v>
      </c>
      <c r="CH53" s="117" t="s">
        <v>164</v>
      </c>
      <c r="CI53" s="117" t="s">
        <v>164</v>
      </c>
      <c r="CJ53" s="117" t="s">
        <v>164</v>
      </c>
      <c r="CK53" s="117" t="s">
        <v>164</v>
      </c>
      <c r="CL53" s="117" t="s">
        <v>164</v>
      </c>
      <c r="CM53" s="117">
        <v>57026</v>
      </c>
      <c r="CN53" s="117">
        <v>58458</v>
      </c>
      <c r="CO53" s="117">
        <v>15320</v>
      </c>
      <c r="CP53" s="117">
        <v>15320</v>
      </c>
      <c r="CQ53" s="117">
        <v>15320</v>
      </c>
      <c r="CR53" s="117">
        <v>15320</v>
      </c>
      <c r="CS53" s="117">
        <v>15320</v>
      </c>
      <c r="CT53" s="117">
        <v>31479</v>
      </c>
      <c r="CU53" s="117">
        <v>18644</v>
      </c>
      <c r="CV53" s="117">
        <v>18644</v>
      </c>
      <c r="CW53" s="117">
        <v>18644</v>
      </c>
      <c r="CX53" s="117">
        <v>18644</v>
      </c>
      <c r="CY53" s="117">
        <v>18644</v>
      </c>
      <c r="CZ53" s="117">
        <v>18644</v>
      </c>
      <c r="DA53" s="117">
        <v>18644</v>
      </c>
      <c r="DB53" s="117">
        <v>18644</v>
      </c>
      <c r="DC53" s="117">
        <v>18644</v>
      </c>
      <c r="DD53" s="117">
        <v>18644</v>
      </c>
      <c r="DE53" s="117">
        <v>18644</v>
      </c>
      <c r="DF53" s="117">
        <v>38189</v>
      </c>
    </row>
    <row r="54" spans="1:110" x14ac:dyDescent="0.25">
      <c r="A54" s="60"/>
      <c r="B54" s="82" t="s">
        <v>150</v>
      </c>
      <c r="C54" s="82" t="s">
        <v>165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60"/>
      <c r="BF54" s="107">
        <f>SUM(BF51:BF53)</f>
        <v>5924658.2574201692</v>
      </c>
      <c r="BG54" s="107">
        <f>SUM(BG51:BG53)</f>
        <v>498002.04745090677</v>
      </c>
      <c r="BH54" s="107">
        <f>SUM(BH51:BH53)</f>
        <v>1629742.6216569473</v>
      </c>
      <c r="BI54" s="107">
        <f>SUM(BI51:BI53)</f>
        <v>1921546.9790574736</v>
      </c>
      <c r="BJ54" s="107">
        <f>SUM(BJ51:BJ53)</f>
        <v>1875366.6092548419</v>
      </c>
      <c r="BK54" s="107">
        <f t="shared" ref="BK54:DF54" si="267">SUM(BK51:BK53)</f>
        <v>0</v>
      </c>
      <c r="BL54" s="107">
        <f t="shared" si="267"/>
        <v>0</v>
      </c>
      <c r="BM54" s="107">
        <f t="shared" si="267"/>
        <v>0</v>
      </c>
      <c r="BN54" s="107">
        <f t="shared" si="267"/>
        <v>0</v>
      </c>
      <c r="BO54" s="107">
        <f t="shared" si="267"/>
        <v>0</v>
      </c>
      <c r="BP54" s="107">
        <f t="shared" si="267"/>
        <v>0</v>
      </c>
      <c r="BQ54" s="107">
        <f t="shared" si="267"/>
        <v>0</v>
      </c>
      <c r="BR54" s="107">
        <f t="shared" si="267"/>
        <v>0</v>
      </c>
      <c r="BS54" s="107">
        <f t="shared" si="267"/>
        <v>120031.4931697</v>
      </c>
      <c r="BT54" s="107">
        <f t="shared" si="267"/>
        <v>110899.21362552629</v>
      </c>
      <c r="BU54" s="107">
        <f t="shared" si="267"/>
        <v>110899.21362552629</v>
      </c>
      <c r="BV54" s="107">
        <f t="shared" si="267"/>
        <v>156172.12703015417</v>
      </c>
      <c r="BW54" s="107">
        <f t="shared" si="267"/>
        <v>123465.3501255263</v>
      </c>
      <c r="BX54" s="107">
        <f t="shared" si="267"/>
        <v>123465.3501255263</v>
      </c>
      <c r="BY54" s="107">
        <f t="shared" si="267"/>
        <v>123465.3501255263</v>
      </c>
      <c r="BZ54" s="107">
        <f t="shared" si="267"/>
        <v>123465.3501255263</v>
      </c>
      <c r="CA54" s="107">
        <f t="shared" si="267"/>
        <v>123465.3501255263</v>
      </c>
      <c r="CB54" s="107">
        <f t="shared" si="267"/>
        <v>123465.3501255263</v>
      </c>
      <c r="CC54" s="107">
        <f t="shared" si="267"/>
        <v>123465.3501255263</v>
      </c>
      <c r="CD54" s="107">
        <f t="shared" si="267"/>
        <v>123465.3501255263</v>
      </c>
      <c r="CE54" s="107">
        <f t="shared" si="267"/>
        <v>123465.3501255263</v>
      </c>
      <c r="CF54" s="107">
        <f t="shared" si="267"/>
        <v>123465.3501255263</v>
      </c>
      <c r="CG54" s="107">
        <f t="shared" si="267"/>
        <v>123465.3501255263</v>
      </c>
      <c r="CH54" s="107">
        <f t="shared" si="267"/>
        <v>271623.77027615783</v>
      </c>
      <c r="CI54" s="107">
        <f t="shared" si="267"/>
        <v>127654.06229219298</v>
      </c>
      <c r="CJ54" s="107">
        <f t="shared" si="267"/>
        <v>127654.06229219298</v>
      </c>
      <c r="CK54" s="107">
        <f t="shared" si="267"/>
        <v>127654.06229219298</v>
      </c>
      <c r="CL54" s="107">
        <f t="shared" si="267"/>
        <v>127654.06229219298</v>
      </c>
      <c r="CM54" s="107">
        <f t="shared" si="267"/>
        <v>195206.37808166665</v>
      </c>
      <c r="CN54" s="107">
        <f t="shared" si="267"/>
        <v>186290.1674132456</v>
      </c>
      <c r="CO54" s="107">
        <f t="shared" si="267"/>
        <v>143152.1674132456</v>
      </c>
      <c r="CP54" s="107">
        <f t="shared" si="267"/>
        <v>143152.1674132456</v>
      </c>
      <c r="CQ54" s="107">
        <f t="shared" si="267"/>
        <v>143152.1674132456</v>
      </c>
      <c r="CR54" s="107">
        <f t="shared" si="267"/>
        <v>143152.1674132456</v>
      </c>
      <c r="CS54" s="107">
        <f t="shared" si="267"/>
        <v>143152.1674132456</v>
      </c>
      <c r="CT54" s="107">
        <f t="shared" si="267"/>
        <v>313673.34732756141</v>
      </c>
      <c r="CU54" s="107">
        <f t="shared" si="267"/>
        <v>142287.45524657893</v>
      </c>
      <c r="CV54" s="107">
        <f t="shared" si="267"/>
        <v>142287.45524657893</v>
      </c>
      <c r="CW54" s="107">
        <f t="shared" si="267"/>
        <v>142287.45524657893</v>
      </c>
      <c r="CX54" s="107">
        <f t="shared" si="267"/>
        <v>142287.45524657893</v>
      </c>
      <c r="CY54" s="107">
        <f t="shared" si="267"/>
        <v>142287.45524657893</v>
      </c>
      <c r="CZ54" s="107">
        <f t="shared" si="267"/>
        <v>142287.45524657893</v>
      </c>
      <c r="DA54" s="107">
        <f t="shared" si="267"/>
        <v>142287.45524657893</v>
      </c>
      <c r="DB54" s="107">
        <f t="shared" si="267"/>
        <v>142287.45524657893</v>
      </c>
      <c r="DC54" s="107">
        <f t="shared" si="267"/>
        <v>142287.45524657893</v>
      </c>
      <c r="DD54" s="107">
        <f t="shared" si="267"/>
        <v>142287.45524657893</v>
      </c>
      <c r="DE54" s="107">
        <f t="shared" si="267"/>
        <v>142287.45524657893</v>
      </c>
      <c r="DF54" s="107">
        <f t="shared" si="267"/>
        <v>310204.60154247365</v>
      </c>
    </row>
    <row r="56" spans="1:110" x14ac:dyDescent="0.25">
      <c r="A56" s="20"/>
      <c r="B56" s="20" t="s">
        <v>166</v>
      </c>
      <c r="C56" s="20" t="s">
        <v>167</v>
      </c>
      <c r="D56" s="107">
        <f>D36+D54</f>
        <v>45461793.838717975</v>
      </c>
      <c r="E56" s="107">
        <f t="shared" ref="E56:BD56" si="268">E36+E54</f>
        <v>5764087.3479982717</v>
      </c>
      <c r="F56" s="107">
        <f t="shared" si="268"/>
        <v>25938826.10332733</v>
      </c>
      <c r="G56" s="107">
        <f t="shared" si="268"/>
        <v>13758880.387392372</v>
      </c>
      <c r="H56" s="107">
        <f t="shared" si="268"/>
        <v>0</v>
      </c>
      <c r="I56" s="107">
        <f t="shared" si="268"/>
        <v>143901.82064441193</v>
      </c>
      <c r="J56" s="107">
        <f t="shared" si="268"/>
        <v>144947.20502716981</v>
      </c>
      <c r="K56" s="107">
        <f t="shared" si="268"/>
        <v>264615.0218547784</v>
      </c>
      <c r="L56" s="107">
        <f t="shared" si="268"/>
        <v>266535.46952335734</v>
      </c>
      <c r="M56" s="107">
        <f t="shared" si="268"/>
        <v>268468.32323773706</v>
      </c>
      <c r="N56" s="107">
        <f t="shared" si="268"/>
        <v>270415.19859508844</v>
      </c>
      <c r="O56" s="107">
        <f t="shared" si="268"/>
        <v>405581.62413358956</v>
      </c>
      <c r="P56" s="107">
        <f t="shared" si="268"/>
        <v>408524.51877808443</v>
      </c>
      <c r="Q56" s="107">
        <f t="shared" si="268"/>
        <v>474960.10110909678</v>
      </c>
      <c r="R56" s="107">
        <f t="shared" si="268"/>
        <v>507807.36231241183</v>
      </c>
      <c r="S56" s="107">
        <f t="shared" si="268"/>
        <v>953718.35023530445</v>
      </c>
      <c r="T56" s="107">
        <f t="shared" si="268"/>
        <v>1654612.3525472423</v>
      </c>
      <c r="U56" s="107">
        <f t="shared" si="268"/>
        <v>1842487.0955555574</v>
      </c>
      <c r="V56" s="107">
        <f t="shared" si="268"/>
        <v>1828724.2617145143</v>
      </c>
      <c r="W56" s="107">
        <f t="shared" si="268"/>
        <v>1729047.9346874754</v>
      </c>
      <c r="X56" s="107">
        <f t="shared" si="268"/>
        <v>1961046.4091101082</v>
      </c>
      <c r="Y56" s="107">
        <f t="shared" si="268"/>
        <v>2259281.9355506222</v>
      </c>
      <c r="Z56" s="107">
        <f t="shared" si="268"/>
        <v>2197932.1818104135</v>
      </c>
      <c r="AA56" s="107">
        <f t="shared" si="268"/>
        <v>2221249.3892196417</v>
      </c>
      <c r="AB56" s="107">
        <f t="shared" si="268"/>
        <v>2384711.370301459</v>
      </c>
      <c r="AC56" s="107">
        <f t="shared" si="268"/>
        <v>2407537.4478976517</v>
      </c>
      <c r="AD56" s="107">
        <f t="shared" si="268"/>
        <v>2454597.6490650666</v>
      </c>
      <c r="AE56" s="107">
        <f t="shared" si="268"/>
        <v>2277840.0874533346</v>
      </c>
      <c r="AF56" s="107">
        <f t="shared" si="268"/>
        <v>2374370.3409614838</v>
      </c>
      <c r="AG56" s="107">
        <f t="shared" si="268"/>
        <v>2466293.0613253163</v>
      </c>
      <c r="AH56" s="107">
        <f t="shared" si="268"/>
        <v>2465868.0650115763</v>
      </c>
      <c r="AI56" s="107">
        <f t="shared" si="268"/>
        <v>1897535.0902215266</v>
      </c>
      <c r="AJ56" s="107">
        <f t="shared" si="268"/>
        <v>1004206.552405088</v>
      </c>
      <c r="AK56" s="107">
        <f t="shared" si="268"/>
        <v>515443.84523791319</v>
      </c>
      <c r="AL56" s="107">
        <f t="shared" si="268"/>
        <v>288933.41238082753</v>
      </c>
      <c r="AM56" s="107">
        <f t="shared" si="268"/>
        <v>94020.882045967766</v>
      </c>
      <c r="AN56" s="107">
        <f t="shared" si="268"/>
        <v>94051.437635449693</v>
      </c>
      <c r="AO56" s="107">
        <f t="shared" si="268"/>
        <v>94080.189243860703</v>
      </c>
      <c r="AP56" s="107">
        <f t="shared" si="268"/>
        <v>4838447.8518848475</v>
      </c>
      <c r="AQ56" s="107">
        <f t="shared" si="268"/>
        <v>0</v>
      </c>
      <c r="AR56" s="107">
        <f t="shared" si="268"/>
        <v>0</v>
      </c>
      <c r="AS56" s="107">
        <f t="shared" si="268"/>
        <v>0</v>
      </c>
      <c r="AT56" s="107">
        <f t="shared" si="268"/>
        <v>0</v>
      </c>
      <c r="AU56" s="107">
        <f t="shared" si="268"/>
        <v>0</v>
      </c>
      <c r="AV56" s="107">
        <f t="shared" si="268"/>
        <v>0</v>
      </c>
      <c r="AW56" s="107">
        <f t="shared" si="268"/>
        <v>0</v>
      </c>
      <c r="AX56" s="107">
        <f t="shared" si="268"/>
        <v>0</v>
      </c>
      <c r="AY56" s="107">
        <f t="shared" si="268"/>
        <v>0</v>
      </c>
      <c r="AZ56" s="107">
        <f t="shared" si="268"/>
        <v>0</v>
      </c>
      <c r="BA56" s="107">
        <f t="shared" si="268"/>
        <v>0</v>
      </c>
      <c r="BB56" s="107">
        <f t="shared" si="268"/>
        <v>0</v>
      </c>
      <c r="BC56" s="107">
        <f t="shared" si="268"/>
        <v>0</v>
      </c>
      <c r="BD56" s="107">
        <f t="shared" si="268"/>
        <v>0</v>
      </c>
      <c r="BE56" s="60"/>
      <c r="BF56" s="107">
        <f>BF36+BF54</f>
        <v>12970697.072447594</v>
      </c>
      <c r="BG56" s="107">
        <f>BG36+BG54</f>
        <v>937218.02964058076</v>
      </c>
      <c r="BH56" s="107">
        <f>BH36+BH54</f>
        <v>5095404.3702912629</v>
      </c>
      <c r="BI56" s="107">
        <f>BI36+BI54</f>
        <v>5062708.0632608924</v>
      </c>
      <c r="BJ56" s="107">
        <f>BJ36+BJ54</f>
        <v>1875366.6092548419</v>
      </c>
      <c r="BK56" s="107">
        <f t="shared" ref="BK56:DF56" si="269">BK36+BK54</f>
        <v>0</v>
      </c>
      <c r="BL56" s="107">
        <f t="shared" si="269"/>
        <v>0</v>
      </c>
      <c r="BM56" s="107">
        <f t="shared" si="269"/>
        <v>6251.2939286634173</v>
      </c>
      <c r="BN56" s="107">
        <f t="shared" si="269"/>
        <v>6251.2939286634173</v>
      </c>
      <c r="BO56" s="107">
        <f t="shared" si="269"/>
        <v>6251.2939286634173</v>
      </c>
      <c r="BP56" s="107">
        <f t="shared" si="269"/>
        <v>18753.881785990252</v>
      </c>
      <c r="BQ56" s="107">
        <f t="shared" si="269"/>
        <v>44848.459777732605</v>
      </c>
      <c r="BR56" s="107">
        <f t="shared" si="269"/>
        <v>44848.459777732605</v>
      </c>
      <c r="BS56" s="107">
        <f t="shared" si="269"/>
        <v>188741.32459586932</v>
      </c>
      <c r="BT56" s="107">
        <f t="shared" si="269"/>
        <v>191214.20353231259</v>
      </c>
      <c r="BU56" s="107">
        <f t="shared" si="269"/>
        <v>191214.20353231259</v>
      </c>
      <c r="BV56" s="107">
        <f t="shared" si="269"/>
        <v>238843.61485264084</v>
      </c>
      <c r="BW56" s="107">
        <f t="shared" si="269"/>
        <v>216004.77112590434</v>
      </c>
      <c r="BX56" s="107">
        <f t="shared" si="269"/>
        <v>216004.77112590434</v>
      </c>
      <c r="BY56" s="107">
        <f t="shared" si="269"/>
        <v>216004.77112590434</v>
      </c>
      <c r="BZ56" s="107">
        <f t="shared" si="269"/>
        <v>432414.13410020305</v>
      </c>
      <c r="CA56" s="107">
        <f t="shared" si="269"/>
        <v>432414.13410020305</v>
      </c>
      <c r="CB56" s="107">
        <f t="shared" si="269"/>
        <v>432414.13410020305</v>
      </c>
      <c r="CC56" s="107">
        <f t="shared" si="269"/>
        <v>414636.51423168217</v>
      </c>
      <c r="CD56" s="107">
        <f t="shared" si="269"/>
        <v>424990.08879989426</v>
      </c>
      <c r="CE56" s="107">
        <f t="shared" si="269"/>
        <v>424990.08879989426</v>
      </c>
      <c r="CF56" s="107">
        <f t="shared" si="269"/>
        <v>424990.08879989426</v>
      </c>
      <c r="CG56" s="107">
        <f t="shared" si="269"/>
        <v>650416.50856478862</v>
      </c>
      <c r="CH56" s="107">
        <f t="shared" si="269"/>
        <v>810124.36541679502</v>
      </c>
      <c r="CI56" s="107">
        <f t="shared" si="269"/>
        <v>670351.84674010694</v>
      </c>
      <c r="CJ56" s="107">
        <f t="shared" si="269"/>
        <v>670351.84674010694</v>
      </c>
      <c r="CK56" s="107">
        <f t="shared" si="269"/>
        <v>670351.84674010694</v>
      </c>
      <c r="CL56" s="107">
        <f t="shared" si="269"/>
        <v>670351.84674010694</v>
      </c>
      <c r="CM56" s="107">
        <f t="shared" si="269"/>
        <v>681764.47185428999</v>
      </c>
      <c r="CN56" s="107">
        <f t="shared" si="269"/>
        <v>670102.02005238691</v>
      </c>
      <c r="CO56" s="107">
        <f t="shared" si="269"/>
        <v>143152.1674132456</v>
      </c>
      <c r="CP56" s="107">
        <f t="shared" si="269"/>
        <v>143152.1674132456</v>
      </c>
      <c r="CQ56" s="107">
        <f t="shared" si="269"/>
        <v>143152.1674132456</v>
      </c>
      <c r="CR56" s="107">
        <f t="shared" si="269"/>
        <v>143152.1674132456</v>
      </c>
      <c r="CS56" s="107">
        <f t="shared" si="269"/>
        <v>143152.1674132456</v>
      </c>
      <c r="CT56" s="107">
        <f t="shared" si="269"/>
        <v>313673.34732756141</v>
      </c>
      <c r="CU56" s="107">
        <f t="shared" si="269"/>
        <v>142287.45524657893</v>
      </c>
      <c r="CV56" s="107">
        <f t="shared" si="269"/>
        <v>142287.45524657893</v>
      </c>
      <c r="CW56" s="107">
        <f t="shared" si="269"/>
        <v>142287.45524657893</v>
      </c>
      <c r="CX56" s="107">
        <f t="shared" si="269"/>
        <v>142287.45524657893</v>
      </c>
      <c r="CY56" s="107">
        <f t="shared" si="269"/>
        <v>142287.45524657893</v>
      </c>
      <c r="CZ56" s="107">
        <f t="shared" si="269"/>
        <v>142287.45524657893</v>
      </c>
      <c r="DA56" s="107">
        <f t="shared" si="269"/>
        <v>142287.45524657893</v>
      </c>
      <c r="DB56" s="107">
        <f t="shared" si="269"/>
        <v>142287.45524657893</v>
      </c>
      <c r="DC56" s="107">
        <f t="shared" si="269"/>
        <v>142287.45524657893</v>
      </c>
      <c r="DD56" s="107">
        <f t="shared" si="269"/>
        <v>142287.45524657893</v>
      </c>
      <c r="DE56" s="107">
        <f t="shared" si="269"/>
        <v>142287.45524657893</v>
      </c>
      <c r="DF56" s="107">
        <f t="shared" si="269"/>
        <v>310204.60154247365</v>
      </c>
    </row>
  </sheetData>
  <mergeCells count="4">
    <mergeCell ref="D38:H38"/>
    <mergeCell ref="D50:H50"/>
    <mergeCell ref="D2:H2"/>
    <mergeCell ref="BF2:BJ2"/>
  </mergeCells>
  <pageMargins left="0.7" right="0.7" top="0.75" bottom="0.75" header="0.3" footer="0.3"/>
  <pageSetup orientation="portrait" horizontalDpi="1200" verticalDpi="1200" r:id="rId1"/>
  <ignoredErrors>
    <ignoredError sqref="E3 F3:H3 BG3:BJ3" numberStoredAsText="1"/>
    <ignoredError sqref="BG6:BI12 BG15:BJ22 BJ6:BJ12 BG30:BJ32 BG34:BJ35 BJ53 E6:H12 E15:H22 D24:H28 D34:H35" formulaRange="1"/>
    <ignoredError sqref="BF23:BJ23 BF24:BF29 BF51:BJ51 D23:H23 D29:H29 D30:D32" formula="1"/>
    <ignoredError sqref="BG24:BJ28 BG29:BJ29 E30:H32 D33:H33" formula="1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CE5E1-817A-436D-8958-97862100CFF5}">
  <sheetPr>
    <tabColor theme="4" tint="0.79998168889431442"/>
  </sheetPr>
  <dimension ref="B2:F24"/>
  <sheetViews>
    <sheetView showGridLines="0" workbookViewId="0"/>
  </sheetViews>
  <sheetFormatPr defaultRowHeight="15" x14ac:dyDescent="0.25"/>
  <cols>
    <col min="1" max="1" width="2.5703125" customWidth="1"/>
    <col min="2" max="2" width="47.5703125" bestFit="1" customWidth="1"/>
    <col min="3" max="3" width="8.28515625" style="8" bestFit="1" customWidth="1"/>
    <col min="4" max="4" width="8.28515625" style="8" customWidth="1"/>
    <col min="5" max="5" width="12.7109375" bestFit="1" customWidth="1"/>
    <col min="6" max="6" width="15.28515625" bestFit="1" customWidth="1"/>
  </cols>
  <sheetData>
    <row r="2" spans="2:6" ht="18.75" x14ac:dyDescent="0.3">
      <c r="B2" s="156" t="s">
        <v>168</v>
      </c>
      <c r="C2" s="156"/>
      <c r="D2" s="156"/>
      <c r="E2" s="156"/>
      <c r="F2" s="156"/>
    </row>
    <row r="3" spans="2:6" x14ac:dyDescent="0.25">
      <c r="B3" t="s">
        <v>169</v>
      </c>
      <c r="C3" s="52"/>
      <c r="D3" s="52"/>
      <c r="E3" s="24"/>
      <c r="F3" s="19"/>
    </row>
    <row r="4" spans="2:6" x14ac:dyDescent="0.25">
      <c r="C4" s="74"/>
      <c r="D4" s="74"/>
      <c r="E4" s="74" t="s">
        <v>170</v>
      </c>
      <c r="F4" s="74" t="s">
        <v>26</v>
      </c>
    </row>
    <row r="5" spans="2:6" x14ac:dyDescent="0.25">
      <c r="C5" s="38" t="s">
        <v>171</v>
      </c>
      <c r="D5" s="38"/>
      <c r="E5" s="38" t="s">
        <v>172</v>
      </c>
      <c r="F5" s="38" t="s">
        <v>170</v>
      </c>
    </row>
    <row r="6" spans="2:6" x14ac:dyDescent="0.25">
      <c r="B6" t="s">
        <v>173</v>
      </c>
      <c r="C6" s="74">
        <v>150</v>
      </c>
      <c r="D6" s="74" t="s">
        <v>174</v>
      </c>
      <c r="E6" s="24"/>
      <c r="F6" s="24"/>
    </row>
    <row r="7" spans="2:6" x14ac:dyDescent="0.25">
      <c r="B7" s="35" t="s">
        <v>175</v>
      </c>
      <c r="C7" s="74">
        <v>117</v>
      </c>
      <c r="D7" s="74"/>
      <c r="E7" s="24">
        <f>'Const. Cost Breakdown-Site Type'!C11</f>
        <v>104000</v>
      </c>
      <c r="F7" s="24">
        <f>E7*C7</f>
        <v>12168000</v>
      </c>
    </row>
    <row r="8" spans="2:6" x14ac:dyDescent="0.25">
      <c r="B8" s="35" t="s">
        <v>176</v>
      </c>
      <c r="C8" s="74">
        <v>33</v>
      </c>
      <c r="D8" s="74"/>
      <c r="E8" s="24">
        <f>'Const. Cost Breakdown-Site Type'!C18</f>
        <v>124000</v>
      </c>
      <c r="F8" s="24">
        <f>E8*C8</f>
        <v>4092000</v>
      </c>
    </row>
    <row r="9" spans="2:6" x14ac:dyDescent="0.25">
      <c r="B9" s="35"/>
      <c r="C9" s="74"/>
      <c r="D9" s="74"/>
      <c r="E9" s="24"/>
      <c r="F9" s="24"/>
    </row>
    <row r="10" spans="2:6" x14ac:dyDescent="0.25">
      <c r="C10" s="74"/>
      <c r="D10" s="74"/>
      <c r="E10" s="24"/>
      <c r="F10" s="24"/>
    </row>
    <row r="11" spans="2:6" x14ac:dyDescent="0.25">
      <c r="B11" t="s">
        <v>177</v>
      </c>
      <c r="C11" s="74">
        <v>50</v>
      </c>
      <c r="D11" s="74" t="s">
        <v>174</v>
      </c>
      <c r="E11" s="24"/>
      <c r="F11" s="24"/>
    </row>
    <row r="12" spans="2:6" x14ac:dyDescent="0.25">
      <c r="B12" s="35" t="s">
        <v>175</v>
      </c>
      <c r="C12" s="74">
        <v>33</v>
      </c>
      <c r="D12" s="74"/>
      <c r="E12" s="24">
        <f>'Const. Cost Breakdown-Site Type'!C30</f>
        <v>140000</v>
      </c>
      <c r="F12" s="24">
        <f>E12*C12</f>
        <v>4620000</v>
      </c>
    </row>
    <row r="13" spans="2:6" x14ac:dyDescent="0.25">
      <c r="B13" s="35" t="s">
        <v>176</v>
      </c>
      <c r="C13" s="74">
        <v>17</v>
      </c>
      <c r="D13" s="74"/>
      <c r="E13" s="24">
        <f>'Const. Cost Breakdown-Site Type'!C39</f>
        <v>160000</v>
      </c>
      <c r="F13" s="24">
        <f>E13*C13</f>
        <v>2720000</v>
      </c>
    </row>
    <row r="16" spans="2:6" x14ac:dyDescent="0.25">
      <c r="B16" s="36" t="s">
        <v>178</v>
      </c>
      <c r="C16" s="148">
        <f>C6+C11</f>
        <v>200</v>
      </c>
      <c r="D16" s="148" t="s">
        <v>174</v>
      </c>
      <c r="E16" s="1"/>
      <c r="F16" s="37">
        <f>F7+F8+F12+F13</f>
        <v>23600000</v>
      </c>
    </row>
    <row r="17" spans="2:6" x14ac:dyDescent="0.25">
      <c r="B17" s="35" t="s">
        <v>175</v>
      </c>
      <c r="C17" s="56">
        <f>C7+C12</f>
        <v>150</v>
      </c>
      <c r="D17" s="56"/>
      <c r="E17" s="1"/>
      <c r="F17" s="57">
        <f>F7+F12</f>
        <v>16788000</v>
      </c>
    </row>
    <row r="18" spans="2:6" x14ac:dyDescent="0.25">
      <c r="B18" s="35" t="s">
        <v>176</v>
      </c>
      <c r="C18" s="56">
        <f>C8+C13</f>
        <v>50</v>
      </c>
      <c r="D18" s="56"/>
      <c r="E18" s="1"/>
      <c r="F18" s="57">
        <f>F8+F13</f>
        <v>6812000</v>
      </c>
    </row>
    <row r="19" spans="2:6" x14ac:dyDescent="0.25">
      <c r="B19" s="36" t="s">
        <v>179</v>
      </c>
      <c r="C19" s="74"/>
      <c r="D19" s="74"/>
      <c r="F19" s="39">
        <f>F16/C16</f>
        <v>118000</v>
      </c>
    </row>
    <row r="21" spans="2:6" x14ac:dyDescent="0.25">
      <c r="B21" t="s">
        <v>180</v>
      </c>
      <c r="C21" s="74">
        <v>1</v>
      </c>
      <c r="D21" s="74" t="s">
        <v>181</v>
      </c>
      <c r="E21" s="24">
        <f>'Const. Cost Breakdown-Site Type'!C30</f>
        <v>140000</v>
      </c>
      <c r="F21" s="24">
        <f>E21*C21</f>
        <v>140000</v>
      </c>
    </row>
    <row r="23" spans="2:6" x14ac:dyDescent="0.25">
      <c r="B23" s="36" t="s">
        <v>178</v>
      </c>
      <c r="C23" s="148">
        <f>C16+C21</f>
        <v>201</v>
      </c>
      <c r="D23" s="148" t="s">
        <v>174</v>
      </c>
      <c r="E23" s="1"/>
      <c r="F23" s="40">
        <f>F16+F21</f>
        <v>23740000</v>
      </c>
    </row>
    <row r="24" spans="2:6" x14ac:dyDescent="0.25">
      <c r="B24" s="36" t="s">
        <v>182</v>
      </c>
      <c r="C24" s="74"/>
      <c r="D24" s="74"/>
      <c r="F24" s="39">
        <f>F23/C23</f>
        <v>118109.4527363184</v>
      </c>
    </row>
  </sheetData>
  <mergeCells count="1">
    <mergeCell ref="B2:F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3DE5-2057-46E7-A8EF-192A7C4E43B3}">
  <sheetPr>
    <tabColor theme="4" tint="0.79998168889431442"/>
  </sheetPr>
  <dimension ref="B1:C40"/>
  <sheetViews>
    <sheetView showGridLines="0" workbookViewId="0"/>
  </sheetViews>
  <sheetFormatPr defaultRowHeight="15" x14ac:dyDescent="0.25"/>
  <cols>
    <col min="1" max="1" width="2.5703125" customWidth="1"/>
    <col min="2" max="2" width="74.5703125" customWidth="1"/>
    <col min="3" max="3" width="8.5703125" customWidth="1"/>
  </cols>
  <sheetData>
    <row r="1" spans="2:3" ht="14.1" customHeight="1" x14ac:dyDescent="0.25"/>
    <row r="2" spans="2:3" ht="18.75" x14ac:dyDescent="0.25">
      <c r="B2" s="157" t="s">
        <v>183</v>
      </c>
      <c r="C2" s="157"/>
    </row>
    <row r="3" spans="2:3" ht="18.75" x14ac:dyDescent="0.25">
      <c r="B3" s="150"/>
      <c r="C3" s="150"/>
    </row>
    <row r="4" spans="2:3" ht="15.75" x14ac:dyDescent="0.25">
      <c r="B4" s="158" t="s">
        <v>184</v>
      </c>
      <c r="C4" s="158"/>
    </row>
    <row r="6" spans="2:3" ht="15.75" thickBot="1" x14ac:dyDescent="0.3">
      <c r="B6" s="26" t="s">
        <v>185</v>
      </c>
      <c r="C6" s="25" t="s">
        <v>186</v>
      </c>
    </row>
    <row r="7" spans="2:3" ht="15.75" thickBot="1" x14ac:dyDescent="0.3">
      <c r="B7" s="27" t="s">
        <v>129</v>
      </c>
      <c r="C7" s="28">
        <v>4000</v>
      </c>
    </row>
    <row r="8" spans="2:3" ht="15.75" thickBot="1" x14ac:dyDescent="0.3">
      <c r="B8" s="29" t="s">
        <v>131</v>
      </c>
      <c r="C8" s="30">
        <v>91000</v>
      </c>
    </row>
    <row r="9" spans="2:3" ht="15.75" thickBot="1" x14ac:dyDescent="0.3">
      <c r="B9" s="29" t="s">
        <v>137</v>
      </c>
      <c r="C9" s="30">
        <v>5000</v>
      </c>
    </row>
    <row r="10" spans="2:3" ht="15.75" thickBot="1" x14ac:dyDescent="0.3">
      <c r="B10" s="29" t="s">
        <v>141</v>
      </c>
      <c r="C10" s="30">
        <v>4000</v>
      </c>
    </row>
    <row r="11" spans="2:3" x14ac:dyDescent="0.25">
      <c r="B11" s="31" t="s">
        <v>187</v>
      </c>
      <c r="C11" s="32">
        <f>SUM(C7:C10)</f>
        <v>104000</v>
      </c>
    </row>
    <row r="13" spans="2:3" ht="15.75" thickBot="1" x14ac:dyDescent="0.3">
      <c r="B13" s="26" t="s">
        <v>188</v>
      </c>
      <c r="C13" s="25" t="s">
        <v>186</v>
      </c>
    </row>
    <row r="14" spans="2:3" ht="15.75" thickBot="1" x14ac:dyDescent="0.3">
      <c r="B14" s="33" t="s">
        <v>129</v>
      </c>
      <c r="C14" s="28">
        <v>4000</v>
      </c>
    </row>
    <row r="15" spans="2:3" ht="15.75" thickBot="1" x14ac:dyDescent="0.3">
      <c r="B15" s="29" t="s">
        <v>131</v>
      </c>
      <c r="C15" s="30">
        <v>111000</v>
      </c>
    </row>
    <row r="16" spans="2:3" ht="15.75" thickBot="1" x14ac:dyDescent="0.3">
      <c r="B16" s="34" t="s">
        <v>137</v>
      </c>
      <c r="C16" s="30">
        <v>5000</v>
      </c>
    </row>
    <row r="17" spans="2:3" ht="15.75" thickBot="1" x14ac:dyDescent="0.3">
      <c r="B17" s="34" t="s">
        <v>141</v>
      </c>
      <c r="C17" s="30">
        <v>4000</v>
      </c>
    </row>
    <row r="18" spans="2:3" x14ac:dyDescent="0.25">
      <c r="B18" s="31" t="s">
        <v>187</v>
      </c>
      <c r="C18" s="32">
        <f>SUM(C14:C17)</f>
        <v>124000</v>
      </c>
    </row>
    <row r="20" spans="2:3" x14ac:dyDescent="0.25">
      <c r="B20" s="25"/>
      <c r="C20" s="25"/>
    </row>
    <row r="21" spans="2:3" ht="15.75" x14ac:dyDescent="0.25">
      <c r="B21" s="158" t="s">
        <v>189</v>
      </c>
      <c r="C21" s="158"/>
    </row>
    <row r="22" spans="2:3" x14ac:dyDescent="0.25">
      <c r="B22" s="25"/>
      <c r="C22" s="25"/>
    </row>
    <row r="23" spans="2:3" ht="15.75" thickBot="1" x14ac:dyDescent="0.3">
      <c r="B23" s="26" t="s">
        <v>185</v>
      </c>
      <c r="C23" s="25" t="s">
        <v>186</v>
      </c>
    </row>
    <row r="24" spans="2:3" ht="15.75" thickBot="1" x14ac:dyDescent="0.3">
      <c r="B24" s="27" t="s">
        <v>129</v>
      </c>
      <c r="C24" s="28">
        <v>4000</v>
      </c>
    </row>
    <row r="25" spans="2:3" ht="15.75" thickBot="1" x14ac:dyDescent="0.3">
      <c r="B25" s="29" t="s">
        <v>131</v>
      </c>
      <c r="C25" s="30">
        <v>95000</v>
      </c>
    </row>
    <row r="26" spans="2:3" ht="15.75" thickBot="1" x14ac:dyDescent="0.3">
      <c r="B26" s="29" t="s">
        <v>137</v>
      </c>
      <c r="C26" s="30">
        <v>5000</v>
      </c>
    </row>
    <row r="27" spans="2:3" ht="15.75" thickBot="1" x14ac:dyDescent="0.3">
      <c r="B27" s="29" t="s">
        <v>138</v>
      </c>
      <c r="C27" s="30">
        <v>2000</v>
      </c>
    </row>
    <row r="28" spans="2:3" ht="15.75" thickBot="1" x14ac:dyDescent="0.3">
      <c r="B28" s="29" t="s">
        <v>140</v>
      </c>
      <c r="C28" s="30">
        <v>30000</v>
      </c>
    </row>
    <row r="29" spans="2:3" ht="15.75" thickBot="1" x14ac:dyDescent="0.3">
      <c r="B29" s="29" t="s">
        <v>141</v>
      </c>
      <c r="C29" s="30">
        <v>4000</v>
      </c>
    </row>
    <row r="30" spans="2:3" x14ac:dyDescent="0.25">
      <c r="B30" s="31" t="s">
        <v>187</v>
      </c>
      <c r="C30" s="32">
        <f>SUM(C24:C29)</f>
        <v>140000</v>
      </c>
    </row>
    <row r="32" spans="2:3" ht="15.75" thickBot="1" x14ac:dyDescent="0.3">
      <c r="B32" s="26" t="s">
        <v>188</v>
      </c>
      <c r="C32" s="25" t="s">
        <v>186</v>
      </c>
    </row>
    <row r="33" spans="2:3" ht="15.75" thickBot="1" x14ac:dyDescent="0.3">
      <c r="B33" s="33" t="s">
        <v>129</v>
      </c>
      <c r="C33" s="28">
        <v>4000</v>
      </c>
    </row>
    <row r="34" spans="2:3" ht="15.75" thickBot="1" x14ac:dyDescent="0.3">
      <c r="B34" s="29" t="s">
        <v>131</v>
      </c>
      <c r="C34" s="30">
        <v>115000</v>
      </c>
    </row>
    <row r="35" spans="2:3" ht="15.75" thickBot="1" x14ac:dyDescent="0.3">
      <c r="B35" s="34" t="s">
        <v>137</v>
      </c>
      <c r="C35" s="30">
        <v>5000</v>
      </c>
    </row>
    <row r="36" spans="2:3" ht="15.75" thickBot="1" x14ac:dyDescent="0.3">
      <c r="B36" s="34" t="s">
        <v>138</v>
      </c>
      <c r="C36" s="30">
        <v>2000</v>
      </c>
    </row>
    <row r="37" spans="2:3" ht="15.75" thickBot="1" x14ac:dyDescent="0.3">
      <c r="B37" s="34" t="s">
        <v>140</v>
      </c>
      <c r="C37" s="30">
        <v>30000</v>
      </c>
    </row>
    <row r="38" spans="2:3" ht="15.75" thickBot="1" x14ac:dyDescent="0.3">
      <c r="B38" s="34" t="s">
        <v>141</v>
      </c>
      <c r="C38" s="30">
        <v>4000</v>
      </c>
    </row>
    <row r="39" spans="2:3" x14ac:dyDescent="0.25">
      <c r="B39" s="31" t="s">
        <v>187</v>
      </c>
      <c r="C39" s="32">
        <f>SUM(C33:C38)</f>
        <v>160000</v>
      </c>
    </row>
    <row r="40" spans="2:3" x14ac:dyDescent="0.25">
      <c r="B40" s="54"/>
      <c r="C40" s="55"/>
    </row>
  </sheetData>
  <mergeCells count="3">
    <mergeCell ref="B2:C2"/>
    <mergeCell ref="B21:C21"/>
    <mergeCell ref="B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D37E-897B-48C2-8B6E-9BECEF9B7E11}">
  <sheetPr>
    <tabColor theme="4" tint="0.79998168889431442"/>
  </sheetPr>
  <dimension ref="A2:AE14"/>
  <sheetViews>
    <sheetView showGridLines="0" workbookViewId="0">
      <pane xSplit="3" ySplit="2" topLeftCell="D3" activePane="bottomRight" state="frozen"/>
      <selection pane="topRight" activeCell="H24" sqref="H24"/>
      <selection pane="bottomLeft" activeCell="H24" sqref="H24"/>
      <selection pane="bottomRight"/>
    </sheetView>
  </sheetViews>
  <sheetFormatPr defaultColWidth="9.140625" defaultRowHeight="15" x14ac:dyDescent="0.25"/>
  <cols>
    <col min="1" max="1" width="2.5703125" style="21" customWidth="1"/>
    <col min="2" max="2" width="41.7109375" style="21" bestFit="1" customWidth="1"/>
    <col min="3" max="3" width="10.140625" style="21" bestFit="1" customWidth="1"/>
    <col min="4" max="4" width="8.28515625" style="21" bestFit="1" customWidth="1"/>
    <col min="5" max="5" width="8.7109375" style="21" bestFit="1" customWidth="1"/>
    <col min="6" max="6" width="8.85546875" style="21" bestFit="1" customWidth="1"/>
    <col min="7" max="7" width="8.5703125" style="21" bestFit="1" customWidth="1"/>
    <col min="8" max="8" width="9.140625" style="21" bestFit="1" customWidth="1"/>
    <col min="9" max="9" width="8.42578125" style="21" bestFit="1" customWidth="1"/>
    <col min="10" max="10" width="7.85546875" style="21" bestFit="1" customWidth="1"/>
    <col min="11" max="11" width="8.85546875" style="21" bestFit="1" customWidth="1"/>
    <col min="12" max="12" width="8.7109375" style="21" bestFit="1" customWidth="1"/>
    <col min="13" max="13" width="8.42578125" style="21" bestFit="1" customWidth="1"/>
    <col min="14" max="14" width="9" style="21" bestFit="1" customWidth="1"/>
    <col min="15" max="15" width="8.7109375" style="21" bestFit="1" customWidth="1"/>
    <col min="16" max="16" width="8.28515625" style="21" bestFit="1" customWidth="1"/>
    <col min="17" max="17" width="8.7109375" style="21" bestFit="1" customWidth="1"/>
    <col min="18" max="18" width="8.85546875" style="21" bestFit="1" customWidth="1"/>
    <col min="19" max="19" width="8.5703125" style="21" bestFit="1" customWidth="1"/>
    <col min="20" max="20" width="9.140625" style="21" bestFit="1" customWidth="1"/>
    <col min="21" max="21" width="8.42578125" style="21" bestFit="1" customWidth="1"/>
    <col min="22" max="22" width="7.85546875" style="21" bestFit="1" customWidth="1"/>
    <col min="23" max="23" width="8.85546875" style="21" bestFit="1" customWidth="1"/>
    <col min="24" max="24" width="8.7109375" style="21" bestFit="1" customWidth="1"/>
    <col min="25" max="25" width="8.42578125" style="21" bestFit="1" customWidth="1"/>
    <col min="26" max="26" width="9" style="21" bestFit="1" customWidth="1"/>
    <col min="27" max="27" width="9.140625" style="21"/>
    <col min="28" max="28" width="8.28515625" style="21" bestFit="1" customWidth="1"/>
    <col min="29" max="29" width="8.7109375" style="21" bestFit="1" customWidth="1"/>
    <col min="30" max="30" width="8.85546875" style="21" bestFit="1" customWidth="1"/>
    <col min="31" max="31" width="8.5703125" style="21" bestFit="1" customWidth="1"/>
    <col min="32" max="16384" width="9.140625" style="21"/>
  </cols>
  <sheetData>
    <row r="2" spans="1:31" x14ac:dyDescent="0.25">
      <c r="A2" s="60"/>
      <c r="B2" s="20" t="s">
        <v>190</v>
      </c>
      <c r="C2" s="49" t="s">
        <v>191</v>
      </c>
      <c r="D2" s="49" t="s">
        <v>68</v>
      </c>
      <c r="E2" s="49" t="s">
        <v>69</v>
      </c>
      <c r="F2" s="49" t="s">
        <v>70</v>
      </c>
      <c r="G2" s="49" t="s">
        <v>71</v>
      </c>
      <c r="H2" s="49" t="s">
        <v>72</v>
      </c>
      <c r="I2" s="49" t="s">
        <v>73</v>
      </c>
      <c r="J2" s="49" t="s">
        <v>74</v>
      </c>
      <c r="K2" s="49" t="s">
        <v>75</v>
      </c>
      <c r="L2" s="49" t="s">
        <v>76</v>
      </c>
      <c r="M2" s="49" t="s">
        <v>77</v>
      </c>
      <c r="N2" s="49" t="s">
        <v>78</v>
      </c>
      <c r="O2" s="49" t="s">
        <v>79</v>
      </c>
      <c r="P2" s="49" t="s">
        <v>80</v>
      </c>
      <c r="Q2" s="49" t="s">
        <v>81</v>
      </c>
      <c r="R2" s="49" t="s">
        <v>82</v>
      </c>
      <c r="S2" s="49" t="s">
        <v>83</v>
      </c>
      <c r="T2" s="49" t="s">
        <v>84</v>
      </c>
      <c r="U2" s="49" t="s">
        <v>85</v>
      </c>
      <c r="V2" s="49" t="s">
        <v>86</v>
      </c>
      <c r="W2" s="49" t="s">
        <v>87</v>
      </c>
      <c r="X2" s="49" t="s">
        <v>88</v>
      </c>
      <c r="Y2" t="s">
        <v>89</v>
      </c>
      <c r="Z2" t="s">
        <v>90</v>
      </c>
      <c r="AA2" t="s">
        <v>91</v>
      </c>
      <c r="AB2" t="s">
        <v>92</v>
      </c>
      <c r="AC2" t="s">
        <v>93</v>
      </c>
      <c r="AD2" t="s">
        <v>94</v>
      </c>
      <c r="AE2" t="s">
        <v>95</v>
      </c>
    </row>
    <row r="3" spans="1:31" x14ac:dyDescent="0.25">
      <c r="A3" s="60"/>
      <c r="B3" s="115" t="s">
        <v>192</v>
      </c>
      <c r="C3" s="50">
        <f>SUM(D3:AE3)</f>
        <v>34</v>
      </c>
      <c r="D3" s="58">
        <v>0</v>
      </c>
      <c r="E3" s="58">
        <v>0</v>
      </c>
      <c r="F3" s="58">
        <v>0</v>
      </c>
      <c r="G3" s="58">
        <v>0</v>
      </c>
      <c r="H3" s="58">
        <v>0</v>
      </c>
      <c r="I3" s="58">
        <v>0</v>
      </c>
      <c r="J3" s="58">
        <v>0</v>
      </c>
      <c r="K3" s="58">
        <v>0</v>
      </c>
      <c r="L3" s="58">
        <v>0</v>
      </c>
      <c r="M3" s="58">
        <v>1</v>
      </c>
      <c r="N3" s="58">
        <v>5</v>
      </c>
      <c r="O3" s="58">
        <v>6</v>
      </c>
      <c r="P3" s="58">
        <v>5</v>
      </c>
      <c r="Q3" s="58">
        <v>4</v>
      </c>
      <c r="R3" s="58">
        <v>5</v>
      </c>
      <c r="S3" s="58">
        <v>6</v>
      </c>
      <c r="T3" s="58">
        <v>1</v>
      </c>
      <c r="U3" s="58">
        <v>1</v>
      </c>
      <c r="V3" s="58">
        <v>0</v>
      </c>
      <c r="W3" s="58">
        <v>0</v>
      </c>
      <c r="X3" s="58">
        <v>0</v>
      </c>
      <c r="Y3" s="58">
        <v>0</v>
      </c>
      <c r="Z3" s="58">
        <v>0</v>
      </c>
      <c r="AA3" s="58">
        <v>0</v>
      </c>
      <c r="AB3" s="58">
        <v>0</v>
      </c>
      <c r="AC3" s="58">
        <v>0</v>
      </c>
      <c r="AD3" s="58">
        <v>0</v>
      </c>
      <c r="AE3" s="58">
        <v>0</v>
      </c>
    </row>
    <row r="4" spans="1:31" x14ac:dyDescent="0.25">
      <c r="A4" s="60"/>
      <c r="B4" s="115" t="s">
        <v>193</v>
      </c>
      <c r="C4" s="50">
        <f t="shared" ref="C4:C6" si="0">SUM(D4:AE4)</f>
        <v>17</v>
      </c>
      <c r="D4" s="58">
        <v>0</v>
      </c>
      <c r="E4" s="58">
        <v>0</v>
      </c>
      <c r="F4" s="58">
        <v>0</v>
      </c>
      <c r="G4" s="58">
        <v>0</v>
      </c>
      <c r="H4" s="58">
        <v>0</v>
      </c>
      <c r="I4" s="58">
        <v>0</v>
      </c>
      <c r="J4" s="58">
        <v>0</v>
      </c>
      <c r="K4" s="58">
        <v>0</v>
      </c>
      <c r="L4" s="58">
        <v>0</v>
      </c>
      <c r="M4" s="58">
        <v>1</v>
      </c>
      <c r="N4" s="58">
        <v>2</v>
      </c>
      <c r="O4" s="58">
        <v>2</v>
      </c>
      <c r="P4" s="58">
        <v>3</v>
      </c>
      <c r="Q4" s="58">
        <v>3</v>
      </c>
      <c r="R4" s="58">
        <v>3</v>
      </c>
      <c r="S4" s="58">
        <v>2</v>
      </c>
      <c r="T4" s="58">
        <v>1</v>
      </c>
      <c r="U4" s="58">
        <v>0</v>
      </c>
      <c r="V4" s="58">
        <v>0</v>
      </c>
      <c r="W4" s="58">
        <v>0</v>
      </c>
      <c r="X4" s="58">
        <v>0</v>
      </c>
      <c r="Y4" s="58">
        <v>0</v>
      </c>
      <c r="Z4" s="58">
        <v>0</v>
      </c>
      <c r="AA4" s="58">
        <v>0</v>
      </c>
      <c r="AB4" s="58">
        <v>0</v>
      </c>
      <c r="AC4" s="58">
        <v>0</v>
      </c>
      <c r="AD4" s="58">
        <v>0</v>
      </c>
      <c r="AE4" s="58">
        <v>0</v>
      </c>
    </row>
    <row r="5" spans="1:31" x14ac:dyDescent="0.25">
      <c r="A5" s="60"/>
      <c r="B5" s="115" t="s">
        <v>194</v>
      </c>
      <c r="C5" s="50">
        <f t="shared" si="0"/>
        <v>117</v>
      </c>
      <c r="D5" s="58">
        <v>0</v>
      </c>
      <c r="E5" s="58">
        <v>0</v>
      </c>
      <c r="F5" s="58">
        <v>0</v>
      </c>
      <c r="G5" s="58">
        <v>0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58">
        <v>0</v>
      </c>
      <c r="N5" s="58">
        <v>0</v>
      </c>
      <c r="O5" s="58">
        <v>0</v>
      </c>
      <c r="P5" s="58">
        <v>0</v>
      </c>
      <c r="Q5" s="58">
        <v>0</v>
      </c>
      <c r="R5" s="58">
        <v>0</v>
      </c>
      <c r="S5" s="58">
        <v>3</v>
      </c>
      <c r="T5" s="58">
        <v>6</v>
      </c>
      <c r="U5" s="58">
        <v>9</v>
      </c>
      <c r="V5" s="58">
        <v>12</v>
      </c>
      <c r="W5" s="58">
        <v>12</v>
      </c>
      <c r="X5" s="58">
        <v>13</v>
      </c>
      <c r="Y5" s="58">
        <v>11</v>
      </c>
      <c r="Z5" s="58">
        <v>12</v>
      </c>
      <c r="AA5" s="58">
        <v>12</v>
      </c>
      <c r="AB5" s="58">
        <v>13</v>
      </c>
      <c r="AC5" s="58">
        <v>9</v>
      </c>
      <c r="AD5" s="58">
        <v>4</v>
      </c>
      <c r="AE5" s="58">
        <v>1</v>
      </c>
    </row>
    <row r="6" spans="1:31" x14ac:dyDescent="0.25">
      <c r="A6" s="60"/>
      <c r="B6" s="115" t="s">
        <v>195</v>
      </c>
      <c r="C6" s="50">
        <f t="shared" si="0"/>
        <v>33</v>
      </c>
      <c r="D6" s="58">
        <v>0</v>
      </c>
      <c r="E6" s="58">
        <v>0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1</v>
      </c>
      <c r="T6" s="58">
        <v>2</v>
      </c>
      <c r="U6" s="58">
        <v>3</v>
      </c>
      <c r="V6" s="58">
        <v>3</v>
      </c>
      <c r="W6" s="58">
        <v>3</v>
      </c>
      <c r="X6" s="58">
        <v>3</v>
      </c>
      <c r="Y6" s="58">
        <v>3</v>
      </c>
      <c r="Z6" s="58">
        <v>3</v>
      </c>
      <c r="AA6" s="58">
        <v>3</v>
      </c>
      <c r="AB6" s="58">
        <v>3</v>
      </c>
      <c r="AC6" s="58">
        <v>3</v>
      </c>
      <c r="AD6" s="58">
        <v>2</v>
      </c>
      <c r="AE6" s="58">
        <v>1</v>
      </c>
    </row>
    <row r="7" spans="1:31" x14ac:dyDescent="0.25">
      <c r="A7" s="60"/>
      <c r="B7" s="22" t="s">
        <v>196</v>
      </c>
      <c r="C7" s="51">
        <f>SUM(C3:C6)</f>
        <v>201</v>
      </c>
      <c r="D7" s="51">
        <f t="shared" ref="D7:AE7" si="1">SUM(D3:D6)</f>
        <v>0</v>
      </c>
      <c r="E7" s="51">
        <f t="shared" si="1"/>
        <v>0</v>
      </c>
      <c r="F7" s="51">
        <f t="shared" si="1"/>
        <v>0</v>
      </c>
      <c r="G7" s="51">
        <f t="shared" si="1"/>
        <v>0</v>
      </c>
      <c r="H7" s="51">
        <f t="shared" si="1"/>
        <v>0</v>
      </c>
      <c r="I7" s="51">
        <f t="shared" si="1"/>
        <v>0</v>
      </c>
      <c r="J7" s="51">
        <f t="shared" si="1"/>
        <v>0</v>
      </c>
      <c r="K7" s="51">
        <f t="shared" si="1"/>
        <v>0</v>
      </c>
      <c r="L7" s="51">
        <f t="shared" si="1"/>
        <v>0</v>
      </c>
      <c r="M7" s="51">
        <f t="shared" si="1"/>
        <v>2</v>
      </c>
      <c r="N7" s="51">
        <f t="shared" si="1"/>
        <v>7</v>
      </c>
      <c r="O7" s="51">
        <f t="shared" si="1"/>
        <v>8</v>
      </c>
      <c r="P7" s="51">
        <f t="shared" si="1"/>
        <v>8</v>
      </c>
      <c r="Q7" s="51">
        <f t="shared" si="1"/>
        <v>7</v>
      </c>
      <c r="R7" s="51">
        <f t="shared" si="1"/>
        <v>8</v>
      </c>
      <c r="S7" s="51">
        <f t="shared" si="1"/>
        <v>12</v>
      </c>
      <c r="T7" s="51">
        <f t="shared" si="1"/>
        <v>10</v>
      </c>
      <c r="U7" s="51">
        <f t="shared" si="1"/>
        <v>13</v>
      </c>
      <c r="V7" s="51">
        <f t="shared" si="1"/>
        <v>15</v>
      </c>
      <c r="W7" s="51">
        <f t="shared" si="1"/>
        <v>15</v>
      </c>
      <c r="X7" s="51">
        <f t="shared" si="1"/>
        <v>16</v>
      </c>
      <c r="Y7" s="51">
        <f t="shared" si="1"/>
        <v>14</v>
      </c>
      <c r="Z7" s="51">
        <f t="shared" si="1"/>
        <v>15</v>
      </c>
      <c r="AA7" s="51">
        <f t="shared" si="1"/>
        <v>15</v>
      </c>
      <c r="AB7" s="51">
        <f t="shared" si="1"/>
        <v>16</v>
      </c>
      <c r="AC7" s="51">
        <f t="shared" si="1"/>
        <v>12</v>
      </c>
      <c r="AD7" s="51">
        <f t="shared" si="1"/>
        <v>6</v>
      </c>
      <c r="AE7" s="51">
        <f t="shared" si="1"/>
        <v>2</v>
      </c>
    </row>
    <row r="8" spans="1:31" s="60" customFormat="1" x14ac:dyDescent="0.25">
      <c r="A8" s="61"/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</row>
    <row r="9" spans="1:31" x14ac:dyDescent="0.25">
      <c r="A9" s="60"/>
      <c r="B9" s="60" t="s">
        <v>197</v>
      </c>
      <c r="C9" s="50"/>
      <c r="D9" s="59">
        <f>D7/$C$7</f>
        <v>0</v>
      </c>
      <c r="E9" s="59">
        <f t="shared" ref="E9:AE9" si="2">E7/$C$7</f>
        <v>0</v>
      </c>
      <c r="F9" s="59">
        <f t="shared" si="2"/>
        <v>0</v>
      </c>
      <c r="G9" s="59">
        <f t="shared" si="2"/>
        <v>0</v>
      </c>
      <c r="H9" s="59">
        <f t="shared" si="2"/>
        <v>0</v>
      </c>
      <c r="I9" s="59">
        <f t="shared" si="2"/>
        <v>0</v>
      </c>
      <c r="J9" s="59">
        <f t="shared" si="2"/>
        <v>0</v>
      </c>
      <c r="K9" s="59">
        <f t="shared" si="2"/>
        <v>0</v>
      </c>
      <c r="L9" s="59">
        <f t="shared" si="2"/>
        <v>0</v>
      </c>
      <c r="M9" s="59">
        <f t="shared" si="2"/>
        <v>9.9502487562189053E-3</v>
      </c>
      <c r="N9" s="59">
        <f t="shared" si="2"/>
        <v>3.482587064676617E-2</v>
      </c>
      <c r="O9" s="59">
        <f t="shared" si="2"/>
        <v>3.9800995024875621E-2</v>
      </c>
      <c r="P9" s="59">
        <f t="shared" si="2"/>
        <v>3.9800995024875621E-2</v>
      </c>
      <c r="Q9" s="59">
        <f t="shared" si="2"/>
        <v>3.482587064676617E-2</v>
      </c>
      <c r="R9" s="59">
        <f t="shared" si="2"/>
        <v>3.9800995024875621E-2</v>
      </c>
      <c r="S9" s="59">
        <f>S7/$C$7</f>
        <v>5.9701492537313432E-2</v>
      </c>
      <c r="T9" s="59">
        <f t="shared" si="2"/>
        <v>4.975124378109453E-2</v>
      </c>
      <c r="U9" s="59">
        <f t="shared" si="2"/>
        <v>6.4676616915422883E-2</v>
      </c>
      <c r="V9" s="59">
        <f t="shared" si="2"/>
        <v>7.4626865671641784E-2</v>
      </c>
      <c r="W9" s="59">
        <f t="shared" si="2"/>
        <v>7.4626865671641784E-2</v>
      </c>
      <c r="X9" s="59">
        <f t="shared" si="2"/>
        <v>7.9601990049751242E-2</v>
      </c>
      <c r="Y9" s="59">
        <f t="shared" si="2"/>
        <v>6.965174129353234E-2</v>
      </c>
      <c r="Z9" s="59">
        <f t="shared" si="2"/>
        <v>7.4626865671641784E-2</v>
      </c>
      <c r="AA9" s="59">
        <f t="shared" si="2"/>
        <v>7.4626865671641784E-2</v>
      </c>
      <c r="AB9" s="59">
        <f t="shared" si="2"/>
        <v>7.9601990049751242E-2</v>
      </c>
      <c r="AC9" s="59">
        <f t="shared" si="2"/>
        <v>5.9701492537313432E-2</v>
      </c>
      <c r="AD9" s="59">
        <f t="shared" si="2"/>
        <v>2.9850746268656716E-2</v>
      </c>
      <c r="AE9" s="59">
        <f t="shared" si="2"/>
        <v>9.9502487562189053E-3</v>
      </c>
    </row>
    <row r="10" spans="1:31" x14ac:dyDescent="0.25">
      <c r="A10" s="60"/>
      <c r="B10" s="60" t="s">
        <v>198</v>
      </c>
      <c r="C10" s="60"/>
      <c r="D10" s="59">
        <f>D9</f>
        <v>0</v>
      </c>
      <c r="E10" s="59">
        <f>D10+E9</f>
        <v>0</v>
      </c>
      <c r="F10" s="59">
        <f t="shared" ref="F10:AE10" si="3">E10+F9</f>
        <v>0</v>
      </c>
      <c r="G10" s="59">
        <f t="shared" si="3"/>
        <v>0</v>
      </c>
      <c r="H10" s="59">
        <f t="shared" si="3"/>
        <v>0</v>
      </c>
      <c r="I10" s="59">
        <f t="shared" si="3"/>
        <v>0</v>
      </c>
      <c r="J10" s="59">
        <f t="shared" si="3"/>
        <v>0</v>
      </c>
      <c r="K10" s="59">
        <f t="shared" si="3"/>
        <v>0</v>
      </c>
      <c r="L10" s="59">
        <f t="shared" si="3"/>
        <v>0</v>
      </c>
      <c r="M10" s="59">
        <f t="shared" si="3"/>
        <v>9.9502487562189053E-3</v>
      </c>
      <c r="N10" s="59">
        <f t="shared" si="3"/>
        <v>4.4776119402985079E-2</v>
      </c>
      <c r="O10" s="59">
        <f t="shared" si="3"/>
        <v>8.45771144278607E-2</v>
      </c>
      <c r="P10" s="59">
        <f t="shared" si="3"/>
        <v>0.12437810945273632</v>
      </c>
      <c r="Q10" s="59">
        <f t="shared" si="3"/>
        <v>0.15920398009950248</v>
      </c>
      <c r="R10" s="59">
        <f t="shared" si="3"/>
        <v>0.19900497512437809</v>
      </c>
      <c r="S10" s="59">
        <f>R10+S9</f>
        <v>0.25870646766169153</v>
      </c>
      <c r="T10" s="59">
        <f t="shared" si="3"/>
        <v>0.30845771144278605</v>
      </c>
      <c r="U10" s="59">
        <f t="shared" si="3"/>
        <v>0.37313432835820892</v>
      </c>
      <c r="V10" s="59">
        <f t="shared" si="3"/>
        <v>0.44776119402985071</v>
      </c>
      <c r="W10" s="59">
        <f t="shared" si="3"/>
        <v>0.52238805970149249</v>
      </c>
      <c r="X10" s="59">
        <f t="shared" si="3"/>
        <v>0.60199004975124371</v>
      </c>
      <c r="Y10" s="59">
        <f t="shared" si="3"/>
        <v>0.67164179104477606</v>
      </c>
      <c r="Z10" s="59">
        <f t="shared" si="3"/>
        <v>0.74626865671641784</v>
      </c>
      <c r="AA10" s="59">
        <f t="shared" si="3"/>
        <v>0.82089552238805963</v>
      </c>
      <c r="AB10" s="59">
        <f t="shared" si="3"/>
        <v>0.90049751243781084</v>
      </c>
      <c r="AC10" s="59">
        <f t="shared" si="3"/>
        <v>0.96019900497512423</v>
      </c>
      <c r="AD10" s="59">
        <f t="shared" si="3"/>
        <v>0.99004975124378092</v>
      </c>
      <c r="AE10" s="59">
        <f t="shared" si="3"/>
        <v>0.99999999999999978</v>
      </c>
    </row>
    <row r="11" spans="1:31" x14ac:dyDescent="0.25">
      <c r="A11" s="60"/>
      <c r="B11" s="60"/>
      <c r="C11" s="60"/>
      <c r="D11" s="60"/>
      <c r="E11" s="60"/>
      <c r="F11" s="60"/>
      <c r="G11" s="41"/>
      <c r="H11" s="60"/>
      <c r="I11" s="60"/>
      <c r="J11" s="41"/>
      <c r="K11" s="60"/>
      <c r="L11" s="60"/>
      <c r="M11" s="41"/>
      <c r="N11" s="60"/>
      <c r="O11" s="60"/>
      <c r="P11" s="41"/>
      <c r="Q11" s="60"/>
      <c r="R11" s="60"/>
      <c r="S11" s="41"/>
      <c r="T11" s="60"/>
      <c r="U11" s="60"/>
      <c r="V11" s="41"/>
      <c r="W11" s="60"/>
      <c r="X11" s="60"/>
      <c r="Y11" s="41"/>
      <c r="Z11" s="60"/>
      <c r="AA11" s="60"/>
      <c r="AB11" s="60"/>
      <c r="AC11" s="60"/>
      <c r="AD11" s="60"/>
      <c r="AE11" s="60"/>
    </row>
    <row r="12" spans="1:31" x14ac:dyDescent="0.25">
      <c r="A12" s="60"/>
      <c r="B12" s="60"/>
      <c r="C12" s="60"/>
      <c r="D12" s="60"/>
      <c r="E12" s="60"/>
      <c r="F12" s="60"/>
      <c r="G12" s="41"/>
      <c r="H12" s="60"/>
      <c r="I12" s="60"/>
      <c r="J12" s="41"/>
      <c r="K12" s="60"/>
      <c r="L12" s="60"/>
      <c r="M12" s="41"/>
      <c r="N12" s="60"/>
      <c r="O12" s="60"/>
      <c r="P12" s="41"/>
      <c r="Q12" s="60"/>
      <c r="R12" s="60"/>
      <c r="S12" s="41"/>
      <c r="T12" s="60"/>
      <c r="U12" s="60"/>
      <c r="V12" s="41"/>
      <c r="W12" s="60"/>
      <c r="X12" s="60"/>
      <c r="Y12" s="41"/>
      <c r="Z12" s="60"/>
      <c r="AA12" s="60"/>
      <c r="AB12" s="60"/>
      <c r="AC12" s="60"/>
      <c r="AD12" s="60"/>
      <c r="AE12" s="60"/>
    </row>
    <row r="13" spans="1:31" x14ac:dyDescent="0.25">
      <c r="A13" s="60"/>
      <c r="B13" s="60"/>
      <c r="C13" s="60"/>
      <c r="D13" s="60"/>
      <c r="E13" s="60"/>
      <c r="F13" s="60"/>
      <c r="G13" s="41"/>
      <c r="H13" s="60"/>
      <c r="I13" s="60"/>
      <c r="J13" s="41"/>
      <c r="K13" s="60"/>
      <c r="L13" s="60"/>
      <c r="M13" s="41"/>
      <c r="N13" s="60"/>
      <c r="O13" s="60"/>
      <c r="P13" s="41"/>
      <c r="Q13" s="60"/>
      <c r="R13" s="60"/>
      <c r="S13" s="41"/>
      <c r="T13" s="60"/>
      <c r="U13" s="60"/>
      <c r="V13" s="41"/>
      <c r="W13" s="60"/>
      <c r="X13" s="60"/>
      <c r="Y13" s="41"/>
      <c r="Z13" s="60"/>
      <c r="AA13" s="60"/>
      <c r="AB13" s="60"/>
      <c r="AC13" s="60"/>
      <c r="AD13" s="60"/>
      <c r="AE13" s="60"/>
    </row>
    <row r="14" spans="1:31" x14ac:dyDescent="0.25">
      <c r="A14" s="60"/>
      <c r="B14" s="60"/>
      <c r="C14" s="60"/>
      <c r="D14" s="60"/>
      <c r="E14" s="60"/>
      <c r="F14" s="60"/>
      <c r="G14" s="41"/>
      <c r="H14" s="60"/>
      <c r="I14" s="60"/>
      <c r="J14" s="41"/>
      <c r="K14" s="60"/>
      <c r="L14" s="60"/>
      <c r="M14" s="41"/>
      <c r="N14" s="60"/>
      <c r="O14" s="60"/>
      <c r="P14" s="41"/>
      <c r="Q14" s="60"/>
      <c r="R14" s="60"/>
      <c r="S14" s="41"/>
      <c r="T14" s="60"/>
      <c r="U14" s="60"/>
      <c r="V14" s="41"/>
      <c r="W14" s="60"/>
      <c r="X14" s="60"/>
      <c r="Y14" s="41"/>
      <c r="Z14" s="60"/>
      <c r="AA14" s="60"/>
      <c r="AB14" s="60"/>
      <c r="AC14" s="60"/>
      <c r="AD14" s="60"/>
      <c r="AE14" s="60"/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3E057-61EF-4543-8D75-33E59287B166}">
  <sheetPr>
    <tabColor theme="7" tint="0.79998168889431442"/>
  </sheetPr>
  <dimension ref="A2:AW19"/>
  <sheetViews>
    <sheetView workbookViewId="0">
      <pane xSplit="1" ySplit="3" topLeftCell="B4" activePane="bottomRight" state="frozen"/>
      <selection pane="topRight" activeCell="B1" sqref="B1"/>
      <selection pane="bottomLeft" activeCell="A16" sqref="A16"/>
      <selection pane="bottomRight"/>
    </sheetView>
  </sheetViews>
  <sheetFormatPr defaultRowHeight="15" x14ac:dyDescent="0.25"/>
  <cols>
    <col min="1" max="1" width="41.85546875" bestFit="1" customWidth="1"/>
    <col min="2" max="9" width="9.28515625" bestFit="1" customWidth="1"/>
    <col min="10" max="10" width="11.5703125" bestFit="1" customWidth="1"/>
    <col min="11" max="29" width="11.28515625" bestFit="1" customWidth="1"/>
    <col min="30" max="49" width="10.5703125" bestFit="1" customWidth="1"/>
  </cols>
  <sheetData>
    <row r="2" spans="1:49" x14ac:dyDescent="0.25">
      <c r="B2" s="74" t="s">
        <v>199</v>
      </c>
      <c r="C2" s="74" t="s">
        <v>199</v>
      </c>
      <c r="D2" s="74" t="s">
        <v>199</v>
      </c>
      <c r="E2" s="74" t="s">
        <v>199</v>
      </c>
      <c r="F2" s="74" t="s">
        <v>199</v>
      </c>
      <c r="G2" s="74" t="s">
        <v>199</v>
      </c>
      <c r="H2" s="74" t="s">
        <v>199</v>
      </c>
      <c r="I2" s="74" t="s">
        <v>199</v>
      </c>
      <c r="J2" s="74" t="s">
        <v>199</v>
      </c>
      <c r="K2" s="74" t="s">
        <v>199</v>
      </c>
      <c r="L2" s="74" t="s">
        <v>199</v>
      </c>
      <c r="M2" s="74" t="s">
        <v>199</v>
      </c>
      <c r="N2" s="74" t="s">
        <v>199</v>
      </c>
      <c r="O2" s="74" t="s">
        <v>199</v>
      </c>
      <c r="P2" s="74" t="s">
        <v>199</v>
      </c>
      <c r="Q2" s="74" t="s">
        <v>199</v>
      </c>
      <c r="R2" s="74" t="s">
        <v>199</v>
      </c>
      <c r="S2" s="74" t="s">
        <v>199</v>
      </c>
      <c r="T2" s="74" t="s">
        <v>199</v>
      </c>
      <c r="U2" s="74" t="s">
        <v>199</v>
      </c>
      <c r="V2" s="74" t="s">
        <v>199</v>
      </c>
      <c r="W2" s="74" t="s">
        <v>199</v>
      </c>
      <c r="X2" s="74" t="s">
        <v>199</v>
      </c>
      <c r="Y2" s="74" t="s">
        <v>199</v>
      </c>
      <c r="Z2" s="74" t="s">
        <v>199</v>
      </c>
      <c r="AA2" s="74" t="s">
        <v>199</v>
      </c>
      <c r="AB2" s="74" t="s">
        <v>199</v>
      </c>
      <c r="AC2" s="74" t="s">
        <v>199</v>
      </c>
      <c r="AD2" s="74" t="s">
        <v>199</v>
      </c>
      <c r="AE2" s="74" t="s">
        <v>199</v>
      </c>
      <c r="AF2" s="74" t="s">
        <v>199</v>
      </c>
      <c r="AG2" s="74" t="s">
        <v>199</v>
      </c>
      <c r="AH2" s="74" t="s">
        <v>199</v>
      </c>
      <c r="AI2" s="74" t="s">
        <v>199</v>
      </c>
      <c r="AJ2" s="74" t="s">
        <v>199</v>
      </c>
      <c r="AK2" s="74" t="s">
        <v>199</v>
      </c>
      <c r="AL2" s="74" t="s">
        <v>199</v>
      </c>
      <c r="AM2" s="74" t="s">
        <v>199</v>
      </c>
      <c r="AN2" s="74" t="s">
        <v>199</v>
      </c>
      <c r="AO2" s="74" t="s">
        <v>199</v>
      </c>
      <c r="AP2" s="74" t="s">
        <v>199</v>
      </c>
      <c r="AQ2" s="74" t="s">
        <v>199</v>
      </c>
      <c r="AR2" s="74" t="s">
        <v>199</v>
      </c>
      <c r="AS2" s="74" t="s">
        <v>199</v>
      </c>
      <c r="AT2" s="74" t="s">
        <v>199</v>
      </c>
      <c r="AU2" s="74" t="s">
        <v>199</v>
      </c>
      <c r="AV2" s="74" t="s">
        <v>199</v>
      </c>
      <c r="AW2" s="74" t="s">
        <v>199</v>
      </c>
    </row>
    <row r="3" spans="1:49" x14ac:dyDescent="0.25">
      <c r="A3" s="1" t="s">
        <v>200</v>
      </c>
      <c r="B3" s="74" t="s">
        <v>68</v>
      </c>
      <c r="C3" s="74" t="s">
        <v>69</v>
      </c>
      <c r="D3" s="74" t="s">
        <v>70</v>
      </c>
      <c r="E3" s="74" t="s">
        <v>71</v>
      </c>
      <c r="F3" s="74" t="s">
        <v>72</v>
      </c>
      <c r="G3" s="74" t="s">
        <v>73</v>
      </c>
      <c r="H3" s="74" t="s">
        <v>74</v>
      </c>
      <c r="I3" s="74" t="s">
        <v>75</v>
      </c>
      <c r="J3" s="74" t="s">
        <v>76</v>
      </c>
      <c r="K3" s="74" t="s">
        <v>77</v>
      </c>
      <c r="L3" s="74" t="s">
        <v>78</v>
      </c>
      <c r="M3" s="74" t="s">
        <v>79</v>
      </c>
      <c r="N3" s="74" t="s">
        <v>80</v>
      </c>
      <c r="O3" s="74" t="s">
        <v>81</v>
      </c>
      <c r="P3" s="74" t="s">
        <v>82</v>
      </c>
      <c r="Q3" s="74" t="s">
        <v>83</v>
      </c>
      <c r="R3" s="74" t="s">
        <v>84</v>
      </c>
      <c r="S3" s="74" t="s">
        <v>85</v>
      </c>
      <c r="T3" s="74" t="s">
        <v>86</v>
      </c>
      <c r="U3" s="74" t="s">
        <v>87</v>
      </c>
      <c r="V3" s="74" t="s">
        <v>88</v>
      </c>
      <c r="W3" s="74" t="s">
        <v>89</v>
      </c>
      <c r="X3" s="74" t="s">
        <v>90</v>
      </c>
      <c r="Y3" s="74" t="s">
        <v>91</v>
      </c>
      <c r="Z3" s="74" t="s">
        <v>92</v>
      </c>
      <c r="AA3" s="74" t="s">
        <v>93</v>
      </c>
      <c r="AB3" s="74" t="s">
        <v>94</v>
      </c>
      <c r="AC3" s="74" t="s">
        <v>95</v>
      </c>
      <c r="AD3" s="74" t="s">
        <v>96</v>
      </c>
      <c r="AE3" s="74" t="s">
        <v>97</v>
      </c>
      <c r="AF3" s="74" t="s">
        <v>98</v>
      </c>
      <c r="AG3" s="74" t="s">
        <v>99</v>
      </c>
      <c r="AH3" s="74" t="s">
        <v>100</v>
      </c>
      <c r="AI3" s="74" t="s">
        <v>101</v>
      </c>
      <c r="AJ3" s="74" t="s">
        <v>102</v>
      </c>
      <c r="AK3" s="74" t="s">
        <v>103</v>
      </c>
      <c r="AL3" s="74" t="s">
        <v>104</v>
      </c>
      <c r="AM3" s="74" t="s">
        <v>105</v>
      </c>
      <c r="AN3" s="74" t="s">
        <v>106</v>
      </c>
      <c r="AO3" s="74" t="s">
        <v>107</v>
      </c>
      <c r="AP3" s="74" t="s">
        <v>108</v>
      </c>
      <c r="AQ3" s="74" t="s">
        <v>109</v>
      </c>
      <c r="AR3" s="74" t="s">
        <v>110</v>
      </c>
      <c r="AS3" s="74" t="s">
        <v>111</v>
      </c>
      <c r="AT3" s="74" t="s">
        <v>112</v>
      </c>
      <c r="AU3" s="74" t="s">
        <v>113</v>
      </c>
      <c r="AV3" s="74" t="s">
        <v>114</v>
      </c>
      <c r="AW3" s="74" t="s">
        <v>115</v>
      </c>
    </row>
    <row r="4" spans="1:49" x14ac:dyDescent="0.25">
      <c r="A4" s="77" t="s">
        <v>201</v>
      </c>
      <c r="B4" s="79">
        <v>0</v>
      </c>
      <c r="C4" s="79">
        <v>0</v>
      </c>
      <c r="D4" s="79">
        <v>0</v>
      </c>
      <c r="E4" s="79">
        <v>0</v>
      </c>
      <c r="F4" s="79">
        <v>0</v>
      </c>
      <c r="G4" s="79">
        <v>0</v>
      </c>
      <c r="H4" s="79">
        <v>0</v>
      </c>
      <c r="I4" s="79">
        <v>0</v>
      </c>
      <c r="J4" s="79">
        <v>100535</v>
      </c>
      <c r="K4" s="79">
        <v>55102.658569500665</v>
      </c>
      <c r="L4" s="79">
        <v>55102.658569500665</v>
      </c>
      <c r="M4" s="79">
        <v>55102.658569500665</v>
      </c>
      <c r="N4" s="79">
        <v>67602.658569500665</v>
      </c>
      <c r="O4" s="79">
        <v>67602.658569500665</v>
      </c>
      <c r="P4" s="79">
        <v>67602.658569500665</v>
      </c>
      <c r="Q4" s="79">
        <v>67602.658569500665</v>
      </c>
      <c r="R4" s="79">
        <v>67602.658569500665</v>
      </c>
      <c r="S4" s="79">
        <v>67602.658569500665</v>
      </c>
      <c r="T4" s="79">
        <v>67602.658569500665</v>
      </c>
      <c r="U4" s="79">
        <v>67602.658569500665</v>
      </c>
      <c r="V4" s="79">
        <v>67602.658569500665</v>
      </c>
      <c r="W4" s="79">
        <v>67602.658569500665</v>
      </c>
      <c r="X4" s="79">
        <v>67602.658569500665</v>
      </c>
      <c r="Y4" s="79">
        <v>67602.658569500665</v>
      </c>
      <c r="Z4" s="79">
        <v>71769.325236167337</v>
      </c>
      <c r="AA4" s="79">
        <v>71769.325236167337</v>
      </c>
      <c r="AB4" s="79">
        <v>71769.325236167337</v>
      </c>
      <c r="AC4" s="79">
        <v>71769.325236167337</v>
      </c>
      <c r="AD4" s="79">
        <v>82295.641025641031</v>
      </c>
      <c r="AE4" s="79">
        <v>77001.219973009443</v>
      </c>
      <c r="AF4" s="79">
        <v>77001.219973009443</v>
      </c>
      <c r="AG4" s="79">
        <v>77001.219973009443</v>
      </c>
      <c r="AH4" s="79">
        <v>77001.219973009443</v>
      </c>
      <c r="AI4" s="79">
        <v>77001.219973009443</v>
      </c>
      <c r="AJ4" s="79">
        <v>77001.219973009443</v>
      </c>
      <c r="AK4" s="79">
        <v>77001.219973009443</v>
      </c>
      <c r="AL4" s="79">
        <v>72834.553306342772</v>
      </c>
      <c r="AM4" s="79">
        <v>72834.553306342772</v>
      </c>
      <c r="AN4" s="79">
        <v>72834.553306342772</v>
      </c>
      <c r="AO4" s="79">
        <v>72834.553306342772</v>
      </c>
      <c r="AP4" s="79">
        <v>72834.553306342772</v>
      </c>
      <c r="AQ4" s="79">
        <v>72834.553306342772</v>
      </c>
      <c r="AR4" s="79">
        <v>72834.553306342772</v>
      </c>
      <c r="AS4" s="79">
        <v>72834.553306342772</v>
      </c>
      <c r="AT4" s="79">
        <v>72834.553306342772</v>
      </c>
      <c r="AU4" s="79">
        <v>72834.553306342772</v>
      </c>
      <c r="AV4" s="79">
        <v>72834.553306342772</v>
      </c>
      <c r="AW4" s="79">
        <v>72834.553306342772</v>
      </c>
    </row>
    <row r="5" spans="1:49" x14ac:dyDescent="0.25">
      <c r="A5" s="78" t="s">
        <v>202</v>
      </c>
      <c r="B5" s="80">
        <v>0</v>
      </c>
      <c r="C5" s="80">
        <v>0</v>
      </c>
      <c r="D5" s="80">
        <v>0</v>
      </c>
      <c r="E5" s="80">
        <v>0</v>
      </c>
      <c r="F5" s="80">
        <v>0</v>
      </c>
      <c r="G5" s="80">
        <v>0</v>
      </c>
      <c r="H5" s="80">
        <v>0</v>
      </c>
      <c r="I5" s="80">
        <v>0</v>
      </c>
      <c r="J5" s="80">
        <v>100535</v>
      </c>
      <c r="K5" s="80">
        <v>42128.974358974359</v>
      </c>
      <c r="L5" s="80">
        <v>42128.974358974359</v>
      </c>
      <c r="M5" s="80">
        <v>42128.974358974359</v>
      </c>
      <c r="N5" s="80">
        <v>42128.974358974359</v>
      </c>
      <c r="O5" s="80">
        <v>42128.974358974359</v>
      </c>
      <c r="P5" s="80">
        <v>42128.974358974359</v>
      </c>
      <c r="Q5" s="80">
        <v>42128.974358974359</v>
      </c>
      <c r="R5" s="80">
        <v>42128.974358974359</v>
      </c>
      <c r="S5" s="80">
        <v>42128.974358974359</v>
      </c>
      <c r="T5" s="80">
        <v>42128.974358974359</v>
      </c>
      <c r="U5" s="80">
        <v>42128.974358974359</v>
      </c>
      <c r="V5" s="80">
        <v>42128.974358974359</v>
      </c>
      <c r="W5" s="80">
        <v>42128.974358974359</v>
      </c>
      <c r="X5" s="80">
        <v>42128.974358974359</v>
      </c>
      <c r="Y5" s="80">
        <v>42128.974358974359</v>
      </c>
      <c r="Z5" s="80">
        <v>42128.974358974359</v>
      </c>
      <c r="AA5" s="80">
        <v>42128.974358974359</v>
      </c>
      <c r="AB5" s="80">
        <v>42128.974358974359</v>
      </c>
      <c r="AC5" s="80">
        <v>42128.974358974359</v>
      </c>
      <c r="AD5" s="80">
        <v>42128.974358974359</v>
      </c>
      <c r="AE5" s="80">
        <v>36834.553306342779</v>
      </c>
      <c r="AF5" s="80">
        <v>36834.553306342779</v>
      </c>
      <c r="AG5" s="80">
        <v>36834.553306342779</v>
      </c>
      <c r="AH5" s="80">
        <v>36834.553306342779</v>
      </c>
      <c r="AI5" s="80">
        <v>36834.553306342779</v>
      </c>
      <c r="AJ5" s="80">
        <v>36834.553306342779</v>
      </c>
      <c r="AK5" s="80">
        <v>36834.553306342779</v>
      </c>
      <c r="AL5" s="80">
        <v>36834.553306342779</v>
      </c>
      <c r="AM5" s="80">
        <v>36834.553306342779</v>
      </c>
      <c r="AN5" s="80">
        <v>36834.553306342779</v>
      </c>
      <c r="AO5" s="80">
        <v>36834.553306342779</v>
      </c>
      <c r="AP5" s="80">
        <v>36834.553306342779</v>
      </c>
      <c r="AQ5" s="80">
        <v>36834.553306342779</v>
      </c>
      <c r="AR5" s="80">
        <v>36834.553306342779</v>
      </c>
      <c r="AS5" s="80">
        <v>36834.553306342779</v>
      </c>
      <c r="AT5" s="80">
        <v>36834.553306342779</v>
      </c>
      <c r="AU5" s="80">
        <v>36834.553306342779</v>
      </c>
      <c r="AV5" s="80">
        <v>36834.553306342779</v>
      </c>
      <c r="AW5" s="80">
        <v>36834.553306342779</v>
      </c>
    </row>
    <row r="6" spans="1:49" x14ac:dyDescent="0.25">
      <c r="A6" t="s">
        <v>152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12306.179487179488</v>
      </c>
      <c r="L6" s="5">
        <v>12306.179487179488</v>
      </c>
      <c r="M6" s="5">
        <v>12306.179487179488</v>
      </c>
      <c r="N6" s="5">
        <v>12306.179487179488</v>
      </c>
      <c r="O6" s="5">
        <v>12306.179487179488</v>
      </c>
      <c r="P6" s="5">
        <v>12306.179487179488</v>
      </c>
      <c r="Q6" s="5">
        <v>12306.179487179488</v>
      </c>
      <c r="R6" s="5">
        <v>12306.179487179488</v>
      </c>
      <c r="S6" s="5">
        <v>12306.179487179488</v>
      </c>
      <c r="T6" s="5">
        <v>12306.179487179488</v>
      </c>
      <c r="U6" s="5">
        <v>12306.179487179488</v>
      </c>
      <c r="V6" s="5">
        <v>12306.179487179488</v>
      </c>
      <c r="W6" s="5">
        <v>12306.179487179488</v>
      </c>
      <c r="X6" s="5">
        <v>12306.179487179488</v>
      </c>
      <c r="Y6" s="5">
        <v>12306.179487179488</v>
      </c>
      <c r="Z6" s="5">
        <v>12306.179487179488</v>
      </c>
      <c r="AA6" s="5">
        <v>12306.179487179488</v>
      </c>
      <c r="AB6" s="5">
        <v>12306.179487179488</v>
      </c>
      <c r="AC6" s="5">
        <v>12306.179487179488</v>
      </c>
      <c r="AD6" s="5">
        <v>12306.179487179488</v>
      </c>
      <c r="AE6" s="5">
        <v>12306.179487179488</v>
      </c>
      <c r="AF6" s="5">
        <v>12306.179487179488</v>
      </c>
      <c r="AG6" s="5">
        <v>12306.179487179488</v>
      </c>
      <c r="AH6" s="5">
        <v>12306.179487179488</v>
      </c>
      <c r="AI6" s="5">
        <v>12306.179487179488</v>
      </c>
      <c r="AJ6" s="5">
        <v>12306.179487179488</v>
      </c>
      <c r="AK6" s="5">
        <v>12306.179487179488</v>
      </c>
      <c r="AL6" s="5">
        <v>12306.179487179488</v>
      </c>
      <c r="AM6" s="5">
        <v>12306.179487179488</v>
      </c>
      <c r="AN6" s="5">
        <v>12306.179487179488</v>
      </c>
      <c r="AO6" s="5">
        <v>12306.179487179488</v>
      </c>
      <c r="AP6" s="5">
        <v>12306.179487179488</v>
      </c>
      <c r="AQ6" s="5">
        <v>12306.179487179488</v>
      </c>
      <c r="AR6" s="5">
        <v>12306.179487179488</v>
      </c>
      <c r="AS6" s="5">
        <v>12306.179487179488</v>
      </c>
      <c r="AT6" s="5">
        <v>12306.179487179488</v>
      </c>
      <c r="AU6" s="5">
        <v>12306.179487179488</v>
      </c>
      <c r="AV6" s="5">
        <v>12306.179487179488</v>
      </c>
      <c r="AW6" s="5">
        <v>12306.179487179488</v>
      </c>
    </row>
    <row r="7" spans="1:49" x14ac:dyDescent="0.25">
      <c r="A7" t="s">
        <v>153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100535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</row>
    <row r="8" spans="1:49" x14ac:dyDescent="0.25">
      <c r="A8" t="s">
        <v>154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18291.384615384613</v>
      </c>
      <c r="L8" s="5">
        <v>18291.384615384613</v>
      </c>
      <c r="M8" s="5">
        <v>18291.384615384613</v>
      </c>
      <c r="N8" s="5">
        <v>18291.384615384613</v>
      </c>
      <c r="O8" s="5">
        <v>18291.384615384613</v>
      </c>
      <c r="P8" s="5">
        <v>18291.384615384613</v>
      </c>
      <c r="Q8" s="5">
        <v>18291.384615384613</v>
      </c>
      <c r="R8" s="5">
        <v>18291.384615384613</v>
      </c>
      <c r="S8" s="5">
        <v>18291.384615384613</v>
      </c>
      <c r="T8" s="5">
        <v>18291.384615384613</v>
      </c>
      <c r="U8" s="5">
        <v>18291.384615384613</v>
      </c>
      <c r="V8" s="5">
        <v>18291.384615384613</v>
      </c>
      <c r="W8" s="5">
        <v>18291.384615384613</v>
      </c>
      <c r="X8" s="5">
        <v>18291.384615384613</v>
      </c>
      <c r="Y8" s="5">
        <v>18291.384615384613</v>
      </c>
      <c r="Z8" s="5">
        <v>18291.384615384613</v>
      </c>
      <c r="AA8" s="5">
        <v>18291.384615384613</v>
      </c>
      <c r="AB8" s="5">
        <v>18291.384615384613</v>
      </c>
      <c r="AC8" s="5">
        <v>18291.384615384613</v>
      </c>
      <c r="AD8" s="5">
        <v>18291.384615384613</v>
      </c>
      <c r="AE8" s="5">
        <v>18291.384615384613</v>
      </c>
      <c r="AF8" s="5">
        <v>18291.384615384613</v>
      </c>
      <c r="AG8" s="5">
        <v>18291.384615384613</v>
      </c>
      <c r="AH8" s="5">
        <v>18291.384615384613</v>
      </c>
      <c r="AI8" s="5">
        <v>18291.384615384613</v>
      </c>
      <c r="AJ8" s="5">
        <v>18291.384615384613</v>
      </c>
      <c r="AK8" s="5">
        <v>18291.384615384613</v>
      </c>
      <c r="AL8" s="5">
        <v>18291.384615384613</v>
      </c>
      <c r="AM8" s="5">
        <v>18291.384615384613</v>
      </c>
      <c r="AN8" s="5">
        <v>18291.384615384613</v>
      </c>
      <c r="AO8" s="5">
        <v>18291.384615384613</v>
      </c>
      <c r="AP8" s="5">
        <v>18291.384615384613</v>
      </c>
      <c r="AQ8" s="5">
        <v>18291.384615384613</v>
      </c>
      <c r="AR8" s="5">
        <v>18291.384615384613</v>
      </c>
      <c r="AS8" s="5">
        <v>18291.384615384613</v>
      </c>
      <c r="AT8" s="5">
        <v>18291.384615384613</v>
      </c>
      <c r="AU8" s="5">
        <v>18291.384615384613</v>
      </c>
      <c r="AV8" s="5">
        <v>18291.384615384613</v>
      </c>
      <c r="AW8" s="5">
        <v>18291.384615384613</v>
      </c>
    </row>
    <row r="9" spans="1:49" x14ac:dyDescent="0.25">
      <c r="A9" t="s">
        <v>155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11531.41025641026</v>
      </c>
      <c r="L9" s="5">
        <v>11531.41025641026</v>
      </c>
      <c r="M9" s="5">
        <v>11531.41025641026</v>
      </c>
      <c r="N9" s="5">
        <v>11531.41025641026</v>
      </c>
      <c r="O9" s="5">
        <v>11531.41025641026</v>
      </c>
      <c r="P9" s="5">
        <v>11531.41025641026</v>
      </c>
      <c r="Q9" s="5">
        <v>11531.41025641026</v>
      </c>
      <c r="R9" s="5">
        <v>11531.41025641026</v>
      </c>
      <c r="S9" s="5">
        <v>11531.41025641026</v>
      </c>
      <c r="T9" s="5">
        <v>11531.41025641026</v>
      </c>
      <c r="U9" s="5">
        <v>11531.41025641026</v>
      </c>
      <c r="V9" s="5">
        <v>11531.41025641026</v>
      </c>
      <c r="W9" s="5">
        <v>11531.41025641026</v>
      </c>
      <c r="X9" s="5">
        <v>11531.41025641026</v>
      </c>
      <c r="Y9" s="5">
        <v>11531.41025641026</v>
      </c>
      <c r="Z9" s="5">
        <v>11531.41025641026</v>
      </c>
      <c r="AA9" s="5">
        <v>11531.41025641026</v>
      </c>
      <c r="AB9" s="5">
        <v>11531.41025641026</v>
      </c>
      <c r="AC9" s="5">
        <v>11531.41025641026</v>
      </c>
      <c r="AD9" s="5">
        <v>11531.41025641026</v>
      </c>
      <c r="AE9" s="5">
        <v>6236.9892037786776</v>
      </c>
      <c r="AF9" s="5">
        <v>6236.9892037786776</v>
      </c>
      <c r="AG9" s="5">
        <v>6236.9892037786776</v>
      </c>
      <c r="AH9" s="5">
        <v>6236.9892037786776</v>
      </c>
      <c r="AI9" s="5">
        <v>6236.9892037786776</v>
      </c>
      <c r="AJ9" s="5">
        <v>6236.9892037786776</v>
      </c>
      <c r="AK9" s="5">
        <v>6236.9892037786776</v>
      </c>
      <c r="AL9" s="5">
        <v>6236.9892037786776</v>
      </c>
      <c r="AM9" s="5">
        <v>6236.9892037786776</v>
      </c>
      <c r="AN9" s="5">
        <v>6236.9892037786776</v>
      </c>
      <c r="AO9" s="5">
        <v>6236.9892037786776</v>
      </c>
      <c r="AP9" s="5">
        <v>6236.9892037786776</v>
      </c>
      <c r="AQ9" s="5">
        <v>6236.9892037786776</v>
      </c>
      <c r="AR9" s="5">
        <v>6236.9892037786776</v>
      </c>
      <c r="AS9" s="5">
        <v>6236.9892037786776</v>
      </c>
      <c r="AT9" s="5">
        <v>6236.9892037786776</v>
      </c>
      <c r="AU9" s="5">
        <v>6236.9892037786776</v>
      </c>
      <c r="AV9" s="5">
        <v>6236.9892037786776</v>
      </c>
      <c r="AW9" s="5">
        <v>6236.9892037786776</v>
      </c>
    </row>
    <row r="10" spans="1:49" x14ac:dyDescent="0.25">
      <c r="A10" s="78" t="s">
        <v>203</v>
      </c>
      <c r="B10" s="80">
        <v>0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8973.6842105263095</v>
      </c>
      <c r="L10" s="80">
        <v>8973.6842105263095</v>
      </c>
      <c r="M10" s="80">
        <v>8973.6842105263095</v>
      </c>
      <c r="N10" s="80">
        <v>8973.6842105263095</v>
      </c>
      <c r="O10" s="80">
        <v>8973.6842105263095</v>
      </c>
      <c r="P10" s="80">
        <v>8973.6842105263095</v>
      </c>
      <c r="Q10" s="80">
        <v>8973.6842105263095</v>
      </c>
      <c r="R10" s="80">
        <v>8973.6842105263095</v>
      </c>
      <c r="S10" s="80">
        <v>8973.6842105263095</v>
      </c>
      <c r="T10" s="80">
        <v>8973.6842105263095</v>
      </c>
      <c r="U10" s="80">
        <v>8973.6842105263095</v>
      </c>
      <c r="V10" s="80">
        <v>8973.6842105263095</v>
      </c>
      <c r="W10" s="80">
        <v>8973.6842105263095</v>
      </c>
      <c r="X10" s="80">
        <v>8973.6842105263095</v>
      </c>
      <c r="Y10" s="80">
        <v>8973.6842105263095</v>
      </c>
      <c r="Z10" s="80">
        <v>13140.350877192977</v>
      </c>
      <c r="AA10" s="80">
        <v>13140.350877192977</v>
      </c>
      <c r="AB10" s="80">
        <v>13140.350877192977</v>
      </c>
      <c r="AC10" s="80">
        <v>13140.350877192977</v>
      </c>
      <c r="AD10" s="80">
        <v>23666.666666666668</v>
      </c>
      <c r="AE10" s="80">
        <v>23666.666666666668</v>
      </c>
      <c r="AF10" s="80">
        <v>23666.666666666668</v>
      </c>
      <c r="AG10" s="80">
        <v>23666.666666666668</v>
      </c>
      <c r="AH10" s="80">
        <v>23666.666666666668</v>
      </c>
      <c r="AI10" s="80">
        <v>23666.666666666668</v>
      </c>
      <c r="AJ10" s="80">
        <v>23666.666666666668</v>
      </c>
      <c r="AK10" s="80">
        <v>23666.666666666668</v>
      </c>
      <c r="AL10" s="80">
        <v>19500</v>
      </c>
      <c r="AM10" s="80">
        <v>19500</v>
      </c>
      <c r="AN10" s="80">
        <v>19500</v>
      </c>
      <c r="AO10" s="80">
        <v>19500</v>
      </c>
      <c r="AP10" s="80">
        <v>19500</v>
      </c>
      <c r="AQ10" s="80">
        <v>19500</v>
      </c>
      <c r="AR10" s="80">
        <v>19500</v>
      </c>
      <c r="AS10" s="80">
        <v>19500</v>
      </c>
      <c r="AT10" s="80">
        <v>19500</v>
      </c>
      <c r="AU10" s="80">
        <v>19500</v>
      </c>
      <c r="AV10" s="80">
        <v>19500</v>
      </c>
      <c r="AW10" s="80">
        <v>19500</v>
      </c>
    </row>
    <row r="11" spans="1:49" x14ac:dyDescent="0.25">
      <c r="A11" t="s">
        <v>156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6500</v>
      </c>
      <c r="L11" s="5">
        <v>6500</v>
      </c>
      <c r="M11" s="5">
        <v>6500</v>
      </c>
      <c r="N11" s="5">
        <v>6500</v>
      </c>
      <c r="O11" s="5">
        <v>6500</v>
      </c>
      <c r="P11" s="5">
        <v>6500</v>
      </c>
      <c r="Q11" s="5">
        <v>6500</v>
      </c>
      <c r="R11" s="5">
        <v>6500</v>
      </c>
      <c r="S11" s="5">
        <v>6500</v>
      </c>
      <c r="T11" s="5">
        <v>6500</v>
      </c>
      <c r="U11" s="5">
        <v>6500</v>
      </c>
      <c r="V11" s="5">
        <v>6500</v>
      </c>
      <c r="W11" s="5">
        <v>6500</v>
      </c>
      <c r="X11" s="5">
        <v>6500</v>
      </c>
      <c r="Y11" s="5">
        <v>6500</v>
      </c>
      <c r="Z11" s="5">
        <v>6500</v>
      </c>
      <c r="AA11" s="5">
        <v>6500</v>
      </c>
      <c r="AB11" s="5">
        <v>6500</v>
      </c>
      <c r="AC11" s="5">
        <v>6500</v>
      </c>
      <c r="AD11" s="5">
        <v>6500</v>
      </c>
      <c r="AE11" s="5">
        <v>6500</v>
      </c>
      <c r="AF11" s="5">
        <v>6500</v>
      </c>
      <c r="AG11" s="5">
        <v>6500</v>
      </c>
      <c r="AH11" s="5">
        <v>6500</v>
      </c>
      <c r="AI11" s="5">
        <v>6500</v>
      </c>
      <c r="AJ11" s="5">
        <v>6500</v>
      </c>
      <c r="AK11" s="5">
        <v>6500</v>
      </c>
      <c r="AL11" s="5">
        <v>6500</v>
      </c>
      <c r="AM11" s="5">
        <v>6500</v>
      </c>
      <c r="AN11" s="5">
        <v>6500</v>
      </c>
      <c r="AO11" s="5">
        <v>6500</v>
      </c>
      <c r="AP11" s="5">
        <v>6500</v>
      </c>
      <c r="AQ11" s="5">
        <v>6500</v>
      </c>
      <c r="AR11" s="5">
        <v>6500</v>
      </c>
      <c r="AS11" s="5">
        <v>6500</v>
      </c>
      <c r="AT11" s="5">
        <v>6500</v>
      </c>
      <c r="AU11" s="5">
        <v>6500</v>
      </c>
      <c r="AV11" s="5">
        <v>6500</v>
      </c>
      <c r="AW11" s="5">
        <v>6500</v>
      </c>
    </row>
    <row r="12" spans="1:49" x14ac:dyDescent="0.25">
      <c r="A12" t="s">
        <v>157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6500</v>
      </c>
      <c r="L12" s="5">
        <v>6500</v>
      </c>
      <c r="M12" s="5">
        <v>6500</v>
      </c>
      <c r="N12" s="5">
        <v>6500</v>
      </c>
      <c r="O12" s="5">
        <v>6500</v>
      </c>
      <c r="P12" s="5">
        <v>6500</v>
      </c>
      <c r="Q12" s="5">
        <v>6500</v>
      </c>
      <c r="R12" s="5">
        <v>6500</v>
      </c>
      <c r="S12" s="5">
        <v>6500</v>
      </c>
      <c r="T12" s="5">
        <v>6500</v>
      </c>
      <c r="U12" s="5">
        <v>6500</v>
      </c>
      <c r="V12" s="5">
        <v>6500</v>
      </c>
      <c r="W12" s="5">
        <v>6500</v>
      </c>
      <c r="X12" s="5">
        <v>6500</v>
      </c>
      <c r="Y12" s="5">
        <v>6500</v>
      </c>
      <c r="Z12" s="5">
        <v>6500</v>
      </c>
      <c r="AA12" s="5">
        <v>6500</v>
      </c>
      <c r="AB12" s="5">
        <v>6500</v>
      </c>
      <c r="AC12" s="5">
        <v>6500</v>
      </c>
      <c r="AD12" s="5">
        <v>6500</v>
      </c>
      <c r="AE12" s="5">
        <v>6500</v>
      </c>
      <c r="AF12" s="5">
        <v>6500</v>
      </c>
      <c r="AG12" s="5">
        <v>6500</v>
      </c>
      <c r="AH12" s="5">
        <v>6500</v>
      </c>
      <c r="AI12" s="5">
        <v>6500</v>
      </c>
      <c r="AJ12" s="5">
        <v>6500</v>
      </c>
      <c r="AK12" s="5">
        <v>6500</v>
      </c>
      <c r="AL12" s="5">
        <v>6500</v>
      </c>
      <c r="AM12" s="5">
        <v>6500</v>
      </c>
      <c r="AN12" s="5">
        <v>6500</v>
      </c>
      <c r="AO12" s="5">
        <v>6500</v>
      </c>
      <c r="AP12" s="5">
        <v>6500</v>
      </c>
      <c r="AQ12" s="5">
        <v>6500</v>
      </c>
      <c r="AR12" s="5">
        <v>6500</v>
      </c>
      <c r="AS12" s="5">
        <v>6500</v>
      </c>
      <c r="AT12" s="5">
        <v>6500</v>
      </c>
      <c r="AU12" s="5">
        <v>6500</v>
      </c>
      <c r="AV12" s="5">
        <v>6500</v>
      </c>
      <c r="AW12" s="5">
        <v>6500</v>
      </c>
    </row>
    <row r="13" spans="1:49" x14ac:dyDescent="0.25">
      <c r="A13" t="s">
        <v>158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6500</v>
      </c>
      <c r="L13" s="5">
        <v>6500</v>
      </c>
      <c r="M13" s="5">
        <v>6500</v>
      </c>
      <c r="N13" s="5">
        <v>6500</v>
      </c>
      <c r="O13" s="5">
        <v>6500</v>
      </c>
      <c r="P13" s="5">
        <v>6500</v>
      </c>
      <c r="Q13" s="5">
        <v>6500</v>
      </c>
      <c r="R13" s="5">
        <v>6500</v>
      </c>
      <c r="S13" s="5">
        <v>6500</v>
      </c>
      <c r="T13" s="5">
        <v>6500</v>
      </c>
      <c r="U13" s="5">
        <v>6500</v>
      </c>
      <c r="V13" s="5">
        <v>6500</v>
      </c>
      <c r="W13" s="5">
        <v>6500</v>
      </c>
      <c r="X13" s="5">
        <v>6500</v>
      </c>
      <c r="Y13" s="5">
        <v>6500</v>
      </c>
      <c r="Z13" s="5">
        <v>6500</v>
      </c>
      <c r="AA13" s="5">
        <v>6500</v>
      </c>
      <c r="AB13" s="5">
        <v>6500</v>
      </c>
      <c r="AC13" s="5">
        <v>6500</v>
      </c>
      <c r="AD13" s="5">
        <v>6500</v>
      </c>
      <c r="AE13" s="5">
        <v>6500</v>
      </c>
      <c r="AF13" s="5">
        <v>6500</v>
      </c>
      <c r="AG13" s="5">
        <v>6500</v>
      </c>
      <c r="AH13" s="5">
        <v>6500</v>
      </c>
      <c r="AI13" s="5">
        <v>6500</v>
      </c>
      <c r="AJ13" s="5">
        <v>6500</v>
      </c>
      <c r="AK13" s="5">
        <v>6500</v>
      </c>
      <c r="AL13" s="5">
        <v>6500</v>
      </c>
      <c r="AM13" s="5">
        <v>6500</v>
      </c>
      <c r="AN13" s="5">
        <v>6500</v>
      </c>
      <c r="AO13" s="5">
        <v>6500</v>
      </c>
      <c r="AP13" s="5">
        <v>6500</v>
      </c>
      <c r="AQ13" s="5">
        <v>6500</v>
      </c>
      <c r="AR13" s="5">
        <v>6500</v>
      </c>
      <c r="AS13" s="5">
        <v>6500</v>
      </c>
      <c r="AT13" s="5">
        <v>6500</v>
      </c>
      <c r="AU13" s="5">
        <v>6500</v>
      </c>
      <c r="AV13" s="5">
        <v>6500</v>
      </c>
      <c r="AW13" s="5">
        <v>6500</v>
      </c>
    </row>
    <row r="14" spans="1:49" x14ac:dyDescent="0.25">
      <c r="A14" t="s">
        <v>159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4166.666666666667</v>
      </c>
      <c r="AA14" s="5">
        <v>4166.666666666667</v>
      </c>
      <c r="AB14" s="5">
        <v>4166.666666666667</v>
      </c>
      <c r="AC14" s="5">
        <v>4166.666666666667</v>
      </c>
      <c r="AD14" s="5">
        <v>4166.666666666667</v>
      </c>
      <c r="AE14" s="5">
        <v>4166.666666666667</v>
      </c>
      <c r="AF14" s="5">
        <v>4166.666666666667</v>
      </c>
      <c r="AG14" s="5">
        <v>4166.666666666667</v>
      </c>
      <c r="AH14" s="5">
        <v>4166.666666666667</v>
      </c>
      <c r="AI14" s="5">
        <v>4166.666666666667</v>
      </c>
      <c r="AJ14" s="5">
        <v>4166.666666666667</v>
      </c>
      <c r="AK14" s="5">
        <v>4166.666666666667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</row>
    <row r="15" spans="1:49" x14ac:dyDescent="0.25">
      <c r="A15" t="s">
        <v>160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-10526.315789473691</v>
      </c>
      <c r="L15" s="5">
        <v>-10526.315789473691</v>
      </c>
      <c r="M15" s="5">
        <v>-10526.315789473691</v>
      </c>
      <c r="N15" s="5">
        <v>-10526.315789473691</v>
      </c>
      <c r="O15" s="5">
        <v>-10526.315789473691</v>
      </c>
      <c r="P15" s="5">
        <v>-10526.315789473691</v>
      </c>
      <c r="Q15" s="5">
        <v>-10526.315789473691</v>
      </c>
      <c r="R15" s="5">
        <v>-10526.315789473691</v>
      </c>
      <c r="S15" s="5">
        <v>-10526.315789473691</v>
      </c>
      <c r="T15" s="5">
        <v>-10526.315789473691</v>
      </c>
      <c r="U15" s="5">
        <v>-10526.315789473691</v>
      </c>
      <c r="V15" s="5">
        <v>-10526.315789473691</v>
      </c>
      <c r="W15" s="5">
        <v>-10526.315789473691</v>
      </c>
      <c r="X15" s="5">
        <v>-10526.315789473691</v>
      </c>
      <c r="Y15" s="5">
        <v>-10526.315789473691</v>
      </c>
      <c r="Z15" s="5">
        <v>-10526.315789473691</v>
      </c>
      <c r="AA15" s="5">
        <v>-10526.315789473691</v>
      </c>
      <c r="AB15" s="5">
        <v>-10526.315789473691</v>
      </c>
      <c r="AC15" s="5">
        <v>-10526.315789473691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</row>
    <row r="16" spans="1:49" x14ac:dyDescent="0.25">
      <c r="A16" s="78" t="s">
        <v>204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4000</v>
      </c>
      <c r="L16" s="80">
        <v>4000</v>
      </c>
      <c r="M16" s="80">
        <v>4000</v>
      </c>
      <c r="N16" s="80">
        <v>16500</v>
      </c>
      <c r="O16" s="80">
        <v>16500</v>
      </c>
      <c r="P16" s="80">
        <v>16500</v>
      </c>
      <c r="Q16" s="80">
        <v>16500</v>
      </c>
      <c r="R16" s="80">
        <v>16500</v>
      </c>
      <c r="S16" s="80">
        <v>16500</v>
      </c>
      <c r="T16" s="80">
        <v>16500</v>
      </c>
      <c r="U16" s="80">
        <v>16500</v>
      </c>
      <c r="V16" s="80">
        <v>16500</v>
      </c>
      <c r="W16" s="80">
        <v>16500</v>
      </c>
      <c r="X16" s="80">
        <v>16500</v>
      </c>
      <c r="Y16" s="80">
        <v>16500</v>
      </c>
      <c r="Z16" s="80">
        <v>16500</v>
      </c>
      <c r="AA16" s="80">
        <v>16500</v>
      </c>
      <c r="AB16" s="80">
        <v>16500</v>
      </c>
      <c r="AC16" s="80">
        <v>16500</v>
      </c>
      <c r="AD16" s="80">
        <v>16500</v>
      </c>
      <c r="AE16" s="80">
        <v>16500</v>
      </c>
      <c r="AF16" s="80">
        <v>16500</v>
      </c>
      <c r="AG16" s="80">
        <v>16500</v>
      </c>
      <c r="AH16" s="80">
        <v>16500</v>
      </c>
      <c r="AI16" s="80">
        <v>16500</v>
      </c>
      <c r="AJ16" s="80">
        <v>16500</v>
      </c>
      <c r="AK16" s="80">
        <v>16500</v>
      </c>
      <c r="AL16" s="80">
        <v>16500</v>
      </c>
      <c r="AM16" s="80">
        <v>16500</v>
      </c>
      <c r="AN16" s="80">
        <v>16500</v>
      </c>
      <c r="AO16" s="80">
        <v>16500</v>
      </c>
      <c r="AP16" s="80">
        <v>16500</v>
      </c>
      <c r="AQ16" s="80">
        <v>16500</v>
      </c>
      <c r="AR16" s="80">
        <v>16500</v>
      </c>
      <c r="AS16" s="80">
        <v>16500</v>
      </c>
      <c r="AT16" s="80">
        <v>16500</v>
      </c>
      <c r="AU16" s="80">
        <v>16500</v>
      </c>
      <c r="AV16" s="80">
        <v>16500</v>
      </c>
      <c r="AW16" s="80">
        <v>16500</v>
      </c>
    </row>
    <row r="17" spans="1:49" x14ac:dyDescent="0.25">
      <c r="A17" t="s">
        <v>161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12500</v>
      </c>
      <c r="O17" s="5">
        <v>12500</v>
      </c>
      <c r="P17" s="5">
        <v>12500</v>
      </c>
      <c r="Q17" s="5">
        <v>12500</v>
      </c>
      <c r="R17" s="5">
        <v>12500</v>
      </c>
      <c r="S17" s="5">
        <v>12500</v>
      </c>
      <c r="T17" s="5">
        <v>12500</v>
      </c>
      <c r="U17" s="5">
        <v>12500</v>
      </c>
      <c r="V17" s="5">
        <v>12500</v>
      </c>
      <c r="W17" s="5">
        <v>12500</v>
      </c>
      <c r="X17" s="5">
        <v>12500</v>
      </c>
      <c r="Y17" s="5">
        <v>12500</v>
      </c>
      <c r="Z17" s="5">
        <v>12500</v>
      </c>
      <c r="AA17" s="5">
        <v>12500</v>
      </c>
      <c r="AB17" s="5">
        <v>12500</v>
      </c>
      <c r="AC17" s="5">
        <v>12500</v>
      </c>
      <c r="AD17" s="5">
        <v>12500</v>
      </c>
      <c r="AE17" s="5">
        <v>12500</v>
      </c>
      <c r="AF17" s="5">
        <v>12500</v>
      </c>
      <c r="AG17" s="5">
        <v>12500</v>
      </c>
      <c r="AH17" s="5">
        <v>12500</v>
      </c>
      <c r="AI17" s="5">
        <v>12500</v>
      </c>
      <c r="AJ17" s="5">
        <v>12500</v>
      </c>
      <c r="AK17" s="5">
        <v>12500</v>
      </c>
      <c r="AL17" s="5">
        <v>12500</v>
      </c>
      <c r="AM17" s="5">
        <v>12500</v>
      </c>
      <c r="AN17" s="5">
        <v>12500</v>
      </c>
      <c r="AO17" s="5">
        <v>12500</v>
      </c>
      <c r="AP17" s="5">
        <v>12500</v>
      </c>
      <c r="AQ17" s="5">
        <v>12500</v>
      </c>
      <c r="AR17" s="5">
        <v>12500</v>
      </c>
      <c r="AS17" s="5">
        <v>12500</v>
      </c>
      <c r="AT17" s="5">
        <v>12500</v>
      </c>
      <c r="AU17" s="5">
        <v>12500</v>
      </c>
      <c r="AV17" s="5">
        <v>12500</v>
      </c>
      <c r="AW17" s="5">
        <v>12500</v>
      </c>
    </row>
    <row r="18" spans="1:49" x14ac:dyDescent="0.25">
      <c r="A18" t="s">
        <v>162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4000</v>
      </c>
      <c r="L18" s="5">
        <v>4000</v>
      </c>
      <c r="M18" s="5">
        <v>4000</v>
      </c>
      <c r="N18" s="5">
        <v>4000</v>
      </c>
      <c r="O18" s="5">
        <v>4000</v>
      </c>
      <c r="P18" s="5">
        <v>4000</v>
      </c>
      <c r="Q18" s="5">
        <v>4000</v>
      </c>
      <c r="R18" s="5">
        <v>4000</v>
      </c>
      <c r="S18" s="5">
        <v>4000</v>
      </c>
      <c r="T18" s="5">
        <v>4000</v>
      </c>
      <c r="U18" s="5">
        <v>4000</v>
      </c>
      <c r="V18" s="5">
        <v>4000</v>
      </c>
      <c r="W18" s="5">
        <v>4000</v>
      </c>
      <c r="X18" s="5">
        <v>4000</v>
      </c>
      <c r="Y18" s="5">
        <v>4000</v>
      </c>
      <c r="Z18" s="5">
        <v>4000</v>
      </c>
      <c r="AA18" s="5">
        <v>4000</v>
      </c>
      <c r="AB18" s="5">
        <v>4000</v>
      </c>
      <c r="AC18" s="5">
        <v>4000</v>
      </c>
      <c r="AD18" s="5">
        <v>4000</v>
      </c>
      <c r="AE18" s="5">
        <v>4000</v>
      </c>
      <c r="AF18" s="5">
        <v>4000</v>
      </c>
      <c r="AG18" s="5">
        <v>4000</v>
      </c>
      <c r="AH18" s="5">
        <v>4000</v>
      </c>
      <c r="AI18" s="5">
        <v>4000</v>
      </c>
      <c r="AJ18" s="5">
        <v>4000</v>
      </c>
      <c r="AK18" s="5">
        <v>4000</v>
      </c>
      <c r="AL18" s="5">
        <v>4000</v>
      </c>
      <c r="AM18" s="5">
        <v>4000</v>
      </c>
      <c r="AN18" s="5">
        <v>4000</v>
      </c>
      <c r="AO18" s="5">
        <v>4000</v>
      </c>
      <c r="AP18" s="5">
        <v>4000</v>
      </c>
      <c r="AQ18" s="5">
        <v>4000</v>
      </c>
      <c r="AR18" s="5">
        <v>4000</v>
      </c>
      <c r="AS18" s="5">
        <v>4000</v>
      </c>
      <c r="AT18" s="5">
        <v>4000</v>
      </c>
      <c r="AU18" s="5">
        <v>4000</v>
      </c>
      <c r="AV18" s="5">
        <v>4000</v>
      </c>
      <c r="AW18" s="5">
        <v>4000</v>
      </c>
    </row>
    <row r="19" spans="1:49" x14ac:dyDescent="0.25">
      <c r="A19" s="77" t="s">
        <v>205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19496.493169699999</v>
      </c>
      <c r="K19" s="79">
        <v>55796.555056025631</v>
      </c>
      <c r="L19" s="79">
        <v>55796.555056025631</v>
      </c>
      <c r="M19" s="79">
        <v>55796.555056025631</v>
      </c>
      <c r="N19" s="79">
        <v>55862.691556025631</v>
      </c>
      <c r="O19" s="79">
        <v>55862.691556025631</v>
      </c>
      <c r="P19" s="79">
        <v>55862.691556025631</v>
      </c>
      <c r="Q19" s="79">
        <v>55862.691556025631</v>
      </c>
      <c r="R19" s="79">
        <v>55862.691556025631</v>
      </c>
      <c r="S19" s="79">
        <v>55862.691556025631</v>
      </c>
      <c r="T19" s="79">
        <v>55862.691556025631</v>
      </c>
      <c r="U19" s="79">
        <v>55862.691556025631</v>
      </c>
      <c r="V19" s="79">
        <v>55862.691556025631</v>
      </c>
      <c r="W19" s="79">
        <v>55862.691556025631</v>
      </c>
      <c r="X19" s="79">
        <v>55862.691556025631</v>
      </c>
      <c r="Y19" s="79">
        <v>55862.691556025631</v>
      </c>
      <c r="Z19" s="79">
        <v>55884.737056025631</v>
      </c>
      <c r="AA19" s="79">
        <v>55884.737056025631</v>
      </c>
      <c r="AB19" s="79">
        <v>55884.737056025631</v>
      </c>
      <c r="AC19" s="79">
        <v>55884.737056025631</v>
      </c>
      <c r="AD19" s="79">
        <v>55884.737056025631</v>
      </c>
      <c r="AE19" s="79">
        <v>50830.947440236159</v>
      </c>
      <c r="AF19" s="79">
        <v>50830.947440236159</v>
      </c>
      <c r="AG19" s="79">
        <v>50830.947440236159</v>
      </c>
      <c r="AH19" s="79">
        <v>50830.947440236159</v>
      </c>
      <c r="AI19" s="79">
        <v>50830.947440236159</v>
      </c>
      <c r="AJ19" s="79">
        <v>50830.947440236159</v>
      </c>
      <c r="AK19" s="79">
        <v>50830.947440236159</v>
      </c>
      <c r="AL19" s="79">
        <v>50808.901940236159</v>
      </c>
      <c r="AM19" s="79">
        <v>50808.901940236159</v>
      </c>
      <c r="AN19" s="79">
        <v>50808.901940236159</v>
      </c>
      <c r="AO19" s="79">
        <v>50808.901940236159</v>
      </c>
      <c r="AP19" s="79">
        <v>50808.901940236159</v>
      </c>
      <c r="AQ19" s="79">
        <v>50808.901940236159</v>
      </c>
      <c r="AR19" s="79">
        <v>50808.901940236159</v>
      </c>
      <c r="AS19" s="79">
        <v>50808.901940236159</v>
      </c>
      <c r="AT19" s="79">
        <v>50808.901940236159</v>
      </c>
      <c r="AU19" s="79">
        <v>50808.901940236159</v>
      </c>
      <c r="AV19" s="79">
        <v>50808.901940236159</v>
      </c>
      <c r="AW19" s="79">
        <v>50808.901940236159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91B0D-CFA8-40D8-A139-67AE89064732}">
  <sheetPr>
    <tabColor theme="9" tint="0.79998168889431442"/>
  </sheetPr>
  <dimension ref="B2:C8"/>
  <sheetViews>
    <sheetView showGridLines="0" workbookViewId="0"/>
  </sheetViews>
  <sheetFormatPr defaultRowHeight="15" x14ac:dyDescent="0.25"/>
  <cols>
    <col min="1" max="1" width="4.140625" customWidth="1"/>
    <col min="2" max="2" width="40.28515625" customWidth="1"/>
    <col min="3" max="3" width="11.7109375" customWidth="1"/>
    <col min="4" max="7" width="12" customWidth="1"/>
    <col min="8" max="8" width="1.7109375" customWidth="1"/>
    <col min="10" max="10" width="40.28515625" customWidth="1"/>
    <col min="11" max="11" width="10.7109375" customWidth="1"/>
  </cols>
  <sheetData>
    <row r="2" spans="2:3" ht="15.75" x14ac:dyDescent="0.25">
      <c r="B2" s="151" t="s">
        <v>206</v>
      </c>
    </row>
    <row r="3" spans="2:3" ht="16.5" thickBot="1" x14ac:dyDescent="0.3">
      <c r="B3" s="84" t="s">
        <v>207</v>
      </c>
    </row>
    <row r="4" spans="2:3" ht="15.75" thickBot="1" x14ac:dyDescent="0.3">
      <c r="B4" s="86" t="s">
        <v>208</v>
      </c>
      <c r="C4" s="87" t="s">
        <v>209</v>
      </c>
    </row>
    <row r="5" spans="2:3" ht="15.75" thickBot="1" x14ac:dyDescent="0.3">
      <c r="B5" s="89" t="s">
        <v>194</v>
      </c>
      <c r="C5" s="96">
        <f>'Const. Cost Breakdown-Site Type'!C11</f>
        <v>104000</v>
      </c>
    </row>
    <row r="6" spans="2:3" ht="15.75" thickBot="1" x14ac:dyDescent="0.3">
      <c r="B6" s="89" t="s">
        <v>195</v>
      </c>
      <c r="C6" s="96">
        <f>'Const. Cost Breakdown-Site Type'!C18</f>
        <v>124000</v>
      </c>
    </row>
    <row r="7" spans="2:3" ht="15.75" thickBot="1" x14ac:dyDescent="0.3">
      <c r="B7" s="89" t="s">
        <v>192</v>
      </c>
      <c r="C7" s="96">
        <f>'Const. Cost Breakdown-Site Type'!C30</f>
        <v>140000</v>
      </c>
    </row>
    <row r="8" spans="2:3" ht="15.75" thickBot="1" x14ac:dyDescent="0.3">
      <c r="B8" s="89" t="s">
        <v>193</v>
      </c>
      <c r="C8" s="96">
        <f>'Const. Cost Breakdown-Site Type'!C39</f>
        <v>160000</v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96222-B1A2-4D60-A103-12EF7BBF1347}">
  <sheetPr>
    <tabColor theme="9" tint="0.79998168889431442"/>
  </sheetPr>
  <dimension ref="B2:G17"/>
  <sheetViews>
    <sheetView showGridLines="0" workbookViewId="0"/>
  </sheetViews>
  <sheetFormatPr defaultRowHeight="15" x14ac:dyDescent="0.25"/>
  <cols>
    <col min="1" max="1" width="4.140625" customWidth="1"/>
    <col min="2" max="2" width="36.42578125" customWidth="1"/>
    <col min="3" max="7" width="12" customWidth="1"/>
    <col min="8" max="8" width="1.7109375" customWidth="1"/>
    <col min="10" max="10" width="40.28515625" customWidth="1"/>
    <col min="11" max="11" width="10.7109375" customWidth="1"/>
  </cols>
  <sheetData>
    <row r="2" spans="2:7" ht="15.75" x14ac:dyDescent="0.25">
      <c r="B2" s="151" t="s">
        <v>210</v>
      </c>
    </row>
    <row r="3" spans="2:7" ht="16.5" thickBot="1" x14ac:dyDescent="0.3">
      <c r="B3" s="84" t="s">
        <v>207</v>
      </c>
    </row>
    <row r="4" spans="2:7" ht="29.25" thickBot="1" x14ac:dyDescent="0.3">
      <c r="B4" s="86"/>
      <c r="C4" s="87" t="s">
        <v>171</v>
      </c>
      <c r="D4" s="88" t="s">
        <v>211</v>
      </c>
      <c r="E4" s="88" t="s">
        <v>212</v>
      </c>
    </row>
    <row r="5" spans="2:7" ht="29.25" customHeight="1" thickBot="1" x14ac:dyDescent="0.3">
      <c r="B5" s="97" t="s">
        <v>213</v>
      </c>
      <c r="C5" s="98">
        <v>150</v>
      </c>
      <c r="D5" s="90"/>
      <c r="E5" s="90"/>
    </row>
    <row r="6" spans="2:7" ht="15.75" thickBot="1" x14ac:dyDescent="0.3">
      <c r="B6" s="93" t="s">
        <v>214</v>
      </c>
      <c r="C6" s="98">
        <v>117</v>
      </c>
      <c r="D6" s="96">
        <v>104000</v>
      </c>
      <c r="E6" s="96">
        <f>C6*D6</f>
        <v>12168000</v>
      </c>
    </row>
    <row r="7" spans="2:7" ht="15.75" thickBot="1" x14ac:dyDescent="0.3">
      <c r="B7" s="93" t="s">
        <v>215</v>
      </c>
      <c r="C7" s="98">
        <v>33</v>
      </c>
      <c r="D7" s="96">
        <v>124000</v>
      </c>
      <c r="E7" s="96">
        <f>C7*D7</f>
        <v>4092000</v>
      </c>
    </row>
    <row r="8" spans="2:7" ht="15.75" thickBot="1" x14ac:dyDescent="0.3">
      <c r="B8" s="89"/>
      <c r="C8" s="98"/>
      <c r="D8" s="90"/>
      <c r="E8" s="90"/>
      <c r="G8" t="s">
        <v>216</v>
      </c>
    </row>
    <row r="9" spans="2:7" ht="30.75" thickBot="1" x14ac:dyDescent="0.3">
      <c r="B9" s="97" t="s">
        <v>217</v>
      </c>
      <c r="C9" s="98">
        <v>50</v>
      </c>
      <c r="D9" s="90"/>
      <c r="E9" s="90"/>
    </row>
    <row r="10" spans="2:7" ht="15.75" thickBot="1" x14ac:dyDescent="0.3">
      <c r="B10" s="93" t="s">
        <v>218</v>
      </c>
      <c r="C10" s="98">
        <v>33</v>
      </c>
      <c r="D10" s="96">
        <v>140000</v>
      </c>
      <c r="E10" s="96">
        <f>C10*D10</f>
        <v>4620000</v>
      </c>
    </row>
    <row r="11" spans="2:7" ht="15.75" thickBot="1" x14ac:dyDescent="0.3">
      <c r="B11" s="93" t="s">
        <v>219</v>
      </c>
      <c r="C11" s="98">
        <v>17</v>
      </c>
      <c r="D11" s="96">
        <v>160000</v>
      </c>
      <c r="E11" s="96">
        <f>C11*D11</f>
        <v>2720000</v>
      </c>
    </row>
    <row r="12" spans="2:7" ht="15.75" thickBot="1" x14ac:dyDescent="0.3">
      <c r="B12" s="93"/>
      <c r="C12" s="98"/>
      <c r="D12" s="90"/>
      <c r="E12" s="90"/>
    </row>
    <row r="13" spans="2:7" ht="15.75" thickBot="1" x14ac:dyDescent="0.3">
      <c r="B13" s="93" t="s">
        <v>220</v>
      </c>
      <c r="C13" s="98">
        <v>200</v>
      </c>
      <c r="D13" s="90"/>
      <c r="E13" s="96">
        <f>E6+E7+E10+E11</f>
        <v>23600000</v>
      </c>
    </row>
    <row r="14" spans="2:7" ht="15.75" thickBot="1" x14ac:dyDescent="0.3">
      <c r="B14" s="93" t="s">
        <v>221</v>
      </c>
      <c r="C14" s="98">
        <v>1</v>
      </c>
      <c r="D14" s="96">
        <v>140000</v>
      </c>
      <c r="E14" s="96">
        <f>C14*D14</f>
        <v>140000</v>
      </c>
    </row>
    <row r="15" spans="2:7" ht="15.75" thickBot="1" x14ac:dyDescent="0.3">
      <c r="B15" s="93"/>
      <c r="C15" s="98"/>
      <c r="D15" s="90"/>
      <c r="E15" s="90"/>
    </row>
    <row r="16" spans="2:7" ht="15.75" thickBot="1" x14ac:dyDescent="0.3">
      <c r="B16" s="93" t="s">
        <v>222</v>
      </c>
      <c r="C16" s="98">
        <f>C13+C14</f>
        <v>201</v>
      </c>
      <c r="D16" s="90"/>
      <c r="E16" s="96">
        <f>E13+E14</f>
        <v>23740000</v>
      </c>
    </row>
    <row r="17" spans="2:5" ht="15.75" thickBot="1" x14ac:dyDescent="0.3">
      <c r="B17" s="93" t="s">
        <v>223</v>
      </c>
      <c r="C17" s="98"/>
      <c r="D17" s="90"/>
      <c r="E17" s="96">
        <f>E16/C16</f>
        <v>118109.4527363184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88087D44EFC4DBA49FC93C76641D8" ma:contentTypeVersion="35" ma:contentTypeDescription="Create a new document." ma:contentTypeScope="" ma:versionID="21982433da38e3836fd4afa4fee2fcff">
  <xsd:schema xmlns:xsd="http://www.w3.org/2001/XMLSchema" xmlns:xs="http://www.w3.org/2001/XMLSchema" xmlns:p="http://schemas.microsoft.com/office/2006/metadata/properties" xmlns:ns2="e4a291b2-2d89-402c-8e64-a2fe3eab2247" xmlns:ns3="http://schemas.microsoft.com/sharepoint/v4" xmlns:ns4="3a0c425c-8a18-4bcd-b07b-a947f609ef0c" targetNamespace="http://schemas.microsoft.com/office/2006/metadata/properties" ma:root="true" ma:fieldsID="28e4a3c50caa40e74decb20f57a1d38f" ns2:_="" ns3:_="" ns4:_="">
    <xsd:import namespace="e4a291b2-2d89-402c-8e64-a2fe3eab2247"/>
    <xsd:import namespace="http://schemas.microsoft.com/sharepoint/v4"/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conOverlay" minOccurs="0"/>
                <xsd:element ref="ns4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4:SharedWithUsers" minOccurs="0"/>
                <xsd:element ref="ns4:SharedWithDetails" minOccurs="0"/>
                <xsd:element ref="ns4:Program_x0020_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291b2-2d89-402c-8e64-a2fe3eab2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1b239220-5a85-457b-a783-6fb5b40e5e3f}" ma:internalName="TaxCatchAll" ma:showField="CatchAllData" ma:web="3a0c425c-8a18-4bcd-b07b-a947f609e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ogram_x0020_Status" ma:index="18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3a0c425c-8a18-4bcd-b07b-a947f609ef0c"/>
    <Program_x0020_Status xmlns="3a0c425c-8a18-4bcd-b07b-a947f609ef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48F208-D084-41F0-86E4-9C3A939DE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291b2-2d89-402c-8e64-a2fe3eab2247"/>
    <ds:schemaRef ds:uri="http://schemas.microsoft.com/sharepoint/v4"/>
    <ds:schemaRef ds:uri="3a0c425c-8a18-4bcd-b07b-a947f609e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DF2CDD-2866-438E-B80B-669DE67E940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e4a291b2-2d89-402c-8e64-a2fe3eab2247"/>
    <ds:schemaRef ds:uri="http://schemas.openxmlformats.org/package/2006/metadata/core-properties"/>
    <ds:schemaRef ds:uri="http://schemas.microsoft.com/sharepoint/v4"/>
    <ds:schemaRef ds:uri="http://purl.org/dc/terms/"/>
    <ds:schemaRef ds:uri="3a0c425c-8a18-4bcd-b07b-a947f609ef0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D20C95E-9C70-4B9E-A275-7CAA04AF6A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Assumptions</vt:lpstr>
      <vt:lpstr>Summary Table</vt:lpstr>
      <vt:lpstr>Cost Estimate By Month</vt:lpstr>
      <vt:lpstr>Const. Site Cost Summary</vt:lpstr>
      <vt:lpstr>Const. Cost Breakdown-Site Type</vt:lpstr>
      <vt:lpstr> Monthly Site Construction</vt:lpstr>
      <vt:lpstr>Maintenance by Month</vt:lpstr>
      <vt:lpstr>Testimony Table 3-1</vt:lpstr>
      <vt:lpstr>Testimony Table 3-2</vt:lpstr>
      <vt:lpstr>Testimony Table 3-3</vt:lpstr>
      <vt:lpstr>Testimony Table 3-4</vt:lpstr>
      <vt:lpstr>Testimony Table 3-5, 5-1</vt:lpstr>
      <vt:lpstr>Testimony Table 3-6, 5-2</vt:lpstr>
      <vt:lpstr>Other Reference --&gt;</vt:lpstr>
      <vt:lpstr>Job Type Cost-Const. ED Loader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Kristensen, Luke E</dc:creator>
  <cp:keywords/>
  <dc:description/>
  <cp:lastModifiedBy>Schimka, Randy</cp:lastModifiedBy>
  <cp:revision/>
  <dcterms:created xsi:type="dcterms:W3CDTF">2019-06-05T18:07:55Z</dcterms:created>
  <dcterms:modified xsi:type="dcterms:W3CDTF">2019-10-28T14:35:18Z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0x01010016D88087D44EFC4DBA49FC93C76641D8</vt:lpwstr>
  </property>
  <property fmtid="{D5CDD505-2E9C-101B-9397-08002B2CF9AE}" pid="3" name="StartDate">
    <vt:lpwstr>2019-10-01T14:55:56Z</vt:lpwstr>
  </property>
  <property fmtid="{D5CDD505-2E9C-101B-9397-08002B2CF9AE}" pid="4" name="_EndDate">
    <vt:lpwstr>2019-10-01T14:55:56Z</vt:lpwstr>
  </property>
</Properties>
</file>