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corpdata\Electric_Rates_Group\Proceedings\Clean Transportation\MD-HD Rate Design\Workpapers\"/>
    </mc:Choice>
  </mc:AlternateContent>
  <xr:revisionPtr revIDLastSave="0" documentId="13_ncr:1_{1AEE0B4C-8E6E-46A3-9B9D-F42239E800E1}" xr6:coauthVersionLast="36" xr6:coauthVersionMax="36" xr10:uidLastSave="{00000000-0000-0000-0000-000000000000}"/>
  <bookViews>
    <workbookView xWindow="0" yWindow="0" windowWidth="28800" windowHeight="9825" xr2:uid="{16CAAC69-0084-41C9-874A-F57C2B162F07}"/>
  </bookViews>
  <sheets>
    <sheet name="WS DT - Attachment A" sheetId="2" r:id="rId1"/>
    <sheet name="EV-HP Rate Design Modifications" sheetId="1" r:id="rId2"/>
    <sheet name="WS DT - Attachment B" sheetId="4" r:id="rId3"/>
  </sheets>
  <externalReferences>
    <externalReference r:id="rId4"/>
    <externalReference r:id="rId5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hidden="1">#REF!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E34" i="4" l="1"/>
  <c r="F34" i="4" s="1"/>
  <c r="E31" i="4"/>
  <c r="F31" i="4" s="1"/>
  <c r="E30" i="4"/>
  <c r="F30" i="4" s="1"/>
  <c r="E20" i="4"/>
  <c r="F20" i="4" s="1"/>
  <c r="E18" i="4"/>
  <c r="F18" i="4" s="1"/>
  <c r="E16" i="4"/>
  <c r="F16" i="4" s="1"/>
  <c r="E14" i="4"/>
  <c r="F14" i="4" s="1"/>
  <c r="E12" i="4"/>
  <c r="F12" i="4" s="1"/>
  <c r="E10" i="4"/>
  <c r="F10" i="4" s="1"/>
  <c r="E33" i="4" l="1"/>
  <c r="F33" i="4" s="1"/>
  <c r="I38" i="1" l="1"/>
  <c r="I37" i="1"/>
  <c r="I42" i="1" l="1"/>
  <c r="I43" i="1"/>
  <c r="S50" i="2" l="1"/>
  <c r="S34" i="2"/>
  <c r="S42" i="2"/>
  <c r="S38" i="2"/>
  <c r="S46" i="2"/>
  <c r="S30" i="2"/>
  <c r="S33" i="2"/>
  <c r="S49" i="2"/>
  <c r="S41" i="2"/>
  <c r="S37" i="2"/>
  <c r="S45" i="2"/>
  <c r="S29" i="2"/>
  <c r="D18" i="1" l="1"/>
  <c r="B94" i="1" l="1"/>
  <c r="B81" i="1"/>
  <c r="B89" i="1"/>
  <c r="B86" i="1"/>
  <c r="B93" i="1"/>
  <c r="B90" i="1"/>
  <c r="B77" i="1"/>
  <c r="D14" i="1"/>
  <c r="B10" i="1"/>
  <c r="B78" i="1"/>
  <c r="B97" i="1"/>
  <c r="B98" i="1"/>
  <c r="B85" i="1"/>
  <c r="B82" i="1"/>
  <c r="AG57" i="2" l="1"/>
  <c r="AG53" i="2" l="1"/>
  <c r="AG54" i="2"/>
  <c r="AG58" i="2"/>
  <c r="D25" i="1" l="1"/>
  <c r="AG24" i="2" l="1"/>
  <c r="AG25" i="2"/>
  <c r="AG21" i="2"/>
  <c r="AG20" i="2" l="1"/>
  <c r="D22" i="1" l="1"/>
  <c r="D28" i="1" s="1"/>
  <c r="D30" i="1" s="1"/>
  <c r="D8" i="1"/>
  <c r="I30" i="1" l="1"/>
  <c r="C85" i="1"/>
  <c r="D58" i="1"/>
  <c r="C98" i="1"/>
  <c r="D71" i="1"/>
  <c r="C89" i="1"/>
  <c r="D62" i="1"/>
  <c r="C97" i="1"/>
  <c r="D70" i="1"/>
  <c r="C90" i="1"/>
  <c r="D63" i="1"/>
  <c r="C77" i="1"/>
  <c r="D50" i="1"/>
  <c r="C78" i="1"/>
  <c r="D51" i="1"/>
  <c r="D13" i="1"/>
  <c r="D15" i="1" s="1"/>
  <c r="C86" i="1"/>
  <c r="D59" i="1"/>
  <c r="D9" i="1"/>
  <c r="D17" i="1" s="1"/>
  <c r="D19" i="1" s="1"/>
  <c r="F78" i="1" l="1"/>
  <c r="D78" i="1"/>
  <c r="F97" i="1"/>
  <c r="D97" i="1"/>
  <c r="F98" i="1"/>
  <c r="D98" i="1"/>
  <c r="C81" i="1"/>
  <c r="D54" i="1"/>
  <c r="D10" i="1"/>
  <c r="F90" i="1"/>
  <c r="D90" i="1"/>
  <c r="F89" i="1"/>
  <c r="D89" i="1"/>
  <c r="F15" i="1"/>
  <c r="G15" i="1"/>
  <c r="I15" i="2" s="1"/>
  <c r="F77" i="1"/>
  <c r="D77" i="1"/>
  <c r="C93" i="1"/>
  <c r="D66" i="1"/>
  <c r="C82" i="1"/>
  <c r="D55" i="1"/>
  <c r="G19" i="1"/>
  <c r="I16" i="2" s="1"/>
  <c r="F19" i="1"/>
  <c r="F86" i="1"/>
  <c r="D86" i="1"/>
  <c r="C94" i="1"/>
  <c r="D67" i="1"/>
  <c r="F85" i="1"/>
  <c r="D85" i="1"/>
  <c r="D23" i="1"/>
  <c r="I97" i="1" l="1"/>
  <c r="I85" i="1"/>
  <c r="I86" i="1"/>
  <c r="I77" i="1"/>
  <c r="I89" i="1"/>
  <c r="I90" i="1"/>
  <c r="I98" i="1"/>
  <c r="I78" i="1"/>
  <c r="I12" i="2"/>
  <c r="F93" i="1"/>
  <c r="D93" i="1"/>
  <c r="I11" i="2"/>
  <c r="AG16" i="2"/>
  <c r="F81" i="1"/>
  <c r="D81" i="1"/>
  <c r="D73" i="1"/>
  <c r="F94" i="1"/>
  <c r="D94" i="1"/>
  <c r="F82" i="1"/>
  <c r="D82" i="1"/>
  <c r="AG15" i="2"/>
  <c r="D26" i="1"/>
  <c r="D32" i="1" s="1"/>
  <c r="D34" i="1" s="1"/>
  <c r="D100" i="1" l="1"/>
  <c r="F101" i="1" s="1"/>
  <c r="AG12" i="2"/>
  <c r="I34" i="1"/>
  <c r="AG11" i="2"/>
  <c r="Y29" i="2" l="1"/>
  <c r="Y30" i="2"/>
  <c r="Y50" i="2"/>
  <c r="Y49" i="2"/>
  <c r="Y46" i="2"/>
  <c r="Y45" i="2"/>
  <c r="Y37" i="2"/>
  <c r="Y38" i="2"/>
  <c r="Y34" i="2"/>
  <c r="Y42" i="2"/>
  <c r="Y33" i="2"/>
  <c r="Y41" i="2"/>
  <c r="AG41" i="2" l="1"/>
  <c r="AG38" i="2"/>
  <c r="AG49" i="2"/>
  <c r="AG34" i="2"/>
  <c r="AG46" i="2"/>
  <c r="AG29" i="2"/>
  <c r="AG42" i="2"/>
  <c r="AG45" i="2"/>
  <c r="AG30" i="2"/>
  <c r="AG33" i="2"/>
  <c r="AG37" i="2"/>
  <c r="AG50" i="2"/>
</calcChain>
</file>

<file path=xl/sharedStrings.xml><?xml version="1.0" encoding="utf-8"?>
<sst xmlns="http://schemas.openxmlformats.org/spreadsheetml/2006/main" count="236" uniqueCount="140">
  <si>
    <t>Rate</t>
  </si>
  <si>
    <t>Determinants</t>
  </si>
  <si>
    <t>Non-Coincident Demand Secondary</t>
  </si>
  <si>
    <t>Non-Coincident Demand Primary</t>
  </si>
  <si>
    <t xml:space="preserve">Revenues </t>
  </si>
  <si>
    <t>Secondary</t>
  </si>
  <si>
    <t>Primary</t>
  </si>
  <si>
    <t>(kW)</t>
  </si>
  <si>
    <t>Summer: On-Peak Energy</t>
  </si>
  <si>
    <t>Summer: Off-Peak Energy</t>
  </si>
  <si>
    <t>Summer: Super Off-Peak Energy</t>
  </si>
  <si>
    <t>Winter: On-Peak Energy</t>
  </si>
  <si>
    <t>Winter: Off-Peak Energy</t>
  </si>
  <si>
    <t>Winter: Super Off-Peak Energy</t>
  </si>
  <si>
    <t>Distribution Demand Charge Adders (2019 Consolidated Model):</t>
  </si>
  <si>
    <t>($)</t>
  </si>
  <si>
    <t>Total</t>
  </si>
  <si>
    <t>($/Month)</t>
  </si>
  <si>
    <t>PPP</t>
  </si>
  <si>
    <t>RS</t>
  </si>
  <si>
    <t>CTC</t>
  </si>
  <si>
    <t>LGC</t>
  </si>
  <si>
    <t>TRAC</t>
  </si>
  <si>
    <t>GHG</t>
  </si>
  <si>
    <t>DWR</t>
  </si>
  <si>
    <t>Subscription Charge - Demand Cost Adders</t>
  </si>
  <si>
    <t>Secondary Distribution Demand Adder ($/kW)</t>
  </si>
  <si>
    <t>Primary Distribution Demand Adder ($/kW)</t>
  </si>
  <si>
    <t>Charge for 0-25 kW of Subscription Load</t>
  </si>
  <si>
    <t>Charge for Additional 25 kW of Subscription Load</t>
  </si>
  <si>
    <t>($/kWh)</t>
  </si>
  <si>
    <t>VGI Transmission Energy Charge - Secondary ($/kWh)</t>
  </si>
  <si>
    <t>VGI Transmission Energy Charge - Primary ($/kWh)</t>
  </si>
  <si>
    <t>VGI RS Energy Charge - Secondary ($/kWh)</t>
  </si>
  <si>
    <t>VGI RS Energy Charge - Primary ($/kWh)</t>
  </si>
  <si>
    <t>Transmission Demand Charge Replacement (T04 Cycle 5 - Statement BL):</t>
  </si>
  <si>
    <t>RS Demand Charge Replacement (2019 RS - Statement BL):</t>
  </si>
  <si>
    <t>On-Peak Summer Distribution Demand Costs</t>
  </si>
  <si>
    <t>On-Peak Distribution Demand Summer Costs - Secondary</t>
  </si>
  <si>
    <t>On-Peak Distribution Demand Summer Costs - Primary</t>
  </si>
  <si>
    <t>On-Peak Distribution Demand Winter Costs - Secondary</t>
  </si>
  <si>
    <t>On-Peak Distribution Demand Winter Costs - Primary</t>
  </si>
  <si>
    <t>On-Peak Distribution Demand Costs - Secondary ($)</t>
  </si>
  <si>
    <t>On-Peak Distribution Energy - Secondary (kWh)</t>
  </si>
  <si>
    <t>On-Peak Distribution Energy Adder - Secondary ($/kW)</t>
  </si>
  <si>
    <t>On-Peak Distribution Demand Costs - Primary ($)</t>
  </si>
  <si>
    <t>On-Peak Distribution Energy - Primary (kWh)</t>
  </si>
  <si>
    <t>On-Peak Distribution Energy Adder - Primary ($/kW)</t>
  </si>
  <si>
    <t>Non-Coincident Distribution Demand Costs</t>
  </si>
  <si>
    <t>Non-Coincident Distribution Demand Secondary (kW)</t>
  </si>
  <si>
    <t>Non-Coincident Distribution Demand Primary (kW)</t>
  </si>
  <si>
    <t>ATTACHMENT A</t>
  </si>
  <si>
    <t>Commodity Energy Charges</t>
  </si>
  <si>
    <t>Goal Seek</t>
  </si>
  <si>
    <t>(kWh)</t>
  </si>
  <si>
    <t>AL-TOU Rates</t>
  </si>
  <si>
    <t>EV-HP Proposed Rates</t>
  </si>
  <si>
    <t>Change</t>
  </si>
  <si>
    <t>($/kW)</t>
  </si>
  <si>
    <t>Average Rate</t>
  </si>
  <si>
    <t>Energy Rate Adder</t>
  </si>
  <si>
    <t>EV-HP RATES</t>
  </si>
  <si>
    <t>Note: costs and rates based on Schedule AL-TOU current rates effective June 1, 2019 per SDG&amp;E Advice Letter 3377-E.</t>
  </si>
  <si>
    <t>ATTACHMENT B</t>
  </si>
  <si>
    <t>ILLUSTRATIVE CLASS AVERAGE RATE AND RESIDENTIAL BILL IMPACTS FROM EV-HP REVENUE REQUIREMENT RECOVERY IN 2021</t>
  </si>
  <si>
    <t>Class Average Rate Impacts</t>
  </si>
  <si>
    <t>Current
6/1/19
(¢/kWh)</t>
  </si>
  <si>
    <t>Proposed Rate
(¢/kWh)</t>
  </si>
  <si>
    <t>Change 
from Current
(¢/kWh)</t>
  </si>
  <si>
    <t>Change 
from Current
(%)</t>
  </si>
  <si>
    <t>Residential</t>
  </si>
  <si>
    <t>Small Commercial</t>
  </si>
  <si>
    <t>Medium/Large Commercial &amp; Industrial</t>
  </si>
  <si>
    <t>Agriculture</t>
  </si>
  <si>
    <t>Lighting</t>
  </si>
  <si>
    <t>System Total</t>
  </si>
  <si>
    <t>Residential Bill Impacts</t>
  </si>
  <si>
    <t>Monthly Energy
Usage
(kWh)</t>
  </si>
  <si>
    <t>Proposed Bill
($)</t>
  </si>
  <si>
    <t>Change 
from Current
($)</t>
  </si>
  <si>
    <t>Residential (DR)</t>
  </si>
  <si>
    <t>Inland Summer</t>
  </si>
  <si>
    <t>Inland Winter</t>
  </si>
  <si>
    <t>Coastal Summer</t>
  </si>
  <si>
    <t>Coastal Winter</t>
  </si>
  <si>
    <t>EV-HP PROPOSED RATES</t>
  </si>
  <si>
    <t>SCHEDULE EV-HP</t>
  </si>
  <si>
    <t>Subscription Charge (0-25 kW)</t>
  </si>
  <si>
    <t xml:space="preserve">    Secondary</t>
  </si>
  <si>
    <t xml:space="preserve">    Primary</t>
  </si>
  <si>
    <t>Subscription Charge (additional 25 kW of load)</t>
  </si>
  <si>
    <t>Basic Service Fee</t>
  </si>
  <si>
    <t xml:space="preserve">    Less than or equal to 500 kW</t>
  </si>
  <si>
    <t xml:space="preserve">      Secondary</t>
  </si>
  <si>
    <t xml:space="preserve">      Primary</t>
  </si>
  <si>
    <t xml:space="preserve">    Greater than 500 kW</t>
  </si>
  <si>
    <t>Energy Charges</t>
  </si>
  <si>
    <t>On-Peak Energy:   Summer</t>
  </si>
  <si>
    <t>Off-Peak Energy: Summer</t>
  </si>
  <si>
    <t>Super Off-Peak Energy:  Summer</t>
  </si>
  <si>
    <t>On-Peak Energy:   Winter</t>
  </si>
  <si>
    <t>Off-Peak Energy: Winter</t>
  </si>
  <si>
    <t>Super Off-Peak Energy:  Winter</t>
  </si>
  <si>
    <t>CPP Adder</t>
  </si>
  <si>
    <t>CPP Capacity Reservation Charge</t>
  </si>
  <si>
    <t>Line</t>
  </si>
  <si>
    <t>No.</t>
  </si>
  <si>
    <t xml:space="preserve"> </t>
  </si>
  <si>
    <t>NUCLEAR</t>
  </si>
  <si>
    <t>TRANSMISSION</t>
  </si>
  <si>
    <t>DISTRIBUTION</t>
  </si>
  <si>
    <t>DECOMMISSION</t>
  </si>
  <si>
    <t>TOTAL UDC</t>
  </si>
  <si>
    <t>DWR BOND</t>
  </si>
  <si>
    <t>EECC</t>
  </si>
  <si>
    <t xml:space="preserve">TOTAL </t>
  </si>
  <si>
    <t>DESCRIPTION</t>
  </si>
  <si>
    <t>UNITS</t>
  </si>
  <si>
    <t>RATE</t>
  </si>
  <si>
    <t>Credit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</si>
  <si>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</si>
  <si>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</si>
  <si>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</si>
  <si>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</si>
  <si>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</si>
  <si>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</si>
  <si>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</si>
  <si>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</si>
  <si>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</si>
  <si>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</si>
  <si>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</si>
  <si>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</si>
  <si>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</si>
  <si>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</si>
  <si>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</si>
  <si>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</si>
  <si>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Note: rates based on Schedule AL-TOU current rates effective June 1, 2019 per SDG&amp;E Advice Letter 3377-E.</t>
  </si>
  <si>
    <t>$/Month</t>
  </si>
  <si>
    <t>$/kWh</t>
  </si>
  <si>
    <t>$/kW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</si>
</sst>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0"/>
    <numFmt numFmtId="167" formatCode="_(* #,##0.000000000_);_(* \(#,##0.000000000\);_(* &quot;-&quot;??_);_(@_)"/>
    <numFmt numFmtId="168" formatCode="_(* #,##0.0000000000000_);_(* \(#,##0.0000000000000\);_(* &quot;-&quot;??_);_(@_)"/>
    <numFmt numFmtId="169" formatCode="_(* #,##0.000000000_);_(* \(#,##0.000000000\);_(* &quot;-&quot;?????????_);_(@_)"/>
    <numFmt numFmtId="170" formatCode="0.000"/>
    <numFmt numFmtId="171" formatCode="0.000%"/>
    <numFmt numFmtId="172" formatCode="_(* #,##0.000_);_(* \(#,##0.000\);_(* &quot;-&quot;???_);_(@_)"/>
    <numFmt numFmtId="173" formatCode="General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3" fontId="11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43" fontId="3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8" fontId="3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38" fontId="4" fillId="0" borderId="0" xfId="0" applyNumberFormat="1" applyFont="1"/>
    <xf numFmtId="165" fontId="3" fillId="0" borderId="0" xfId="0" applyNumberFormat="1" applyFont="1" applyBorder="1"/>
    <xf numFmtId="0" fontId="3" fillId="0" borderId="4" xfId="0" applyFont="1" applyBorder="1" applyAlignment="1">
      <alignment horizontal="right"/>
    </xf>
    <xf numFmtId="38" fontId="3" fillId="0" borderId="0" xfId="0" applyNumberFormat="1" applyFont="1" applyBorder="1"/>
    <xf numFmtId="40" fontId="3" fillId="0" borderId="0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 applyAlignment="1">
      <alignment horizontal="right"/>
    </xf>
    <xf numFmtId="38" fontId="3" fillId="0" borderId="1" xfId="0" applyNumberFormat="1" applyFont="1" applyBorder="1"/>
    <xf numFmtId="40" fontId="3" fillId="0" borderId="1" xfId="0" applyNumberFormat="1" applyFont="1" applyBorder="1"/>
    <xf numFmtId="0" fontId="3" fillId="0" borderId="3" xfId="0" applyFont="1" applyBorder="1"/>
    <xf numFmtId="164" fontId="2" fillId="0" borderId="5" xfId="0" applyNumberFormat="1" applyFont="1" applyBorder="1"/>
    <xf numFmtId="0" fontId="3" fillId="0" borderId="1" xfId="0" applyFont="1" applyBorder="1"/>
    <xf numFmtId="164" fontId="2" fillId="0" borderId="7" xfId="0" applyNumberFormat="1" applyFont="1" applyBorder="1"/>
    <xf numFmtId="0" fontId="2" fillId="0" borderId="2" xfId="0" applyFont="1" applyBorder="1"/>
    <xf numFmtId="0" fontId="3" fillId="0" borderId="8" xfId="0" applyFont="1" applyBorder="1"/>
    <xf numFmtId="164" fontId="3" fillId="0" borderId="0" xfId="0" applyNumberFormat="1" applyFont="1" applyAlignment="1">
      <alignment horizontal="right"/>
    </xf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6" fontId="2" fillId="0" borderId="5" xfId="0" applyNumberFormat="1" applyFont="1" applyBorder="1"/>
    <xf numFmtId="166" fontId="2" fillId="0" borderId="7" xfId="0" applyNumberFormat="1" applyFont="1" applyBorder="1"/>
    <xf numFmtId="166" fontId="2" fillId="0" borderId="0" xfId="0" applyNumberFormat="1" applyFont="1" applyBorder="1"/>
    <xf numFmtId="167" fontId="3" fillId="0" borderId="0" xfId="1" applyNumberFormat="1" applyFont="1"/>
    <xf numFmtId="168" fontId="3" fillId="0" borderId="0" xfId="1" applyNumberFormat="1" applyFont="1"/>
    <xf numFmtId="164" fontId="3" fillId="0" borderId="3" xfId="0" applyNumberFormat="1" applyFont="1" applyBorder="1"/>
    <xf numFmtId="164" fontId="3" fillId="0" borderId="0" xfId="0" applyNumberFormat="1" applyFont="1" applyBorder="1"/>
    <xf numFmtId="38" fontId="4" fillId="0" borderId="0" xfId="0" applyNumberFormat="1" applyFont="1" applyBorder="1"/>
    <xf numFmtId="164" fontId="2" fillId="0" borderId="0" xfId="0" applyNumberFormat="1" applyFont="1" applyBorder="1"/>
    <xf numFmtId="38" fontId="4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38" fontId="3" fillId="0" borderId="3" xfId="0" applyNumberFormat="1" applyFont="1" applyBorder="1"/>
    <xf numFmtId="40" fontId="3" fillId="0" borderId="3" xfId="0" applyNumberFormat="1" applyFont="1" applyBorder="1"/>
    <xf numFmtId="165" fontId="3" fillId="0" borderId="8" xfId="0" applyNumberFormat="1" applyFont="1" applyBorder="1"/>
    <xf numFmtId="0" fontId="2" fillId="0" borderId="0" xfId="0" applyFont="1" applyBorder="1"/>
    <xf numFmtId="38" fontId="3" fillId="0" borderId="5" xfId="0" applyNumberFormat="1" applyFont="1" applyBorder="1"/>
    <xf numFmtId="43" fontId="2" fillId="0" borderId="0" xfId="1" applyFont="1" applyBorder="1"/>
    <xf numFmtId="43" fontId="2" fillId="0" borderId="0" xfId="1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165" fontId="3" fillId="0" borderId="10" xfId="0" applyNumberFormat="1" applyFont="1" applyBorder="1"/>
    <xf numFmtId="0" fontId="3" fillId="0" borderId="11" xfId="0" applyFont="1" applyBorder="1"/>
    <xf numFmtId="0" fontId="5" fillId="0" borderId="0" xfId="0" applyFont="1" applyAlignment="1">
      <alignment horizontal="right"/>
    </xf>
    <xf numFmtId="166" fontId="2" fillId="0" borderId="0" xfId="0" applyNumberFormat="1" applyFont="1"/>
    <xf numFmtId="169" fontId="3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12" xfId="0" applyFont="1" applyFill="1" applyBorder="1"/>
    <xf numFmtId="0" fontId="7" fillId="0" borderId="13" xfId="0" applyFont="1" applyBorder="1"/>
    <xf numFmtId="0" fontId="7" fillId="0" borderId="13" xfId="0" applyFont="1" applyFill="1" applyBorder="1"/>
    <xf numFmtId="0" fontId="7" fillId="0" borderId="15" xfId="0" applyFont="1" applyFill="1" applyBorder="1"/>
    <xf numFmtId="0" fontId="7" fillId="0" borderId="11" xfId="0" applyFont="1" applyBorder="1"/>
    <xf numFmtId="0" fontId="9" fillId="0" borderId="11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9" fillId="0" borderId="17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7" fillId="0" borderId="19" xfId="0" applyFont="1" applyBorder="1"/>
    <xf numFmtId="0" fontId="7" fillId="0" borderId="10" xfId="0" applyFont="1" applyBorder="1"/>
    <xf numFmtId="0" fontId="7" fillId="0" borderId="20" xfId="0" applyFont="1" applyBorder="1"/>
    <xf numFmtId="0" fontId="7" fillId="0" borderId="0" xfId="0" applyFont="1" applyBorder="1"/>
    <xf numFmtId="0" fontId="7" fillId="0" borderId="5" xfId="0" applyFont="1" applyBorder="1"/>
    <xf numFmtId="0" fontId="9" fillId="0" borderId="19" xfId="0" applyFont="1" applyBorder="1"/>
    <xf numFmtId="170" fontId="7" fillId="0" borderId="10" xfId="1" applyNumberFormat="1" applyFont="1" applyBorder="1" applyAlignment="1">
      <alignment horizontal="center"/>
    </xf>
    <xf numFmtId="170" fontId="7" fillId="0" borderId="20" xfId="1" applyNumberFormat="1" applyFont="1" applyFill="1" applyBorder="1" applyAlignment="1">
      <alignment horizontal="center"/>
    </xf>
    <xf numFmtId="170" fontId="7" fillId="0" borderId="0" xfId="1" applyNumberFormat="1" applyFont="1" applyBorder="1" applyAlignment="1">
      <alignment horizontal="center"/>
    </xf>
    <xf numFmtId="171" fontId="7" fillId="0" borderId="5" xfId="5" applyNumberFormat="1" applyFont="1" applyBorder="1" applyAlignment="1">
      <alignment horizontal="center"/>
    </xf>
    <xf numFmtId="172" fontId="7" fillId="0" borderId="5" xfId="0" applyNumberFormat="1" applyFont="1" applyBorder="1" applyAlignment="1">
      <alignment horizontal="center"/>
    </xf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4" xfId="0" applyFont="1" applyBorder="1"/>
    <xf numFmtId="0" fontId="8" fillId="0" borderId="13" xfId="0" applyFont="1" applyFill="1" applyBorder="1"/>
    <xf numFmtId="0" fontId="7" fillId="0" borderId="24" xfId="0" applyFont="1" applyBorder="1"/>
    <xf numFmtId="0" fontId="7" fillId="0" borderId="9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8" fillId="0" borderId="19" xfId="0" applyFont="1" applyBorder="1"/>
    <xf numFmtId="0" fontId="9" fillId="0" borderId="10" xfId="0" applyFont="1" applyBorder="1"/>
    <xf numFmtId="0" fontId="10" fillId="0" borderId="19" xfId="0" applyFont="1" applyBorder="1"/>
    <xf numFmtId="0" fontId="10" fillId="0" borderId="10" xfId="0" applyFont="1" applyBorder="1"/>
    <xf numFmtId="1" fontId="7" fillId="0" borderId="10" xfId="0" applyNumberFormat="1" applyFont="1" applyBorder="1" applyAlignment="1">
      <alignment horizontal="center"/>
    </xf>
    <xf numFmtId="40" fontId="7" fillId="0" borderId="10" xfId="0" applyNumberFormat="1" applyFont="1" applyBorder="1" applyAlignment="1">
      <alignment horizontal="center"/>
    </xf>
    <xf numFmtId="40" fontId="7" fillId="0" borderId="20" xfId="0" applyNumberFormat="1" applyFont="1" applyBorder="1" applyAlignment="1">
      <alignment horizontal="center"/>
    </xf>
    <xf numFmtId="40" fontId="7" fillId="0" borderId="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0" fontId="7" fillId="0" borderId="0" xfId="5" applyNumberFormat="1" applyFont="1"/>
    <xf numFmtId="173" fontId="12" fillId="0" borderId="0" xfId="6" applyFont="1" applyFill="1" applyAlignment="1"/>
    <xf numFmtId="173" fontId="12" fillId="0" borderId="0" xfId="6" applyFont="1" applyFill="1" applyAlignment="1">
      <alignment horizontal="center"/>
    </xf>
    <xf numFmtId="173" fontId="13" fillId="0" borderId="0" xfId="6" quotePrefix="1" applyFont="1" applyFill="1" applyAlignment="1" applyProtection="1">
      <alignment horizontal="left"/>
    </xf>
    <xf numFmtId="0" fontId="10" fillId="0" borderId="0" xfId="2" applyFont="1" applyBorder="1" applyAlignment="1">
      <alignment horizontal="left"/>
    </xf>
    <xf numFmtId="173" fontId="14" fillId="0" borderId="0" xfId="6" applyFont="1" applyFill="1" applyAlignment="1" applyProtection="1">
      <alignment horizontal="left"/>
    </xf>
    <xf numFmtId="173" fontId="15" fillId="0" borderId="0" xfId="6" quotePrefix="1" applyFont="1" applyFill="1" applyAlignment="1" applyProtection="1">
      <alignment horizontal="left"/>
    </xf>
    <xf numFmtId="0" fontId="14" fillId="0" borderId="0" xfId="0" quotePrefix="1" applyFont="1" applyFill="1" applyAlignment="1" applyProtection="1">
      <alignment horizontal="left"/>
    </xf>
    <xf numFmtId="0" fontId="14" fillId="0" borderId="0" xfId="0" quotePrefix="1" applyFont="1" applyFill="1" applyAlignment="1" applyProtection="1">
      <alignment horizontal="left" indent="1"/>
    </xf>
    <xf numFmtId="173" fontId="14" fillId="0" borderId="0" xfId="6" quotePrefix="1" applyFont="1" applyFill="1" applyAlignment="1" applyProtection="1">
      <alignment horizontal="left"/>
    </xf>
    <xf numFmtId="173" fontId="14" fillId="0" borderId="0" xfId="6" quotePrefix="1" applyFont="1" applyFill="1" applyAlignment="1" applyProtection="1">
      <alignment horizontal="left" indent="1"/>
    </xf>
    <xf numFmtId="0" fontId="14" fillId="0" borderId="0" xfId="0" applyFont="1" applyFill="1"/>
    <xf numFmtId="0" fontId="3" fillId="0" borderId="0" xfId="0" applyFont="1" applyAlignment="1">
      <alignment horizontal="left"/>
    </xf>
    <xf numFmtId="173" fontId="14" fillId="0" borderId="0" xfId="6" applyFont="1" applyFill="1" applyAlignment="1" applyProtection="1">
      <alignment horizontal="center"/>
    </xf>
    <xf numFmtId="173" fontId="14" fillId="0" borderId="17" xfId="6" applyFont="1" applyFill="1" applyBorder="1" applyAlignment="1" applyProtection="1">
      <alignment horizontal="center"/>
    </xf>
    <xf numFmtId="173" fontId="14" fillId="0" borderId="0" xfId="6" applyFont="1" applyFill="1"/>
    <xf numFmtId="173" fontId="13" fillId="0" borderId="0" xfId="6" applyFont="1" applyFill="1" applyAlignment="1">
      <alignment horizontal="center"/>
    </xf>
    <xf numFmtId="173" fontId="14" fillId="0" borderId="0" xfId="6" applyFont="1" applyFill="1" applyAlignment="1">
      <alignment horizontal="center"/>
    </xf>
    <xf numFmtId="173" fontId="14" fillId="0" borderId="0" xfId="6" applyFont="1" applyFill="1" applyBorder="1" applyAlignment="1">
      <alignment horizontal="centerContinuous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73" fontId="14" fillId="0" borderId="17" xfId="6" quotePrefix="1" applyFont="1" applyFill="1" applyBorder="1" applyAlignment="1" applyProtection="1">
      <alignment horizontal="center"/>
    </xf>
    <xf numFmtId="173" fontId="14" fillId="0" borderId="0" xfId="6" quotePrefix="1" applyFont="1" applyFill="1" applyBorder="1" applyAlignment="1" applyProtection="1">
      <alignment horizontal="center"/>
    </xf>
    <xf numFmtId="173" fontId="14" fillId="0" borderId="17" xfId="6" applyFont="1" applyFill="1" applyBorder="1" applyAlignment="1">
      <alignment horizontal="center"/>
    </xf>
    <xf numFmtId="173" fontId="14" fillId="0" borderId="0" xfId="6" applyFont="1" applyFill="1" applyBorder="1" applyAlignment="1" applyProtection="1">
      <alignment horizontal="center"/>
    </xf>
    <xf numFmtId="173" fontId="14" fillId="0" borderId="0" xfId="6" applyFont="1" applyFill="1" applyBorder="1" applyAlignment="1">
      <alignment horizontal="center"/>
    </xf>
    <xf numFmtId="173" fontId="14" fillId="0" borderId="0" xfId="6" applyFont="1" applyFill="1" applyBorder="1" applyAlignment="1" applyProtection="1">
      <alignment horizontal="fill"/>
    </xf>
    <xf numFmtId="173" fontId="14" fillId="0" borderId="0" xfId="6" applyFont="1" applyFill="1" applyAlignment="1" applyProtection="1">
      <alignment horizontal="fill"/>
    </xf>
    <xf numFmtId="0" fontId="14" fillId="0" borderId="0" xfId="0" applyFont="1" applyFill="1" applyAlignment="1" applyProtection="1">
      <alignment horizontal="left"/>
    </xf>
    <xf numFmtId="173" fontId="12" fillId="0" borderId="0" xfId="6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7">
    <cellStyle name="Comma" xfId="1" builtinId="3"/>
    <cellStyle name="Currency 8" xfId="4" xr:uid="{CED5D277-3170-4AC8-9BE3-AD411B5F6395}"/>
    <cellStyle name="Normal" xfId="0" builtinId="0"/>
    <cellStyle name="Normal 14" xfId="2" xr:uid="{71202157-B8E0-4412-93EB-94EB3D94C928}"/>
    <cellStyle name="Normal_RD-WP(Combined 1-01-01 filing)" xfId="6" xr:uid="{AD1BDF0A-278E-4BE9-B4C9-06B4F081D924}"/>
    <cellStyle name="Percent" xfId="5" builtinId="5"/>
    <cellStyle name="Percent 11" xfId="3" xr:uid="{01B8E5C8-9DC6-4E74-B9FF-380E34CB5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B70E-81B9-4B44-B1F7-5FD947F6D7D0}">
  <sheetPr>
    <pageSetUpPr fitToPage="1"/>
  </sheetPr>
  <dimension ref="A1:AL62"/>
  <sheetViews>
    <sheetView tabSelected="1" topLeftCell="B1" zoomScaleNormal="100" workbookViewId="0">
      <selection activeCell="AG13" sqref="AG13"/>
    </sheetView>
  </sheetViews>
  <sheetFormatPr defaultColWidth="9.140625" defaultRowHeight="12.75" x14ac:dyDescent="0.2"/>
  <cols>
    <col min="1" max="1" width="9.140625" style="2"/>
    <col min="2" max="2" width="1.7109375" style="2" customWidth="1"/>
    <col min="3" max="3" width="37.42578125" style="2" customWidth="1"/>
    <col min="4" max="4" width="1.7109375" style="2" customWidth="1"/>
    <col min="5" max="5" width="7.140625" style="2" bestFit="1" customWidth="1"/>
    <col min="6" max="6" width="1.7109375" style="2" customWidth="1"/>
    <col min="7" max="7" width="13.85546875" style="2" bestFit="1" customWidth="1"/>
    <col min="8" max="8" width="1.85546875" style="2" customWidth="1"/>
    <col min="9" max="9" width="13.140625" style="2" bestFit="1" customWidth="1"/>
    <col min="10" max="10" width="1.7109375" style="2" customWidth="1"/>
    <col min="11" max="11" width="10.5703125" style="2" customWidth="1"/>
    <col min="12" max="12" width="1.7109375" style="2" customWidth="1"/>
    <col min="13" max="13" width="14.42578125" style="2" bestFit="1" customWidth="1"/>
    <col min="14" max="14" width="1.7109375" style="2" customWidth="1"/>
    <col min="15" max="15" width="10.5703125" style="2" customWidth="1"/>
    <col min="16" max="16" width="1.7109375" style="2" customWidth="1"/>
    <col min="17" max="17" width="10.5703125" style="2" customWidth="1"/>
    <col min="18" max="18" width="1.7109375" style="2" customWidth="1"/>
    <col min="19" max="19" width="10.5703125" style="2" customWidth="1"/>
    <col min="20" max="20" width="1.7109375" style="2" customWidth="1"/>
    <col min="21" max="21" width="10.5703125" style="2" customWidth="1"/>
    <col min="22" max="22" width="1.7109375" style="2" customWidth="1"/>
    <col min="23" max="23" width="10.5703125" style="2" customWidth="1"/>
    <col min="24" max="24" width="1.7109375" style="2" customWidth="1"/>
    <col min="25" max="25" width="10.7109375" style="2" customWidth="1"/>
    <col min="26" max="26" width="1.7109375" style="2" customWidth="1"/>
    <col min="27" max="27" width="10.5703125" style="2" customWidth="1"/>
    <col min="28" max="28" width="1.7109375" style="2" customWidth="1"/>
    <col min="29" max="29" width="10.42578125" style="2" customWidth="1"/>
    <col min="30" max="30" width="1.7109375" style="2" customWidth="1"/>
    <col min="31" max="31" width="10.5703125" style="2" customWidth="1"/>
    <col min="32" max="32" width="1.7109375" style="2" customWidth="1"/>
    <col min="33" max="33" width="10.5703125" style="2" customWidth="1"/>
    <col min="34" max="34" width="9.140625" style="2"/>
    <col min="35" max="35" width="10.140625" style="2" bestFit="1" customWidth="1"/>
    <col min="36" max="36" width="17.42578125" style="2" bestFit="1" customWidth="1"/>
    <col min="37" max="37" width="14.5703125" style="2" customWidth="1"/>
    <col min="38" max="38" width="17.5703125" style="2" customWidth="1"/>
    <col min="39" max="16384" width="9.140625" style="2"/>
  </cols>
  <sheetData>
    <row r="1" spans="1:38" ht="15.75" x14ac:dyDescent="0.25">
      <c r="C1" s="139" t="s">
        <v>51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11"/>
      <c r="AI1" s="111"/>
      <c r="AJ1" s="111"/>
      <c r="AK1" s="111"/>
      <c r="AL1" s="111"/>
    </row>
    <row r="2" spans="1:38" ht="15.75" x14ac:dyDescent="0.25">
      <c r="C2" s="139" t="s">
        <v>85</v>
      </c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11"/>
      <c r="AI2" s="111"/>
      <c r="AJ2" s="111"/>
      <c r="AK2" s="111"/>
      <c r="AL2" s="111"/>
    </row>
    <row r="3" spans="1:38" ht="15.75" x14ac:dyDescent="0.25"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1"/>
      <c r="AI3" s="111"/>
      <c r="AJ3" s="111"/>
      <c r="AK3" s="111"/>
      <c r="AL3" s="111"/>
    </row>
    <row r="4" spans="1:38" ht="15.75" x14ac:dyDescent="0.25">
      <c r="C4" s="125" t="s">
        <v>107</v>
      </c>
      <c r="D4" s="125"/>
      <c r="E4" s="125"/>
      <c r="F4" s="125"/>
      <c r="G4" s="126"/>
      <c r="H4" s="126"/>
      <c r="I4" s="115"/>
      <c r="J4" s="125"/>
      <c r="K4" s="125"/>
      <c r="L4" s="125"/>
      <c r="M4" s="123" t="s">
        <v>108</v>
      </c>
      <c r="N4" s="127"/>
      <c r="O4" s="127"/>
      <c r="P4" s="127"/>
      <c r="Q4" s="127"/>
      <c r="R4" s="128"/>
      <c r="S4" s="126"/>
      <c r="T4" s="125"/>
      <c r="U4" s="127"/>
      <c r="V4" s="127"/>
      <c r="W4" s="127"/>
      <c r="X4" s="127"/>
      <c r="Y4" s="123"/>
      <c r="Z4" s="127"/>
      <c r="AA4" s="121"/>
      <c r="AB4" s="125"/>
      <c r="AC4" s="121"/>
      <c r="AD4" s="125"/>
      <c r="AE4" s="121"/>
      <c r="AF4" s="121"/>
      <c r="AG4" s="121"/>
      <c r="AJ4" s="111"/>
      <c r="AK4" s="111"/>
      <c r="AL4" s="111"/>
    </row>
    <row r="5" spans="1:38" x14ac:dyDescent="0.2">
      <c r="C5" s="125"/>
      <c r="D5" s="125"/>
      <c r="E5" s="125"/>
      <c r="F5" s="125"/>
      <c r="G5" s="123" t="s">
        <v>109</v>
      </c>
      <c r="H5" s="123"/>
      <c r="I5" s="123" t="s">
        <v>110</v>
      </c>
      <c r="J5" s="125"/>
      <c r="K5" s="123" t="s">
        <v>18</v>
      </c>
      <c r="L5" s="125"/>
      <c r="M5" s="123" t="s">
        <v>111</v>
      </c>
      <c r="N5" s="123"/>
      <c r="O5" s="123" t="s">
        <v>20</v>
      </c>
      <c r="P5" s="123"/>
      <c r="Q5" s="123" t="s">
        <v>21</v>
      </c>
      <c r="R5" s="123"/>
      <c r="S5" s="123" t="s">
        <v>19</v>
      </c>
      <c r="T5" s="125"/>
      <c r="U5" s="123" t="s">
        <v>22</v>
      </c>
      <c r="V5" s="123"/>
      <c r="W5" s="123" t="s">
        <v>23</v>
      </c>
      <c r="X5" s="123"/>
      <c r="Y5" s="123" t="s">
        <v>112</v>
      </c>
      <c r="Z5" s="127"/>
      <c r="AA5" s="129" t="s">
        <v>113</v>
      </c>
      <c r="AB5" s="125"/>
      <c r="AC5" s="129" t="s">
        <v>114</v>
      </c>
      <c r="AD5" s="125"/>
      <c r="AE5" s="129" t="s">
        <v>24</v>
      </c>
      <c r="AF5" s="121"/>
      <c r="AG5" s="129" t="s">
        <v>115</v>
      </c>
    </row>
    <row r="6" spans="1:38" x14ac:dyDescent="0.2">
      <c r="A6" s="123" t="s">
        <v>105</v>
      </c>
      <c r="C6" s="123" t="s">
        <v>116</v>
      </c>
      <c r="D6" s="123"/>
      <c r="E6" s="123" t="s">
        <v>117</v>
      </c>
      <c r="F6" s="123"/>
      <c r="G6" s="123" t="s">
        <v>118</v>
      </c>
      <c r="H6" s="123"/>
      <c r="I6" s="123" t="s">
        <v>118</v>
      </c>
      <c r="J6" s="125"/>
      <c r="K6" s="123" t="s">
        <v>118</v>
      </c>
      <c r="L6" s="125"/>
      <c r="M6" s="123" t="s">
        <v>118</v>
      </c>
      <c r="N6" s="123"/>
      <c r="O6" s="123" t="s">
        <v>118</v>
      </c>
      <c r="P6" s="123"/>
      <c r="Q6" s="123" t="s">
        <v>118</v>
      </c>
      <c r="R6" s="123"/>
      <c r="S6" s="123" t="s">
        <v>118</v>
      </c>
      <c r="T6" s="125"/>
      <c r="U6" s="123" t="s">
        <v>118</v>
      </c>
      <c r="V6" s="123"/>
      <c r="W6" s="123" t="s">
        <v>118</v>
      </c>
      <c r="X6" s="123"/>
      <c r="Y6" s="123" t="s">
        <v>118</v>
      </c>
      <c r="Z6" s="121"/>
      <c r="AA6" s="130" t="s">
        <v>118</v>
      </c>
      <c r="AB6" s="125"/>
      <c r="AC6" s="130" t="s">
        <v>118</v>
      </c>
      <c r="AD6" s="125"/>
      <c r="AE6" s="130" t="s">
        <v>119</v>
      </c>
      <c r="AF6" s="121"/>
      <c r="AG6" s="129" t="s">
        <v>118</v>
      </c>
    </row>
    <row r="7" spans="1:38" x14ac:dyDescent="0.2">
      <c r="A7" s="124" t="s">
        <v>106</v>
      </c>
      <c r="C7" s="124" t="s">
        <v>120</v>
      </c>
      <c r="D7" s="125"/>
      <c r="E7" s="124" t="s">
        <v>121</v>
      </c>
      <c r="F7" s="125"/>
      <c r="G7" s="131" t="s">
        <v>122</v>
      </c>
      <c r="H7" s="125"/>
      <c r="I7" s="131" t="s">
        <v>123</v>
      </c>
      <c r="J7" s="125"/>
      <c r="K7" s="131" t="s">
        <v>124</v>
      </c>
      <c r="L7" s="125"/>
      <c r="M7" s="131" t="s">
        <v>125</v>
      </c>
      <c r="N7" s="132"/>
      <c r="O7" s="131" t="s">
        <v>126</v>
      </c>
      <c r="P7" s="132"/>
      <c r="Q7" s="131" t="s">
        <v>127</v>
      </c>
      <c r="R7" s="125"/>
      <c r="S7" s="131" t="s">
        <v>128</v>
      </c>
      <c r="T7" s="121"/>
      <c r="U7" s="131" t="s">
        <v>129</v>
      </c>
      <c r="V7" s="132"/>
      <c r="W7" s="131" t="s">
        <v>130</v>
      </c>
      <c r="X7" s="125"/>
      <c r="Y7" s="131" t="s">
        <v>131</v>
      </c>
      <c r="Z7" s="121"/>
      <c r="AA7" s="133" t="s">
        <v>132</v>
      </c>
      <c r="AB7" s="132"/>
      <c r="AC7" s="133" t="s">
        <v>133</v>
      </c>
      <c r="AD7" s="132"/>
      <c r="AE7" s="133" t="s">
        <v>134</v>
      </c>
      <c r="AF7" s="121"/>
      <c r="AG7" s="133" t="s">
        <v>135</v>
      </c>
    </row>
    <row r="8" spans="1:38" x14ac:dyDescent="0.2">
      <c r="A8" s="134"/>
      <c r="C8" s="134"/>
      <c r="D8" s="125"/>
      <c r="E8" s="136"/>
      <c r="F8" s="125"/>
      <c r="G8" s="134"/>
      <c r="H8" s="125"/>
      <c r="I8" s="132"/>
      <c r="J8" s="125"/>
      <c r="K8" s="132"/>
      <c r="L8" s="125"/>
      <c r="M8" s="132"/>
      <c r="N8" s="125"/>
      <c r="O8" s="132"/>
      <c r="P8" s="132"/>
      <c r="Q8" s="132"/>
      <c r="R8" s="132"/>
      <c r="S8" s="132"/>
      <c r="T8" s="125"/>
      <c r="U8" s="132"/>
      <c r="V8" s="121"/>
      <c r="W8" s="132"/>
      <c r="X8" s="132"/>
      <c r="Y8" s="132"/>
      <c r="Z8" s="125"/>
      <c r="AA8" s="132"/>
      <c r="AB8" s="121"/>
      <c r="AC8" s="135"/>
      <c r="AD8" s="132"/>
      <c r="AE8" s="135"/>
      <c r="AF8" s="132"/>
      <c r="AG8" s="135"/>
      <c r="AH8" s="121"/>
      <c r="AI8" s="135"/>
    </row>
    <row r="9" spans="1:38" x14ac:dyDescent="0.2">
      <c r="A9" s="123">
        <v>1</v>
      </c>
      <c r="C9" s="113" t="s">
        <v>86</v>
      </c>
      <c r="D9" s="113"/>
      <c r="E9" s="125"/>
      <c r="F9" s="113"/>
      <c r="G9" s="5"/>
      <c r="H9" s="8"/>
      <c r="I9" s="5"/>
      <c r="J9" s="8"/>
      <c r="S9" s="5"/>
      <c r="T9" s="8"/>
      <c r="AC9" s="5"/>
      <c r="AD9" s="8"/>
      <c r="AG9" s="5"/>
    </row>
    <row r="10" spans="1:38" x14ac:dyDescent="0.2">
      <c r="A10" s="123">
        <f>A9+1</f>
        <v>2</v>
      </c>
      <c r="C10" s="114" t="s">
        <v>87</v>
      </c>
      <c r="D10" s="114"/>
      <c r="E10" s="125"/>
      <c r="F10" s="114"/>
      <c r="G10" s="8"/>
      <c r="H10" s="8"/>
      <c r="I10" s="8"/>
      <c r="J10" s="8"/>
      <c r="S10" s="8"/>
      <c r="T10" s="8"/>
      <c r="AC10" s="8"/>
      <c r="AD10" s="8"/>
      <c r="AG10" s="8"/>
    </row>
    <row r="11" spans="1:38" x14ac:dyDescent="0.2">
      <c r="A11" s="123">
        <f t="shared" ref="A11:A58" si="0">A10+1</f>
        <v>3</v>
      </c>
      <c r="C11" s="115" t="s">
        <v>88</v>
      </c>
      <c r="D11" s="115"/>
      <c r="E11" s="117" t="s">
        <v>137</v>
      </c>
      <c r="F11" s="115"/>
      <c r="G11" s="30"/>
      <c r="H11" s="30"/>
      <c r="I11" s="30">
        <f>ROUND('EV-HP Rate Design Modifications'!F15,2)</f>
        <v>114</v>
      </c>
      <c r="J11" s="30"/>
      <c r="S11" s="8"/>
      <c r="T11" s="8"/>
      <c r="AC11" s="8"/>
      <c r="AD11" s="8"/>
      <c r="AG11" s="6">
        <f>G11+I11+S11+AC11</f>
        <v>114</v>
      </c>
      <c r="AI11" s="6"/>
      <c r="AJ11" s="41"/>
    </row>
    <row r="12" spans="1:38" x14ac:dyDescent="0.2">
      <c r="A12" s="123">
        <f t="shared" si="0"/>
        <v>4</v>
      </c>
      <c r="C12" s="115" t="s">
        <v>89</v>
      </c>
      <c r="D12" s="115"/>
      <c r="E12" s="117" t="s">
        <v>137</v>
      </c>
      <c r="F12" s="115"/>
      <c r="G12" s="30"/>
      <c r="H12" s="30"/>
      <c r="I12" s="30">
        <f>ROUND('EV-HP Rate Design Modifications'!F19,2)</f>
        <v>113.37</v>
      </c>
      <c r="J12" s="30"/>
      <c r="S12" s="8"/>
      <c r="T12" s="8"/>
      <c r="AC12" s="8"/>
      <c r="AD12" s="8"/>
      <c r="AG12" s="6">
        <f>G12+I12+S12+AC12</f>
        <v>113.37</v>
      </c>
      <c r="AI12" s="6"/>
      <c r="AJ12" s="41"/>
    </row>
    <row r="13" spans="1:38" x14ac:dyDescent="0.2">
      <c r="A13" s="123">
        <f t="shared" si="0"/>
        <v>5</v>
      </c>
      <c r="C13" s="115"/>
      <c r="D13" s="115"/>
      <c r="E13" s="117"/>
      <c r="F13" s="115"/>
      <c r="G13" s="8"/>
      <c r="H13" s="8"/>
      <c r="I13" s="8"/>
      <c r="J13" s="8"/>
      <c r="S13" s="8"/>
      <c r="T13" s="8"/>
      <c r="AC13" s="8"/>
      <c r="AD13" s="8"/>
      <c r="AG13" s="8"/>
      <c r="AJ13" s="7"/>
    </row>
    <row r="14" spans="1:38" x14ac:dyDescent="0.2">
      <c r="A14" s="123">
        <f t="shared" si="0"/>
        <v>6</v>
      </c>
      <c r="C14" s="114" t="s">
        <v>90</v>
      </c>
      <c r="D14" s="114"/>
      <c r="E14" s="125"/>
      <c r="F14" s="114"/>
      <c r="AJ14" s="7"/>
    </row>
    <row r="15" spans="1:38" x14ac:dyDescent="0.2">
      <c r="A15" s="123">
        <f t="shared" si="0"/>
        <v>7</v>
      </c>
      <c r="C15" s="115" t="s">
        <v>88</v>
      </c>
      <c r="D15" s="115"/>
      <c r="E15" s="117" t="s">
        <v>137</v>
      </c>
      <c r="F15" s="115"/>
      <c r="G15" s="6"/>
      <c r="H15" s="6"/>
      <c r="I15" s="6">
        <f>ROUND('EV-HP Rate Design Modifications'!G15,2)</f>
        <v>228.01</v>
      </c>
      <c r="J15" s="6"/>
      <c r="S15" s="6"/>
      <c r="T15" s="6"/>
      <c r="AC15" s="6"/>
      <c r="AD15" s="6"/>
      <c r="AG15" s="6">
        <f>G15+I15+S15+AC15</f>
        <v>228.01</v>
      </c>
      <c r="AI15" s="6"/>
      <c r="AJ15" s="7"/>
    </row>
    <row r="16" spans="1:38" x14ac:dyDescent="0.2">
      <c r="A16" s="123">
        <f t="shared" si="0"/>
        <v>8</v>
      </c>
      <c r="C16" s="115" t="s">
        <v>89</v>
      </c>
      <c r="D16" s="115"/>
      <c r="E16" s="117" t="s">
        <v>137</v>
      </c>
      <c r="F16" s="115"/>
      <c r="G16" s="6"/>
      <c r="H16" s="6"/>
      <c r="I16" s="6">
        <f>ROUND('EV-HP Rate Design Modifications'!G19,2)</f>
        <v>226.74</v>
      </c>
      <c r="J16" s="6"/>
      <c r="S16" s="6"/>
      <c r="T16" s="6"/>
      <c r="AC16" s="6"/>
      <c r="AD16" s="6"/>
      <c r="AG16" s="6">
        <f>G16+I16+S16+AC16</f>
        <v>226.74</v>
      </c>
      <c r="AI16" s="6"/>
      <c r="AJ16" s="7"/>
    </row>
    <row r="17" spans="1:38" x14ac:dyDescent="0.2">
      <c r="A17" s="123">
        <f t="shared" si="0"/>
        <v>9</v>
      </c>
      <c r="C17" s="115"/>
      <c r="D17" s="115"/>
      <c r="E17" s="117"/>
      <c r="F17" s="115"/>
      <c r="G17" s="6"/>
      <c r="H17" s="6"/>
      <c r="I17" s="6"/>
      <c r="J17" s="6"/>
      <c r="S17" s="6"/>
      <c r="T17" s="6"/>
      <c r="AC17" s="6"/>
      <c r="AD17" s="6"/>
      <c r="AG17" s="6"/>
      <c r="AJ17" s="7"/>
    </row>
    <row r="18" spans="1:38" x14ac:dyDescent="0.2">
      <c r="A18" s="123">
        <f t="shared" si="0"/>
        <v>10</v>
      </c>
      <c r="C18" s="116" t="s">
        <v>91</v>
      </c>
      <c r="D18" s="116"/>
      <c r="E18" s="137"/>
      <c r="F18" s="116"/>
      <c r="G18" s="4"/>
      <c r="H18" s="4"/>
      <c r="I18" s="4"/>
      <c r="J18" s="4"/>
      <c r="K18" s="4"/>
      <c r="L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J18" s="7"/>
    </row>
    <row r="19" spans="1:38" x14ac:dyDescent="0.2">
      <c r="A19" s="123">
        <f t="shared" si="0"/>
        <v>11</v>
      </c>
      <c r="C19" s="117" t="s">
        <v>92</v>
      </c>
      <c r="D19" s="117"/>
      <c r="E19" s="138"/>
      <c r="F19" s="117"/>
      <c r="G19" s="4"/>
      <c r="H19" s="4"/>
      <c r="K19" s="4"/>
      <c r="L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J19" s="7"/>
    </row>
    <row r="20" spans="1:38" x14ac:dyDescent="0.2">
      <c r="A20" s="123">
        <f t="shared" si="0"/>
        <v>12</v>
      </c>
      <c r="C20" s="118" t="s">
        <v>93</v>
      </c>
      <c r="D20" s="118"/>
      <c r="E20" s="117" t="s">
        <v>137</v>
      </c>
      <c r="F20" s="118"/>
      <c r="G20" s="4"/>
      <c r="H20" s="4"/>
      <c r="I20" s="6">
        <v>186.304</v>
      </c>
      <c r="J20" s="6"/>
      <c r="K20" s="4"/>
      <c r="L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30">
        <f>I20</f>
        <v>186.304</v>
      </c>
      <c r="AJ20" s="7"/>
    </row>
    <row r="21" spans="1:38" x14ac:dyDescent="0.2">
      <c r="A21" s="123">
        <f t="shared" si="0"/>
        <v>13</v>
      </c>
      <c r="C21" s="118" t="s">
        <v>94</v>
      </c>
      <c r="D21" s="118"/>
      <c r="E21" s="117" t="s">
        <v>137</v>
      </c>
      <c r="F21" s="118"/>
      <c r="G21" s="4"/>
      <c r="H21" s="4"/>
      <c r="I21" s="6">
        <v>50.237889571035566</v>
      </c>
      <c r="J21" s="6"/>
      <c r="K21" s="4"/>
      <c r="L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30">
        <f>I21</f>
        <v>50.237889571035566</v>
      </c>
      <c r="AJ21" s="7"/>
    </row>
    <row r="22" spans="1:38" x14ac:dyDescent="0.2">
      <c r="A22" s="123">
        <f t="shared" si="0"/>
        <v>14</v>
      </c>
      <c r="C22" s="118"/>
      <c r="D22" s="118"/>
      <c r="E22" s="117"/>
      <c r="F22" s="118"/>
      <c r="G22" s="4"/>
      <c r="H22" s="4"/>
      <c r="I22" s="6"/>
      <c r="J22" s="6"/>
      <c r="K22" s="4"/>
      <c r="L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30"/>
      <c r="AJ22" s="7"/>
    </row>
    <row r="23" spans="1:38" x14ac:dyDescent="0.2">
      <c r="A23" s="123">
        <f t="shared" si="0"/>
        <v>15</v>
      </c>
      <c r="C23" s="119" t="s">
        <v>95</v>
      </c>
      <c r="D23" s="119"/>
      <c r="E23" s="115"/>
      <c r="F23" s="119"/>
      <c r="G23" s="4"/>
      <c r="H23" s="4"/>
      <c r="K23" s="4"/>
      <c r="L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30"/>
      <c r="AJ23" s="7"/>
    </row>
    <row r="24" spans="1:38" x14ac:dyDescent="0.2">
      <c r="A24" s="123">
        <f t="shared" si="0"/>
        <v>16</v>
      </c>
      <c r="C24" s="120" t="s">
        <v>93</v>
      </c>
      <c r="D24" s="120"/>
      <c r="E24" s="119" t="s">
        <v>137</v>
      </c>
      <c r="F24" s="120"/>
      <c r="G24" s="4"/>
      <c r="H24" s="4"/>
      <c r="I24" s="6">
        <v>744.64262691226372</v>
      </c>
      <c r="J24" s="6"/>
      <c r="K24" s="4"/>
      <c r="L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30">
        <f>I24</f>
        <v>744.64262691226372</v>
      </c>
      <c r="AJ24" s="7"/>
    </row>
    <row r="25" spans="1:38" x14ac:dyDescent="0.2">
      <c r="A25" s="123">
        <f t="shared" si="0"/>
        <v>17</v>
      </c>
      <c r="C25" s="120" t="s">
        <v>94</v>
      </c>
      <c r="D25" s="120"/>
      <c r="E25" s="119" t="s">
        <v>137</v>
      </c>
      <c r="F25" s="120"/>
      <c r="G25" s="4"/>
      <c r="H25" s="4"/>
      <c r="I25" s="6">
        <v>59.767830378442255</v>
      </c>
      <c r="J25" s="6"/>
      <c r="K25" s="4"/>
      <c r="L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30">
        <f>I25</f>
        <v>59.767830378442255</v>
      </c>
      <c r="AJ25" s="7"/>
    </row>
    <row r="26" spans="1:38" x14ac:dyDescent="0.2">
      <c r="A26" s="123">
        <f t="shared" si="0"/>
        <v>18</v>
      </c>
      <c r="C26" s="120"/>
      <c r="D26" s="120"/>
      <c r="E26" s="119"/>
      <c r="F26" s="120"/>
      <c r="G26" s="4"/>
      <c r="H26" s="4"/>
      <c r="I26" s="4"/>
      <c r="J26" s="4"/>
      <c r="K26" s="4"/>
      <c r="L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J26" s="7"/>
    </row>
    <row r="27" spans="1:38" x14ac:dyDescent="0.2">
      <c r="A27" s="123">
        <f t="shared" si="0"/>
        <v>19</v>
      </c>
      <c r="C27" s="116" t="s">
        <v>96</v>
      </c>
      <c r="D27" s="116"/>
      <c r="E27" s="119"/>
      <c r="F27" s="116"/>
      <c r="G27" s="8"/>
      <c r="H27" s="8"/>
      <c r="I27" s="8"/>
      <c r="J27" s="8"/>
      <c r="K27" s="5"/>
      <c r="L27" s="8"/>
      <c r="S27" s="8"/>
      <c r="T27" s="8"/>
      <c r="AC27" s="4"/>
      <c r="AD27" s="4"/>
      <c r="AG27" s="4"/>
      <c r="AJ27" s="7"/>
    </row>
    <row r="28" spans="1:38" x14ac:dyDescent="0.2">
      <c r="A28" s="123">
        <f t="shared" si="0"/>
        <v>20</v>
      </c>
      <c r="C28" s="119" t="s">
        <v>97</v>
      </c>
      <c r="D28" s="119"/>
      <c r="E28" s="125"/>
      <c r="F28" s="119"/>
      <c r="AJ28" s="7"/>
    </row>
    <row r="29" spans="1:38" x14ac:dyDescent="0.2">
      <c r="A29" s="123">
        <f t="shared" si="0"/>
        <v>21</v>
      </c>
      <c r="C29" s="115" t="s">
        <v>88</v>
      </c>
      <c r="D29" s="115"/>
      <c r="E29" s="119" t="s">
        <v>138</v>
      </c>
      <c r="F29" s="115"/>
      <c r="G29" s="33">
        <v>2.724E-2</v>
      </c>
      <c r="H29" s="33"/>
      <c r="I29" s="33">
        <v>0.16808387729235269</v>
      </c>
      <c r="J29" s="33"/>
      <c r="K29" s="31">
        <v>1.4760000000000001E-2</v>
      </c>
      <c r="L29" s="31"/>
      <c r="M29" s="31">
        <v>-3.0000000000000001E-5</v>
      </c>
      <c r="N29" s="31"/>
      <c r="O29" s="31">
        <v>6.6E-4</v>
      </c>
      <c r="P29" s="31"/>
      <c r="Q29" s="31">
        <v>8.8000000000000005E-3</v>
      </c>
      <c r="R29" s="31"/>
      <c r="S29" s="32">
        <f>'EV-HP Rate Design Modifications'!$I$42</f>
        <v>1.0000000000000001E-5</v>
      </c>
      <c r="T29" s="32"/>
      <c r="U29" s="31">
        <v>0</v>
      </c>
      <c r="V29" s="31"/>
      <c r="W29" s="31">
        <v>0</v>
      </c>
      <c r="X29" s="31"/>
      <c r="Y29" s="31">
        <f>SUM(G29:W29)</f>
        <v>0.21952387729235268</v>
      </c>
      <c r="Z29" s="31"/>
      <c r="AA29" s="31">
        <v>5.0299999999999997E-3</v>
      </c>
      <c r="AB29" s="31"/>
      <c r="AC29" s="33">
        <v>0.16897543951660682</v>
      </c>
      <c r="AD29" s="33"/>
      <c r="AE29" s="31">
        <v>-3.0000000000000001E-5</v>
      </c>
      <c r="AF29" s="31"/>
      <c r="AG29" s="33">
        <f>SUM(Y29:AE29)</f>
        <v>0.39349931680895955</v>
      </c>
      <c r="AI29" s="31"/>
      <c r="AJ29" s="40"/>
      <c r="AL29" s="65"/>
    </row>
    <row r="30" spans="1:38" x14ac:dyDescent="0.2">
      <c r="A30" s="123">
        <f t="shared" si="0"/>
        <v>22</v>
      </c>
      <c r="C30" s="115" t="s">
        <v>89</v>
      </c>
      <c r="D30" s="115"/>
      <c r="E30" s="119" t="s">
        <v>138</v>
      </c>
      <c r="F30" s="115"/>
      <c r="G30" s="33">
        <v>2.724E-2</v>
      </c>
      <c r="H30" s="33"/>
      <c r="I30" s="33">
        <v>0.15472697664510246</v>
      </c>
      <c r="J30" s="33"/>
      <c r="K30" s="31">
        <v>1.4760000000000001E-2</v>
      </c>
      <c r="L30" s="31"/>
      <c r="M30" s="31">
        <v>-3.0000000000000001E-5</v>
      </c>
      <c r="N30" s="31"/>
      <c r="O30" s="31">
        <v>6.6E-4</v>
      </c>
      <c r="P30" s="31"/>
      <c r="Q30" s="31">
        <v>8.8000000000000005E-3</v>
      </c>
      <c r="R30" s="31"/>
      <c r="S30" s="32">
        <f>'EV-HP Rate Design Modifications'!$I$43</f>
        <v>1.0000000000000001E-5</v>
      </c>
      <c r="T30" s="32"/>
      <c r="U30" s="31">
        <v>0</v>
      </c>
      <c r="V30" s="31"/>
      <c r="W30" s="31">
        <v>0</v>
      </c>
      <c r="X30" s="31"/>
      <c r="Y30" s="31">
        <f>SUM(G30:W30)</f>
        <v>0.20616697664510247</v>
      </c>
      <c r="Z30" s="31"/>
      <c r="AA30" s="31">
        <v>5.0299999999999997E-3</v>
      </c>
      <c r="AB30" s="31"/>
      <c r="AC30" s="33">
        <v>0.16816101289464763</v>
      </c>
      <c r="AD30" s="33"/>
      <c r="AE30" s="31">
        <v>-3.0000000000000001E-5</v>
      </c>
      <c r="AF30" s="31"/>
      <c r="AG30" s="33">
        <f>SUM(Y30:AE30)</f>
        <v>0.37932798953975011</v>
      </c>
      <c r="AI30" s="31"/>
      <c r="AJ30" s="40"/>
      <c r="AL30" s="65"/>
    </row>
    <row r="31" spans="1:38" x14ac:dyDescent="0.2">
      <c r="A31" s="123">
        <f t="shared" si="0"/>
        <v>23</v>
      </c>
      <c r="C31" s="115"/>
      <c r="D31" s="115"/>
      <c r="E31" s="119"/>
      <c r="F31" s="115"/>
      <c r="G31" s="33"/>
      <c r="H31" s="33"/>
      <c r="I31" s="33"/>
      <c r="J31" s="33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3"/>
      <c r="AD31" s="33"/>
      <c r="AE31" s="31"/>
      <c r="AF31" s="31"/>
      <c r="AG31" s="33"/>
      <c r="AI31" s="31"/>
      <c r="AJ31" s="40"/>
      <c r="AL31" s="65"/>
    </row>
    <row r="32" spans="1:38" x14ac:dyDescent="0.2">
      <c r="A32" s="123">
        <f t="shared" si="0"/>
        <v>24</v>
      </c>
      <c r="C32" s="115" t="s">
        <v>98</v>
      </c>
      <c r="D32" s="115"/>
      <c r="E32" s="125"/>
      <c r="F32" s="115"/>
      <c r="G32" s="33"/>
      <c r="H32" s="33"/>
      <c r="I32" s="33"/>
      <c r="J32" s="33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3"/>
      <c r="AD32" s="33"/>
      <c r="AE32" s="31"/>
      <c r="AF32" s="31"/>
      <c r="AG32" s="33"/>
      <c r="AI32" s="31"/>
      <c r="AJ32" s="40"/>
      <c r="AL32" s="65"/>
    </row>
    <row r="33" spans="1:38" x14ac:dyDescent="0.2">
      <c r="A33" s="123">
        <f t="shared" si="0"/>
        <v>25</v>
      </c>
      <c r="C33" s="115" t="s">
        <v>88</v>
      </c>
      <c r="D33" s="115"/>
      <c r="E33" s="119" t="s">
        <v>138</v>
      </c>
      <c r="F33" s="115"/>
      <c r="G33" s="33">
        <v>2.724E-2</v>
      </c>
      <c r="H33" s="33"/>
      <c r="I33" s="33">
        <v>5.6999999999999998E-4</v>
      </c>
      <c r="J33" s="33"/>
      <c r="K33" s="31">
        <v>1.4760000000000001E-2</v>
      </c>
      <c r="L33" s="31"/>
      <c r="M33" s="31">
        <v>-3.0000000000000001E-5</v>
      </c>
      <c r="N33" s="31"/>
      <c r="O33" s="31">
        <v>6.6E-4</v>
      </c>
      <c r="P33" s="31"/>
      <c r="Q33" s="31">
        <v>8.8000000000000005E-3</v>
      </c>
      <c r="R33" s="31"/>
      <c r="S33" s="32">
        <f>'EV-HP Rate Design Modifications'!$I$42</f>
        <v>1.0000000000000001E-5</v>
      </c>
      <c r="T33" s="32"/>
      <c r="U33" s="31">
        <v>0</v>
      </c>
      <c r="V33" s="31"/>
      <c r="W33" s="31">
        <v>0</v>
      </c>
      <c r="X33" s="31"/>
      <c r="Y33" s="31">
        <f>SUM(G33:W33)</f>
        <v>5.2010000000000008E-2</v>
      </c>
      <c r="Z33" s="31"/>
      <c r="AA33" s="31">
        <v>5.0299999999999997E-3</v>
      </c>
      <c r="AB33" s="31"/>
      <c r="AC33" s="33">
        <v>0.10430746370436245</v>
      </c>
      <c r="AD33" s="33"/>
      <c r="AE33" s="31">
        <v>-3.0000000000000001E-5</v>
      </c>
      <c r="AF33" s="31"/>
      <c r="AG33" s="33">
        <f>SUM(Y33:AE33)</f>
        <v>0.16131746370436245</v>
      </c>
      <c r="AI33" s="31"/>
      <c r="AJ33" s="40"/>
      <c r="AL33" s="65"/>
    </row>
    <row r="34" spans="1:38" x14ac:dyDescent="0.2">
      <c r="A34" s="123">
        <f t="shared" si="0"/>
        <v>26</v>
      </c>
      <c r="C34" s="115" t="s">
        <v>89</v>
      </c>
      <c r="D34" s="115"/>
      <c r="E34" s="119" t="s">
        <v>138</v>
      </c>
      <c r="F34" s="115"/>
      <c r="G34" s="33">
        <v>2.724E-2</v>
      </c>
      <c r="H34" s="33"/>
      <c r="I34" s="33">
        <v>5.6999999999999998E-4</v>
      </c>
      <c r="J34" s="33"/>
      <c r="K34" s="31">
        <v>1.4760000000000001E-2</v>
      </c>
      <c r="L34" s="31"/>
      <c r="M34" s="31">
        <v>-3.0000000000000001E-5</v>
      </c>
      <c r="N34" s="31"/>
      <c r="O34" s="31">
        <v>6.6E-4</v>
      </c>
      <c r="P34" s="31"/>
      <c r="Q34" s="31">
        <v>8.8000000000000005E-3</v>
      </c>
      <c r="R34" s="31"/>
      <c r="S34" s="32">
        <f>'EV-HP Rate Design Modifications'!$I$43</f>
        <v>1.0000000000000001E-5</v>
      </c>
      <c r="T34" s="32"/>
      <c r="U34" s="31">
        <v>0</v>
      </c>
      <c r="V34" s="31"/>
      <c r="W34" s="31">
        <v>0</v>
      </c>
      <c r="X34" s="31"/>
      <c r="Y34" s="31">
        <f>SUM(G34:W34)</f>
        <v>5.2010000000000008E-2</v>
      </c>
      <c r="Z34" s="31"/>
      <c r="AA34" s="31">
        <v>5.0299999999999997E-3</v>
      </c>
      <c r="AB34" s="31"/>
      <c r="AC34" s="33">
        <v>0.10382612199232939</v>
      </c>
      <c r="AD34" s="33"/>
      <c r="AE34" s="31">
        <v>-3.0000000000000001E-5</v>
      </c>
      <c r="AF34" s="31"/>
      <c r="AG34" s="33">
        <f>SUM(Y34:AE34)</f>
        <v>0.16083612199232941</v>
      </c>
      <c r="AI34" s="31"/>
      <c r="AJ34" s="40"/>
      <c r="AL34" s="65"/>
    </row>
    <row r="35" spans="1:38" x14ac:dyDescent="0.2">
      <c r="A35" s="123">
        <f t="shared" si="0"/>
        <v>27</v>
      </c>
      <c r="C35" s="115"/>
      <c r="D35" s="115"/>
      <c r="E35" s="119"/>
      <c r="F35" s="115"/>
      <c r="G35" s="33"/>
      <c r="H35" s="33"/>
      <c r="I35" s="33"/>
      <c r="J35" s="33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3"/>
      <c r="AD35" s="33"/>
      <c r="AE35" s="31"/>
      <c r="AF35" s="31"/>
      <c r="AG35" s="33"/>
      <c r="AI35" s="31"/>
      <c r="AJ35" s="40"/>
      <c r="AL35" s="65"/>
    </row>
    <row r="36" spans="1:38" x14ac:dyDescent="0.2">
      <c r="A36" s="123">
        <f t="shared" si="0"/>
        <v>28</v>
      </c>
      <c r="C36" s="115" t="s">
        <v>99</v>
      </c>
      <c r="D36" s="115"/>
      <c r="E36" s="125"/>
      <c r="F36" s="115"/>
      <c r="G36" s="33"/>
      <c r="H36" s="33"/>
      <c r="I36" s="33"/>
      <c r="J36" s="33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3"/>
      <c r="AD36" s="33"/>
      <c r="AE36" s="31"/>
      <c r="AF36" s="31"/>
      <c r="AG36" s="33"/>
      <c r="AI36" s="31"/>
      <c r="AJ36" s="40"/>
      <c r="AL36" s="65"/>
    </row>
    <row r="37" spans="1:38" x14ac:dyDescent="0.2">
      <c r="A37" s="123">
        <f t="shared" si="0"/>
        <v>29</v>
      </c>
      <c r="C37" s="115" t="s">
        <v>88</v>
      </c>
      <c r="D37" s="115"/>
      <c r="E37" s="119" t="s">
        <v>138</v>
      </c>
      <c r="F37" s="115"/>
      <c r="G37" s="33">
        <v>2.724E-2</v>
      </c>
      <c r="H37" s="33"/>
      <c r="I37" s="33">
        <v>5.6999999999999998E-4</v>
      </c>
      <c r="J37" s="33"/>
      <c r="K37" s="31">
        <v>1.4760000000000001E-2</v>
      </c>
      <c r="L37" s="31"/>
      <c r="M37" s="31">
        <v>-3.0000000000000001E-5</v>
      </c>
      <c r="N37" s="31"/>
      <c r="O37" s="31">
        <v>6.6E-4</v>
      </c>
      <c r="P37" s="31"/>
      <c r="Q37" s="31">
        <v>8.8000000000000005E-3</v>
      </c>
      <c r="R37" s="31"/>
      <c r="S37" s="32">
        <f>'EV-HP Rate Design Modifications'!$I$42</f>
        <v>1.0000000000000001E-5</v>
      </c>
      <c r="T37" s="32"/>
      <c r="U37" s="31">
        <v>0</v>
      </c>
      <c r="V37" s="31"/>
      <c r="W37" s="31">
        <v>0</v>
      </c>
      <c r="X37" s="31"/>
      <c r="Y37" s="31">
        <f>SUM(G37:W37)</f>
        <v>5.2010000000000008E-2</v>
      </c>
      <c r="Z37" s="31"/>
      <c r="AA37" s="31">
        <v>5.0299999999999997E-3</v>
      </c>
      <c r="AB37" s="31"/>
      <c r="AC37" s="33">
        <v>5.3213306128361976E-2</v>
      </c>
      <c r="AD37" s="33"/>
      <c r="AE37" s="31">
        <v>-3.0000000000000001E-5</v>
      </c>
      <c r="AF37" s="31"/>
      <c r="AG37" s="33">
        <f>SUM(Y37:AE37)</f>
        <v>0.11022330612836198</v>
      </c>
      <c r="AI37" s="31"/>
      <c r="AJ37" s="40"/>
      <c r="AL37" s="65"/>
    </row>
    <row r="38" spans="1:38" x14ac:dyDescent="0.2">
      <c r="A38" s="123">
        <f t="shared" si="0"/>
        <v>30</v>
      </c>
      <c r="C38" s="115" t="s">
        <v>89</v>
      </c>
      <c r="D38" s="115"/>
      <c r="E38" s="119" t="s">
        <v>138</v>
      </c>
      <c r="F38" s="115"/>
      <c r="G38" s="33">
        <v>2.724E-2</v>
      </c>
      <c r="H38" s="33"/>
      <c r="I38" s="33">
        <v>5.6999999999999998E-4</v>
      </c>
      <c r="J38" s="33"/>
      <c r="K38" s="31">
        <v>1.4760000000000001E-2</v>
      </c>
      <c r="L38" s="31"/>
      <c r="M38" s="31">
        <v>-3.0000000000000001E-5</v>
      </c>
      <c r="N38" s="31"/>
      <c r="O38" s="31">
        <v>6.6E-4</v>
      </c>
      <c r="P38" s="31"/>
      <c r="Q38" s="31">
        <v>8.8000000000000005E-3</v>
      </c>
      <c r="R38" s="31"/>
      <c r="S38" s="32">
        <f>'EV-HP Rate Design Modifications'!$I$43</f>
        <v>1.0000000000000001E-5</v>
      </c>
      <c r="T38" s="32"/>
      <c r="U38" s="31">
        <v>0</v>
      </c>
      <c r="V38" s="31"/>
      <c r="W38" s="31">
        <v>0</v>
      </c>
      <c r="X38" s="31"/>
      <c r="Y38" s="31">
        <f>SUM(G38:W38)</f>
        <v>5.2010000000000008E-2</v>
      </c>
      <c r="Z38" s="31"/>
      <c r="AA38" s="31">
        <v>5.0299999999999997E-3</v>
      </c>
      <c r="AB38" s="31"/>
      <c r="AC38" s="33">
        <v>5.2929561686387655E-2</v>
      </c>
      <c r="AD38" s="33"/>
      <c r="AE38" s="31">
        <v>-3.0000000000000001E-5</v>
      </c>
      <c r="AF38" s="31"/>
      <c r="AG38" s="33">
        <f>SUM(Y38:AE38)</f>
        <v>0.10993956168638766</v>
      </c>
      <c r="AI38" s="31"/>
      <c r="AJ38" s="40"/>
      <c r="AL38" s="65"/>
    </row>
    <row r="39" spans="1:38" x14ac:dyDescent="0.2">
      <c r="A39" s="123">
        <f t="shared" si="0"/>
        <v>31</v>
      </c>
      <c r="C39" s="115"/>
      <c r="D39" s="115"/>
      <c r="E39" s="119"/>
      <c r="F39" s="115"/>
      <c r="G39" s="33"/>
      <c r="H39" s="33"/>
      <c r="I39" s="33"/>
      <c r="J39" s="33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3"/>
      <c r="AD39" s="33"/>
      <c r="AE39" s="31"/>
      <c r="AF39" s="31"/>
      <c r="AG39" s="33"/>
      <c r="AI39" s="31"/>
      <c r="AJ39" s="40"/>
      <c r="AL39" s="65"/>
    </row>
    <row r="40" spans="1:38" x14ac:dyDescent="0.2">
      <c r="A40" s="123">
        <f t="shared" si="0"/>
        <v>32</v>
      </c>
      <c r="C40" s="119" t="s">
        <v>100</v>
      </c>
      <c r="D40" s="119"/>
      <c r="E40" s="125"/>
      <c r="F40" s="119"/>
      <c r="G40" s="33"/>
      <c r="H40" s="33"/>
      <c r="I40" s="33"/>
      <c r="J40" s="33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3"/>
      <c r="AD40" s="33"/>
      <c r="AE40" s="31"/>
      <c r="AF40" s="31"/>
      <c r="AG40" s="33"/>
      <c r="AI40" s="31"/>
      <c r="AJ40" s="40"/>
      <c r="AL40" s="65"/>
    </row>
    <row r="41" spans="1:38" x14ac:dyDescent="0.2">
      <c r="A41" s="123">
        <f t="shared" si="0"/>
        <v>33</v>
      </c>
      <c r="C41" s="115" t="s">
        <v>88</v>
      </c>
      <c r="D41" s="115"/>
      <c r="E41" s="119" t="s">
        <v>138</v>
      </c>
      <c r="F41" s="115"/>
      <c r="G41" s="33">
        <v>2.724E-2</v>
      </c>
      <c r="H41" s="33"/>
      <c r="I41" s="33">
        <v>0.16808387729235269</v>
      </c>
      <c r="J41" s="33"/>
      <c r="K41" s="31">
        <v>1.4760000000000001E-2</v>
      </c>
      <c r="L41" s="31"/>
      <c r="M41" s="31">
        <v>-3.0000000000000001E-5</v>
      </c>
      <c r="N41" s="31"/>
      <c r="O41" s="31">
        <v>6.6E-4</v>
      </c>
      <c r="P41" s="31"/>
      <c r="Q41" s="31">
        <v>8.8000000000000005E-3</v>
      </c>
      <c r="R41" s="31"/>
      <c r="S41" s="32">
        <f>'EV-HP Rate Design Modifications'!$I$42</f>
        <v>1.0000000000000001E-5</v>
      </c>
      <c r="T41" s="32"/>
      <c r="U41" s="31">
        <v>0</v>
      </c>
      <c r="V41" s="31"/>
      <c r="W41" s="31">
        <v>0</v>
      </c>
      <c r="X41" s="31"/>
      <c r="Y41" s="31">
        <f>SUM(G41:W41)</f>
        <v>0.21952387729235268</v>
      </c>
      <c r="Z41" s="31"/>
      <c r="AA41" s="31">
        <v>5.0299999999999997E-3</v>
      </c>
      <c r="AB41" s="31"/>
      <c r="AC41" s="33">
        <v>0.14916287522609334</v>
      </c>
      <c r="AD41" s="33"/>
      <c r="AE41" s="31">
        <v>-3.0000000000000001E-5</v>
      </c>
      <c r="AF41" s="31"/>
      <c r="AG41" s="33">
        <f>SUM(Y41:AE41)</f>
        <v>0.37368675251844607</v>
      </c>
      <c r="AI41" s="31"/>
      <c r="AJ41" s="40"/>
      <c r="AL41" s="65"/>
    </row>
    <row r="42" spans="1:38" x14ac:dyDescent="0.2">
      <c r="A42" s="123">
        <f t="shared" si="0"/>
        <v>34</v>
      </c>
      <c r="C42" s="115" t="s">
        <v>89</v>
      </c>
      <c r="D42" s="115"/>
      <c r="E42" s="119" t="s">
        <v>138</v>
      </c>
      <c r="F42" s="115"/>
      <c r="G42" s="33">
        <v>2.724E-2</v>
      </c>
      <c r="H42" s="33"/>
      <c r="I42" s="33">
        <v>0.15472697664510246</v>
      </c>
      <c r="J42" s="33"/>
      <c r="K42" s="31">
        <v>1.4760000000000001E-2</v>
      </c>
      <c r="L42" s="31"/>
      <c r="M42" s="31">
        <v>-3.0000000000000001E-5</v>
      </c>
      <c r="N42" s="31"/>
      <c r="O42" s="31">
        <v>6.6E-4</v>
      </c>
      <c r="P42" s="31"/>
      <c r="Q42" s="31">
        <v>8.8000000000000005E-3</v>
      </c>
      <c r="R42" s="31"/>
      <c r="S42" s="32">
        <f>'EV-HP Rate Design Modifications'!$I$43</f>
        <v>1.0000000000000001E-5</v>
      </c>
      <c r="T42" s="32"/>
      <c r="U42" s="31">
        <v>0</v>
      </c>
      <c r="V42" s="31"/>
      <c r="W42" s="31">
        <v>0</v>
      </c>
      <c r="X42" s="31"/>
      <c r="Y42" s="31">
        <f>SUM(G42:W42)</f>
        <v>0.20616697664510247</v>
      </c>
      <c r="Z42" s="31"/>
      <c r="AA42" s="31">
        <v>5.0299999999999997E-3</v>
      </c>
      <c r="AB42" s="31"/>
      <c r="AC42" s="33">
        <v>0.14848085209619005</v>
      </c>
      <c r="AD42" s="33"/>
      <c r="AE42" s="31">
        <v>-3.0000000000000001E-5</v>
      </c>
      <c r="AF42" s="31"/>
      <c r="AG42" s="33">
        <f>SUM(Y42:AE42)</f>
        <v>0.35964782874129253</v>
      </c>
      <c r="AI42" s="31"/>
      <c r="AJ42" s="40"/>
      <c r="AL42" s="65"/>
    </row>
    <row r="43" spans="1:38" x14ac:dyDescent="0.2">
      <c r="A43" s="123">
        <f t="shared" si="0"/>
        <v>35</v>
      </c>
      <c r="C43" s="115"/>
      <c r="D43" s="115"/>
      <c r="E43" s="119"/>
      <c r="F43" s="115"/>
      <c r="G43" s="33"/>
      <c r="H43" s="33"/>
      <c r="I43" s="33"/>
      <c r="J43" s="33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3"/>
      <c r="AD43" s="33"/>
      <c r="AE43" s="31"/>
      <c r="AF43" s="31"/>
      <c r="AG43" s="33"/>
      <c r="AI43" s="31"/>
      <c r="AJ43" s="40"/>
    </row>
    <row r="44" spans="1:38" x14ac:dyDescent="0.2">
      <c r="A44" s="123">
        <f t="shared" si="0"/>
        <v>36</v>
      </c>
      <c r="C44" s="115" t="s">
        <v>101</v>
      </c>
      <c r="D44" s="115"/>
      <c r="E44" s="125"/>
      <c r="F44" s="115"/>
      <c r="G44" s="33"/>
      <c r="H44" s="33"/>
      <c r="I44" s="33"/>
      <c r="J44" s="33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3"/>
      <c r="AD44" s="33"/>
      <c r="AE44" s="31"/>
      <c r="AF44" s="31"/>
      <c r="AG44" s="33"/>
      <c r="AI44" s="31"/>
      <c r="AJ44" s="40"/>
    </row>
    <row r="45" spans="1:38" x14ac:dyDescent="0.2">
      <c r="A45" s="123">
        <f t="shared" si="0"/>
        <v>37</v>
      </c>
      <c r="C45" s="115" t="s">
        <v>88</v>
      </c>
      <c r="D45" s="115"/>
      <c r="E45" s="119" t="s">
        <v>138</v>
      </c>
      <c r="F45" s="115"/>
      <c r="G45" s="33">
        <v>2.724E-2</v>
      </c>
      <c r="H45" s="33"/>
      <c r="I45" s="33">
        <v>5.6999999999999998E-4</v>
      </c>
      <c r="J45" s="33"/>
      <c r="K45" s="31">
        <v>1.4760000000000001E-2</v>
      </c>
      <c r="L45" s="31"/>
      <c r="M45" s="31">
        <v>-3.0000000000000001E-5</v>
      </c>
      <c r="N45" s="31"/>
      <c r="O45" s="31">
        <v>6.6E-4</v>
      </c>
      <c r="P45" s="31"/>
      <c r="Q45" s="31">
        <v>8.8000000000000005E-3</v>
      </c>
      <c r="R45" s="31"/>
      <c r="S45" s="32">
        <f>'EV-HP Rate Design Modifications'!$I$42</f>
        <v>1.0000000000000001E-5</v>
      </c>
      <c r="T45" s="32"/>
      <c r="U45" s="31">
        <v>0</v>
      </c>
      <c r="V45" s="31"/>
      <c r="W45" s="31">
        <v>0</v>
      </c>
      <c r="X45" s="31"/>
      <c r="Y45" s="31">
        <f>SUM(G45:W45)</f>
        <v>5.2010000000000008E-2</v>
      </c>
      <c r="Z45" s="31"/>
      <c r="AA45" s="31">
        <v>5.0299999999999997E-3</v>
      </c>
      <c r="AB45" s="31"/>
      <c r="AC45" s="33">
        <v>9.8193959136983908E-2</v>
      </c>
      <c r="AD45" s="33"/>
      <c r="AE45" s="31">
        <v>-3.0000000000000001E-5</v>
      </c>
      <c r="AF45" s="31"/>
      <c r="AG45" s="33">
        <f>SUM(Y45:AE45)</f>
        <v>0.1552039591369839</v>
      </c>
      <c r="AI45" s="31"/>
      <c r="AJ45" s="40"/>
    </row>
    <row r="46" spans="1:38" x14ac:dyDescent="0.2">
      <c r="A46" s="123">
        <f t="shared" si="0"/>
        <v>38</v>
      </c>
      <c r="C46" s="115" t="s">
        <v>89</v>
      </c>
      <c r="D46" s="115"/>
      <c r="E46" s="119" t="s">
        <v>138</v>
      </c>
      <c r="F46" s="115"/>
      <c r="G46" s="33">
        <v>2.724E-2</v>
      </c>
      <c r="H46" s="33"/>
      <c r="I46" s="33">
        <v>5.6999999999999998E-4</v>
      </c>
      <c r="J46" s="33"/>
      <c r="K46" s="31">
        <v>1.4760000000000001E-2</v>
      </c>
      <c r="L46" s="31"/>
      <c r="M46" s="31">
        <v>-3.0000000000000001E-5</v>
      </c>
      <c r="N46" s="31"/>
      <c r="O46" s="31">
        <v>6.6E-4</v>
      </c>
      <c r="P46" s="31"/>
      <c r="Q46" s="31">
        <v>8.8000000000000005E-3</v>
      </c>
      <c r="R46" s="31"/>
      <c r="S46" s="32">
        <f>'EV-HP Rate Design Modifications'!$I$43</f>
        <v>1.0000000000000001E-5</v>
      </c>
      <c r="T46" s="32"/>
      <c r="U46" s="31">
        <v>0</v>
      </c>
      <c r="V46" s="31"/>
      <c r="W46" s="31">
        <v>0</v>
      </c>
      <c r="X46" s="31"/>
      <c r="Y46" s="31">
        <f>SUM(G46:W46)</f>
        <v>5.2010000000000008E-2</v>
      </c>
      <c r="Z46" s="31"/>
      <c r="AA46" s="31">
        <v>5.0299999999999997E-3</v>
      </c>
      <c r="AB46" s="31"/>
      <c r="AC46" s="33">
        <v>9.7787656482915042E-2</v>
      </c>
      <c r="AD46" s="33"/>
      <c r="AE46" s="31">
        <v>-3.0000000000000001E-5</v>
      </c>
      <c r="AF46" s="31"/>
      <c r="AG46" s="33">
        <f>SUM(Y46:AE46)</f>
        <v>0.15479765648291505</v>
      </c>
      <c r="AI46" s="31"/>
      <c r="AJ46" s="40"/>
    </row>
    <row r="47" spans="1:38" x14ac:dyDescent="0.2">
      <c r="A47" s="123">
        <f t="shared" si="0"/>
        <v>39</v>
      </c>
      <c r="C47" s="115"/>
      <c r="D47" s="115"/>
      <c r="E47" s="119"/>
      <c r="F47" s="115"/>
      <c r="G47" s="33"/>
      <c r="H47" s="33"/>
      <c r="I47" s="33"/>
      <c r="J47" s="33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3"/>
      <c r="AD47" s="33"/>
      <c r="AE47" s="31"/>
      <c r="AF47" s="31"/>
      <c r="AG47" s="33"/>
      <c r="AI47" s="31"/>
      <c r="AJ47" s="40"/>
    </row>
    <row r="48" spans="1:38" x14ac:dyDescent="0.2">
      <c r="A48" s="123">
        <f t="shared" si="0"/>
        <v>40</v>
      </c>
      <c r="C48" s="115" t="s">
        <v>102</v>
      </c>
      <c r="D48" s="115"/>
      <c r="E48" s="125"/>
      <c r="F48" s="115"/>
      <c r="G48" s="33"/>
      <c r="H48" s="33"/>
      <c r="I48" s="33"/>
      <c r="J48" s="33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3"/>
      <c r="AD48" s="33"/>
      <c r="AE48" s="31"/>
      <c r="AF48" s="31"/>
      <c r="AG48" s="33"/>
      <c r="AI48" s="31"/>
      <c r="AJ48" s="40"/>
    </row>
    <row r="49" spans="1:36" x14ac:dyDescent="0.2">
      <c r="A49" s="123">
        <f t="shared" si="0"/>
        <v>41</v>
      </c>
      <c r="C49" s="115" t="s">
        <v>88</v>
      </c>
      <c r="D49" s="115"/>
      <c r="E49" s="119" t="s">
        <v>138</v>
      </c>
      <c r="F49" s="115"/>
      <c r="G49" s="33">
        <v>2.724E-2</v>
      </c>
      <c r="H49" s="33"/>
      <c r="I49" s="33">
        <v>5.6999999999999998E-4</v>
      </c>
      <c r="J49" s="33"/>
      <c r="K49" s="31">
        <v>1.4760000000000001E-2</v>
      </c>
      <c r="L49" s="31"/>
      <c r="M49" s="31">
        <v>-3.0000000000000001E-5</v>
      </c>
      <c r="N49" s="31"/>
      <c r="O49" s="31">
        <v>6.6E-4</v>
      </c>
      <c r="P49" s="31"/>
      <c r="Q49" s="31">
        <v>8.8000000000000005E-3</v>
      </c>
      <c r="R49" s="31"/>
      <c r="S49" s="32">
        <f>'EV-HP Rate Design Modifications'!$I$42</f>
        <v>1.0000000000000001E-5</v>
      </c>
      <c r="T49" s="32"/>
      <c r="U49" s="31">
        <v>0</v>
      </c>
      <c r="V49" s="31"/>
      <c r="W49" s="31">
        <v>0</v>
      </c>
      <c r="X49" s="31"/>
      <c r="Y49" s="31">
        <f>SUM(G49:W49)</f>
        <v>5.2010000000000008E-2</v>
      </c>
      <c r="Z49" s="31"/>
      <c r="AA49" s="31">
        <v>5.0299999999999997E-3</v>
      </c>
      <c r="AB49" s="31"/>
      <c r="AC49" s="33">
        <v>5.4393614177539379E-2</v>
      </c>
      <c r="AD49" s="33"/>
      <c r="AE49" s="31">
        <v>-3.0000000000000001E-5</v>
      </c>
      <c r="AF49" s="31"/>
      <c r="AG49" s="33">
        <f>SUM(Y49:AE49)</f>
        <v>0.11140361417753938</v>
      </c>
      <c r="AI49" s="31"/>
      <c r="AJ49" s="40"/>
    </row>
    <row r="50" spans="1:36" x14ac:dyDescent="0.2">
      <c r="A50" s="123">
        <f t="shared" si="0"/>
        <v>42</v>
      </c>
      <c r="C50" s="115" t="s">
        <v>89</v>
      </c>
      <c r="D50" s="115"/>
      <c r="E50" s="119" t="s">
        <v>138</v>
      </c>
      <c r="F50" s="115"/>
      <c r="G50" s="33">
        <v>2.724E-2</v>
      </c>
      <c r="H50" s="33"/>
      <c r="I50" s="33">
        <v>5.6999999999999998E-4</v>
      </c>
      <c r="J50" s="33"/>
      <c r="K50" s="31">
        <v>1.4760000000000001E-2</v>
      </c>
      <c r="L50" s="31"/>
      <c r="M50" s="31">
        <v>-3.0000000000000001E-5</v>
      </c>
      <c r="N50" s="31"/>
      <c r="O50" s="31">
        <v>6.6E-4</v>
      </c>
      <c r="P50" s="31"/>
      <c r="Q50" s="31">
        <v>8.8000000000000005E-3</v>
      </c>
      <c r="R50" s="31"/>
      <c r="S50" s="32">
        <f>'EV-HP Rate Design Modifications'!$I$43</f>
        <v>1.0000000000000001E-5</v>
      </c>
      <c r="T50" s="32"/>
      <c r="U50" s="31">
        <v>0</v>
      </c>
      <c r="V50" s="31"/>
      <c r="W50" s="31">
        <v>0</v>
      </c>
      <c r="X50" s="31"/>
      <c r="Y50" s="31">
        <f>SUM(G50:W50)</f>
        <v>5.2010000000000008E-2</v>
      </c>
      <c r="Z50" s="31"/>
      <c r="AA50" s="31">
        <v>5.0299999999999997E-3</v>
      </c>
      <c r="AB50" s="31"/>
      <c r="AC50" s="33">
        <v>5.411596895346539E-2</v>
      </c>
      <c r="AD50" s="33"/>
      <c r="AE50" s="31">
        <v>-3.0000000000000001E-5</v>
      </c>
      <c r="AF50" s="31"/>
      <c r="AG50" s="33">
        <f>SUM(Y50:AE50)</f>
        <v>0.1111259689534654</v>
      </c>
      <c r="AI50" s="31"/>
      <c r="AJ50" s="40"/>
    </row>
    <row r="51" spans="1:36" x14ac:dyDescent="0.2">
      <c r="A51" s="123">
        <f t="shared" si="0"/>
        <v>43</v>
      </c>
      <c r="C51" s="121"/>
      <c r="D51" s="121"/>
      <c r="E51" s="121"/>
      <c r="F51" s="121"/>
      <c r="AJ51" s="7"/>
    </row>
    <row r="52" spans="1:36" x14ac:dyDescent="0.2">
      <c r="A52" s="123">
        <f t="shared" si="0"/>
        <v>44</v>
      </c>
      <c r="C52" s="122" t="s">
        <v>103</v>
      </c>
      <c r="D52" s="122"/>
      <c r="E52" s="121"/>
      <c r="F52" s="122"/>
      <c r="AJ52" s="7"/>
    </row>
    <row r="53" spans="1:36" x14ac:dyDescent="0.2">
      <c r="A53" s="123">
        <f t="shared" si="0"/>
        <v>45</v>
      </c>
      <c r="C53" s="122" t="s">
        <v>5</v>
      </c>
      <c r="D53" s="122"/>
      <c r="E53" s="119" t="s">
        <v>138</v>
      </c>
      <c r="F53" s="12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>
        <v>1.8848688681486478</v>
      </c>
      <c r="AD53" s="33"/>
      <c r="AE53" s="33"/>
      <c r="AF53" s="33"/>
      <c r="AG53" s="33">
        <f>SUM(Y53:AE53)</f>
        <v>1.8848688681486478</v>
      </c>
      <c r="AJ53" s="7"/>
    </row>
    <row r="54" spans="1:36" x14ac:dyDescent="0.2">
      <c r="A54" s="123">
        <f t="shared" si="0"/>
        <v>46</v>
      </c>
      <c r="C54" s="122" t="s">
        <v>6</v>
      </c>
      <c r="D54" s="122"/>
      <c r="E54" s="119" t="s">
        <v>138</v>
      </c>
      <c r="F54" s="12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>
        <v>1.8830578095310984</v>
      </c>
      <c r="AD54" s="33"/>
      <c r="AE54" s="33"/>
      <c r="AF54" s="33"/>
      <c r="AG54" s="33">
        <f>SUM(Y54:AE54)</f>
        <v>1.8830578095310984</v>
      </c>
      <c r="AJ54" s="7"/>
    </row>
    <row r="55" spans="1:36" x14ac:dyDescent="0.2">
      <c r="A55" s="123">
        <f t="shared" si="0"/>
        <v>47</v>
      </c>
      <c r="C55" s="122"/>
      <c r="D55" s="122"/>
      <c r="E55" s="121"/>
      <c r="F55" s="122"/>
      <c r="AJ55" s="7"/>
    </row>
    <row r="56" spans="1:36" x14ac:dyDescent="0.2">
      <c r="A56" s="123">
        <f t="shared" si="0"/>
        <v>48</v>
      </c>
      <c r="C56" s="122" t="s">
        <v>104</v>
      </c>
      <c r="D56" s="122"/>
      <c r="E56" s="121"/>
      <c r="F56" s="122"/>
      <c r="AJ56" s="7"/>
    </row>
    <row r="57" spans="1:36" x14ac:dyDescent="0.2">
      <c r="A57" s="123">
        <f t="shared" si="0"/>
        <v>49</v>
      </c>
      <c r="C57" s="122" t="s">
        <v>5</v>
      </c>
      <c r="D57" s="122"/>
      <c r="E57" s="119" t="s">
        <v>139</v>
      </c>
      <c r="F57" s="12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>
        <v>4.6813418339061768</v>
      </c>
      <c r="AD57" s="30"/>
      <c r="AE57" s="30"/>
      <c r="AF57" s="30"/>
      <c r="AG57" s="30">
        <f>SUM(Y57:AE57)</f>
        <v>4.6813418339061768</v>
      </c>
      <c r="AJ57" s="7"/>
    </row>
    <row r="58" spans="1:36" x14ac:dyDescent="0.2">
      <c r="A58" s="123">
        <f t="shared" si="0"/>
        <v>50</v>
      </c>
      <c r="C58" s="122" t="s">
        <v>6</v>
      </c>
      <c r="D58" s="122"/>
      <c r="E58" s="119" t="s">
        <v>139</v>
      </c>
      <c r="F58" s="122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>
        <v>4.6765685456233808</v>
      </c>
      <c r="AD58" s="30"/>
      <c r="AE58" s="30"/>
      <c r="AF58" s="30"/>
      <c r="AG58" s="30">
        <f>SUM(Y58:AE58)</f>
        <v>4.6765685456233808</v>
      </c>
      <c r="AJ58" s="7"/>
    </row>
    <row r="59" spans="1:36" x14ac:dyDescent="0.2">
      <c r="A59" s="123"/>
      <c r="C59" s="11"/>
      <c r="D59" s="11"/>
      <c r="E59" s="11"/>
      <c r="F59" s="11"/>
      <c r="AJ59" s="7"/>
    </row>
    <row r="60" spans="1:36" x14ac:dyDescent="0.2">
      <c r="C60" s="2" t="s">
        <v>136</v>
      </c>
    </row>
    <row r="61" spans="1:36" x14ac:dyDescent="0.2">
      <c r="C61" s="11"/>
      <c r="D61" s="11"/>
      <c r="E61" s="11"/>
      <c r="F61" s="11"/>
    </row>
    <row r="62" spans="1:36" x14ac:dyDescent="0.2">
      <c r="C62" s="11"/>
      <c r="D62" s="11"/>
      <c r="E62" s="11"/>
      <c r="F62" s="11"/>
    </row>
  </sheetData>
  <mergeCells count="2">
    <mergeCell ref="C1:AG1"/>
    <mergeCell ref="C2:AG2"/>
  </mergeCells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D8F1-9A26-44C6-A4DF-82C71B1307F1}">
  <sheetPr>
    <pageSetUpPr fitToPage="1"/>
  </sheetPr>
  <dimension ref="A1:J104"/>
  <sheetViews>
    <sheetView zoomScaleNormal="100" workbookViewId="0">
      <selection activeCell="A32" sqref="A32"/>
    </sheetView>
  </sheetViews>
  <sheetFormatPr defaultColWidth="9.140625" defaultRowHeight="12.75" x14ac:dyDescent="0.2"/>
  <cols>
    <col min="1" max="1" width="60.28515625" style="2" bestFit="1" customWidth="1"/>
    <col min="2" max="2" width="14.5703125" style="2" bestFit="1" customWidth="1"/>
    <col min="3" max="3" width="11.85546875" style="2" bestFit="1" customWidth="1"/>
    <col min="4" max="4" width="14.85546875" style="2" bestFit="1" customWidth="1"/>
    <col min="5" max="5" width="1.7109375" style="2" customWidth="1"/>
    <col min="6" max="6" width="41" style="2" bestFit="1" customWidth="1"/>
    <col min="7" max="7" width="47" style="2" bestFit="1" customWidth="1"/>
    <col min="8" max="8" width="1.5703125" style="2" customWidth="1"/>
    <col min="9" max="9" width="44.140625" style="2" customWidth="1"/>
    <col min="10" max="10" width="1.5703125" style="2" customWidth="1"/>
    <col min="11" max="16384" width="9.140625" style="2"/>
  </cols>
  <sheetData>
    <row r="1" spans="1:10" ht="16.5" thickBot="1" x14ac:dyDescent="0.3">
      <c r="A1" s="140" t="s">
        <v>61</v>
      </c>
      <c r="B1" s="140"/>
      <c r="C1" s="140"/>
      <c r="D1" s="140"/>
      <c r="E1" s="140"/>
      <c r="F1" s="140"/>
      <c r="G1" s="140"/>
      <c r="H1" s="140"/>
      <c r="I1" s="140"/>
      <c r="J1" s="140"/>
    </row>
    <row r="3" spans="1:10" x14ac:dyDescent="0.2">
      <c r="F3" s="35" t="s">
        <v>25</v>
      </c>
      <c r="G3" s="35" t="s">
        <v>25</v>
      </c>
      <c r="H3" s="35"/>
      <c r="I3" s="36"/>
    </row>
    <row r="4" spans="1:10" x14ac:dyDescent="0.2">
      <c r="A4" s="1"/>
      <c r="B4" s="9" t="s">
        <v>1</v>
      </c>
      <c r="C4" s="9" t="s">
        <v>0</v>
      </c>
      <c r="D4" s="9" t="s">
        <v>4</v>
      </c>
      <c r="F4" s="34" t="s">
        <v>28</v>
      </c>
      <c r="G4" s="34" t="s">
        <v>29</v>
      </c>
      <c r="H4" s="36"/>
      <c r="I4" s="36" t="s">
        <v>60</v>
      </c>
    </row>
    <row r="5" spans="1:10" x14ac:dyDescent="0.2">
      <c r="A5" s="1"/>
      <c r="B5" s="10" t="s">
        <v>7</v>
      </c>
      <c r="C5" s="10" t="s">
        <v>58</v>
      </c>
      <c r="D5" s="10" t="s">
        <v>15</v>
      </c>
      <c r="F5" s="10" t="s">
        <v>17</v>
      </c>
      <c r="G5" s="10" t="s">
        <v>17</v>
      </c>
      <c r="H5" s="10"/>
      <c r="I5" s="10" t="s">
        <v>30</v>
      </c>
    </row>
    <row r="6" spans="1:10" x14ac:dyDescent="0.2">
      <c r="A6" s="1" t="s">
        <v>14</v>
      </c>
      <c r="C6" s="6"/>
      <c r="F6" s="10"/>
      <c r="G6" s="10"/>
      <c r="H6" s="10"/>
      <c r="I6" s="10"/>
    </row>
    <row r="7" spans="1:10" x14ac:dyDescent="0.2">
      <c r="A7" s="49" t="s">
        <v>48</v>
      </c>
      <c r="C7" s="6"/>
      <c r="F7" s="10"/>
      <c r="G7" s="10"/>
      <c r="H7" s="10"/>
      <c r="I7" s="10"/>
    </row>
    <row r="8" spans="1:10" x14ac:dyDescent="0.2">
      <c r="A8" s="11" t="s">
        <v>2</v>
      </c>
      <c r="B8" s="12">
        <v>17283828.143585626</v>
      </c>
      <c r="C8" s="6">
        <v>9.1202570970857497</v>
      </c>
      <c r="D8" s="14">
        <f>B8*C8</f>
        <v>157632956.29134724</v>
      </c>
      <c r="F8" s="10"/>
      <c r="G8" s="10"/>
      <c r="H8" s="10"/>
      <c r="I8" s="10"/>
    </row>
    <row r="9" spans="1:10" x14ac:dyDescent="0.2">
      <c r="A9" s="11" t="s">
        <v>3</v>
      </c>
      <c r="B9" s="15">
        <v>2559874.1755888499</v>
      </c>
      <c r="C9" s="6">
        <v>9.0697712600953633</v>
      </c>
      <c r="D9" s="58">
        <f>B9*C9</f>
        <v>23217473.227216061</v>
      </c>
      <c r="F9" s="10"/>
      <c r="G9" s="10"/>
      <c r="H9" s="10"/>
      <c r="I9" s="10"/>
    </row>
    <row r="10" spans="1:10" x14ac:dyDescent="0.2">
      <c r="B10" s="12">
        <f>B8+B9</f>
        <v>19843702.319174476</v>
      </c>
      <c r="C10" s="6"/>
      <c r="D10" s="14">
        <f>D8+D9</f>
        <v>180850429.5185633</v>
      </c>
      <c r="F10" s="10"/>
      <c r="G10" s="10"/>
      <c r="H10" s="10"/>
      <c r="I10" s="10"/>
    </row>
    <row r="11" spans="1:10" ht="13.5" thickBot="1" x14ac:dyDescent="0.25">
      <c r="A11" s="1"/>
      <c r="B11" s="10"/>
      <c r="C11" s="10"/>
      <c r="D11" s="10"/>
      <c r="F11" s="10"/>
      <c r="G11" s="10"/>
      <c r="H11" s="10"/>
      <c r="I11" s="10"/>
    </row>
    <row r="12" spans="1:10" x14ac:dyDescent="0.2">
      <c r="A12" s="28" t="s">
        <v>14</v>
      </c>
      <c r="B12" s="24"/>
      <c r="C12" s="42"/>
      <c r="D12" s="29"/>
    </row>
    <row r="13" spans="1:10" x14ac:dyDescent="0.2">
      <c r="A13" s="17" t="s">
        <v>2</v>
      </c>
      <c r="B13" s="18"/>
      <c r="C13" s="43"/>
      <c r="D13" s="20">
        <f>D8</f>
        <v>157632956.29134724</v>
      </c>
      <c r="E13" s="14"/>
      <c r="F13" s="12"/>
    </row>
    <row r="14" spans="1:10" x14ac:dyDescent="0.2">
      <c r="A14" s="17" t="s">
        <v>49</v>
      </c>
      <c r="B14" s="18"/>
      <c r="C14" s="43"/>
      <c r="D14" s="20">
        <f>B8</f>
        <v>17283828.143585626</v>
      </c>
      <c r="E14" s="14"/>
      <c r="F14" s="12"/>
    </row>
    <row r="15" spans="1:10" x14ac:dyDescent="0.2">
      <c r="A15" s="17" t="s">
        <v>26</v>
      </c>
      <c r="B15" s="18"/>
      <c r="C15" s="19"/>
      <c r="D15" s="25">
        <f>D13/D14</f>
        <v>9.1202570970857497</v>
      </c>
      <c r="E15" s="12"/>
      <c r="F15" s="13">
        <f>25/2*$D15</f>
        <v>114.00321371357187</v>
      </c>
      <c r="G15" s="13">
        <f>25*D15</f>
        <v>228.00642742714373</v>
      </c>
    </row>
    <row r="16" spans="1:10" x14ac:dyDescent="0.2">
      <c r="A16" s="17"/>
      <c r="B16" s="18"/>
      <c r="C16" s="43"/>
      <c r="D16" s="20"/>
      <c r="E16" s="14"/>
      <c r="F16" s="12"/>
    </row>
    <row r="17" spans="1:9" x14ac:dyDescent="0.2">
      <c r="A17" s="17" t="s">
        <v>3</v>
      </c>
      <c r="B17" s="18"/>
      <c r="C17" s="43"/>
      <c r="D17" s="20">
        <f>D9</f>
        <v>23217473.227216061</v>
      </c>
      <c r="F17" s="15"/>
    </row>
    <row r="18" spans="1:9" x14ac:dyDescent="0.2">
      <c r="A18" s="17" t="s">
        <v>50</v>
      </c>
      <c r="B18" s="18"/>
      <c r="C18" s="43"/>
      <c r="D18" s="20">
        <f>B9</f>
        <v>2559874.1755888499</v>
      </c>
      <c r="F18" s="15"/>
    </row>
    <row r="19" spans="1:9" ht="13.5" thickBot="1" x14ac:dyDescent="0.25">
      <c r="A19" s="21" t="s">
        <v>27</v>
      </c>
      <c r="B19" s="46"/>
      <c r="C19" s="47"/>
      <c r="D19" s="27">
        <f>D17/D18</f>
        <v>9.0697712600953633</v>
      </c>
      <c r="E19" s="12"/>
      <c r="F19" s="13">
        <f>25/2*$D19</f>
        <v>113.37214075119203</v>
      </c>
      <c r="G19" s="13">
        <f>25*D19</f>
        <v>226.74428150238407</v>
      </c>
    </row>
    <row r="20" spans="1:9" x14ac:dyDescent="0.2">
      <c r="A20" s="48"/>
      <c r="B20" s="44"/>
      <c r="C20" s="43"/>
      <c r="D20" s="45"/>
      <c r="E20" s="12"/>
      <c r="F20" s="13"/>
      <c r="G20" s="13"/>
    </row>
    <row r="21" spans="1:9" x14ac:dyDescent="0.2">
      <c r="A21" s="49" t="s">
        <v>37</v>
      </c>
      <c r="C21" s="6"/>
      <c r="E21" s="12"/>
      <c r="F21" s="13"/>
      <c r="G21" s="1"/>
      <c r="I21" s="4"/>
    </row>
    <row r="22" spans="1:9" x14ac:dyDescent="0.2">
      <c r="A22" s="11" t="s">
        <v>38</v>
      </c>
      <c r="B22" s="12">
        <v>6964820.7940105591</v>
      </c>
      <c r="C22" s="6">
        <v>14.272029765656239</v>
      </c>
      <c r="D22" s="14">
        <f>B22*C22</f>
        <v>99402129.684580222</v>
      </c>
      <c r="E22" s="12"/>
      <c r="F22" s="13"/>
      <c r="G22" s="1"/>
      <c r="I22" s="4"/>
    </row>
    <row r="23" spans="1:9" x14ac:dyDescent="0.2">
      <c r="A23" s="11" t="s">
        <v>39</v>
      </c>
      <c r="B23" s="12">
        <v>1041772.5294418911</v>
      </c>
      <c r="C23" s="6">
        <v>14.197607904184867</v>
      </c>
      <c r="D23" s="16">
        <f>B23*C23</f>
        <v>14790677.898366855</v>
      </c>
      <c r="E23" s="12"/>
      <c r="F23" s="13"/>
      <c r="G23" s="1"/>
      <c r="I23" s="4"/>
    </row>
    <row r="24" spans="1:9" x14ac:dyDescent="0.2">
      <c r="A24" s="11"/>
      <c r="B24" s="12"/>
      <c r="C24" s="6"/>
      <c r="D24" s="16"/>
      <c r="E24" s="12"/>
      <c r="F24" s="13"/>
      <c r="G24" s="1"/>
      <c r="I24" s="4"/>
    </row>
    <row r="25" spans="1:9" x14ac:dyDescent="0.2">
      <c r="A25" s="11" t="s">
        <v>40</v>
      </c>
      <c r="B25" s="12">
        <v>8333126.8584744409</v>
      </c>
      <c r="C25" s="6">
        <v>16.418850285140664</v>
      </c>
      <c r="D25" s="14">
        <f>B25*C25</f>
        <v>136820362.29637641</v>
      </c>
      <c r="E25" s="12"/>
      <c r="F25" s="13"/>
      <c r="G25" s="1"/>
      <c r="I25" s="4"/>
    </row>
    <row r="26" spans="1:9" x14ac:dyDescent="0.2">
      <c r="A26" s="11" t="s">
        <v>41</v>
      </c>
      <c r="B26" s="12">
        <v>1244140.980610477</v>
      </c>
      <c r="C26" s="6">
        <v>16.340218007228732</v>
      </c>
      <c r="D26" s="16">
        <f>B26*C26</f>
        <v>20329534.854902528</v>
      </c>
      <c r="E26" s="12"/>
      <c r="F26" s="13"/>
      <c r="G26" s="1"/>
      <c r="I26" s="4"/>
    </row>
    <row r="27" spans="1:9" ht="13.5" thickBot="1" x14ac:dyDescent="0.25">
      <c r="A27" s="11"/>
      <c r="B27" s="12"/>
      <c r="C27" s="6"/>
      <c r="D27" s="16"/>
      <c r="E27" s="12"/>
      <c r="F27" s="13"/>
      <c r="G27" s="1"/>
      <c r="I27" s="4"/>
    </row>
    <row r="28" spans="1:9" x14ac:dyDescent="0.2">
      <c r="A28" s="50" t="s">
        <v>42</v>
      </c>
      <c r="B28" s="51"/>
      <c r="C28" s="52"/>
      <c r="D28" s="53">
        <f>D22+D25</f>
        <v>236222491.98095661</v>
      </c>
      <c r="E28" s="18"/>
      <c r="F28" s="45"/>
      <c r="G28" s="54"/>
      <c r="I28" s="4"/>
    </row>
    <row r="29" spans="1:9" x14ac:dyDescent="0.2">
      <c r="A29" s="17" t="s">
        <v>43</v>
      </c>
      <c r="B29" s="18"/>
      <c r="C29" s="19"/>
      <c r="D29" s="55">
        <v>1410166702.5991559</v>
      </c>
      <c r="E29" s="18"/>
      <c r="F29" s="45"/>
      <c r="G29" s="56"/>
      <c r="I29" s="4"/>
    </row>
    <row r="30" spans="1:9" x14ac:dyDescent="0.2">
      <c r="A30" s="17" t="s">
        <v>44</v>
      </c>
      <c r="B30" s="18"/>
      <c r="C30" s="19"/>
      <c r="D30" s="37">
        <f>D28/D29</f>
        <v>0.1675138772923527</v>
      </c>
      <c r="E30" s="18"/>
      <c r="F30" s="45"/>
      <c r="G30" s="1"/>
      <c r="I30" s="39">
        <f>D30</f>
        <v>0.1675138772923527</v>
      </c>
    </row>
    <row r="31" spans="1:9" x14ac:dyDescent="0.2">
      <c r="A31" s="17"/>
      <c r="B31" s="18"/>
      <c r="C31" s="19"/>
      <c r="D31" s="20"/>
      <c r="E31" s="18"/>
      <c r="F31" s="45"/>
      <c r="G31" s="1"/>
      <c r="I31" s="54"/>
    </row>
    <row r="32" spans="1:9" x14ac:dyDescent="0.2">
      <c r="A32" s="17" t="s">
        <v>45</v>
      </c>
      <c r="B32" s="18"/>
      <c r="C32" s="19"/>
      <c r="D32" s="20">
        <f>D23+D26</f>
        <v>35120212.753269382</v>
      </c>
      <c r="E32" s="18"/>
      <c r="F32" s="45"/>
      <c r="G32" s="1"/>
      <c r="I32" s="54"/>
    </row>
    <row r="33" spans="1:9" x14ac:dyDescent="0.2">
      <c r="A33" s="17" t="s">
        <v>46</v>
      </c>
      <c r="B33" s="18"/>
      <c r="C33" s="19"/>
      <c r="D33" s="55">
        <v>227821104.93852335</v>
      </c>
      <c r="E33" s="18"/>
      <c r="F33" s="45"/>
      <c r="G33" s="57"/>
      <c r="I33" s="54"/>
    </row>
    <row r="34" spans="1:9" ht="13.5" thickBot="1" x14ac:dyDescent="0.25">
      <c r="A34" s="21" t="s">
        <v>47</v>
      </c>
      <c r="B34" s="22"/>
      <c r="C34" s="23"/>
      <c r="D34" s="38">
        <f>D32/D33</f>
        <v>0.15415697664510247</v>
      </c>
      <c r="E34" s="18"/>
      <c r="F34" s="45"/>
      <c r="G34" s="1"/>
      <c r="I34" s="39">
        <f>D34</f>
        <v>0.15415697664510247</v>
      </c>
    </row>
    <row r="35" spans="1:9" ht="13.5" thickBot="1" x14ac:dyDescent="0.25">
      <c r="A35" s="48"/>
      <c r="B35" s="44"/>
      <c r="C35" s="43"/>
      <c r="D35" s="45"/>
      <c r="E35" s="12"/>
      <c r="F35" s="13"/>
      <c r="G35" s="13"/>
    </row>
    <row r="36" spans="1:9" x14ac:dyDescent="0.2">
      <c r="A36" s="28" t="s">
        <v>35</v>
      </c>
      <c r="B36" s="24"/>
      <c r="C36" s="24"/>
      <c r="D36" s="29"/>
      <c r="G36" s="1"/>
      <c r="H36" s="1"/>
      <c r="I36" s="1"/>
    </row>
    <row r="37" spans="1:9" x14ac:dyDescent="0.2">
      <c r="A37" s="17" t="s">
        <v>31</v>
      </c>
      <c r="B37" s="3"/>
      <c r="C37" s="3"/>
      <c r="D37" s="37">
        <v>4.19E-2</v>
      </c>
      <c r="F37" s="13"/>
      <c r="G37" s="13"/>
      <c r="H37" s="13"/>
      <c r="I37" s="39">
        <f>D37</f>
        <v>4.19E-2</v>
      </c>
    </row>
    <row r="38" spans="1:9" ht="13.5" thickBot="1" x14ac:dyDescent="0.25">
      <c r="A38" s="21" t="s">
        <v>32</v>
      </c>
      <c r="B38" s="26"/>
      <c r="C38" s="26"/>
      <c r="D38" s="38">
        <v>4.19E-2</v>
      </c>
      <c r="F38" s="13"/>
      <c r="G38" s="13"/>
      <c r="H38" s="13"/>
      <c r="I38" s="39">
        <f>D38</f>
        <v>4.19E-2</v>
      </c>
    </row>
    <row r="39" spans="1:9" x14ac:dyDescent="0.2">
      <c r="G39" s="1"/>
      <c r="H39" s="1"/>
      <c r="I39" s="1"/>
    </row>
    <row r="40" spans="1:9" ht="13.5" thickBot="1" x14ac:dyDescent="0.25">
      <c r="G40" s="1"/>
      <c r="H40" s="1"/>
      <c r="I40" s="1"/>
    </row>
    <row r="41" spans="1:9" x14ac:dyDescent="0.2">
      <c r="A41" s="28" t="s">
        <v>36</v>
      </c>
      <c r="B41" s="24"/>
      <c r="C41" s="24"/>
      <c r="D41" s="29"/>
      <c r="G41" s="1"/>
      <c r="H41" s="1"/>
      <c r="I41" s="1"/>
    </row>
    <row r="42" spans="1:9" x14ac:dyDescent="0.2">
      <c r="A42" s="17" t="s">
        <v>33</v>
      </c>
      <c r="B42" s="3"/>
      <c r="C42" s="3"/>
      <c r="D42" s="37">
        <v>1.0000000000000001E-5</v>
      </c>
      <c r="F42" s="13"/>
      <c r="G42" s="13"/>
      <c r="H42" s="13"/>
      <c r="I42" s="39">
        <f>D42</f>
        <v>1.0000000000000001E-5</v>
      </c>
    </row>
    <row r="43" spans="1:9" ht="13.5" thickBot="1" x14ac:dyDescent="0.25">
      <c r="A43" s="21" t="s">
        <v>34</v>
      </c>
      <c r="B43" s="26"/>
      <c r="C43" s="26"/>
      <c r="D43" s="38">
        <v>1.0000000000000001E-5</v>
      </c>
      <c r="F43" s="13"/>
      <c r="G43" s="13"/>
      <c r="H43" s="13"/>
      <c r="I43" s="39">
        <f>D43</f>
        <v>1.0000000000000001E-5</v>
      </c>
    </row>
    <row r="45" spans="1:9" x14ac:dyDescent="0.2">
      <c r="B45" s="59" t="s">
        <v>1</v>
      </c>
      <c r="C45" s="59" t="s">
        <v>0</v>
      </c>
      <c r="D45" s="59" t="s">
        <v>4</v>
      </c>
      <c r="F45" s="59" t="s">
        <v>57</v>
      </c>
      <c r="G45" s="59" t="s">
        <v>59</v>
      </c>
    </row>
    <row r="46" spans="1:9" x14ac:dyDescent="0.2">
      <c r="A46" s="1" t="s">
        <v>52</v>
      </c>
      <c r="B46" s="10" t="s">
        <v>54</v>
      </c>
      <c r="C46" s="10" t="s">
        <v>30</v>
      </c>
      <c r="D46" s="10" t="s">
        <v>15</v>
      </c>
      <c r="F46" s="10" t="s">
        <v>30</v>
      </c>
      <c r="G46" s="10" t="s">
        <v>30</v>
      </c>
    </row>
    <row r="47" spans="1:9" x14ac:dyDescent="0.2">
      <c r="A47" s="1"/>
      <c r="B47" s="10"/>
      <c r="C47" s="10"/>
      <c r="D47" s="10"/>
    </row>
    <row r="48" spans="1:9" x14ac:dyDescent="0.2">
      <c r="A48" s="63" t="s">
        <v>55</v>
      </c>
    </row>
    <row r="49" spans="1:4" x14ac:dyDescent="0.2">
      <c r="A49" s="11" t="s">
        <v>8</v>
      </c>
    </row>
    <row r="50" spans="1:4" x14ac:dyDescent="0.2">
      <c r="A50" s="11" t="s">
        <v>5</v>
      </c>
      <c r="B50" s="12">
        <v>490948694.30280131</v>
      </c>
      <c r="C50" s="31">
        <v>0.12533677165129251</v>
      </c>
      <c r="D50" s="14">
        <f>B50*C50</f>
        <v>61533924.390330419</v>
      </c>
    </row>
    <row r="51" spans="1:4" x14ac:dyDescent="0.2">
      <c r="A51" s="11" t="s">
        <v>6</v>
      </c>
      <c r="B51" s="12">
        <v>52972851.083398558</v>
      </c>
      <c r="C51" s="31">
        <v>0.12473267437043767</v>
      </c>
      <c r="D51" s="14">
        <f t="shared" ref="D51" si="0">B51*C51</f>
        <v>6607445.3846592382</v>
      </c>
    </row>
    <row r="52" spans="1:4" x14ac:dyDescent="0.2">
      <c r="A52" s="11"/>
      <c r="B52" s="12"/>
      <c r="C52" s="31"/>
      <c r="D52" s="14"/>
    </row>
    <row r="53" spans="1:4" x14ac:dyDescent="0.2">
      <c r="A53" s="11" t="s">
        <v>9</v>
      </c>
      <c r="B53" s="12"/>
      <c r="C53" s="31"/>
      <c r="D53" s="14"/>
    </row>
    <row r="54" spans="1:4" x14ac:dyDescent="0.2">
      <c r="A54" s="11" t="s">
        <v>5</v>
      </c>
      <c r="B54" s="12">
        <v>1073913469.2434499</v>
      </c>
      <c r="C54" s="31">
        <v>0.10430746370436245</v>
      </c>
      <c r="D54" s="14">
        <f>B54*C54</f>
        <v>112017190.2147371</v>
      </c>
    </row>
    <row r="55" spans="1:4" x14ac:dyDescent="0.2">
      <c r="A55" s="11" t="s">
        <v>6</v>
      </c>
      <c r="B55" s="12">
        <v>116387282.0743362</v>
      </c>
      <c r="C55" s="31">
        <v>0.10382612199232939</v>
      </c>
      <c r="D55" s="14">
        <f>B55*C55</f>
        <v>12084040.147005683</v>
      </c>
    </row>
    <row r="57" spans="1:4" x14ac:dyDescent="0.2">
      <c r="A57" s="11" t="s">
        <v>10</v>
      </c>
      <c r="B57" s="12"/>
      <c r="C57" s="31"/>
      <c r="D57" s="14"/>
    </row>
    <row r="58" spans="1:4" x14ac:dyDescent="0.2">
      <c r="A58" s="11" t="s">
        <v>5</v>
      </c>
      <c r="B58" s="12">
        <v>589253860.48787248</v>
      </c>
      <c r="C58" s="31">
        <v>8.3213306128361975E-2</v>
      </c>
      <c r="D58" s="14">
        <f t="shared" ref="D58:D59" si="1">B58*C58</f>
        <v>49033761.880096428</v>
      </c>
    </row>
    <row r="59" spans="1:4" x14ac:dyDescent="0.2">
      <c r="A59" s="11" t="s">
        <v>6</v>
      </c>
      <c r="B59" s="12">
        <v>74329775.435472906</v>
      </c>
      <c r="C59" s="31">
        <v>8.2929561686387654E-2</v>
      </c>
      <c r="D59" s="14">
        <f t="shared" si="1"/>
        <v>6164135.6971113924</v>
      </c>
    </row>
    <row r="61" spans="1:4" x14ac:dyDescent="0.2">
      <c r="A61" s="11" t="s">
        <v>11</v>
      </c>
      <c r="B61" s="12"/>
      <c r="C61" s="31"/>
      <c r="D61" s="14"/>
    </row>
    <row r="62" spans="1:4" x14ac:dyDescent="0.2">
      <c r="A62" s="11" t="s">
        <v>5</v>
      </c>
      <c r="B62" s="12">
        <v>577033066.19183826</v>
      </c>
      <c r="C62" s="31">
        <v>0.11064089127121757</v>
      </c>
      <c r="D62" s="14">
        <f t="shared" ref="D62:D63" si="2">B62*C62</f>
        <v>63843452.736428469</v>
      </c>
    </row>
    <row r="63" spans="1:4" x14ac:dyDescent="0.2">
      <c r="A63" s="11" t="s">
        <v>6</v>
      </c>
      <c r="B63" s="12">
        <v>62857686.997355781</v>
      </c>
      <c r="C63" s="31">
        <v>0.11013500368460657</v>
      </c>
      <c r="D63" s="14">
        <f t="shared" si="2"/>
        <v>6922831.5890596258</v>
      </c>
    </row>
    <row r="64" spans="1:4" x14ac:dyDescent="0.2">
      <c r="A64" s="11"/>
      <c r="B64" s="12"/>
      <c r="C64" s="31"/>
      <c r="D64" s="14"/>
    </row>
    <row r="65" spans="1:9" x14ac:dyDescent="0.2">
      <c r="A65" s="11" t="s">
        <v>12</v>
      </c>
      <c r="B65" s="12"/>
      <c r="C65" s="31"/>
      <c r="D65" s="14"/>
    </row>
    <row r="66" spans="1:9" x14ac:dyDescent="0.2">
      <c r="A66" s="11" t="s">
        <v>5</v>
      </c>
      <c r="B66" s="12">
        <v>1127219143.2427828</v>
      </c>
      <c r="C66" s="31">
        <v>9.8193959136983908E-2</v>
      </c>
      <c r="D66" s="14">
        <f t="shared" ref="D66:D67" si="3">B66*C66</f>
        <v>110686110.49000783</v>
      </c>
    </row>
    <row r="67" spans="1:9" x14ac:dyDescent="0.2">
      <c r="A67" s="11" t="s">
        <v>6</v>
      </c>
      <c r="B67" s="12">
        <v>123443392.64731181</v>
      </c>
      <c r="C67" s="31">
        <v>9.7787656482915042E-2</v>
      </c>
      <c r="D67" s="14">
        <f t="shared" si="3"/>
        <v>12071240.075280927</v>
      </c>
    </row>
    <row r="68" spans="1:9" x14ac:dyDescent="0.2">
      <c r="A68" s="11"/>
      <c r="B68" s="12"/>
      <c r="C68" s="31"/>
      <c r="D68" s="14"/>
    </row>
    <row r="69" spans="1:9" x14ac:dyDescent="0.2">
      <c r="A69" s="11" t="s">
        <v>13</v>
      </c>
      <c r="B69" s="12"/>
      <c r="C69" s="31"/>
      <c r="D69" s="14"/>
    </row>
    <row r="70" spans="1:9" x14ac:dyDescent="0.2">
      <c r="A70" s="11" t="s">
        <v>5</v>
      </c>
      <c r="B70" s="12">
        <v>847456599.24134076</v>
      </c>
      <c r="C70" s="31">
        <v>8.4393614177539378E-2</v>
      </c>
      <c r="D70" s="14">
        <f t="shared" ref="D70:D71" si="4">B70*C70</f>
        <v>71519925.268583328</v>
      </c>
    </row>
    <row r="71" spans="1:9" x14ac:dyDescent="0.2">
      <c r="A71" s="11" t="s">
        <v>6</v>
      </c>
      <c r="B71" s="12">
        <v>101081757.28231695</v>
      </c>
      <c r="C71" s="31">
        <v>8.4115968953465389E-2</v>
      </c>
      <c r="D71" s="14">
        <f t="shared" si="4"/>
        <v>8502589.9573210962</v>
      </c>
    </row>
    <row r="72" spans="1:9" x14ac:dyDescent="0.2">
      <c r="D72" s="14"/>
    </row>
    <row r="73" spans="1:9" x14ac:dyDescent="0.2">
      <c r="A73" s="11" t="s">
        <v>16</v>
      </c>
      <c r="B73" s="12"/>
      <c r="C73" s="31"/>
      <c r="D73" s="14">
        <f>SUM(D50:D71)</f>
        <v>520986647.83062154</v>
      </c>
    </row>
    <row r="74" spans="1:9" x14ac:dyDescent="0.2">
      <c r="D74" s="14"/>
    </row>
    <row r="75" spans="1:9" x14ac:dyDescent="0.2">
      <c r="A75" s="63" t="s">
        <v>56</v>
      </c>
    </row>
    <row r="76" spans="1:9" x14ac:dyDescent="0.2">
      <c r="A76" s="11" t="s">
        <v>8</v>
      </c>
    </row>
    <row r="77" spans="1:9" x14ac:dyDescent="0.2">
      <c r="A77" s="11" t="s">
        <v>5</v>
      </c>
      <c r="B77" s="12">
        <f>B50</f>
        <v>490948694.30280131</v>
      </c>
      <c r="C77" s="31">
        <f>C50*$F$102</f>
        <v>0.16897543951660682</v>
      </c>
      <c r="D77" s="14">
        <f>B77*C77</f>
        <v>82958271.399920091</v>
      </c>
      <c r="F77" s="31">
        <f>C77-C50</f>
        <v>4.3638667865314312E-2</v>
      </c>
      <c r="G77" s="31"/>
      <c r="I77" s="64">
        <f>F77</f>
        <v>4.3638667865314312E-2</v>
      </c>
    </row>
    <row r="78" spans="1:9" x14ac:dyDescent="0.2">
      <c r="A78" s="11" t="s">
        <v>6</v>
      </c>
      <c r="B78" s="12">
        <f>B51</f>
        <v>52972851.083398558</v>
      </c>
      <c r="C78" s="31">
        <f>C51*$F$102</f>
        <v>0.16816101289464763</v>
      </c>
      <c r="D78" s="14">
        <f t="shared" ref="D78:D98" si="5">B78*C78</f>
        <v>8907968.2941016331</v>
      </c>
      <c r="F78" s="31">
        <f>C78-C51</f>
        <v>4.3428338524209964E-2</v>
      </c>
      <c r="G78" s="31"/>
      <c r="I78" s="64">
        <f t="shared" ref="I78:I98" si="6">F78</f>
        <v>4.3428338524209964E-2</v>
      </c>
    </row>
    <row r="79" spans="1:9" x14ac:dyDescent="0.2">
      <c r="B79" s="12"/>
      <c r="C79" s="31"/>
      <c r="D79" s="14"/>
      <c r="G79" s="31"/>
      <c r="I79" s="64"/>
    </row>
    <row r="80" spans="1:9" x14ac:dyDescent="0.2">
      <c r="A80" s="11" t="s">
        <v>9</v>
      </c>
      <c r="B80" s="12"/>
      <c r="C80" s="31"/>
      <c r="D80" s="14"/>
      <c r="G80" s="31"/>
      <c r="I80" s="64"/>
    </row>
    <row r="81" spans="1:9" x14ac:dyDescent="0.2">
      <c r="A81" s="11" t="s">
        <v>5</v>
      </c>
      <c r="B81" s="12">
        <f>B54</f>
        <v>1073913469.2434499</v>
      </c>
      <c r="C81" s="31">
        <f>C54</f>
        <v>0.10430746370436245</v>
      </c>
      <c r="D81" s="14">
        <f>B81*C81</f>
        <v>112017190.2147371</v>
      </c>
      <c r="F81" s="31">
        <f>C81-C54</f>
        <v>0</v>
      </c>
      <c r="G81" s="31"/>
      <c r="I81" s="64"/>
    </row>
    <row r="82" spans="1:9" x14ac:dyDescent="0.2">
      <c r="A82" s="11" t="s">
        <v>6</v>
      </c>
      <c r="B82" s="12">
        <f>B55</f>
        <v>116387282.0743362</v>
      </c>
      <c r="C82" s="31">
        <f>C55</f>
        <v>0.10382612199232939</v>
      </c>
      <c r="D82" s="14">
        <f>B82*C82</f>
        <v>12084040.147005683</v>
      </c>
      <c r="F82" s="31">
        <f>C82-C55</f>
        <v>0</v>
      </c>
      <c r="G82" s="31"/>
      <c r="I82" s="64"/>
    </row>
    <row r="83" spans="1:9" x14ac:dyDescent="0.2">
      <c r="B83" s="12"/>
      <c r="C83" s="31"/>
      <c r="D83" s="14"/>
      <c r="G83" s="31"/>
      <c r="I83" s="64"/>
    </row>
    <row r="84" spans="1:9" x14ac:dyDescent="0.2">
      <c r="A84" s="11" t="s">
        <v>10</v>
      </c>
      <c r="B84" s="12"/>
      <c r="C84" s="31"/>
      <c r="D84" s="14"/>
      <c r="G84" s="31"/>
      <c r="I84" s="64"/>
    </row>
    <row r="85" spans="1:9" x14ac:dyDescent="0.2">
      <c r="A85" s="11" t="s">
        <v>5</v>
      </c>
      <c r="B85" s="12">
        <f>B58</f>
        <v>589253860.48787248</v>
      </c>
      <c r="C85" s="31">
        <f>C58-0.03</f>
        <v>5.3213306128361976E-2</v>
      </c>
      <c r="D85" s="14">
        <f t="shared" si="5"/>
        <v>31356146.065460257</v>
      </c>
      <c r="F85" s="31">
        <f>C85-C58</f>
        <v>-0.03</v>
      </c>
      <c r="G85" s="31"/>
      <c r="I85" s="64">
        <f t="shared" si="6"/>
        <v>-0.03</v>
      </c>
    </row>
    <row r="86" spans="1:9" x14ac:dyDescent="0.2">
      <c r="A86" s="11" t="s">
        <v>6</v>
      </c>
      <c r="B86" s="12">
        <f>B59</f>
        <v>74329775.435472906</v>
      </c>
      <c r="C86" s="31">
        <f>C59-0.03</f>
        <v>5.2929561686387655E-2</v>
      </c>
      <c r="D86" s="14">
        <f t="shared" si="5"/>
        <v>3934242.4340472049</v>
      </c>
      <c r="F86" s="31">
        <f>C86-C59</f>
        <v>-0.03</v>
      </c>
      <c r="G86" s="31"/>
      <c r="I86" s="64">
        <f t="shared" si="6"/>
        <v>-0.03</v>
      </c>
    </row>
    <row r="87" spans="1:9" x14ac:dyDescent="0.2">
      <c r="B87" s="12"/>
      <c r="C87" s="31"/>
      <c r="D87" s="14"/>
      <c r="G87" s="31"/>
      <c r="I87" s="64"/>
    </row>
    <row r="88" spans="1:9" x14ac:dyDescent="0.2">
      <c r="A88" s="11" t="s">
        <v>11</v>
      </c>
      <c r="B88" s="12"/>
      <c r="C88" s="31"/>
      <c r="D88" s="14"/>
      <c r="G88" s="31"/>
      <c r="I88" s="64"/>
    </row>
    <row r="89" spans="1:9" x14ac:dyDescent="0.2">
      <c r="A89" s="11" t="s">
        <v>5</v>
      </c>
      <c r="B89" s="12">
        <f>B62</f>
        <v>577033066.19183826</v>
      </c>
      <c r="C89" s="31">
        <f>C62*$F$102</f>
        <v>0.14916287522609334</v>
      </c>
      <c r="D89" s="14">
        <f t="shared" si="5"/>
        <v>86071911.253703237</v>
      </c>
      <c r="F89" s="31">
        <f>C89-C62</f>
        <v>3.8521983954875771E-2</v>
      </c>
      <c r="G89" s="31"/>
      <c r="I89" s="64">
        <f t="shared" si="6"/>
        <v>3.8521983954875771E-2</v>
      </c>
    </row>
    <row r="90" spans="1:9" x14ac:dyDescent="0.2">
      <c r="A90" s="11" t="s">
        <v>6</v>
      </c>
      <c r="B90" s="12">
        <f>B63</f>
        <v>62857686.997355781</v>
      </c>
      <c r="C90" s="31">
        <f>C63*$F$102</f>
        <v>0.14848085209619005</v>
      </c>
      <c r="D90" s="14">
        <f t="shared" si="5"/>
        <v>9333162.9261629917</v>
      </c>
      <c r="F90" s="31">
        <f>C90-C63</f>
        <v>3.8345848411583477E-2</v>
      </c>
      <c r="G90" s="31"/>
      <c r="I90" s="64">
        <f t="shared" si="6"/>
        <v>3.8345848411583477E-2</v>
      </c>
    </row>
    <row r="91" spans="1:9" x14ac:dyDescent="0.2">
      <c r="B91" s="12"/>
      <c r="C91" s="31"/>
      <c r="D91" s="14"/>
      <c r="I91" s="64"/>
    </row>
    <row r="92" spans="1:9" x14ac:dyDescent="0.2">
      <c r="A92" s="11" t="s">
        <v>12</v>
      </c>
      <c r="B92" s="12"/>
      <c r="C92" s="31"/>
      <c r="D92" s="14"/>
      <c r="I92" s="64"/>
    </row>
    <row r="93" spans="1:9" x14ac:dyDescent="0.2">
      <c r="A93" s="11" t="s">
        <v>5</v>
      </c>
      <c r="B93" s="12">
        <f>B66</f>
        <v>1127219143.2427828</v>
      </c>
      <c r="C93" s="31">
        <f>C66</f>
        <v>9.8193959136983908E-2</v>
      </c>
      <c r="D93" s="14">
        <f t="shared" ref="D93" si="7">B93*C93</f>
        <v>110686110.49000783</v>
      </c>
      <c r="F93" s="31">
        <f>C93-C66</f>
        <v>0</v>
      </c>
      <c r="I93" s="64"/>
    </row>
    <row r="94" spans="1:9" x14ac:dyDescent="0.2">
      <c r="A94" s="11" t="s">
        <v>6</v>
      </c>
      <c r="B94" s="12">
        <f>B67</f>
        <v>123443392.64731181</v>
      </c>
      <c r="C94" s="31">
        <f>C67</f>
        <v>9.7787656482915042E-2</v>
      </c>
      <c r="D94" s="14">
        <f t="shared" ref="D94" si="8">B94*C94</f>
        <v>12071240.075280927</v>
      </c>
      <c r="F94" s="31">
        <f>C94-C67</f>
        <v>0</v>
      </c>
      <c r="I94" s="64"/>
    </row>
    <row r="95" spans="1:9" x14ac:dyDescent="0.2">
      <c r="B95" s="12"/>
      <c r="C95" s="31"/>
      <c r="D95" s="14"/>
      <c r="I95" s="64"/>
    </row>
    <row r="96" spans="1:9" x14ac:dyDescent="0.2">
      <c r="A96" s="11" t="s">
        <v>13</v>
      </c>
      <c r="B96" s="12"/>
      <c r="C96" s="31"/>
      <c r="D96" s="14"/>
      <c r="I96" s="64"/>
    </row>
    <row r="97" spans="1:9" x14ac:dyDescent="0.2">
      <c r="A97" s="11" t="s">
        <v>5</v>
      </c>
      <c r="B97" s="12">
        <f t="shared" ref="B97" si="9">B70</f>
        <v>847456599.24134076</v>
      </c>
      <c r="C97" s="31">
        <f>C70-0.03</f>
        <v>5.4393614177539379E-2</v>
      </c>
      <c r="D97" s="14">
        <f t="shared" si="5"/>
        <v>46096227.2913431</v>
      </c>
      <c r="F97" s="31">
        <f>C97-C70</f>
        <v>-0.03</v>
      </c>
      <c r="I97" s="64">
        <f t="shared" si="6"/>
        <v>-0.03</v>
      </c>
    </row>
    <row r="98" spans="1:9" x14ac:dyDescent="0.2">
      <c r="A98" s="11" t="s">
        <v>6</v>
      </c>
      <c r="B98" s="12">
        <f t="shared" ref="B98" si="10">B71</f>
        <v>101081757.28231695</v>
      </c>
      <c r="C98" s="31">
        <f>C71-0.03</f>
        <v>5.411596895346539E-2</v>
      </c>
      <c r="D98" s="14">
        <f t="shared" si="5"/>
        <v>5470137.2388515882</v>
      </c>
      <c r="F98" s="31">
        <f>C98-C71</f>
        <v>-0.03</v>
      </c>
      <c r="I98" s="64">
        <f t="shared" si="6"/>
        <v>-0.03</v>
      </c>
    </row>
    <row r="99" spans="1:9" x14ac:dyDescent="0.2">
      <c r="D99" s="14"/>
    </row>
    <row r="100" spans="1:9" x14ac:dyDescent="0.2">
      <c r="A100" s="11" t="s">
        <v>16</v>
      </c>
      <c r="B100" s="12"/>
      <c r="C100" s="31"/>
      <c r="D100" s="14">
        <f>SUM(D77:D98)</f>
        <v>520986647.83062166</v>
      </c>
      <c r="F100" s="60" t="s">
        <v>53</v>
      </c>
    </row>
    <row r="101" spans="1:9" x14ac:dyDescent="0.2">
      <c r="F101" s="61">
        <f>D100-D73</f>
        <v>0</v>
      </c>
    </row>
    <row r="102" spans="1:9" x14ac:dyDescent="0.2">
      <c r="F102" s="62">
        <v>1.3481713091089043</v>
      </c>
    </row>
    <row r="104" spans="1:9" x14ac:dyDescent="0.2">
      <c r="A104" s="2" t="s">
        <v>62</v>
      </c>
    </row>
  </sheetData>
  <mergeCells count="1">
    <mergeCell ref="A1:J1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DD320-FC84-4A00-8C11-2E0C0060F8F7}">
  <sheetPr>
    <pageSetUpPr fitToPage="1"/>
  </sheetPr>
  <dimension ref="A1:F42"/>
  <sheetViews>
    <sheetView zoomScaleNormal="100" workbookViewId="0">
      <selection activeCell="E30" sqref="E30"/>
    </sheetView>
  </sheetViews>
  <sheetFormatPr defaultColWidth="9.140625" defaultRowHeight="12" x14ac:dyDescent="0.2"/>
  <cols>
    <col min="1" max="1" width="56.7109375" style="66" customWidth="1"/>
    <col min="2" max="4" width="20.7109375" style="66" customWidth="1"/>
    <col min="5" max="5" width="20.5703125" style="66" customWidth="1"/>
    <col min="6" max="6" width="20.7109375" style="66" customWidth="1"/>
    <col min="7" max="16384" width="9.140625" style="66"/>
  </cols>
  <sheetData>
    <row r="1" spans="1:6" ht="15.75" x14ac:dyDescent="0.25">
      <c r="A1" s="141" t="s">
        <v>63</v>
      </c>
      <c r="B1" s="141"/>
      <c r="C1" s="141"/>
      <c r="D1" s="141"/>
      <c r="E1" s="141"/>
      <c r="F1" s="141"/>
    </row>
    <row r="2" spans="1:6" ht="15.75" x14ac:dyDescent="0.25">
      <c r="A2" s="141" t="s">
        <v>64</v>
      </c>
      <c r="B2" s="141"/>
      <c r="C2" s="141"/>
      <c r="D2" s="141"/>
      <c r="E2" s="141"/>
      <c r="F2" s="141"/>
    </row>
    <row r="5" spans="1:6" ht="12.75" x14ac:dyDescent="0.2">
      <c r="A5" s="142" t="s">
        <v>65</v>
      </c>
      <c r="B5" s="142"/>
      <c r="C5" s="142"/>
      <c r="D5" s="142"/>
      <c r="E5" s="142"/>
      <c r="F5" s="142"/>
    </row>
    <row r="6" spans="1:6" ht="12.75" thickBot="1" x14ac:dyDescent="0.25">
      <c r="A6" s="67"/>
    </row>
    <row r="7" spans="1:6" x14ac:dyDescent="0.2">
      <c r="A7" s="68"/>
      <c r="B7" s="69"/>
      <c r="C7" s="70"/>
      <c r="D7" s="143">
        <v>2021</v>
      </c>
      <c r="E7" s="144"/>
      <c r="F7" s="145"/>
    </row>
    <row r="8" spans="1:6" ht="36" x14ac:dyDescent="0.2">
      <c r="A8" s="71"/>
      <c r="B8" s="72"/>
      <c r="C8" s="73" t="s">
        <v>66</v>
      </c>
      <c r="D8" s="74" t="s">
        <v>67</v>
      </c>
      <c r="E8" s="75" t="s">
        <v>68</v>
      </c>
      <c r="F8" s="76" t="s">
        <v>69</v>
      </c>
    </row>
    <row r="9" spans="1:6" x14ac:dyDescent="0.2">
      <c r="A9" s="77"/>
      <c r="B9" s="78"/>
      <c r="C9" s="78"/>
      <c r="D9" s="79"/>
      <c r="E9" s="80"/>
      <c r="F9" s="81"/>
    </row>
    <row r="10" spans="1:6" x14ac:dyDescent="0.2">
      <c r="A10" s="82" t="s">
        <v>70</v>
      </c>
      <c r="B10" s="78"/>
      <c r="C10" s="83">
        <v>27.367999999999999</v>
      </c>
      <c r="D10" s="84">
        <v>27.376000000000001</v>
      </c>
      <c r="E10" s="85">
        <f>D10-C10</f>
        <v>8.0000000000026716E-3</v>
      </c>
      <c r="F10" s="86">
        <f>E10/C10</f>
        <v>2.9231218941839636E-4</v>
      </c>
    </row>
    <row r="11" spans="1:6" x14ac:dyDescent="0.2">
      <c r="A11" s="82"/>
      <c r="B11" s="78"/>
      <c r="C11" s="83"/>
      <c r="D11" s="84"/>
      <c r="E11" s="85"/>
      <c r="F11" s="87"/>
    </row>
    <row r="12" spans="1:6" x14ac:dyDescent="0.2">
      <c r="A12" s="82" t="s">
        <v>71</v>
      </c>
      <c r="B12" s="78"/>
      <c r="C12" s="83">
        <v>25.305</v>
      </c>
      <c r="D12" s="84">
        <v>25.312000000000001</v>
      </c>
      <c r="E12" s="85">
        <f t="shared" ref="E12:E20" si="0">D12-C12</f>
        <v>7.0000000000014495E-3</v>
      </c>
      <c r="F12" s="86">
        <f>E12/C12</f>
        <v>2.7662517289079035E-4</v>
      </c>
    </row>
    <row r="13" spans="1:6" x14ac:dyDescent="0.2">
      <c r="A13" s="82"/>
      <c r="B13" s="78"/>
      <c r="C13" s="83"/>
      <c r="D13" s="84"/>
      <c r="E13" s="85"/>
      <c r="F13" s="87"/>
    </row>
    <row r="14" spans="1:6" x14ac:dyDescent="0.2">
      <c r="A14" s="82" t="s">
        <v>72</v>
      </c>
      <c r="B14" s="78"/>
      <c r="C14" s="83">
        <v>23.045000000000002</v>
      </c>
      <c r="D14" s="84">
        <v>23.048999999999999</v>
      </c>
      <c r="E14" s="85">
        <f t="shared" si="0"/>
        <v>3.9999999999977831E-3</v>
      </c>
      <c r="F14" s="86">
        <f>E14/C14</f>
        <v>1.7357344326308452E-4</v>
      </c>
    </row>
    <row r="15" spans="1:6" x14ac:dyDescent="0.2">
      <c r="A15" s="82"/>
      <c r="B15" s="78"/>
      <c r="C15" s="83"/>
      <c r="D15" s="84"/>
      <c r="E15" s="85"/>
      <c r="F15" s="87"/>
    </row>
    <row r="16" spans="1:6" x14ac:dyDescent="0.2">
      <c r="A16" s="82" t="s">
        <v>73</v>
      </c>
      <c r="B16" s="78"/>
      <c r="C16" s="83">
        <v>17.625</v>
      </c>
      <c r="D16" s="84">
        <v>17.63</v>
      </c>
      <c r="E16" s="85">
        <f t="shared" si="0"/>
        <v>4.9999999999990052E-3</v>
      </c>
      <c r="F16" s="86">
        <f>E16/C16</f>
        <v>2.8368794326235491E-4</v>
      </c>
    </row>
    <row r="17" spans="1:6" x14ac:dyDescent="0.2">
      <c r="A17" s="82"/>
      <c r="B17" s="78"/>
      <c r="C17" s="83"/>
      <c r="D17" s="84"/>
      <c r="E17" s="85"/>
      <c r="F17" s="87"/>
    </row>
    <row r="18" spans="1:6" x14ac:dyDescent="0.2">
      <c r="A18" s="82" t="s">
        <v>74</v>
      </c>
      <c r="B18" s="78"/>
      <c r="C18" s="83">
        <v>22.239000000000001</v>
      </c>
      <c r="D18" s="84">
        <v>22.248000000000001</v>
      </c>
      <c r="E18" s="85">
        <f t="shared" si="0"/>
        <v>9.0000000000003411E-3</v>
      </c>
      <c r="F18" s="86">
        <f>E18/C18</f>
        <v>4.0469445568597245E-4</v>
      </c>
    </row>
    <row r="19" spans="1:6" x14ac:dyDescent="0.2">
      <c r="A19" s="82"/>
      <c r="B19" s="78"/>
      <c r="C19" s="83"/>
      <c r="D19" s="84"/>
      <c r="E19" s="85"/>
      <c r="F19" s="87"/>
    </row>
    <row r="20" spans="1:6" x14ac:dyDescent="0.2">
      <c r="A20" s="82" t="s">
        <v>75</v>
      </c>
      <c r="B20" s="78"/>
      <c r="C20" s="83">
        <v>24.596</v>
      </c>
      <c r="D20" s="84">
        <v>24.602</v>
      </c>
      <c r="E20" s="85">
        <f t="shared" si="0"/>
        <v>6.0000000000002274E-3</v>
      </c>
      <c r="F20" s="86">
        <f>E20/C20</f>
        <v>2.4394210440722994E-4</v>
      </c>
    </row>
    <row r="21" spans="1:6" ht="12.75" thickBot="1" x14ac:dyDescent="0.25">
      <c r="A21" s="88"/>
      <c r="B21" s="89"/>
      <c r="C21" s="89"/>
      <c r="D21" s="90"/>
      <c r="E21" s="91"/>
      <c r="F21" s="92"/>
    </row>
    <row r="22" spans="1:6" x14ac:dyDescent="0.2">
      <c r="A22" s="93"/>
      <c r="B22" s="80"/>
      <c r="C22" s="80"/>
      <c r="D22" s="80"/>
      <c r="E22" s="80"/>
      <c r="F22" s="81"/>
    </row>
    <row r="23" spans="1:6" ht="12.75" x14ac:dyDescent="0.2">
      <c r="A23" s="146" t="s">
        <v>76</v>
      </c>
      <c r="B23" s="147"/>
      <c r="C23" s="147"/>
      <c r="D23" s="147"/>
      <c r="E23" s="147"/>
      <c r="F23" s="148"/>
    </row>
    <row r="24" spans="1:6" ht="12.75" thickBot="1" x14ac:dyDescent="0.25">
      <c r="A24" s="93"/>
      <c r="B24" s="80"/>
      <c r="C24" s="80"/>
      <c r="D24" s="80"/>
      <c r="E24" s="80"/>
      <c r="F24" s="81"/>
    </row>
    <row r="25" spans="1:6" x14ac:dyDescent="0.2">
      <c r="A25" s="68"/>
      <c r="B25" s="94"/>
      <c r="C25" s="70"/>
      <c r="D25" s="143">
        <v>2021</v>
      </c>
      <c r="E25" s="144"/>
      <c r="F25" s="145"/>
    </row>
    <row r="26" spans="1:6" ht="36" x14ac:dyDescent="0.2">
      <c r="A26" s="71"/>
      <c r="B26" s="73" t="s">
        <v>77</v>
      </c>
      <c r="C26" s="73" t="s">
        <v>66</v>
      </c>
      <c r="D26" s="74" t="s">
        <v>78</v>
      </c>
      <c r="E26" s="75" t="s">
        <v>79</v>
      </c>
      <c r="F26" s="76" t="s">
        <v>69</v>
      </c>
    </row>
    <row r="27" spans="1:6" x14ac:dyDescent="0.2">
      <c r="A27" s="95"/>
      <c r="B27" s="96"/>
      <c r="C27" s="96"/>
      <c r="D27" s="97"/>
      <c r="E27" s="98"/>
      <c r="F27" s="99"/>
    </row>
    <row r="28" spans="1:6" x14ac:dyDescent="0.2">
      <c r="A28" s="100" t="s">
        <v>80</v>
      </c>
      <c r="B28" s="101"/>
      <c r="C28" s="78"/>
      <c r="D28" s="79"/>
      <c r="E28" s="80"/>
      <c r="F28" s="81"/>
    </row>
    <row r="29" spans="1:6" x14ac:dyDescent="0.2">
      <c r="A29" s="102"/>
      <c r="B29" s="103"/>
      <c r="C29" s="78"/>
      <c r="D29" s="79"/>
      <c r="E29" s="80"/>
      <c r="F29" s="81"/>
    </row>
    <row r="30" spans="1:6" x14ac:dyDescent="0.2">
      <c r="A30" s="77" t="s">
        <v>81</v>
      </c>
      <c r="B30" s="104">
        <v>500</v>
      </c>
      <c r="C30" s="105">
        <v>154.22</v>
      </c>
      <c r="D30" s="106">
        <v>154.27000000000001</v>
      </c>
      <c r="E30" s="107">
        <f>D30-C30</f>
        <v>5.0000000000011369E-2</v>
      </c>
      <c r="F30" s="86">
        <f>E30/C30</f>
        <v>3.2421216444048352E-4</v>
      </c>
    </row>
    <row r="31" spans="1:6" x14ac:dyDescent="0.2">
      <c r="A31" s="77" t="s">
        <v>82</v>
      </c>
      <c r="B31" s="104">
        <v>500</v>
      </c>
      <c r="C31" s="105">
        <v>144.46</v>
      </c>
      <c r="D31" s="106">
        <v>144.49</v>
      </c>
      <c r="E31" s="107">
        <f t="shared" ref="E31:E34" si="1">D31-C31</f>
        <v>3.0000000000001137E-2</v>
      </c>
      <c r="F31" s="86">
        <f t="shared" ref="F31:F34" si="2">E31/C31</f>
        <v>2.0766994323689005E-4</v>
      </c>
    </row>
    <row r="32" spans="1:6" x14ac:dyDescent="0.2">
      <c r="A32" s="77"/>
      <c r="B32" s="104"/>
      <c r="C32" s="108"/>
      <c r="D32" s="109"/>
      <c r="E32" s="107"/>
      <c r="F32" s="86"/>
    </row>
    <row r="33" spans="1:6" x14ac:dyDescent="0.2">
      <c r="A33" s="77" t="s">
        <v>83</v>
      </c>
      <c r="B33" s="104">
        <v>500</v>
      </c>
      <c r="C33" s="105">
        <v>159.94999999999999</v>
      </c>
      <c r="D33" s="106">
        <v>159.99</v>
      </c>
      <c r="E33" s="107">
        <f t="shared" si="1"/>
        <v>4.0000000000020464E-2</v>
      </c>
      <c r="F33" s="86">
        <f t="shared" si="2"/>
        <v>2.5007814942182223E-4</v>
      </c>
    </row>
    <row r="34" spans="1:6" x14ac:dyDescent="0.2">
      <c r="A34" s="77" t="s">
        <v>84</v>
      </c>
      <c r="B34" s="104">
        <v>500</v>
      </c>
      <c r="C34" s="105">
        <v>145.88999999999999</v>
      </c>
      <c r="D34" s="106">
        <v>145.91999999999999</v>
      </c>
      <c r="E34" s="107">
        <f t="shared" si="1"/>
        <v>3.0000000000001137E-2</v>
      </c>
      <c r="F34" s="86">
        <f t="shared" si="2"/>
        <v>2.056343820686897E-4</v>
      </c>
    </row>
    <row r="35" spans="1:6" ht="12.75" thickBot="1" x14ac:dyDescent="0.25">
      <c r="A35" s="88"/>
      <c r="B35" s="89"/>
      <c r="C35" s="89"/>
      <c r="D35" s="90"/>
      <c r="E35" s="91"/>
      <c r="F35" s="92"/>
    </row>
    <row r="38" spans="1:6" x14ac:dyDescent="0.2">
      <c r="F38" s="110"/>
    </row>
    <row r="39" spans="1:6" x14ac:dyDescent="0.2">
      <c r="F39" s="110"/>
    </row>
    <row r="40" spans="1:6" x14ac:dyDescent="0.2">
      <c r="F40" s="110"/>
    </row>
    <row r="41" spans="1:6" x14ac:dyDescent="0.2">
      <c r="F41" s="110"/>
    </row>
    <row r="42" spans="1:6" x14ac:dyDescent="0.2">
      <c r="F42" s="110"/>
    </row>
  </sheetData>
  <mergeCells count="6">
    <mergeCell ref="D25:F25"/>
    <mergeCell ref="A1:F1"/>
    <mergeCell ref="A2:F2"/>
    <mergeCell ref="A5:F5"/>
    <mergeCell ref="D7:F7"/>
    <mergeCell ref="A23:F23"/>
  </mergeCells>
  <pageMargins left="0.7" right="0.7" top="0.75" bottom="0.75" header="0.3" footer="0.3"/>
  <pageSetup scale="76" orientation="landscape" r:id="rId1"/>
  <headerFooter>
    <oddFooter>&amp;LChapter 2 - Direct Testimony of William G. Saxe, Attachment B&amp;R&amp;P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D88087D44EFC4DBA49FC93C76641D8" ma:contentTypeVersion="35" ma:contentTypeDescription="Create a new document." ma:contentTypeScope="" ma:versionID="21982433da38e3836fd4afa4fee2fcff">
  <xsd:schema xmlns:xsd="http://www.w3.org/2001/XMLSchema" xmlns:xs="http://www.w3.org/2001/XMLSchema" xmlns:p="http://schemas.microsoft.com/office/2006/metadata/properties" xmlns:ns2="e4a291b2-2d89-402c-8e64-a2fe3eab2247" xmlns:ns3="http://schemas.microsoft.com/sharepoint/v4" xmlns:ns4="3a0c425c-8a18-4bcd-b07b-a947f609ef0c" targetNamespace="http://schemas.microsoft.com/office/2006/metadata/properties" ma:root="true" ma:fieldsID="28e4a3c50caa40e74decb20f57a1d38f" ns2:_="" ns3:_="" ns4:_="">
    <xsd:import namespace="e4a291b2-2d89-402c-8e64-a2fe3eab2247"/>
    <xsd:import namespace="http://schemas.microsoft.com/sharepoint/v4"/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conOverlay" minOccurs="0"/>
                <xsd:element ref="ns4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4:SharedWithUsers" minOccurs="0"/>
                <xsd:element ref="ns4:SharedWithDetails" minOccurs="0"/>
                <xsd:element ref="ns4:Program_x0020_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ogram_x0020_Status" ma:index="18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3a0c425c-8a18-4bcd-b07b-a947f609ef0c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936308B1-8024-4981-A4E6-7D92AA643F76}"/>
</file>

<file path=customXml/itemProps2.xml><?xml version="1.0" encoding="utf-8"?>
<ds:datastoreItem xmlns:ds="http://schemas.openxmlformats.org/officeDocument/2006/customXml" ds:itemID="{A7BA4100-1108-458A-8F01-F00C90A86B29}"/>
</file>

<file path=customXml/itemProps3.xml><?xml version="1.0" encoding="utf-8"?>
<ds:datastoreItem xmlns:ds="http://schemas.openxmlformats.org/officeDocument/2006/customXml" ds:itemID="{8BD096CC-CA22-4FF4-9DB0-758EED0729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WS DT - Attachment A</vt:lpstr>
      <vt:lpstr>EV-HP Rate Design Modifications</vt:lpstr>
      <vt:lpstr>WS DT - Attachment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Saxe, William</dc:creator>
  <cp:lastModifiedBy>Saxe, William</cp:lastModifiedBy>
  <cp:lastPrinted>2019-01-31T16:41:52Z</cp:lastPrinted>
  <dcterms:created xsi:type="dcterms:W3CDTF">2019-01-17T00:27:48Z</dcterms:created>
  <dcterms:modified xsi:type="dcterms:W3CDTF">2019-07-26T16:18:57Z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0x01010016D88087D44EFC4DBA49FC93C76641D8</vt:lpwstr>
  </property>
</Properties>
</file>