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dakinports_semprautilities_com/Documents/User Folders/Desktop/HPEV Rate Workpapers/"/>
    </mc:Choice>
  </mc:AlternateContent>
  <xr:revisionPtr revIDLastSave="0" documentId="8_{AAE500BD-1333-4951-9032-058055A9393A}" xr6:coauthVersionLast="36" xr6:coauthVersionMax="36" xr10:uidLastSave="{00000000-0000-0000-0000-000000000000}"/>
  <bookViews>
    <workbookView xWindow="28680" yWindow="-120" windowWidth="29040" windowHeight="15840" xr2:uid="{1156DAEE-4E05-42AF-BB56-BC1EECCF460E}"/>
  </bookViews>
  <sheets>
    <sheet name="Monthly cashflo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5" i="1" l="1"/>
  <c r="S14" i="1"/>
  <c r="R8" i="1"/>
  <c r="R13" i="1" s="1"/>
  <c r="R11" i="1" l="1"/>
  <c r="R12" i="1"/>
  <c r="C4" i="1"/>
  <c r="C18" i="1" l="1"/>
  <c r="R18" i="1"/>
  <c r="R20" i="1" s="1"/>
  <c r="W22" i="1"/>
  <c r="Q7" i="1" l="1"/>
  <c r="P7" i="1"/>
  <c r="P8" i="1" s="1"/>
  <c r="O7" i="1"/>
  <c r="O8" i="1" s="1"/>
  <c r="O11" i="1" s="1"/>
  <c r="N7" i="1"/>
  <c r="M7" i="1"/>
  <c r="L7" i="1"/>
  <c r="L8" i="1" s="1"/>
  <c r="K7" i="1"/>
  <c r="K8" i="1" s="1"/>
  <c r="J7" i="1"/>
  <c r="J8" i="1" s="1"/>
  <c r="J11" i="1" s="1"/>
  <c r="I7" i="1"/>
  <c r="I8" i="1" s="1"/>
  <c r="H7" i="1"/>
  <c r="H8" i="1" s="1"/>
  <c r="G7" i="1"/>
  <c r="G8" i="1" s="1"/>
  <c r="G11" i="1" s="1"/>
  <c r="F7" i="1"/>
  <c r="F8" i="1" s="1"/>
  <c r="F11" i="1" s="1"/>
  <c r="E7" i="1"/>
  <c r="E8" i="1" s="1"/>
  <c r="D7" i="1"/>
  <c r="D8" i="1" s="1"/>
  <c r="C7" i="1"/>
  <c r="I11" i="1" l="1"/>
  <c r="I12" i="1"/>
  <c r="M8" i="1"/>
  <c r="M12" i="1" s="1"/>
  <c r="Q8" i="1"/>
  <c r="Q12" i="1" s="1"/>
  <c r="E11" i="1"/>
  <c r="N8" i="1"/>
  <c r="N13" i="1" s="1"/>
  <c r="C8" i="1"/>
  <c r="D12" i="1"/>
  <c r="P13" i="1"/>
  <c r="O12" i="1"/>
  <c r="F13" i="1"/>
  <c r="F12" i="1"/>
  <c r="G13" i="1"/>
  <c r="G12" i="1"/>
  <c r="K12" i="1"/>
  <c r="K13" i="1"/>
  <c r="K11" i="1"/>
  <c r="H13" i="1"/>
  <c r="H12" i="1"/>
  <c r="H11" i="1"/>
  <c r="P12" i="1"/>
  <c r="P11" i="1"/>
  <c r="J13" i="1"/>
  <c r="J12" i="1"/>
  <c r="D11" i="1"/>
  <c r="L13" i="1"/>
  <c r="L12" i="1"/>
  <c r="L11" i="1"/>
  <c r="I13" i="1"/>
  <c r="S7" i="1"/>
  <c r="S8" i="1" s="1"/>
  <c r="O13" i="1"/>
  <c r="E13" i="1"/>
  <c r="P18" i="1" l="1"/>
  <c r="P20" i="1" s="1"/>
  <c r="I18" i="1"/>
  <c r="J18" i="1"/>
  <c r="J20" i="1" s="1"/>
  <c r="H18" i="1"/>
  <c r="O18" i="1"/>
  <c r="M11" i="1"/>
  <c r="M13" i="1"/>
  <c r="Q11" i="1"/>
  <c r="E12" i="1"/>
  <c r="S12" i="1" s="1"/>
  <c r="N12" i="1"/>
  <c r="Q13" i="1"/>
  <c r="N11" i="1"/>
  <c r="S11" i="1" s="1"/>
  <c r="D13" i="1"/>
  <c r="F18" i="1"/>
  <c r="M18" i="1" l="1"/>
  <c r="N20" i="1"/>
  <c r="N18" i="1"/>
  <c r="S13" i="1"/>
  <c r="S16" i="1" s="1"/>
  <c r="Q18" i="1"/>
  <c r="Q20" i="1" s="1"/>
  <c r="F20" i="1" l="1"/>
  <c r="M20" i="1"/>
  <c r="I20" i="1"/>
  <c r="E18" i="1"/>
  <c r="E20" i="1" s="1"/>
  <c r="L18" i="1"/>
  <c r="L20" i="1" s="1"/>
  <c r="H20" i="1"/>
  <c r="D18" i="1"/>
  <c r="O20" i="1"/>
  <c r="K18" i="1"/>
  <c r="K20" i="1" s="1"/>
  <c r="G18" i="1"/>
  <c r="G20" i="1" s="1"/>
  <c r="C20" i="1"/>
  <c r="S18" i="1" l="1"/>
  <c r="S20" i="1" s="1"/>
  <c r="D20" i="1"/>
  <c r="W29" i="1" l="1"/>
  <c r="W24" i="1" l="1"/>
</calcChain>
</file>

<file path=xl/sharedStrings.xml><?xml version="1.0" encoding="utf-8"?>
<sst xmlns="http://schemas.openxmlformats.org/spreadsheetml/2006/main" count="17" uniqueCount="16">
  <si>
    <t>Accounting &amp; Finance FTE</t>
  </si>
  <si>
    <t>Operations Support FTE</t>
  </si>
  <si>
    <t>Customer Billing FTE</t>
  </si>
  <si>
    <t>IT</t>
  </si>
  <si>
    <t>ITQA</t>
  </si>
  <si>
    <t>Total</t>
  </si>
  <si>
    <t>Hourly FTE rate</t>
  </si>
  <si>
    <t>Total (loaded)</t>
  </si>
  <si>
    <t>Non-loaded direct costs</t>
  </si>
  <si>
    <t>Loader on Non-Labor/Contractor Costs</t>
  </si>
  <si>
    <t>Loader</t>
  </si>
  <si>
    <t># of Days per Month</t>
  </si>
  <si>
    <t># of hours per month</t>
  </si>
  <si>
    <t>Before change to hours</t>
  </si>
  <si>
    <t>Difference</t>
  </si>
  <si>
    <t>Working hours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</si>
</sst>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%"/>
    <numFmt numFmtId="167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6" fontId="0" fillId="0" borderId="0" xfId="0" applyNumberFormat="1"/>
    <xf numFmtId="0" fontId="3" fillId="0" borderId="1" xfId="0" applyFont="1" applyBorder="1"/>
    <xf numFmtId="17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Border="1"/>
    <xf numFmtId="17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165" fontId="0" fillId="0" borderId="0" xfId="1" applyNumberFormat="1" applyFont="1" applyBorder="1"/>
    <xf numFmtId="44" fontId="2" fillId="0" borderId="0" xfId="1" applyFont="1" applyBorder="1"/>
    <xf numFmtId="166" fontId="0" fillId="0" borderId="0" xfId="2" applyNumberFormat="1" applyFont="1" applyBorder="1"/>
    <xf numFmtId="0" fontId="5" fillId="0" borderId="0" xfId="0" applyFont="1"/>
    <xf numFmtId="0" fontId="0" fillId="0" borderId="0" xfId="0" applyAlignment="1">
      <alignment wrapText="1"/>
    </xf>
    <xf numFmtId="0" fontId="4" fillId="0" borderId="0" xfId="0" applyFont="1" applyBorder="1"/>
    <xf numFmtId="164" fontId="4" fillId="0" borderId="0" xfId="1" applyNumberFormat="1" applyFont="1" applyBorder="1"/>
    <xf numFmtId="0" fontId="0" fillId="0" borderId="0" xfId="0" applyAlignment="1">
      <alignment horizontal="right"/>
    </xf>
    <xf numFmtId="167" fontId="0" fillId="0" borderId="0" xfId="0" applyNumberFormat="1"/>
    <xf numFmtId="6" fontId="3" fillId="0" borderId="2" xfId="1" applyNumberFormat="1" applyFont="1" applyBorder="1"/>
    <xf numFmtId="6" fontId="4" fillId="0" borderId="0" xfId="0" applyNumberFormat="1" applyFont="1"/>
    <xf numFmtId="6" fontId="3" fillId="0" borderId="0" xfId="1" applyNumberFormat="1" applyFont="1"/>
    <xf numFmtId="6" fontId="4" fillId="0" borderId="0" xfId="1" applyNumberFormat="1" applyFont="1"/>
    <xf numFmtId="6" fontId="4" fillId="0" borderId="0" xfId="1" applyNumberFormat="1" applyFont="1" applyBorder="1"/>
    <xf numFmtId="6" fontId="4" fillId="0" borderId="0" xfId="0" applyNumberFormat="1" applyFont="1" applyBorder="1"/>
    <xf numFmtId="6" fontId="4" fillId="0" borderId="1" xfId="1" applyNumberFormat="1" applyFont="1" applyBorder="1"/>
    <xf numFmtId="6" fontId="3" fillId="0" borderId="1" xfId="1" applyNumberFormat="1" applyFont="1" applyBorder="1"/>
    <xf numFmtId="0" fontId="0" fillId="0" borderId="0" xfId="0" quotePrefix="1"/>
    <xf numFmtId="0" fontId="4" fillId="0" borderId="0" xfId="0" quotePrefix="1" applyFont="1" applyFill="1" applyBorder="1"/>
    <xf numFmtId="43" fontId="0" fillId="0" borderId="0" xfId="3" applyFont="1" applyBorder="1"/>
    <xf numFmtId="44" fontId="0" fillId="0" borderId="0" xfId="1" applyNumberFormat="1" applyFont="1" applyBorder="1"/>
    <xf numFmtId="6" fontId="0" fillId="0" borderId="0" xfId="1" applyNumberFormat="1" applyFont="1" applyBorder="1"/>
    <xf numFmtId="0" fontId="6" fillId="0" borderId="0" xfId="0" applyFont="1"/>
    <xf numFmtId="0" fontId="4" fillId="0" borderId="1" xfId="0" applyFont="1" applyBorder="1"/>
    <xf numFmtId="0" fontId="3" fillId="0" borderId="2" xfId="0" applyFont="1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wrapText="1"/>
    </xf>
    <xf numFmtId="6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1" fontId="0" fillId="0" borderId="7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167" fontId="0" fillId="0" borderId="1" xfId="0" applyNumberFormat="1" applyBorder="1" applyAlignment="1">
      <alignment horizontal="right"/>
    </xf>
    <xf numFmtId="0" fontId="0" fillId="0" borderId="9" xfId="0" quotePrefix="1" applyBorder="1" applyAlignment="1">
      <alignment horizontal="right"/>
    </xf>
    <xf numFmtId="6" fontId="0" fillId="0" borderId="0" xfId="0" applyNumberFormat="1" applyBorder="1"/>
    <xf numFmtId="8" fontId="0" fillId="0" borderId="0" xfId="0" applyNumberFormat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A48C8-4915-4C1A-855D-75DB0031FDFF}">
  <dimension ref="A2:X35"/>
  <sheetViews>
    <sheetView tabSelected="1" workbookViewId="0">
      <selection activeCell="H28" sqref="H28"/>
    </sheetView>
  </sheetViews>
  <sheetFormatPr defaultRowHeight="15" x14ac:dyDescent="0.25"/>
  <cols>
    <col min="2" max="2" width="31.5703125" customWidth="1"/>
    <col min="3" max="3" width="11.85546875" customWidth="1"/>
    <col min="4" max="4" width="10.42578125" customWidth="1"/>
    <col min="5" max="7" width="11.85546875" bestFit="1" customWidth="1"/>
    <col min="8" max="8" width="13" bestFit="1" customWidth="1"/>
    <col min="9" max="18" width="11.85546875" bestFit="1" customWidth="1"/>
    <col min="19" max="19" width="11.85546875" customWidth="1"/>
    <col min="20" max="22" width="11.140625" customWidth="1"/>
    <col min="23" max="23" width="14.140625" bestFit="1" customWidth="1"/>
    <col min="24" max="24" width="10.85546875" bestFit="1" customWidth="1"/>
  </cols>
  <sheetData>
    <row r="2" spans="2:20" x14ac:dyDescent="0.25">
      <c r="B2" s="34" t="s">
        <v>6</v>
      </c>
      <c r="C2" s="37">
        <v>125</v>
      </c>
      <c r="D2" s="38"/>
      <c r="E2" s="6"/>
      <c r="F2" s="6"/>
      <c r="G2" s="6"/>
    </row>
    <row r="3" spans="2:20" ht="18.600000000000001" customHeight="1" x14ac:dyDescent="0.25">
      <c r="B3" s="36" t="s">
        <v>15</v>
      </c>
      <c r="C3" s="39">
        <v>8</v>
      </c>
      <c r="D3" s="40"/>
      <c r="E3" s="6"/>
      <c r="F3" s="6"/>
      <c r="G3" s="6"/>
    </row>
    <row r="4" spans="2:20" ht="18.600000000000001" customHeight="1" x14ac:dyDescent="0.25">
      <c r="B4" s="35" t="s">
        <v>10</v>
      </c>
      <c r="C4" s="41">
        <f>0.01</f>
        <v>0.01</v>
      </c>
      <c r="D4" s="42"/>
      <c r="E4" s="6"/>
      <c r="F4" s="6"/>
      <c r="G4" s="6"/>
    </row>
    <row r="5" spans="2:20" ht="18.600000000000001" customHeight="1" x14ac:dyDescent="0.25">
      <c r="B5" s="13"/>
      <c r="C5" s="1"/>
      <c r="D5" s="16"/>
      <c r="E5" s="17"/>
      <c r="F5" s="26"/>
    </row>
    <row r="6" spans="2:20" ht="18.600000000000001" customHeight="1" x14ac:dyDescent="0.25">
      <c r="B6" s="12" t="s">
        <v>8</v>
      </c>
      <c r="C6" s="1"/>
      <c r="D6" s="16"/>
      <c r="E6" s="17"/>
      <c r="F6" s="26"/>
    </row>
    <row r="7" spans="2:20" x14ac:dyDescent="0.25">
      <c r="B7" s="31" t="s">
        <v>11</v>
      </c>
      <c r="C7" s="31">
        <f>23</f>
        <v>23</v>
      </c>
      <c r="D7" s="31">
        <f>20</f>
        <v>20</v>
      </c>
      <c r="E7" s="31">
        <f>22</f>
        <v>22</v>
      </c>
      <c r="F7" s="31">
        <f>22</f>
        <v>22</v>
      </c>
      <c r="G7" s="31">
        <f>21</f>
        <v>21</v>
      </c>
      <c r="H7" s="31">
        <f>22</f>
        <v>22</v>
      </c>
      <c r="I7" s="31">
        <f>23</f>
        <v>23</v>
      </c>
      <c r="J7" s="31">
        <f>21</f>
        <v>21</v>
      </c>
      <c r="K7" s="31">
        <f>22</f>
        <v>22</v>
      </c>
      <c r="L7" s="31">
        <f>22</f>
        <v>22</v>
      </c>
      <c r="M7" s="31">
        <f>21</f>
        <v>21</v>
      </c>
      <c r="N7" s="31">
        <f>23</f>
        <v>23</v>
      </c>
      <c r="O7" s="31">
        <f>21</f>
        <v>21</v>
      </c>
      <c r="P7" s="31">
        <f>20</f>
        <v>20</v>
      </c>
      <c r="Q7" s="31">
        <f>23</f>
        <v>23</v>
      </c>
      <c r="R7" s="31">
        <v>22</v>
      </c>
      <c r="S7" s="31">
        <f>SUM(C7:Q7)</f>
        <v>326</v>
      </c>
    </row>
    <row r="8" spans="2:20" x14ac:dyDescent="0.25">
      <c r="B8" s="31" t="s">
        <v>12</v>
      </c>
      <c r="C8" s="31">
        <f>C7*$C$3</f>
        <v>184</v>
      </c>
      <c r="D8" s="31">
        <f t="shared" ref="D8:S8" si="0">D7*$C$3</f>
        <v>160</v>
      </c>
      <c r="E8" s="31">
        <f>E7*$C$3</f>
        <v>176</v>
      </c>
      <c r="F8" s="31">
        <f t="shared" si="0"/>
        <v>176</v>
      </c>
      <c r="G8" s="31">
        <f>G7*$C$3</f>
        <v>168</v>
      </c>
      <c r="H8" s="31">
        <f t="shared" si="0"/>
        <v>176</v>
      </c>
      <c r="I8" s="31">
        <f t="shared" si="0"/>
        <v>184</v>
      </c>
      <c r="J8" s="31">
        <f>J7*$C$3</f>
        <v>168</v>
      </c>
      <c r="K8" s="31">
        <f>K7*$C$3</f>
        <v>176</v>
      </c>
      <c r="L8" s="31">
        <f t="shared" si="0"/>
        <v>176</v>
      </c>
      <c r="M8" s="31">
        <f t="shared" si="0"/>
        <v>168</v>
      </c>
      <c r="N8" s="31">
        <f t="shared" si="0"/>
        <v>184</v>
      </c>
      <c r="O8" s="31">
        <f t="shared" si="0"/>
        <v>168</v>
      </c>
      <c r="P8" s="31">
        <f t="shared" si="0"/>
        <v>160</v>
      </c>
      <c r="Q8" s="31">
        <f t="shared" si="0"/>
        <v>184</v>
      </c>
      <c r="R8" s="31">
        <f t="shared" si="0"/>
        <v>176</v>
      </c>
      <c r="S8" s="31">
        <f t="shared" si="0"/>
        <v>2608</v>
      </c>
    </row>
    <row r="9" spans="2:20" ht="15.75" x14ac:dyDescent="0.25">
      <c r="B9" s="12"/>
    </row>
    <row r="10" spans="2:20" x14ac:dyDescent="0.25">
      <c r="B10" s="2"/>
      <c r="C10" s="3">
        <v>43831</v>
      </c>
      <c r="D10" s="3">
        <v>43862</v>
      </c>
      <c r="E10" s="3">
        <v>43891</v>
      </c>
      <c r="F10" s="3">
        <v>43922</v>
      </c>
      <c r="G10" s="3">
        <v>43952</v>
      </c>
      <c r="H10" s="3">
        <v>43983</v>
      </c>
      <c r="I10" s="3">
        <v>44013</v>
      </c>
      <c r="J10" s="3">
        <v>44044</v>
      </c>
      <c r="K10" s="3">
        <v>44075</v>
      </c>
      <c r="L10" s="3">
        <v>44105</v>
      </c>
      <c r="M10" s="3">
        <v>44136</v>
      </c>
      <c r="N10" s="3">
        <v>44166</v>
      </c>
      <c r="O10" s="3">
        <v>44197</v>
      </c>
      <c r="P10" s="3">
        <v>44228</v>
      </c>
      <c r="Q10" s="3">
        <v>44256</v>
      </c>
      <c r="R10" s="3">
        <v>44287</v>
      </c>
      <c r="S10" s="4" t="s">
        <v>5</v>
      </c>
    </row>
    <row r="11" spans="2:20" x14ac:dyDescent="0.25">
      <c r="B11" s="5" t="s">
        <v>0</v>
      </c>
      <c r="C11" s="19"/>
      <c r="D11" s="19">
        <f>$C$2*D8</f>
        <v>20000</v>
      </c>
      <c r="E11" s="19">
        <f t="shared" ref="E11:Q11" si="1">$C$2*E8</f>
        <v>22000</v>
      </c>
      <c r="F11" s="19">
        <f>$C$2*F8</f>
        <v>22000</v>
      </c>
      <c r="G11" s="19">
        <f>$C$2*G8</f>
        <v>21000</v>
      </c>
      <c r="H11" s="19">
        <f t="shared" si="1"/>
        <v>22000</v>
      </c>
      <c r="I11" s="19">
        <f>$C$2*I8</f>
        <v>23000</v>
      </c>
      <c r="J11" s="19">
        <f>$C$2*J8</f>
        <v>21000</v>
      </c>
      <c r="K11" s="19">
        <f t="shared" si="1"/>
        <v>22000</v>
      </c>
      <c r="L11" s="19">
        <f t="shared" si="1"/>
        <v>22000</v>
      </c>
      <c r="M11" s="19">
        <f t="shared" si="1"/>
        <v>21000</v>
      </c>
      <c r="N11" s="19">
        <f t="shared" si="1"/>
        <v>23000</v>
      </c>
      <c r="O11" s="19">
        <f>$C$2*O8</f>
        <v>21000</v>
      </c>
      <c r="P11" s="19">
        <f t="shared" si="1"/>
        <v>20000</v>
      </c>
      <c r="Q11" s="19">
        <f t="shared" si="1"/>
        <v>23000</v>
      </c>
      <c r="R11" s="19">
        <f>$C$2*R8</f>
        <v>22000</v>
      </c>
      <c r="S11" s="20">
        <f t="shared" ref="S11:S18" si="2">SUM(C11:R11)</f>
        <v>325000</v>
      </c>
    </row>
    <row r="12" spans="2:20" x14ac:dyDescent="0.25">
      <c r="B12" s="5" t="s">
        <v>1</v>
      </c>
      <c r="C12" s="19"/>
      <c r="D12" s="19">
        <f t="shared" ref="D12:P12" si="3">$C$2*D8</f>
        <v>20000</v>
      </c>
      <c r="E12" s="19">
        <f t="shared" si="3"/>
        <v>22000</v>
      </c>
      <c r="F12" s="19">
        <f t="shared" si="3"/>
        <v>22000</v>
      </c>
      <c r="G12" s="19">
        <f t="shared" si="3"/>
        <v>21000</v>
      </c>
      <c r="H12" s="19">
        <f t="shared" si="3"/>
        <v>22000</v>
      </c>
      <c r="I12" s="19">
        <f>$C$2*I8</f>
        <v>23000</v>
      </c>
      <c r="J12" s="19">
        <f t="shared" si="3"/>
        <v>21000</v>
      </c>
      <c r="K12" s="19">
        <f>$C$2*K8</f>
        <v>22000</v>
      </c>
      <c r="L12" s="19">
        <f t="shared" si="3"/>
        <v>22000</v>
      </c>
      <c r="M12" s="19">
        <f>$C$2*M8</f>
        <v>21000</v>
      </c>
      <c r="N12" s="19">
        <f t="shared" si="3"/>
        <v>23000</v>
      </c>
      <c r="O12" s="19">
        <f t="shared" si="3"/>
        <v>21000</v>
      </c>
      <c r="P12" s="19">
        <f t="shared" si="3"/>
        <v>20000</v>
      </c>
      <c r="Q12" s="19">
        <f>$C$2*Q8</f>
        <v>23000</v>
      </c>
      <c r="R12" s="19">
        <f>$C$2*R8</f>
        <v>22000</v>
      </c>
      <c r="S12" s="20">
        <f t="shared" si="2"/>
        <v>325000</v>
      </c>
    </row>
    <row r="13" spans="2:20" x14ac:dyDescent="0.25">
      <c r="B13" s="5" t="s">
        <v>2</v>
      </c>
      <c r="C13" s="19"/>
      <c r="D13" s="19">
        <f t="shared" ref="D13:R13" si="4">$C$2*D8</f>
        <v>20000</v>
      </c>
      <c r="E13" s="19">
        <f t="shared" si="4"/>
        <v>22000</v>
      </c>
      <c r="F13" s="19">
        <f t="shared" si="4"/>
        <v>22000</v>
      </c>
      <c r="G13" s="19">
        <f t="shared" si="4"/>
        <v>21000</v>
      </c>
      <c r="H13" s="19">
        <f>$C$2*H8</f>
        <v>22000</v>
      </c>
      <c r="I13" s="19">
        <f t="shared" si="4"/>
        <v>23000</v>
      </c>
      <c r="J13" s="19">
        <f t="shared" si="4"/>
        <v>21000</v>
      </c>
      <c r="K13" s="19">
        <f t="shared" si="4"/>
        <v>22000</v>
      </c>
      <c r="L13" s="19">
        <f t="shared" si="4"/>
        <v>22000</v>
      </c>
      <c r="M13" s="19">
        <f t="shared" si="4"/>
        <v>21000</v>
      </c>
      <c r="N13" s="19">
        <f t="shared" si="4"/>
        <v>23000</v>
      </c>
      <c r="O13" s="19">
        <f t="shared" si="4"/>
        <v>21000</v>
      </c>
      <c r="P13" s="19">
        <f>$C$2*P8</f>
        <v>20000</v>
      </c>
      <c r="Q13" s="19">
        <f t="shared" si="4"/>
        <v>23000</v>
      </c>
      <c r="R13" s="19">
        <f t="shared" si="4"/>
        <v>22000</v>
      </c>
      <c r="S13" s="20">
        <f t="shared" si="2"/>
        <v>325000</v>
      </c>
      <c r="T13" s="1"/>
    </row>
    <row r="14" spans="2:20" x14ac:dyDescent="0.25">
      <c r="B14" s="5" t="s">
        <v>3</v>
      </c>
      <c r="C14" s="21">
        <v>22421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20">
        <f t="shared" si="2"/>
        <v>22421</v>
      </c>
    </row>
    <row r="15" spans="2:20" x14ac:dyDescent="0.25">
      <c r="B15" s="14" t="s">
        <v>4</v>
      </c>
      <c r="C15" s="22">
        <v>8232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0">
        <f t="shared" si="2"/>
        <v>8232</v>
      </c>
      <c r="T15" s="1"/>
    </row>
    <row r="16" spans="2:20" x14ac:dyDescent="0.25">
      <c r="B16" s="14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 t="s">
        <v>5</v>
      </c>
      <c r="S16" s="20">
        <f>SUM(S11:S15)</f>
        <v>1005653</v>
      </c>
      <c r="T16" s="1"/>
    </row>
    <row r="17" spans="1:24" x14ac:dyDescent="0.25">
      <c r="B17" s="14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0"/>
      <c r="T17" s="1"/>
    </row>
    <row r="18" spans="1:24" x14ac:dyDescent="0.25">
      <c r="B18" s="32" t="s">
        <v>9</v>
      </c>
      <c r="C18" s="24">
        <f>SUM(C11:C15)*$C$4</f>
        <v>306.53000000000003</v>
      </c>
      <c r="D18" s="24">
        <f t="shared" ref="D18:Q18" si="5">SUM(D11:D15)*$C$4</f>
        <v>600</v>
      </c>
      <c r="E18" s="24">
        <f t="shared" si="5"/>
        <v>660</v>
      </c>
      <c r="F18" s="24">
        <f t="shared" si="5"/>
        <v>660</v>
      </c>
      <c r="G18" s="24">
        <f t="shared" si="5"/>
        <v>630</v>
      </c>
      <c r="H18" s="24">
        <f>SUM(H11:H15)*$C$4</f>
        <v>660</v>
      </c>
      <c r="I18" s="24">
        <f>SUM(I11:I15)*$C$4</f>
        <v>690</v>
      </c>
      <c r="J18" s="24">
        <f>SUM(J11:J15)*$C$4</f>
        <v>630</v>
      </c>
      <c r="K18" s="24">
        <f t="shared" si="5"/>
        <v>660</v>
      </c>
      <c r="L18" s="24">
        <f t="shared" si="5"/>
        <v>660</v>
      </c>
      <c r="M18" s="24">
        <f>SUM(M11:M15)*$C$4</f>
        <v>630</v>
      </c>
      <c r="N18" s="24">
        <f>SUM(N11:N15)*$C$4</f>
        <v>690</v>
      </c>
      <c r="O18" s="24">
        <f t="shared" si="5"/>
        <v>630</v>
      </c>
      <c r="P18" s="24">
        <f>SUM(P11:P15)*$C$4</f>
        <v>600</v>
      </c>
      <c r="Q18" s="24">
        <f t="shared" si="5"/>
        <v>690</v>
      </c>
      <c r="R18" s="24">
        <f>SUM(R11:R15)*$C$4</f>
        <v>660</v>
      </c>
      <c r="S18" s="25">
        <f t="shared" si="2"/>
        <v>10056.529999999999</v>
      </c>
    </row>
    <row r="19" spans="1:24" x14ac:dyDescent="0.25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24" ht="15.75" thickBot="1" x14ac:dyDescent="0.3">
      <c r="B20" s="33" t="s">
        <v>7</v>
      </c>
      <c r="C20" s="18">
        <f t="shared" ref="C20:R20" si="6">SUM(C11:C18)</f>
        <v>30959.53</v>
      </c>
      <c r="D20" s="18">
        <f>SUM(D11:D18)</f>
        <v>60600</v>
      </c>
      <c r="E20" s="18">
        <f t="shared" si="6"/>
        <v>66660</v>
      </c>
      <c r="F20" s="18">
        <f t="shared" si="6"/>
        <v>66660</v>
      </c>
      <c r="G20" s="18">
        <f t="shared" si="6"/>
        <v>63630</v>
      </c>
      <c r="H20" s="18">
        <f t="shared" si="6"/>
        <v>66660</v>
      </c>
      <c r="I20" s="18">
        <f t="shared" si="6"/>
        <v>69690</v>
      </c>
      <c r="J20" s="18">
        <f>SUM(J11:J18)</f>
        <v>63630</v>
      </c>
      <c r="K20" s="18">
        <f t="shared" si="6"/>
        <v>66660</v>
      </c>
      <c r="L20" s="18">
        <f t="shared" si="6"/>
        <v>66660</v>
      </c>
      <c r="M20" s="18">
        <f t="shared" si="6"/>
        <v>63630</v>
      </c>
      <c r="N20" s="18">
        <f>SUM(N11:N18)</f>
        <v>69690</v>
      </c>
      <c r="O20" s="18">
        <f t="shared" si="6"/>
        <v>63630</v>
      </c>
      <c r="P20" s="18">
        <f>SUM(P11:P18)</f>
        <v>60600</v>
      </c>
      <c r="Q20" s="18">
        <f>SUM(Q11:Q18)</f>
        <v>69690</v>
      </c>
      <c r="R20" s="18">
        <f t="shared" si="6"/>
        <v>66660</v>
      </c>
      <c r="S20" s="18">
        <f>SUM(S16:S18)</f>
        <v>1015709.53</v>
      </c>
    </row>
    <row r="21" spans="1:24" ht="15.75" thickTop="1" x14ac:dyDescent="0.25"/>
    <row r="22" spans="1:24" x14ac:dyDescent="0.25">
      <c r="A22" s="6"/>
      <c r="B22" s="2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44"/>
      <c r="T22" s="43"/>
      <c r="U22" s="6"/>
      <c r="V22" s="6"/>
      <c r="W22" s="30">
        <f>1212660</f>
        <v>1212660</v>
      </c>
      <c r="X22" s="6" t="s">
        <v>13</v>
      </c>
    </row>
    <row r="23" spans="1:24" x14ac:dyDescent="0.25">
      <c r="A23" s="6"/>
      <c r="B23" s="6"/>
      <c r="C23" s="7"/>
      <c r="D23" s="7"/>
      <c r="E23" s="7"/>
      <c r="F23" s="7"/>
      <c r="G23" s="10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8"/>
      <c r="X23" s="6"/>
    </row>
    <row r="24" spans="1:24" x14ac:dyDescent="0.25">
      <c r="A24" s="6"/>
      <c r="B24" s="6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>
        <f>S20-W22</f>
        <v>-196950.46999999997</v>
      </c>
      <c r="X24" s="6" t="s">
        <v>14</v>
      </c>
    </row>
    <row r="25" spans="1:24" x14ac:dyDescent="0.25">
      <c r="A25" s="6"/>
      <c r="B25" s="6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6"/>
    </row>
    <row r="26" spans="1:24" x14ac:dyDescent="0.25">
      <c r="A26" s="6"/>
      <c r="B26" s="6"/>
      <c r="C26" s="28"/>
      <c r="D26" s="9"/>
      <c r="E26" s="9"/>
      <c r="F26" s="2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6"/>
    </row>
    <row r="27" spans="1:24" x14ac:dyDescent="0.25">
      <c r="A27" s="6"/>
      <c r="B27" s="6"/>
      <c r="C27" s="9"/>
      <c r="D27" s="9"/>
      <c r="E27" s="9"/>
      <c r="F27" s="29"/>
      <c r="G27" s="9"/>
      <c r="H27" s="9"/>
      <c r="I27" s="9"/>
      <c r="J27" s="9"/>
      <c r="K27" s="9"/>
      <c r="L27" s="28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6"/>
    </row>
    <row r="28" spans="1:24" x14ac:dyDescent="0.25">
      <c r="A28" s="6"/>
      <c r="B28" s="6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6"/>
    </row>
    <row r="29" spans="1:24" x14ac:dyDescent="0.25">
      <c r="A29" s="6"/>
      <c r="B29" s="6"/>
      <c r="C29" s="9"/>
      <c r="D29" s="9"/>
      <c r="E29" s="9"/>
      <c r="F29" s="9"/>
      <c r="G29" s="1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>S20-SUM(C20:C20)</f>
        <v>984750</v>
      </c>
      <c r="X29" s="6"/>
    </row>
    <row r="30" spans="1:24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plementation_x0020_Doc_x0020_Type xmlns="3a0c425c-8a18-4bcd-b07b-a947f609ef0c" xsi:nil="true"/>
    <Program_x0020_Status xmlns="3a0c425c-8a18-4bcd-b07b-a947f609ef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Implementation Document" ma:contentTypeID="0x0101008B4F2DB291FA834AAD1649D0731F078000EE61C334B45E324B895C0FB32EAA5A2C" ma:contentTypeVersion="5" ma:contentTypeDescription="" ma:contentTypeScope="" ma:versionID="77e4ed242de32c1a037f09ff594606b2">
  <xsd:schema xmlns:xsd="http://www.w3.org/2001/XMLSchema" xmlns:xs="http://www.w3.org/2001/XMLSchema" xmlns:p="http://schemas.microsoft.com/office/2006/metadata/properties" xmlns:ns2="3a0c425c-8a18-4bcd-b07b-a947f609ef0c" targetNamespace="http://schemas.microsoft.com/office/2006/metadata/properties" ma:root="true" ma:fieldsID="5d0a768a2849ae8f95df7f8780a6f8ae" ns2:_=""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Implementation_x0020_Doc_x0020_Type" minOccurs="0"/>
                <xsd:element ref="ns2:Program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Implementation_x0020_Doc_x0020_Type" ma:index="8" nillable="true" ma:displayName="Implementation Doc Type" ma:format="Dropdown" ma:internalName="Implementation_x0020_Doc_x0020_Type">
      <xsd:simpleType>
        <xsd:restriction base="dms:Choice">
          <xsd:enumeration value="Regulatory"/>
          <xsd:enumeration value="Financials"/>
          <xsd:enumeration value="Schedules"/>
          <xsd:enumeration value="Contract"/>
          <xsd:enumeration value="Supply Management"/>
          <xsd:enumeration value="Data Collection/Analysis"/>
          <xsd:enumeration value="Customer Doc"/>
        </xsd:restriction>
      </xsd:simpleType>
    </xsd:element>
    <xsd:element name="Program_x0020_Status" ma:index="9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5DB6A-BFBC-4023-927B-16B2FF2423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9ACBB-5C99-4E8E-AF11-FA63CF69175D}">
  <ds:schemaRefs>
    <ds:schemaRef ds:uri="http://purl.org/dc/terms/"/>
    <ds:schemaRef ds:uri="c73499d5-9063-48be-be09-22088d5a88c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655AC2-6F6C-4F17-9DD5-85FDE1473D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cashflow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Marvin, Taylor (Contractor)</dc:creator>
  <cp:lastModifiedBy>Kinports, Dean A.</cp:lastModifiedBy>
  <dcterms:created xsi:type="dcterms:W3CDTF">2019-04-26T22:05:56Z</dcterms:created>
  <dcterms:modified xsi:type="dcterms:W3CDTF">2019-07-29T16:29:16Z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0x0101008B4F2DB291FA834AAD1649D0731F078000EE61C334B45E324B895C0FB32EAA5A2C</vt:lpwstr>
  </property>
  <property fmtid="{D5CDD505-2E9C-101B-9397-08002B2CF9AE}" pid="3" name="_MarkAsFinal">
    <vt:bool>true</vt:bool>
  </property>
</Properties>
</file>