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nderso\OneDrive - Sempra Energy\documents\GRC Phase 2\2019 GRC PHASE 2_APPLICATION\Distribution Study\"/>
    </mc:Choice>
  </mc:AlternateContent>
  <xr:revisionPtr revIDLastSave="65" documentId="8_{6A7A56E6-E725-4B6F-9ABC-941E59C986C1}" xr6:coauthVersionLast="36" xr6:coauthVersionMax="36" xr10:uidLastSave="{271B7685-C060-4BC9-859A-5838FF560404}"/>
  <bookViews>
    <workbookView xWindow="0" yWindow="0" windowWidth="25605" windowHeight="10560" xr2:uid="{2D07BA02-C96E-454A-A367-7A9B44D9BA67}"/>
  </bookViews>
  <sheets>
    <sheet name="Attachment A1" sheetId="2" r:id="rId1"/>
    <sheet name="Attachment A2" sheetId="3" r:id="rId2"/>
    <sheet name="Attachment A3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ddd5" localSheetId="0" hidden="1">{#N/A,#N/A,FALSE,"trates"}</definedName>
    <definedName name="_______ddd5" localSheetId="1" hidden="1">{#N/A,#N/A,FALSE,"trates"}</definedName>
    <definedName name="_______ddd5" localSheetId="2" hidden="1">{#N/A,#N/A,FALSE,"trates"}</definedName>
    <definedName name="_______ddd5" hidden="1">{#N/A,#N/A,FALSE,"trates"}</definedName>
    <definedName name="______ddd5" localSheetId="0" hidden="1">{#N/A,#N/A,FALSE,"trates"}</definedName>
    <definedName name="______ddd5" localSheetId="1" hidden="1">{#N/A,#N/A,FALSE,"trates"}</definedName>
    <definedName name="______ddd5" localSheetId="2" hidden="1">{#N/A,#N/A,FALSE,"trates"}</definedName>
    <definedName name="______ddd5" hidden="1">{#N/A,#N/A,FALSE,"trates"}</definedName>
    <definedName name="_____ddd5" localSheetId="0" hidden="1">{#N/A,#N/A,FALSE,"trates"}</definedName>
    <definedName name="_____ddd5" localSheetId="1" hidden="1">{#N/A,#N/A,FALSE,"trates"}</definedName>
    <definedName name="_____ddd5" localSheetId="2" hidden="1">{#N/A,#N/A,FALSE,"trates"}</definedName>
    <definedName name="_____ddd5" hidden="1">{#N/A,#N/A,FALSE,"trates"}</definedName>
    <definedName name="____ddd5" localSheetId="0" hidden="1">{#N/A,#N/A,FALSE,"trates"}</definedName>
    <definedName name="____ddd5" localSheetId="1" hidden="1">{#N/A,#N/A,FALSE,"trates"}</definedName>
    <definedName name="____ddd5" localSheetId="2" hidden="1">{#N/A,#N/A,FALSE,"trates"}</definedName>
    <definedName name="____ddd5" hidden="1">{#N/A,#N/A,FALSE,"trates"}</definedName>
    <definedName name="___ddd5" localSheetId="0" hidden="1">{#N/A,#N/A,FALSE,"trates"}</definedName>
    <definedName name="___ddd5" localSheetId="1" hidden="1">{#N/A,#N/A,FALSE,"trates"}</definedName>
    <definedName name="___ddd5" localSheetId="2" hidden="1">{#N/A,#N/A,FALSE,"trates"}</definedName>
    <definedName name="___ddd5" hidden="1">{#N/A,#N/A,FALSE,"trates"}</definedName>
    <definedName name="__ddd5" localSheetId="0" hidden="1">{#N/A,#N/A,FALSE,"trates"}</definedName>
    <definedName name="__ddd5" localSheetId="1" hidden="1">{#N/A,#N/A,FALSE,"trates"}</definedName>
    <definedName name="__ddd5" localSheetId="2" hidden="1">{#N/A,#N/A,FALSE,"trates"}</definedName>
    <definedName name="__ddd5" hidden="1">{#N/A,#N/A,FALSE,"trates"}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dd5" localSheetId="0" hidden="1">{#N/A,#N/A,FALSE,"trates"}</definedName>
    <definedName name="_ddd5" localSheetId="1" hidden="1">{#N/A,#N/A,FALSE,"trates"}</definedName>
    <definedName name="_ddd5" localSheetId="2" hidden="1">{#N/A,#N/A,FALSE,"trates"}</definedName>
    <definedName name="_ddd5" hidden="1">{#N/A,#N/A,FALSE,"trates"}</definedName>
    <definedName name="_Fill" localSheetId="1" hidden="1">#REF!</definedName>
    <definedName name="_Fill" localSheetId="2" hidden="1">#REF!</definedName>
    <definedName name="_Fill" hidden="1">#REF!</definedName>
    <definedName name="_Key1" localSheetId="1" hidden="1">#REF!</definedName>
    <definedName name="_Key1" localSheetId="2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hidden="1">#REF!</definedName>
    <definedName name="_MatInverse_In" localSheetId="1" hidden="1">#REF!</definedName>
    <definedName name="_MatInverse_In" localSheetId="2" hidden="1">#REF!</definedName>
    <definedName name="_MatInverse_In" hidden="1">#REF!</definedName>
    <definedName name="_MatMult_A" localSheetId="1" hidden="1">#REF!</definedName>
    <definedName name="_MatMult_A" localSheetId="2" hidden="1">#REF!</definedName>
    <definedName name="_MatMult_A" hidden="1">#REF!</definedName>
    <definedName name="_MatMult_AxB" localSheetId="1" hidden="1">#REF!</definedName>
    <definedName name="_MatMult_AxB" localSheetId="2" hidden="1">#REF!</definedName>
    <definedName name="_MatMult_AxB" hidden="1">#REF!</definedName>
    <definedName name="_MatMult_B" localSheetId="1" hidden="1">#REF!</definedName>
    <definedName name="_MatMult_B" localSheetId="2" hidden="1">#REF!</definedName>
    <definedName name="_MatMult_B" hidden="1">#REF!</definedName>
    <definedName name="_Order1" hidden="1">255</definedName>
    <definedName name="_Order2" hidden="1">0</definedName>
    <definedName name="_Parse_In" localSheetId="1" hidden="1">#REF!</definedName>
    <definedName name="_Parse_In" localSheetId="2" hidden="1">#REF!</definedName>
    <definedName name="_Parse_In" hidden="1">#REF!</definedName>
    <definedName name="_Parse_Out" localSheetId="1" hidden="1">#REF!</definedName>
    <definedName name="_Parse_Out" localSheetId="2" hidden="1">#REF!</definedName>
    <definedName name="_Parse_Out" hidden="1">#REF!</definedName>
    <definedName name="_Sort" localSheetId="1" hidden="1">#REF!</definedName>
    <definedName name="_Sort" localSheetId="2" hidden="1">#REF!</definedName>
    <definedName name="_Sort" hidden="1">#REF!</definedName>
    <definedName name="anscount" hidden="1">1</definedName>
    <definedName name="dddd">[1]Level2!$K$2</definedName>
    <definedName name="dummy1" localSheetId="0" hidden="1">{#N/A,#N/A,FALSE,"trates"}</definedName>
    <definedName name="dummy1" localSheetId="1" hidden="1">{#N/A,#N/A,FALSE,"trates"}</definedName>
    <definedName name="dummy1" localSheetId="2" hidden="1">{#N/A,#N/A,FALSE,"trates"}</definedName>
    <definedName name="dummy1" hidden="1">{#N/A,#N/A,FALSE,"trates"}</definedName>
    <definedName name="dummy2" localSheetId="0" hidden="1">{#N/A,#N/A,FALSE,"trates"}</definedName>
    <definedName name="dummy2" localSheetId="1" hidden="1">{#N/A,#N/A,FALSE,"trates"}</definedName>
    <definedName name="dummy2" localSheetId="2" hidden="1">{#N/A,#N/A,FALSE,"trates"}</definedName>
    <definedName name="dummy2" hidden="1">{#N/A,#N/A,FALSE,"trates"}</definedName>
    <definedName name="dummy3" localSheetId="0" hidden="1">{#N/A,#N/A,FALSE,"trates"}</definedName>
    <definedName name="dummy3" localSheetId="1" hidden="1">{#N/A,#N/A,FALSE,"trates"}</definedName>
    <definedName name="dummy3" localSheetId="2" hidden="1">{#N/A,#N/A,FALSE,"trates"}</definedName>
    <definedName name="dummy3" hidden="1">{#N/A,#N/A,FALSE,"trates"}</definedName>
    <definedName name="dummy4" localSheetId="0" hidden="1">{#N/A,#N/A,FALSE,"trates"}</definedName>
    <definedName name="dummy4" localSheetId="1" hidden="1">{#N/A,#N/A,FALSE,"trates"}</definedName>
    <definedName name="dummy4" localSheetId="2" hidden="1">{#N/A,#N/A,FALSE,"trates"}</definedName>
    <definedName name="dummy4" hidden="1">{#N/A,#N/A,FALSE,"trates"}</definedName>
    <definedName name="dummy5" localSheetId="0" hidden="1">{#N/A,#N/A,FALSE,"trates"}</definedName>
    <definedName name="dummy5" localSheetId="1" hidden="1">{#N/A,#N/A,FALSE,"trates"}</definedName>
    <definedName name="dummy5" localSheetId="2" hidden="1">{#N/A,#N/A,FALSE,"trates"}</definedName>
    <definedName name="dummy5" hidden="1">{#N/A,#N/A,FALSE,"trates"}</definedName>
    <definedName name="InvoiceType">[2]Level2!$K$2</definedName>
    <definedName name="jkl" localSheetId="0" hidden="1">{#N/A,#N/A,FALSE,"trates"}</definedName>
    <definedName name="jkl" localSheetId="1" hidden="1">{#N/A,#N/A,FALSE,"trates"}</definedName>
    <definedName name="jkl" localSheetId="2" hidden="1">{#N/A,#N/A,FALSE,"trates"}</definedName>
    <definedName name="jkl" hidden="1">{#N/A,#N/A,FALSE,"trates"}</definedName>
    <definedName name="limcount" hidden="1">1</definedName>
    <definedName name="_xlnm.Print_Area" localSheetId="0">'Attachment A1'!$A$1:$J$41</definedName>
    <definedName name="_xlnm.Print_Area" localSheetId="1">'Attachment A2'!$A$1:$H$50</definedName>
    <definedName name="_xlnm.Print_Area" localSheetId="2">'Attachment A3'!$A$1:$F$54</definedName>
    <definedName name="_xlnm.Print_Area">#REF!</definedName>
    <definedName name="Print_Area_MI" localSheetId="1">#REF!</definedName>
    <definedName name="Print_Area_MI" localSheetId="2">#REF!</definedName>
    <definedName name="Print_Area_MI">#REF!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sencount" hidden="1">2</definedName>
    <definedName name="wrn.BL." localSheetId="0" hidden="1">{#N/A,#N/A,FALSE,"trates"}</definedName>
    <definedName name="wrn.BL." localSheetId="1" hidden="1">{#N/A,#N/A,FALSE,"trates"}</definedName>
    <definedName name="wrn.BL." localSheetId="2" hidden="1">{#N/A,#N/A,FALSE,"trates"}</definedName>
    <definedName name="wrn.BL." hidden="1">{#N/A,#N/A,FALSE,"trates"}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6" i="3" l="1"/>
  <c r="A5" i="3"/>
  <c r="A4" i="3"/>
  <c r="A3" i="3"/>
  <c r="C21" i="4" l="1"/>
  <c r="B21" i="4"/>
  <c r="C20" i="4"/>
  <c r="B20" i="4"/>
  <c r="C19" i="4"/>
  <c r="B19" i="4"/>
  <c r="C15" i="4"/>
  <c r="B15" i="4"/>
  <c r="C14" i="4"/>
  <c r="B14" i="4"/>
  <c r="C13" i="4"/>
  <c r="B13" i="4"/>
  <c r="F21" i="4" l="1"/>
  <c r="F20" i="4"/>
  <c r="F19" i="4"/>
  <c r="F15" i="4"/>
  <c r="F14" i="4"/>
  <c r="F13" i="4"/>
  <c r="F26" i="4" l="1"/>
  <c r="F25" i="4"/>
  <c r="J36" i="2" l="1"/>
  <c r="G33" i="2"/>
  <c r="F33" i="2"/>
  <c r="C33" i="2"/>
  <c r="B33" i="2"/>
  <c r="G32" i="2"/>
  <c r="F32" i="2"/>
  <c r="C32" i="2"/>
  <c r="B32" i="2"/>
  <c r="G31" i="2"/>
  <c r="F31" i="2"/>
  <c r="C31" i="2"/>
  <c r="B31" i="2"/>
  <c r="G30" i="2"/>
  <c r="F30" i="2"/>
  <c r="C30" i="2"/>
  <c r="B30" i="2"/>
  <c r="G29" i="2"/>
  <c r="F29" i="2"/>
  <c r="C29" i="2"/>
  <c r="B29" i="2"/>
  <c r="G28" i="2"/>
  <c r="F28" i="2"/>
  <c r="C28" i="2"/>
  <c r="B28" i="2"/>
  <c r="F22" i="4" l="1"/>
  <c r="F16" i="4" l="1"/>
  <c r="F30" i="4"/>
  <c r="F29" i="4" l="1"/>
  <c r="B22" i="4" l="1"/>
  <c r="C22" i="4"/>
  <c r="D21" i="4"/>
  <c r="B16" i="4"/>
  <c r="D19" i="4"/>
  <c r="D20" i="4"/>
  <c r="D15" i="4"/>
  <c r="C16" i="4"/>
  <c r="D14" i="4"/>
  <c r="D13" i="4"/>
  <c r="D22" i="4" l="1"/>
  <c r="D16" i="4"/>
  <c r="H29" i="2"/>
  <c r="H30" i="2"/>
  <c r="F35" i="4" s="1"/>
  <c r="F40" i="4" s="1"/>
  <c r="F47" i="4" s="1"/>
  <c r="H31" i="2"/>
  <c r="H32" i="2"/>
  <c r="H28" i="2"/>
  <c r="J22" i="2"/>
  <c r="G19" i="2"/>
  <c r="F19" i="2"/>
  <c r="G14" i="2"/>
  <c r="G15" i="2"/>
  <c r="G16" i="2"/>
  <c r="G17" i="2"/>
  <c r="G18" i="2"/>
  <c r="F15" i="2"/>
  <c r="H15" i="2" s="1"/>
  <c r="F16" i="2"/>
  <c r="F17" i="2"/>
  <c r="F18" i="2"/>
  <c r="H18" i="2" s="1"/>
  <c r="F14" i="2"/>
  <c r="C19" i="2"/>
  <c r="C18" i="2"/>
  <c r="C15" i="2"/>
  <c r="C16" i="2"/>
  <c r="C17" i="2"/>
  <c r="C14" i="2"/>
  <c r="B19" i="2"/>
  <c r="B15" i="2"/>
  <c r="B16" i="2"/>
  <c r="B17" i="2"/>
  <c r="B18" i="2"/>
  <c r="B14" i="2"/>
  <c r="H16" i="2" l="1"/>
  <c r="D35" i="4" s="1"/>
  <c r="G34" i="2"/>
  <c r="D28" i="2"/>
  <c r="J28" i="2" s="1"/>
  <c r="D29" i="2"/>
  <c r="J29" i="2" s="1"/>
  <c r="D31" i="2"/>
  <c r="J31" i="2" s="1"/>
  <c r="D32" i="2"/>
  <c r="J32" i="2" s="1"/>
  <c r="D33" i="2"/>
  <c r="D30" i="2"/>
  <c r="C34" i="2"/>
  <c r="D17" i="2"/>
  <c r="H33" i="2"/>
  <c r="H34" i="2" s="1"/>
  <c r="F34" i="2"/>
  <c r="D15" i="2"/>
  <c r="J15" i="2" s="1"/>
  <c r="H17" i="2"/>
  <c r="G20" i="2"/>
  <c r="D16" i="2"/>
  <c r="H19" i="2"/>
  <c r="F20" i="2"/>
  <c r="H14" i="2"/>
  <c r="B20" i="2"/>
  <c r="D14" i="2"/>
  <c r="D19" i="2"/>
  <c r="C20" i="2"/>
  <c r="D18" i="2"/>
  <c r="J18" i="2" s="1"/>
  <c r="J33" i="2" l="1"/>
  <c r="D34" i="2"/>
  <c r="J30" i="2"/>
  <c r="F34" i="4"/>
  <c r="J16" i="2"/>
  <c r="D34" i="4"/>
  <c r="D36" i="4" s="1"/>
  <c r="J17" i="2"/>
  <c r="J19" i="2"/>
  <c r="J14" i="2"/>
  <c r="H20" i="2"/>
  <c r="D20" i="2"/>
  <c r="J34" i="2" l="1"/>
  <c r="J37" i="2" s="1"/>
  <c r="F36" i="4"/>
  <c r="F39" i="4"/>
  <c r="F41" i="4" s="1"/>
  <c r="J20" i="2"/>
  <c r="J23" i="2" s="1"/>
  <c r="F29" i="3"/>
  <c r="E29" i="3"/>
  <c r="D29" i="3"/>
  <c r="C29" i="3"/>
  <c r="F28" i="3"/>
  <c r="E28" i="3"/>
  <c r="D28" i="3"/>
  <c r="D30" i="3" s="1"/>
  <c r="C28" i="3"/>
  <c r="C30" i="3" s="1"/>
  <c r="F25" i="3"/>
  <c r="E25" i="3"/>
  <c r="D25" i="3"/>
  <c r="C25" i="3"/>
  <c r="F24" i="3"/>
  <c r="F26" i="3" s="1"/>
  <c r="E24" i="3"/>
  <c r="E26" i="3" s="1"/>
  <c r="D24" i="3"/>
  <c r="D26" i="3" s="1"/>
  <c r="C24" i="3"/>
  <c r="C26" i="3" s="1"/>
  <c r="E18" i="3"/>
  <c r="D18" i="3"/>
  <c r="C18" i="3"/>
  <c r="F15" i="3"/>
  <c r="E15" i="3"/>
  <c r="D15" i="3"/>
  <c r="C15" i="3"/>
  <c r="F14" i="3"/>
  <c r="F16" i="3" s="1"/>
  <c r="E14" i="3"/>
  <c r="D14" i="3"/>
  <c r="C14" i="3"/>
  <c r="C16" i="3" s="1"/>
  <c r="C20" i="3" s="1"/>
  <c r="F46" i="4" l="1"/>
  <c r="F48" i="4" s="1"/>
  <c r="F50" i="4" s="1"/>
  <c r="F43" i="4"/>
  <c r="E30" i="3"/>
  <c r="F30" i="3" s="1"/>
  <c r="E35" i="3"/>
  <c r="E40" i="3" s="1"/>
  <c r="F35" i="3"/>
  <c r="F40" i="3" s="1"/>
  <c r="D26" i="4" s="1"/>
  <c r="D30" i="4" s="1"/>
  <c r="D34" i="3"/>
  <c r="D35" i="3"/>
  <c r="D40" i="3" s="1"/>
  <c r="F18" i="3"/>
  <c r="F34" i="3" s="1"/>
  <c r="E34" i="3"/>
  <c r="C35" i="3"/>
  <c r="C40" i="3" s="1"/>
  <c r="C34" i="3"/>
  <c r="D16" i="3"/>
  <c r="D20" i="3" s="1"/>
  <c r="E16" i="3"/>
  <c r="E20" i="3" s="1"/>
  <c r="E36" i="3" l="1"/>
  <c r="D41" i="3"/>
  <c r="D40" i="4"/>
  <c r="D47" i="4" s="1"/>
  <c r="E39" i="3"/>
  <c r="E41" i="3"/>
  <c r="D39" i="3"/>
  <c r="F20" i="3"/>
  <c r="D36" i="3"/>
  <c r="F39" i="3"/>
  <c r="D25" i="4" s="1"/>
  <c r="F41" i="3"/>
  <c r="F43" i="3" s="1"/>
  <c r="F36" i="3"/>
  <c r="C39" i="3"/>
  <c r="C41" i="3"/>
  <c r="C36" i="3"/>
  <c r="D29" i="4" l="1"/>
  <c r="D39" i="4" s="1"/>
  <c r="D46" i="4" s="1"/>
  <c r="B34" i="2"/>
  <c r="D41" i="4" l="1"/>
  <c r="D43" i="4" s="1"/>
  <c r="D48" i="4"/>
  <c r="D50" i="4" s="1"/>
</calcChain>
</file>

<file path=xl/sharedStrings.xml><?xml version="1.0" encoding="utf-8"?>
<sst xmlns="http://schemas.openxmlformats.org/spreadsheetml/2006/main" count="136" uniqueCount="71">
  <si>
    <t>SAN DIEGO GAS &amp; ELECTRIC COMPANY ("SDG&amp;E")</t>
  </si>
  <si>
    <t>School</t>
  </si>
  <si>
    <t>Residential</t>
  </si>
  <si>
    <t>Small Commercial</t>
  </si>
  <si>
    <t>Medium/Large Commercial &amp; Industrial ("M/L C&amp;I")</t>
  </si>
  <si>
    <t>Total</t>
  </si>
  <si>
    <t>Lighting</t>
  </si>
  <si>
    <t>System Total</t>
  </si>
  <si>
    <t>Distribution Demand-Related Marginal Costs</t>
  </si>
  <si>
    <t>Customer Classes</t>
  </si>
  <si>
    <t>Total Distribution Marginal Costs</t>
  </si>
  <si>
    <t>% of Total Distribution Marginal Costs</t>
  </si>
  <si>
    <t xml:space="preserve">Feeder &amp; Local Distribution </t>
  </si>
  <si>
    <t>Substation</t>
  </si>
  <si>
    <t>3-Year Average</t>
  </si>
  <si>
    <t>Easements</t>
  </si>
  <si>
    <t>Feeder &amp; Local Distribution</t>
  </si>
  <si>
    <t>Feeder &amp; Local Distribution ("FLD")</t>
  </si>
  <si>
    <t>FLD Capacity Cost Share of Easement Costs</t>
  </si>
  <si>
    <t>Substation Capacity Cost Share of Easement Costs</t>
  </si>
  <si>
    <t>Overhead Pool - FLD Capacity Cost Share of Overhead Costs</t>
  </si>
  <si>
    <t>Overhead Pool - Substation Capacity Cost Share of Overhead Pool Costs</t>
  </si>
  <si>
    <t>Capacity-Related Distribution Demand Marginal Costs</t>
  </si>
  <si>
    <t>On-Peak Capacity-Related Distribution Demand Marginal Costs</t>
  </si>
  <si>
    <t>FLD</t>
  </si>
  <si>
    <t>Forecasted Summer On-Peak Related Marginal Distribution Capacity Cost %</t>
  </si>
  <si>
    <t>Forecasted On-Peak Capacity-Related Distribution Demand Costs</t>
  </si>
  <si>
    <t>Forecasted Total Capacity % of Total Distribution Marginal Costs</t>
  </si>
  <si>
    <t>Secondary</t>
  </si>
  <si>
    <t>Primary</t>
  </si>
  <si>
    <t>Distribution Capacity/Expansion Costs</t>
  </si>
  <si>
    <t>Notes:</t>
  </si>
  <si>
    <t>M/L C&amp;I Distribution Demand-Related Marginal Cost Revenues</t>
  </si>
  <si>
    <t>Percentage of Total Distribution Demand-Related Marginal Cost Revenues</t>
  </si>
  <si>
    <t>(1) 2019 GRC Phase 2 (A.19-03-002); SDG&amp;E Chapter 5 Direct Testimony Workpaper of William G. Saxe; "2019 GRC P2 Dist Rev Alloc (Chapter 5 Workpaper)" file.</t>
  </si>
  <si>
    <t>Agricultural</t>
  </si>
  <si>
    <t>Transmission-Related (Associated with FLD)</t>
  </si>
  <si>
    <t>On-Peak MWs</t>
  </si>
  <si>
    <t>Off-Peak MWs</t>
  </si>
  <si>
    <t>On-Peak MW %</t>
  </si>
  <si>
    <t>Feeder &amp; Local Distribution ("FLD" or "Circuit")</t>
  </si>
  <si>
    <r>
      <t>Alternative Distribution Demand Charge Study</t>
    </r>
    <r>
      <rPr>
        <b/>
        <vertAlign val="superscript"/>
        <sz val="12"/>
        <rFont val="Arial"/>
        <family val="2"/>
      </rPr>
      <t>4</t>
    </r>
  </si>
  <si>
    <t>(2) 2019 GRC Phase 1 (A.17-10-007); SDGE-14-R Direct Testimony of Alan F. Colton, Appendix A.</t>
  </si>
  <si>
    <t>(3) 2019 GRC Phase 2 (A.19-03-002); SDG&amp;E Chapter 5 Direct Testimony Workpaper of William G. Saxe; "2019 GRC P2 Marg Dist Demand Costs (Chapter 5 Workpaper)" file.</t>
  </si>
  <si>
    <r>
      <t>Sub-Total</t>
    </r>
    <r>
      <rPr>
        <vertAlign val="superscript"/>
        <sz val="12"/>
        <rFont val="Arial"/>
        <family val="2"/>
      </rPr>
      <t>1</t>
    </r>
  </si>
  <si>
    <t>(2) Commission Resolution E-4591, OP 2a.</t>
  </si>
  <si>
    <t>SDG&amp;E Distribution Demand-Related Marginal Costs</t>
  </si>
  <si>
    <t>NA</t>
  </si>
  <si>
    <t>Step 1: Determine Capacity-Related Distribution Demand Costs</t>
  </si>
  <si>
    <r>
      <t>SDG&amp;E Proposed ($000)</t>
    </r>
    <r>
      <rPr>
        <b/>
        <vertAlign val="superscript"/>
        <sz val="12"/>
        <rFont val="Arial"/>
        <family val="2"/>
      </rPr>
      <t>1</t>
    </r>
  </si>
  <si>
    <r>
      <t>Alternative Distribution Demand Charge Study ($000)</t>
    </r>
    <r>
      <rPr>
        <b/>
        <vertAlign val="superscript"/>
        <sz val="12"/>
        <rFont val="Arial"/>
        <family val="2"/>
      </rPr>
      <t>2</t>
    </r>
  </si>
  <si>
    <t>Direct Capacity Costs ($000)</t>
  </si>
  <si>
    <t>Indirect Capacity Costs ($000)</t>
  </si>
  <si>
    <t>Total Capacity-Related Costs ($000)</t>
  </si>
  <si>
    <t>Total Capacity % of Total Distribution Marginal Costs (%)</t>
  </si>
  <si>
    <t>(4) Commission Resolution E-4591, OP 2.  As stated in OP 2a, under the alternative demand charge study SDG&amp;E's proposed Step 1 distribution cost analysis to determine its distribution capacity-related demand costs is bypassed and instead 100% of the 74% in</t>
  </si>
  <si>
    <t>Total Marginal Distribution Demand Cost Revenues ($000)</t>
  </si>
  <si>
    <t>On-Peak Distribution Demand Costs ($000)</t>
  </si>
  <si>
    <t>Non-Coincident Distribution Demand Costs ($000)</t>
  </si>
  <si>
    <t xml:space="preserve">     distribution demand-related costs could be subject to recovery in an on-peak demand charge depending on the outcome of Step 2 of the alternative distribution demand charge process, as stated in OP 2b. </t>
  </si>
  <si>
    <t>Distribution Demand-Related Costs to Recover in On-Peak Demand Charges (%)</t>
  </si>
  <si>
    <t>(1) SDG&amp;E Demand Charge Research Study - Distribution.</t>
  </si>
  <si>
    <r>
      <t>SDG&amp;E Distribution Demand Charge Study</t>
    </r>
    <r>
      <rPr>
        <b/>
        <vertAlign val="superscript"/>
        <sz val="12"/>
        <rFont val="Arial"/>
        <family val="2"/>
      </rPr>
      <t>1,2,3</t>
    </r>
  </si>
  <si>
    <t>SDG&amp;E Distribution Demand Charge Study - Revised Based on Old TOU Periods</t>
  </si>
  <si>
    <t>Alternative Distribution Demand Charge Study - Revised Based on Old TOU Periods</t>
  </si>
  <si>
    <t>ATTACHMENT A1</t>
  </si>
  <si>
    <t>TEST YEAR ("TY") 2019 GENERAL RATE CASE ("GRC") PHASE 2, APPLICATION ("A.") 19-03-003 SUPPLEMENTAL TESTIMONY</t>
  </si>
  <si>
    <t>SUPPLMENTAL TESTIMONY - DISTRIBUTION DEMAND CHARGE STUDY</t>
  </si>
  <si>
    <t>Commission Resolution E-4951 - Alternative Distribution Demand Charge Study Pursuant to Ordering Paragraph ("OP") 2</t>
  </si>
  <si>
    <t>ATTACHMENT A2</t>
  </si>
  <si>
    <t>WORKSHOP ALTERNATIVE ATTACHMENT 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</si>
</sst>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General_)"/>
    <numFmt numFmtId="165" formatCode="&quot;$&quot;#,##0.00"/>
    <numFmt numFmtId="166" formatCode="_(* #,##0_);_(* \(#,##0\);_(* &quot;-&quot;??_);_(@_)"/>
    <numFmt numFmtId="167" formatCode="_(* #,##0.0000_);_(* \(#,##0.0000\);_(* &quot;-&quot;??_);_(@_)"/>
    <numFmt numFmtId="168" formatCode="&quot;$&quot;#,##0.0"/>
    <numFmt numFmtId="169" formatCode="&quot;$&quot;#,##0"/>
    <numFmt numFmtId="170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color indexed="12"/>
      <name val="Arial"/>
      <family val="2"/>
    </font>
    <font>
      <u/>
      <sz val="12"/>
      <name val="Arial"/>
      <family val="2"/>
    </font>
    <font>
      <u val="singleAccounting"/>
      <sz val="12"/>
      <name val="Arial"/>
      <family val="2"/>
    </font>
    <font>
      <b/>
      <vertAlign val="superscript"/>
      <sz val="12"/>
      <name val="Arial"/>
      <family val="2"/>
    </font>
    <font>
      <i/>
      <sz val="12"/>
      <name val="Arial"/>
      <family val="2"/>
    </font>
    <font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5" fillId="0" borderId="0"/>
    <xf numFmtId="164" fontId="5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</cellStyleXfs>
  <cellXfs count="116">
    <xf numFmtId="0" fontId="0" fillId="0" borderId="0" xfId="0"/>
    <xf numFmtId="0" fontId="4" fillId="0" borderId="0" xfId="3" applyFont="1"/>
    <xf numFmtId="164" fontId="3" fillId="0" borderId="0" xfId="4" applyFont="1" applyFill="1" applyAlignment="1">
      <alignment horizontal="center"/>
    </xf>
    <xf numFmtId="0" fontId="4" fillId="0" borderId="0" xfId="3" applyFont="1" applyBorder="1"/>
    <xf numFmtId="0" fontId="3" fillId="0" borderId="0" xfId="3" applyFont="1" applyBorder="1" applyAlignment="1">
      <alignment horizontal="center"/>
    </xf>
    <xf numFmtId="0" fontId="3" fillId="0" borderId="0" xfId="3" applyFont="1" applyBorder="1"/>
    <xf numFmtId="165" fontId="3" fillId="0" borderId="0" xfId="7" applyNumberFormat="1" applyFont="1" applyFill="1" applyBorder="1"/>
    <xf numFmtId="43" fontId="4" fillId="0" borderId="0" xfId="7" applyFont="1"/>
    <xf numFmtId="0" fontId="3" fillId="0" borderId="0" xfId="3" applyFont="1" applyBorder="1" applyAlignment="1">
      <alignment horizontal="right"/>
    </xf>
    <xf numFmtId="0" fontId="3" fillId="0" borderId="0" xfId="8" applyFont="1" applyBorder="1"/>
    <xf numFmtId="0" fontId="3" fillId="0" borderId="0" xfId="8" applyFont="1" applyBorder="1" applyAlignment="1">
      <alignment horizontal="right"/>
    </xf>
    <xf numFmtId="165" fontId="4" fillId="0" borderId="0" xfId="6" applyNumberFormat="1" applyFont="1" applyBorder="1"/>
    <xf numFmtId="165" fontId="4" fillId="0" borderId="0" xfId="3" applyNumberFormat="1" applyFont="1" applyBorder="1"/>
    <xf numFmtId="165" fontId="3" fillId="0" borderId="0" xfId="7" applyNumberFormat="1" applyFont="1" applyBorder="1"/>
    <xf numFmtId="43" fontId="3" fillId="0" borderId="0" xfId="7" applyNumberFormat="1" applyFont="1" applyBorder="1"/>
    <xf numFmtId="0" fontId="2" fillId="0" borderId="0" xfId="8" applyFont="1" applyFill="1" applyBorder="1"/>
    <xf numFmtId="167" fontId="8" fillId="0" borderId="0" xfId="7" applyNumberFormat="1" applyFont="1" applyBorder="1"/>
    <xf numFmtId="0" fontId="4" fillId="0" borderId="0" xfId="3" quotePrefix="1" applyFont="1"/>
    <xf numFmtId="0" fontId="3" fillId="0" borderId="0" xfId="3" applyFont="1" applyBorder="1" applyAlignment="1">
      <alignment horizontal="left"/>
    </xf>
    <xf numFmtId="164" fontId="4" fillId="0" borderId="0" xfId="5" applyFont="1" applyFill="1" applyBorder="1" applyAlignment="1">
      <alignment horizontal="left"/>
    </xf>
    <xf numFmtId="0" fontId="4" fillId="0" borderId="0" xfId="3" applyFont="1" applyBorder="1" applyAlignment="1">
      <alignment horizontal="left"/>
    </xf>
    <xf numFmtId="168" fontId="4" fillId="0" borderId="0" xfId="3" applyNumberFormat="1" applyFont="1" applyBorder="1"/>
    <xf numFmtId="169" fontId="4" fillId="0" borderId="0" xfId="3" applyNumberFormat="1" applyFont="1" applyBorder="1"/>
    <xf numFmtId="169" fontId="4" fillId="0" borderId="0" xfId="3" applyNumberFormat="1" applyFont="1" applyFill="1" applyBorder="1" applyAlignment="1">
      <alignment horizontal="right"/>
    </xf>
    <xf numFmtId="169" fontId="4" fillId="0" borderId="0" xfId="3" applyNumberFormat="1" applyFont="1" applyBorder="1" applyAlignment="1">
      <alignment horizontal="right"/>
    </xf>
    <xf numFmtId="169" fontId="9" fillId="0" borderId="0" xfId="3" applyNumberFormat="1" applyFont="1" applyBorder="1" applyAlignment="1">
      <alignment horizontal="right"/>
    </xf>
    <xf numFmtId="0" fontId="7" fillId="0" borderId="0" xfId="3" applyFont="1" applyFill="1" applyBorder="1" applyAlignment="1">
      <alignment horizontal="center"/>
    </xf>
    <xf numFmtId="164" fontId="7" fillId="0" borderId="0" xfId="5" applyFont="1" applyFill="1" applyBorder="1" applyAlignment="1">
      <alignment horizontal="left"/>
    </xf>
    <xf numFmtId="0" fontId="3" fillId="0" borderId="1" xfId="3" applyFont="1" applyBorder="1" applyAlignment="1">
      <alignment horizontal="center"/>
    </xf>
    <xf numFmtId="168" fontId="4" fillId="0" borderId="0" xfId="7" applyNumberFormat="1" applyFont="1" applyFill="1" applyBorder="1"/>
    <xf numFmtId="169" fontId="9" fillId="0" borderId="0" xfId="7" applyNumberFormat="1" applyFont="1" applyFill="1" applyBorder="1" applyAlignment="1">
      <alignment horizontal="right"/>
    </xf>
    <xf numFmtId="0" fontId="4" fillId="0" borderId="0" xfId="3" applyFont="1" applyBorder="1" applyAlignment="1">
      <alignment horizontal="right"/>
    </xf>
    <xf numFmtId="170" fontId="3" fillId="0" borderId="0" xfId="2" applyNumberFormat="1" applyFont="1" applyBorder="1" applyAlignment="1">
      <alignment horizontal="right"/>
    </xf>
    <xf numFmtId="168" fontId="4" fillId="0" borderId="0" xfId="3" applyNumberFormat="1" applyFont="1" applyBorder="1" applyAlignment="1">
      <alignment horizontal="right"/>
    </xf>
    <xf numFmtId="170" fontId="3" fillId="0" borderId="0" xfId="2" applyNumberFormat="1" applyFont="1" applyFill="1" applyBorder="1"/>
    <xf numFmtId="170" fontId="4" fillId="0" borderId="0" xfId="2" applyNumberFormat="1" applyFont="1" applyFill="1" applyBorder="1"/>
    <xf numFmtId="0" fontId="7" fillId="0" borderId="0" xfId="3" applyFont="1" applyBorder="1" applyAlignment="1">
      <alignment horizontal="center"/>
    </xf>
    <xf numFmtId="165" fontId="9" fillId="0" borderId="0" xfId="7" applyNumberFormat="1" applyFont="1" applyFill="1" applyBorder="1" applyAlignment="1">
      <alignment horizontal="center"/>
    </xf>
    <xf numFmtId="0" fontId="9" fillId="0" borderId="0" xfId="3" applyFont="1" applyBorder="1" applyAlignment="1">
      <alignment horizontal="right"/>
    </xf>
    <xf numFmtId="168" fontId="4" fillId="0" borderId="0" xfId="8" applyNumberFormat="1" applyFont="1" applyBorder="1" applyAlignment="1">
      <alignment horizontal="right"/>
    </xf>
    <xf numFmtId="168" fontId="4" fillId="0" borderId="0" xfId="8" applyNumberFormat="1" applyFont="1" applyBorder="1"/>
    <xf numFmtId="168" fontId="9" fillId="0" borderId="0" xfId="8" applyNumberFormat="1" applyFont="1" applyBorder="1"/>
    <xf numFmtId="168" fontId="9" fillId="0" borderId="0" xfId="8" applyNumberFormat="1" applyFont="1" applyBorder="1" applyAlignment="1">
      <alignment horizontal="right"/>
    </xf>
    <xf numFmtId="168" fontId="9" fillId="0" borderId="0" xfId="3" applyNumberFormat="1" applyFont="1" applyBorder="1"/>
    <xf numFmtId="43" fontId="4" fillId="0" borderId="0" xfId="1" applyFont="1"/>
    <xf numFmtId="170" fontId="9" fillId="0" borderId="0" xfId="2" applyNumberFormat="1" applyFont="1" applyFill="1" applyBorder="1" applyAlignment="1">
      <alignment horizontal="right"/>
    </xf>
    <xf numFmtId="169" fontId="4" fillId="0" borderId="0" xfId="7" applyNumberFormat="1" applyFont="1"/>
    <xf numFmtId="43" fontId="3" fillId="0" borderId="0" xfId="1" applyFont="1" applyBorder="1"/>
    <xf numFmtId="9" fontId="4" fillId="0" borderId="0" xfId="2" applyFont="1"/>
    <xf numFmtId="9" fontId="9" fillId="0" borderId="0" xfId="2" applyFont="1"/>
    <xf numFmtId="170" fontId="3" fillId="0" borderId="0" xfId="2" applyNumberFormat="1" applyFont="1"/>
    <xf numFmtId="0" fontId="3" fillId="0" borderId="0" xfId="3" applyFont="1"/>
    <xf numFmtId="9" fontId="3" fillId="0" borderId="0" xfId="2" applyFont="1"/>
    <xf numFmtId="0" fontId="7" fillId="0" borderId="0" xfId="3" applyFont="1" applyBorder="1" applyAlignment="1">
      <alignment horizontal="left"/>
    </xf>
    <xf numFmtId="0" fontId="7" fillId="0" borderId="0" xfId="8" applyFont="1" applyBorder="1"/>
    <xf numFmtId="170" fontId="4" fillId="0" borderId="0" xfId="2" applyNumberFormat="1" applyFont="1" applyBorder="1" applyAlignment="1">
      <alignment horizontal="right"/>
    </xf>
    <xf numFmtId="9" fontId="7" fillId="0" borderId="2" xfId="6" applyFont="1" applyFill="1" applyBorder="1"/>
    <xf numFmtId="165" fontId="4" fillId="0" borderId="0" xfId="3" applyNumberFormat="1" applyFont="1"/>
    <xf numFmtId="169" fontId="4" fillId="0" borderId="0" xfId="1" applyNumberFormat="1" applyFont="1"/>
    <xf numFmtId="169" fontId="4" fillId="0" borderId="0" xfId="3" applyNumberFormat="1" applyFont="1"/>
    <xf numFmtId="168" fontId="4" fillId="0" borderId="0" xfId="1" applyNumberFormat="1" applyFont="1" applyAlignment="1">
      <alignment horizontal="right"/>
    </xf>
    <xf numFmtId="168" fontId="9" fillId="0" borderId="0" xfId="1" applyNumberFormat="1" applyFont="1" applyAlignment="1">
      <alignment horizontal="right"/>
    </xf>
    <xf numFmtId="0" fontId="3" fillId="0" borderId="0" xfId="3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166" fontId="4" fillId="0" borderId="0" xfId="1" applyNumberFormat="1" applyFont="1" applyBorder="1" applyAlignment="1">
      <alignment horizontal="right"/>
    </xf>
    <xf numFmtId="166" fontId="10" fillId="0" borderId="0" xfId="1" applyNumberFormat="1" applyFont="1" applyBorder="1" applyAlignment="1">
      <alignment horizontal="right"/>
    </xf>
    <xf numFmtId="169" fontId="9" fillId="0" borderId="0" xfId="1" applyNumberFormat="1" applyFont="1"/>
    <xf numFmtId="169" fontId="9" fillId="0" borderId="0" xfId="3" applyNumberFormat="1" applyFont="1"/>
    <xf numFmtId="0" fontId="9" fillId="0" borderId="0" xfId="3" applyFont="1" applyAlignment="1">
      <alignment horizontal="center"/>
    </xf>
    <xf numFmtId="169" fontId="9" fillId="0" borderId="0" xfId="3" applyNumberFormat="1" applyFont="1" applyFill="1" applyBorder="1" applyAlignment="1">
      <alignment horizontal="right"/>
    </xf>
    <xf numFmtId="165" fontId="4" fillId="0" borderId="0" xfId="7" applyNumberFormat="1" applyFont="1" applyFill="1" applyBorder="1"/>
    <xf numFmtId="165" fontId="4" fillId="0" borderId="0" xfId="8" applyNumberFormat="1" applyFont="1" applyBorder="1" applyAlignment="1">
      <alignment horizontal="right"/>
    </xf>
    <xf numFmtId="165" fontId="9" fillId="0" borderId="0" xfId="7" applyNumberFormat="1" applyFont="1" applyFill="1" applyBorder="1"/>
    <xf numFmtId="0" fontId="3" fillId="0" borderId="0" xfId="3" applyFont="1" applyBorder="1" applyAlignment="1">
      <alignment horizontal="center"/>
    </xf>
    <xf numFmtId="164" fontId="3" fillId="0" borderId="0" xfId="4" applyFont="1" applyFill="1" applyAlignment="1">
      <alignment horizontal="center"/>
    </xf>
    <xf numFmtId="0" fontId="3" fillId="0" borderId="1" xfId="3" applyFont="1" applyBorder="1" applyAlignment="1">
      <alignment horizontal="left"/>
    </xf>
    <xf numFmtId="165" fontId="4" fillId="0" borderId="0" xfId="0" applyNumberFormat="1" applyFont="1" applyFill="1" applyBorder="1" applyAlignment="1">
      <alignment horizontal="right"/>
    </xf>
    <xf numFmtId="169" fontId="4" fillId="0" borderId="0" xfId="0" applyNumberFormat="1" applyFont="1" applyFill="1" applyBorder="1" applyAlignment="1">
      <alignment horizontal="right"/>
    </xf>
    <xf numFmtId="169" fontId="9" fillId="0" borderId="0" xfId="0" applyNumberFormat="1" applyFont="1" applyFill="1" applyBorder="1" applyAlignment="1">
      <alignment horizontal="right"/>
    </xf>
    <xf numFmtId="169" fontId="4" fillId="0" borderId="0" xfId="8" applyNumberFormat="1" applyFont="1" applyBorder="1"/>
    <xf numFmtId="169" fontId="4" fillId="0" borderId="0" xfId="4" applyNumberFormat="1" applyFont="1" applyFill="1" applyAlignment="1">
      <alignment horizontal="right"/>
    </xf>
    <xf numFmtId="169" fontId="9" fillId="0" borderId="0" xfId="4" applyNumberFormat="1" applyFont="1" applyFill="1" applyAlignment="1">
      <alignment horizontal="right"/>
    </xf>
    <xf numFmtId="0" fontId="7" fillId="0" borderId="0" xfId="3" applyFont="1" applyBorder="1" applyAlignment="1">
      <alignment horizontal="right"/>
    </xf>
    <xf numFmtId="164" fontId="7" fillId="0" borderId="0" xfId="4" applyFont="1" applyFill="1" applyAlignment="1">
      <alignment horizontal="center"/>
    </xf>
    <xf numFmtId="164" fontId="7" fillId="0" borderId="0" xfId="4" applyFont="1" applyFill="1" applyAlignment="1">
      <alignment horizontal="right"/>
    </xf>
    <xf numFmtId="0" fontId="12" fillId="0" borderId="0" xfId="3" applyFont="1" applyBorder="1" applyAlignment="1">
      <alignment horizontal="right"/>
    </xf>
    <xf numFmtId="170" fontId="12" fillId="0" borderId="3" xfId="2" applyNumberFormat="1" applyFont="1" applyFill="1" applyBorder="1" applyAlignment="1">
      <alignment horizontal="right"/>
    </xf>
    <xf numFmtId="170" fontId="12" fillId="0" borderId="3" xfId="2" applyNumberFormat="1" applyFont="1" applyBorder="1"/>
    <xf numFmtId="9" fontId="7" fillId="0" borderId="0" xfId="6" applyFont="1" applyFill="1" applyBorder="1"/>
    <xf numFmtId="170" fontId="10" fillId="0" borderId="0" xfId="2" applyNumberFormat="1" applyFont="1" applyBorder="1" applyAlignment="1">
      <alignment horizontal="right"/>
    </xf>
    <xf numFmtId="170" fontId="4" fillId="0" borderId="0" xfId="7" applyNumberFormat="1" applyFont="1"/>
    <xf numFmtId="169" fontId="9" fillId="0" borderId="0" xfId="7" applyNumberFormat="1" applyFont="1"/>
    <xf numFmtId="167" fontId="4" fillId="0" borderId="0" xfId="1" applyNumberFormat="1" applyFont="1"/>
    <xf numFmtId="170" fontId="9" fillId="0" borderId="0" xfId="2" applyNumberFormat="1" applyFont="1" applyBorder="1" applyAlignment="1">
      <alignment horizontal="right"/>
    </xf>
    <xf numFmtId="0" fontId="3" fillId="0" borderId="1" xfId="7" applyNumberFormat="1" applyFont="1" applyBorder="1"/>
    <xf numFmtId="43" fontId="4" fillId="0" borderId="0" xfId="7" applyFont="1" applyAlignment="1">
      <alignment horizontal="right"/>
    </xf>
    <xf numFmtId="43" fontId="10" fillId="0" borderId="0" xfId="7" applyFont="1" applyAlignment="1">
      <alignment horizontal="right"/>
    </xf>
    <xf numFmtId="9" fontId="4" fillId="0" borderId="0" xfId="2" applyFont="1" applyAlignment="1">
      <alignment horizontal="right"/>
    </xf>
    <xf numFmtId="9" fontId="9" fillId="0" borderId="0" xfId="2" applyFont="1" applyAlignment="1">
      <alignment horizontal="right"/>
    </xf>
    <xf numFmtId="170" fontId="4" fillId="0" borderId="0" xfId="2" applyNumberFormat="1" applyFont="1"/>
    <xf numFmtId="0" fontId="3" fillId="0" borderId="5" xfId="3" applyFont="1" applyBorder="1" applyAlignment="1">
      <alignment horizontal="right"/>
    </xf>
    <xf numFmtId="170" fontId="3" fillId="0" borderId="5" xfId="2" applyNumberFormat="1" applyFont="1" applyBorder="1"/>
    <xf numFmtId="0" fontId="3" fillId="0" borderId="5" xfId="3" applyFont="1" applyBorder="1"/>
    <xf numFmtId="9" fontId="3" fillId="0" borderId="6" xfId="2" applyFont="1" applyBorder="1"/>
    <xf numFmtId="0" fontId="3" fillId="0" borderId="4" xfId="3" applyFont="1" applyBorder="1" applyAlignment="1">
      <alignment horizontal="left"/>
    </xf>
    <xf numFmtId="0" fontId="4" fillId="0" borderId="0" xfId="3" applyFont="1" applyFill="1"/>
    <xf numFmtId="164" fontId="3" fillId="0" borderId="0" xfId="4" applyFont="1" applyFill="1" applyAlignment="1"/>
    <xf numFmtId="164" fontId="3" fillId="0" borderId="1" xfId="5" applyFont="1" applyFill="1" applyBorder="1" applyAlignment="1">
      <alignment horizontal="center"/>
    </xf>
    <xf numFmtId="0" fontId="3" fillId="0" borderId="1" xfId="3" applyFont="1" applyFill="1" applyBorder="1" applyAlignment="1">
      <alignment horizontal="center"/>
    </xf>
    <xf numFmtId="0" fontId="3" fillId="0" borderId="1" xfId="7" applyNumberFormat="1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164" fontId="3" fillId="0" borderId="0" xfId="4" applyFont="1" applyFill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" xfId="1" builtinId="3"/>
    <cellStyle name="Comma 2" xfId="7" xr:uid="{6EBEF1FC-0A2B-4523-ADDC-5790CD11697B}"/>
    <cellStyle name="Normal" xfId="0" builtinId="0"/>
    <cellStyle name="Normal 2" xfId="8" xr:uid="{B97524F5-262B-4A29-AF37-C00F0A22EF94}"/>
    <cellStyle name="Normal 5" xfId="3" xr:uid="{1DE99A1D-4128-4A39-AA83-25D014919824}"/>
    <cellStyle name="Normal_RD-WP(Combined 1-01-01 filing)" xfId="4" xr:uid="{C5658FA5-F350-4B53-80F5-A0BE345BAEBA}"/>
    <cellStyle name="Normal_Total Allocation Settlement Template" xfId="5" xr:uid="{6A9144AA-DC25-4544-8E15-EB7F01CB2506}"/>
    <cellStyle name="Percent" xfId="2" builtinId="5"/>
    <cellStyle name="Percent 2" xfId="6" xr:uid="{80DF515E-F63F-4F3B-8339-A42B525F84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0_07_Cabrillo%201\Final%20Adjusted\ENCI072000AF-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S\RMR\2001_04_Duke\Initial%20Estimated\SOUT042001EP-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corpdata\Electric_Rates_Group\Proceedings\GRC\2019%20GRC%20P2\2020-2022%20GRC%20P2\Direct%20Testimony\Marg%20Dist%20Costs\Dist%20Rev%20Alloc\2019%20GRC%20P2%20Dist%20Rev%20Alloc%20(Chapter%205%20Workpaper-Confidenti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corpdata\Electric_Rates_Group\Proceedings\GRC\2019%20GRC%20P2\Demand%20Charge%20Studies\Distribution\2019%20GRC%20P2%20Dist%20Rev%20Alloc%20(Chapter%205%20Workpaper-Confidential)-74%25%20Demand%20Cost%20Alternativ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corpdata\Electric_Rates_Group\Proceedings\GRC\2019%20GRC%20P2\2020-2022%20GRC%20P2\Direct%20Testimony\Marg%20Dist%20Costs\Marg%20Dist%20Dem%20Costs\2019%20GRC%20P2%20Marg%20Dist%20Demand%20Costs%20(Chapter%205%20Workpaper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corpdata\Electric_Rates_Group\Proceedings\GRC\2019%20GRC%20P2\2020-2022%20GRC%20P2\Direct%20Testimony\Marg%20Dist%20Costs\Marg%20Dist%20Dem%20Costs\TY%202019%20%20ED%20Capit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personal/ganderson_semprautilities_com/Documents/documents/GRC%20Phase%202/2019%20GRC%20PHASE%202_APPLICATION/Distribution%20Study/On-Peak%20Capacity%20Costs%20(Old%20TOU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corpdata\Electric_Rates_Group\Proceedings\GRC\2019%20GRC%20P2\Demand%20Charge%20Studies\Distribution\Modified%20EDFs%20V2%20Old%20TOU%20Resul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Descriptions"/>
      <sheetName val="Distrib Class EPMC Rates &amp; Rev"/>
      <sheetName val="Distrib Revenue Allocation"/>
      <sheetName val="Distrib Allocation Factors"/>
      <sheetName val="Distrib Marginal Revenues"/>
      <sheetName val="Distrib Marginal Cost Summary"/>
      <sheetName val="Distrib System Determinants"/>
      <sheetName val="Distrib Revenue Requirement"/>
    </sheetNames>
    <sheetDataSet>
      <sheetData sheetId="0"/>
      <sheetData sheetId="1"/>
      <sheetData sheetId="2"/>
      <sheetData sheetId="3"/>
      <sheetData sheetId="4">
        <row r="49">
          <cell r="C49">
            <v>127344.63444865569</v>
          </cell>
        </row>
        <row r="50">
          <cell r="C50">
            <v>38561.074231944556</v>
          </cell>
          <cell r="D50">
            <v>380.57738226222523</v>
          </cell>
        </row>
        <row r="51">
          <cell r="C51">
            <v>99802.226773839648</v>
          </cell>
          <cell r="D51">
            <v>29359.423292788026</v>
          </cell>
        </row>
        <row r="52">
          <cell r="C52">
            <v>3666.2178868693732</v>
          </cell>
          <cell r="D52">
            <v>498.97182717256408</v>
          </cell>
        </row>
        <row r="53">
          <cell r="C53">
            <v>628.38001443969381</v>
          </cell>
        </row>
        <row r="54">
          <cell r="C54">
            <v>5083.6537868403275</v>
          </cell>
          <cell r="D54">
            <v>618.94644651075612</v>
          </cell>
        </row>
        <row r="55">
          <cell r="C55">
            <v>3.6196261556721061</v>
          </cell>
        </row>
        <row r="60">
          <cell r="C60">
            <v>43366.974720152961</v>
          </cell>
        </row>
        <row r="61">
          <cell r="C61">
            <v>13182.9129922721</v>
          </cell>
          <cell r="D61">
            <v>130.10837008874975</v>
          </cell>
        </row>
        <row r="62">
          <cell r="C62">
            <v>34509.975701565694</v>
          </cell>
          <cell r="D62">
            <v>10152.007797802733</v>
          </cell>
        </row>
        <row r="63">
          <cell r="C63">
            <v>1287.8619244497629</v>
          </cell>
          <cell r="D63">
            <v>175.27785784095943</v>
          </cell>
        </row>
        <row r="64">
          <cell r="C64">
            <v>247.95549715372437</v>
          </cell>
        </row>
        <row r="65">
          <cell r="C65">
            <v>1740.9338101825583</v>
          </cell>
          <cell r="D65">
            <v>211.96266319557108</v>
          </cell>
        </row>
        <row r="66">
          <cell r="C66">
            <v>1.2395670159409717</v>
          </cell>
        </row>
        <row r="70">
          <cell r="F70">
            <v>716998.66457906109</v>
          </cell>
        </row>
      </sheetData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Descriptions"/>
      <sheetName val="Distrib Class EPMC Rates &amp; Rev"/>
      <sheetName val="Distrib Revenue Allocation"/>
      <sheetName val="Distrib Allocation Factors"/>
      <sheetName val="Distrib Marginal Revenues"/>
      <sheetName val="Distrib Marginal Cost Summary"/>
      <sheetName val="Distrib System Determinants"/>
      <sheetName val="Distrib Revenue Requirement"/>
      <sheetName val="2019 GRC P2 Dist Rev Alloc (Cha"/>
    </sheetNames>
    <sheetDataSet>
      <sheetData sheetId="0"/>
      <sheetData sheetId="1"/>
      <sheetData sheetId="2"/>
      <sheetData sheetId="3"/>
      <sheetData sheetId="4">
        <row r="49">
          <cell r="C49">
            <v>164413.13701736784</v>
          </cell>
        </row>
        <row r="50">
          <cell r="C50">
            <v>49785.74251426202</v>
          </cell>
          <cell r="D50">
            <v>491.35891407202473</v>
          </cell>
        </row>
        <row r="51">
          <cell r="C51">
            <v>128853.4633300283</v>
          </cell>
          <cell r="D51">
            <v>37905.600856189158</v>
          </cell>
        </row>
        <row r="52">
          <cell r="C52">
            <v>4733.4101383942698</v>
          </cell>
          <cell r="D52">
            <v>644.21656824344666</v>
          </cell>
        </row>
        <row r="53">
          <cell r="C53">
            <v>811.29393366553097</v>
          </cell>
        </row>
        <row r="54">
          <cell r="C54">
            <v>6563.4447043910222</v>
          </cell>
          <cell r="D54">
            <v>799.11436675108496</v>
          </cell>
        </row>
        <row r="55">
          <cell r="C55">
            <v>4.6732561105596604</v>
          </cell>
        </row>
        <row r="60">
          <cell r="C60">
            <v>55990.5832512169</v>
          </cell>
        </row>
        <row r="61">
          <cell r="C61">
            <v>17020.301557819999</v>
          </cell>
          <cell r="D61">
            <v>167.98136310276124</v>
          </cell>
        </row>
        <row r="62">
          <cell r="C62">
            <v>44555.417572581166</v>
          </cell>
          <cell r="D62">
            <v>13107.136050828316</v>
          </cell>
        </row>
        <row r="63">
          <cell r="C63">
            <v>1662.7431533393931</v>
          </cell>
          <cell r="D63">
            <v>226.29914940731624</v>
          </cell>
        </row>
        <row r="64">
          <cell r="C64">
            <v>320.13238173911321</v>
          </cell>
        </row>
        <row r="65">
          <cell r="C65">
            <v>2247.6988552440343</v>
          </cell>
          <cell r="D65">
            <v>273.66246357706302</v>
          </cell>
        </row>
        <row r="66">
          <cell r="C66">
            <v>1.6003901736141373</v>
          </cell>
        </row>
        <row r="70">
          <cell r="F70">
            <v>716998.66457906074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Descriptions"/>
      <sheetName val="Marg Distrib Demand Cost Sum"/>
      <sheetName val="Marg F&amp;LD Costs"/>
      <sheetName val="Marg Substation Costs"/>
      <sheetName val="Marg F&amp;LD Cost Cal"/>
      <sheetName val="Marg Substation Cost Cal"/>
      <sheetName val="Distrib Capital Forecast Data"/>
      <sheetName val="Distrib Capital Historic Data"/>
      <sheetName val="Inputs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>
            <v>871</v>
          </cell>
          <cell r="D13">
            <v>1037</v>
          </cell>
          <cell r="E13">
            <v>1097</v>
          </cell>
          <cell r="F13">
            <v>1001.6666666666666</v>
          </cell>
        </row>
        <row r="14">
          <cell r="C14">
            <v>8376</v>
          </cell>
          <cell r="D14">
            <v>6773</v>
          </cell>
          <cell r="E14">
            <v>9108</v>
          </cell>
          <cell r="F14">
            <v>8085.666666666667</v>
          </cell>
        </row>
        <row r="15">
          <cell r="C15">
            <v>5016</v>
          </cell>
          <cell r="D15">
            <v>5369</v>
          </cell>
          <cell r="E15">
            <v>16068</v>
          </cell>
          <cell r="F15">
            <v>8817.6666666666661</v>
          </cell>
        </row>
        <row r="17">
          <cell r="C17">
            <v>29423</v>
          </cell>
          <cell r="D17">
            <v>29711</v>
          </cell>
          <cell r="E17">
            <v>32447</v>
          </cell>
          <cell r="F17">
            <v>30527</v>
          </cell>
        </row>
        <row r="22">
          <cell r="C22">
            <v>71155</v>
          </cell>
          <cell r="D22">
            <v>94462</v>
          </cell>
          <cell r="E22">
            <v>114145</v>
          </cell>
          <cell r="F22">
            <v>93254</v>
          </cell>
        </row>
        <row r="23">
          <cell r="C23">
            <v>13948</v>
          </cell>
          <cell r="D23">
            <v>25924</v>
          </cell>
          <cell r="E23">
            <v>48346</v>
          </cell>
          <cell r="F23">
            <v>29406</v>
          </cell>
        </row>
        <row r="24">
          <cell r="C24">
            <v>25538</v>
          </cell>
          <cell r="D24">
            <v>21838</v>
          </cell>
          <cell r="E24">
            <v>23727</v>
          </cell>
          <cell r="F24">
            <v>23701</v>
          </cell>
        </row>
        <row r="25">
          <cell r="C25">
            <v>414088</v>
          </cell>
          <cell r="D25">
            <v>557464</v>
          </cell>
          <cell r="E25">
            <v>669697</v>
          </cell>
          <cell r="F25">
            <v>547083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DGE Dollar Forecast"/>
      <sheetName val="Total Forecast"/>
      <sheetName val="Reference"/>
      <sheetName val="Split - SDG&amp;E &amp; Customer Costs"/>
      <sheetName val="TY 2019  ED Capital"/>
    </sheetNames>
    <sheetDataSet>
      <sheetData sheetId="0">
        <row r="4">
          <cell r="A4" t="str">
            <v>New Business - Demand</v>
          </cell>
        </row>
      </sheetData>
      <sheetData sheetId="1"/>
      <sheetData sheetId="2">
        <row r="54">
          <cell r="E54">
            <v>123</v>
          </cell>
          <cell r="F54">
            <v>1140</v>
          </cell>
          <cell r="G54">
            <v>0</v>
          </cell>
        </row>
      </sheetData>
      <sheetData sheetId="3"/>
      <sheetData sheetId="4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</sheetNames>
    <sheetDataSet>
      <sheetData sheetId="0">
        <row r="6">
          <cell r="D6">
            <v>2724.89</v>
          </cell>
          <cell r="E6">
            <v>1321.97</v>
          </cell>
        </row>
        <row r="8">
          <cell r="D8">
            <v>2705.63</v>
          </cell>
          <cell r="E8">
            <v>1537.6600000000003</v>
          </cell>
        </row>
        <row r="10">
          <cell r="D10">
            <v>2755.8500000000004</v>
          </cell>
          <cell r="E10">
            <v>1672.5899999999997</v>
          </cell>
        </row>
        <row r="19">
          <cell r="D19">
            <v>2833.70984</v>
          </cell>
          <cell r="E19">
            <v>1696.1559680000003</v>
          </cell>
        </row>
        <row r="21">
          <cell r="D21">
            <v>2799.7900320000003</v>
          </cell>
          <cell r="E21">
            <v>1754.8346400000003</v>
          </cell>
        </row>
        <row r="23">
          <cell r="D23">
            <v>3067.3516639999998</v>
          </cell>
          <cell r="E23">
            <v>2046.6584319999999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station 2014"/>
      <sheetName val="substation 2015"/>
      <sheetName val="substation 2016"/>
      <sheetName val="Circuit 2014"/>
      <sheetName val="Circuit 2015"/>
      <sheetName val="Circuit 2016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F3">
            <v>0.334506621619024</v>
          </cell>
        </row>
        <row r="8">
          <cell r="F8">
            <v>0.3503114116432407</v>
          </cell>
        </row>
        <row r="13">
          <cell r="F13">
            <v>0.6654012086621367</v>
          </cell>
        </row>
        <row r="20">
          <cell r="F20">
            <v>0.30910978004499245</v>
          </cell>
        </row>
        <row r="25">
          <cell r="F25">
            <v>0.28744451281172345</v>
          </cell>
        </row>
        <row r="30">
          <cell r="F30">
            <v>0.52936360127437687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D8B84-E30A-438B-9671-78E2700D817B}">
  <sheetPr>
    <pageSetUpPr fitToPage="1"/>
  </sheetPr>
  <dimension ref="A1:L46"/>
  <sheetViews>
    <sheetView tabSelected="1" zoomScale="70" zoomScaleNormal="70" workbookViewId="0">
      <selection activeCell="J5" sqref="J5"/>
    </sheetView>
  </sheetViews>
  <sheetFormatPr defaultColWidth="9.140625" defaultRowHeight="15" x14ac:dyDescent="0.2"/>
  <cols>
    <col min="1" max="1" width="73.5703125" style="1" customWidth="1"/>
    <col min="2" max="2" width="38.5703125" style="1" bestFit="1" customWidth="1"/>
    <col min="3" max="3" width="12.42578125" style="1" bestFit="1" customWidth="1"/>
    <col min="4" max="4" width="21.140625" style="1" bestFit="1" customWidth="1"/>
    <col min="5" max="5" width="1.5703125" style="1" customWidth="1"/>
    <col min="6" max="6" width="12" style="1" bestFit="1" customWidth="1"/>
    <col min="7" max="7" width="9.5703125" style="1" bestFit="1" customWidth="1"/>
    <col min="8" max="8" width="36.140625" style="1" bestFit="1" customWidth="1"/>
    <col min="9" max="9" width="1.5703125" style="1" customWidth="1"/>
    <col min="10" max="10" width="10.85546875" style="1" bestFit="1" customWidth="1"/>
    <col min="11" max="11" width="9.7109375" style="1" bestFit="1" customWidth="1"/>
    <col min="12" max="12" width="12.85546875" style="1" bestFit="1" customWidth="1"/>
    <col min="13" max="258" width="9.140625" style="1"/>
    <col min="259" max="259" width="7.7109375" style="1" customWidth="1"/>
    <col min="260" max="260" width="75.28515625" style="1" customWidth="1"/>
    <col min="261" max="262" width="15.7109375" style="1" customWidth="1"/>
    <col min="263" max="263" width="16.28515625" style="1" bestFit="1" customWidth="1"/>
    <col min="264" max="264" width="7.7109375" style="1" customWidth="1"/>
    <col min="265" max="265" width="23.42578125" style="1" bestFit="1" customWidth="1"/>
    <col min="266" max="267" width="9.7109375" style="1" bestFit="1" customWidth="1"/>
    <col min="268" max="514" width="9.140625" style="1"/>
    <col min="515" max="515" width="7.7109375" style="1" customWidth="1"/>
    <col min="516" max="516" width="75.28515625" style="1" customWidth="1"/>
    <col min="517" max="518" width="15.7109375" style="1" customWidth="1"/>
    <col min="519" max="519" width="16.28515625" style="1" bestFit="1" customWidth="1"/>
    <col min="520" max="520" width="7.7109375" style="1" customWidth="1"/>
    <col min="521" max="521" width="23.42578125" style="1" bestFit="1" customWidth="1"/>
    <col min="522" max="523" width="9.7109375" style="1" bestFit="1" customWidth="1"/>
    <col min="524" max="770" width="9.140625" style="1"/>
    <col min="771" max="771" width="7.7109375" style="1" customWidth="1"/>
    <col min="772" max="772" width="75.28515625" style="1" customWidth="1"/>
    <col min="773" max="774" width="15.7109375" style="1" customWidth="1"/>
    <col min="775" max="775" width="16.28515625" style="1" bestFit="1" customWidth="1"/>
    <col min="776" max="776" width="7.7109375" style="1" customWidth="1"/>
    <col min="777" max="777" width="23.42578125" style="1" bestFit="1" customWidth="1"/>
    <col min="778" max="779" width="9.7109375" style="1" bestFit="1" customWidth="1"/>
    <col min="780" max="1026" width="9.140625" style="1"/>
    <col min="1027" max="1027" width="7.7109375" style="1" customWidth="1"/>
    <col min="1028" max="1028" width="75.28515625" style="1" customWidth="1"/>
    <col min="1029" max="1030" width="15.7109375" style="1" customWidth="1"/>
    <col min="1031" max="1031" width="16.28515625" style="1" bestFit="1" customWidth="1"/>
    <col min="1032" max="1032" width="7.7109375" style="1" customWidth="1"/>
    <col min="1033" max="1033" width="23.42578125" style="1" bestFit="1" customWidth="1"/>
    <col min="1034" max="1035" width="9.7109375" style="1" bestFit="1" customWidth="1"/>
    <col min="1036" max="1282" width="9.140625" style="1"/>
    <col min="1283" max="1283" width="7.7109375" style="1" customWidth="1"/>
    <col min="1284" max="1284" width="75.28515625" style="1" customWidth="1"/>
    <col min="1285" max="1286" width="15.7109375" style="1" customWidth="1"/>
    <col min="1287" max="1287" width="16.28515625" style="1" bestFit="1" customWidth="1"/>
    <col min="1288" max="1288" width="7.7109375" style="1" customWidth="1"/>
    <col min="1289" max="1289" width="23.42578125" style="1" bestFit="1" customWidth="1"/>
    <col min="1290" max="1291" width="9.7109375" style="1" bestFit="1" customWidth="1"/>
    <col min="1292" max="1538" width="9.140625" style="1"/>
    <col min="1539" max="1539" width="7.7109375" style="1" customWidth="1"/>
    <col min="1540" max="1540" width="75.28515625" style="1" customWidth="1"/>
    <col min="1541" max="1542" width="15.7109375" style="1" customWidth="1"/>
    <col min="1543" max="1543" width="16.28515625" style="1" bestFit="1" customWidth="1"/>
    <col min="1544" max="1544" width="7.7109375" style="1" customWidth="1"/>
    <col min="1545" max="1545" width="23.42578125" style="1" bestFit="1" customWidth="1"/>
    <col min="1546" max="1547" width="9.7109375" style="1" bestFit="1" customWidth="1"/>
    <col min="1548" max="1794" width="9.140625" style="1"/>
    <col min="1795" max="1795" width="7.7109375" style="1" customWidth="1"/>
    <col min="1796" max="1796" width="75.28515625" style="1" customWidth="1"/>
    <col min="1797" max="1798" width="15.7109375" style="1" customWidth="1"/>
    <col min="1799" max="1799" width="16.28515625" style="1" bestFit="1" customWidth="1"/>
    <col min="1800" max="1800" width="7.7109375" style="1" customWidth="1"/>
    <col min="1801" max="1801" width="23.42578125" style="1" bestFit="1" customWidth="1"/>
    <col min="1802" max="1803" width="9.7109375" style="1" bestFit="1" customWidth="1"/>
    <col min="1804" max="2050" width="9.140625" style="1"/>
    <col min="2051" max="2051" width="7.7109375" style="1" customWidth="1"/>
    <col min="2052" max="2052" width="75.28515625" style="1" customWidth="1"/>
    <col min="2053" max="2054" width="15.7109375" style="1" customWidth="1"/>
    <col min="2055" max="2055" width="16.28515625" style="1" bestFit="1" customWidth="1"/>
    <col min="2056" max="2056" width="7.7109375" style="1" customWidth="1"/>
    <col min="2057" max="2057" width="23.42578125" style="1" bestFit="1" customWidth="1"/>
    <col min="2058" max="2059" width="9.7109375" style="1" bestFit="1" customWidth="1"/>
    <col min="2060" max="2306" width="9.140625" style="1"/>
    <col min="2307" max="2307" width="7.7109375" style="1" customWidth="1"/>
    <col min="2308" max="2308" width="75.28515625" style="1" customWidth="1"/>
    <col min="2309" max="2310" width="15.7109375" style="1" customWidth="1"/>
    <col min="2311" max="2311" width="16.28515625" style="1" bestFit="1" customWidth="1"/>
    <col min="2312" max="2312" width="7.7109375" style="1" customWidth="1"/>
    <col min="2313" max="2313" width="23.42578125" style="1" bestFit="1" customWidth="1"/>
    <col min="2314" max="2315" width="9.7109375" style="1" bestFit="1" customWidth="1"/>
    <col min="2316" max="2562" width="9.140625" style="1"/>
    <col min="2563" max="2563" width="7.7109375" style="1" customWidth="1"/>
    <col min="2564" max="2564" width="75.28515625" style="1" customWidth="1"/>
    <col min="2565" max="2566" width="15.7109375" style="1" customWidth="1"/>
    <col min="2567" max="2567" width="16.28515625" style="1" bestFit="1" customWidth="1"/>
    <col min="2568" max="2568" width="7.7109375" style="1" customWidth="1"/>
    <col min="2569" max="2569" width="23.42578125" style="1" bestFit="1" customWidth="1"/>
    <col min="2570" max="2571" width="9.7109375" style="1" bestFit="1" customWidth="1"/>
    <col min="2572" max="2818" width="9.140625" style="1"/>
    <col min="2819" max="2819" width="7.7109375" style="1" customWidth="1"/>
    <col min="2820" max="2820" width="75.28515625" style="1" customWidth="1"/>
    <col min="2821" max="2822" width="15.7109375" style="1" customWidth="1"/>
    <col min="2823" max="2823" width="16.28515625" style="1" bestFit="1" customWidth="1"/>
    <col min="2824" max="2824" width="7.7109375" style="1" customWidth="1"/>
    <col min="2825" max="2825" width="23.42578125" style="1" bestFit="1" customWidth="1"/>
    <col min="2826" max="2827" width="9.7109375" style="1" bestFit="1" customWidth="1"/>
    <col min="2828" max="3074" width="9.140625" style="1"/>
    <col min="3075" max="3075" width="7.7109375" style="1" customWidth="1"/>
    <col min="3076" max="3076" width="75.28515625" style="1" customWidth="1"/>
    <col min="3077" max="3078" width="15.7109375" style="1" customWidth="1"/>
    <col min="3079" max="3079" width="16.28515625" style="1" bestFit="1" customWidth="1"/>
    <col min="3080" max="3080" width="7.7109375" style="1" customWidth="1"/>
    <col min="3081" max="3081" width="23.42578125" style="1" bestFit="1" customWidth="1"/>
    <col min="3082" max="3083" width="9.7109375" style="1" bestFit="1" customWidth="1"/>
    <col min="3084" max="3330" width="9.140625" style="1"/>
    <col min="3331" max="3331" width="7.7109375" style="1" customWidth="1"/>
    <col min="3332" max="3332" width="75.28515625" style="1" customWidth="1"/>
    <col min="3333" max="3334" width="15.7109375" style="1" customWidth="1"/>
    <col min="3335" max="3335" width="16.28515625" style="1" bestFit="1" customWidth="1"/>
    <col min="3336" max="3336" width="7.7109375" style="1" customWidth="1"/>
    <col min="3337" max="3337" width="23.42578125" style="1" bestFit="1" customWidth="1"/>
    <col min="3338" max="3339" width="9.7109375" style="1" bestFit="1" customWidth="1"/>
    <col min="3340" max="3586" width="9.140625" style="1"/>
    <col min="3587" max="3587" width="7.7109375" style="1" customWidth="1"/>
    <col min="3588" max="3588" width="75.28515625" style="1" customWidth="1"/>
    <col min="3589" max="3590" width="15.7109375" style="1" customWidth="1"/>
    <col min="3591" max="3591" width="16.28515625" style="1" bestFit="1" customWidth="1"/>
    <col min="3592" max="3592" width="7.7109375" style="1" customWidth="1"/>
    <col min="3593" max="3593" width="23.42578125" style="1" bestFit="1" customWidth="1"/>
    <col min="3594" max="3595" width="9.7109375" style="1" bestFit="1" customWidth="1"/>
    <col min="3596" max="3842" width="9.140625" style="1"/>
    <col min="3843" max="3843" width="7.7109375" style="1" customWidth="1"/>
    <col min="3844" max="3844" width="75.28515625" style="1" customWidth="1"/>
    <col min="3845" max="3846" width="15.7109375" style="1" customWidth="1"/>
    <col min="3847" max="3847" width="16.28515625" style="1" bestFit="1" customWidth="1"/>
    <col min="3848" max="3848" width="7.7109375" style="1" customWidth="1"/>
    <col min="3849" max="3849" width="23.42578125" style="1" bestFit="1" customWidth="1"/>
    <col min="3850" max="3851" width="9.7109375" style="1" bestFit="1" customWidth="1"/>
    <col min="3852" max="4098" width="9.140625" style="1"/>
    <col min="4099" max="4099" width="7.7109375" style="1" customWidth="1"/>
    <col min="4100" max="4100" width="75.28515625" style="1" customWidth="1"/>
    <col min="4101" max="4102" width="15.7109375" style="1" customWidth="1"/>
    <col min="4103" max="4103" width="16.28515625" style="1" bestFit="1" customWidth="1"/>
    <col min="4104" max="4104" width="7.7109375" style="1" customWidth="1"/>
    <col min="4105" max="4105" width="23.42578125" style="1" bestFit="1" customWidth="1"/>
    <col min="4106" max="4107" width="9.7109375" style="1" bestFit="1" customWidth="1"/>
    <col min="4108" max="4354" width="9.140625" style="1"/>
    <col min="4355" max="4355" width="7.7109375" style="1" customWidth="1"/>
    <col min="4356" max="4356" width="75.28515625" style="1" customWidth="1"/>
    <col min="4357" max="4358" width="15.7109375" style="1" customWidth="1"/>
    <col min="4359" max="4359" width="16.28515625" style="1" bestFit="1" customWidth="1"/>
    <col min="4360" max="4360" width="7.7109375" style="1" customWidth="1"/>
    <col min="4361" max="4361" width="23.42578125" style="1" bestFit="1" customWidth="1"/>
    <col min="4362" max="4363" width="9.7109375" style="1" bestFit="1" customWidth="1"/>
    <col min="4364" max="4610" width="9.140625" style="1"/>
    <col min="4611" max="4611" width="7.7109375" style="1" customWidth="1"/>
    <col min="4612" max="4612" width="75.28515625" style="1" customWidth="1"/>
    <col min="4613" max="4614" width="15.7109375" style="1" customWidth="1"/>
    <col min="4615" max="4615" width="16.28515625" style="1" bestFit="1" customWidth="1"/>
    <col min="4616" max="4616" width="7.7109375" style="1" customWidth="1"/>
    <col min="4617" max="4617" width="23.42578125" style="1" bestFit="1" customWidth="1"/>
    <col min="4618" max="4619" width="9.7109375" style="1" bestFit="1" customWidth="1"/>
    <col min="4620" max="4866" width="9.140625" style="1"/>
    <col min="4867" max="4867" width="7.7109375" style="1" customWidth="1"/>
    <col min="4868" max="4868" width="75.28515625" style="1" customWidth="1"/>
    <col min="4869" max="4870" width="15.7109375" style="1" customWidth="1"/>
    <col min="4871" max="4871" width="16.28515625" style="1" bestFit="1" customWidth="1"/>
    <col min="4872" max="4872" width="7.7109375" style="1" customWidth="1"/>
    <col min="4873" max="4873" width="23.42578125" style="1" bestFit="1" customWidth="1"/>
    <col min="4874" max="4875" width="9.7109375" style="1" bestFit="1" customWidth="1"/>
    <col min="4876" max="5122" width="9.140625" style="1"/>
    <col min="5123" max="5123" width="7.7109375" style="1" customWidth="1"/>
    <col min="5124" max="5124" width="75.28515625" style="1" customWidth="1"/>
    <col min="5125" max="5126" width="15.7109375" style="1" customWidth="1"/>
    <col min="5127" max="5127" width="16.28515625" style="1" bestFit="1" customWidth="1"/>
    <col min="5128" max="5128" width="7.7109375" style="1" customWidth="1"/>
    <col min="5129" max="5129" width="23.42578125" style="1" bestFit="1" customWidth="1"/>
    <col min="5130" max="5131" width="9.7109375" style="1" bestFit="1" customWidth="1"/>
    <col min="5132" max="5378" width="9.140625" style="1"/>
    <col min="5379" max="5379" width="7.7109375" style="1" customWidth="1"/>
    <col min="5380" max="5380" width="75.28515625" style="1" customWidth="1"/>
    <col min="5381" max="5382" width="15.7109375" style="1" customWidth="1"/>
    <col min="5383" max="5383" width="16.28515625" style="1" bestFit="1" customWidth="1"/>
    <col min="5384" max="5384" width="7.7109375" style="1" customWidth="1"/>
    <col min="5385" max="5385" width="23.42578125" style="1" bestFit="1" customWidth="1"/>
    <col min="5386" max="5387" width="9.7109375" style="1" bestFit="1" customWidth="1"/>
    <col min="5388" max="5634" width="9.140625" style="1"/>
    <col min="5635" max="5635" width="7.7109375" style="1" customWidth="1"/>
    <col min="5636" max="5636" width="75.28515625" style="1" customWidth="1"/>
    <col min="5637" max="5638" width="15.7109375" style="1" customWidth="1"/>
    <col min="5639" max="5639" width="16.28515625" style="1" bestFit="1" customWidth="1"/>
    <col min="5640" max="5640" width="7.7109375" style="1" customWidth="1"/>
    <col min="5641" max="5641" width="23.42578125" style="1" bestFit="1" customWidth="1"/>
    <col min="5642" max="5643" width="9.7109375" style="1" bestFit="1" customWidth="1"/>
    <col min="5644" max="5890" width="9.140625" style="1"/>
    <col min="5891" max="5891" width="7.7109375" style="1" customWidth="1"/>
    <col min="5892" max="5892" width="75.28515625" style="1" customWidth="1"/>
    <col min="5893" max="5894" width="15.7109375" style="1" customWidth="1"/>
    <col min="5895" max="5895" width="16.28515625" style="1" bestFit="1" customWidth="1"/>
    <col min="5896" max="5896" width="7.7109375" style="1" customWidth="1"/>
    <col min="5897" max="5897" width="23.42578125" style="1" bestFit="1" customWidth="1"/>
    <col min="5898" max="5899" width="9.7109375" style="1" bestFit="1" customWidth="1"/>
    <col min="5900" max="6146" width="9.140625" style="1"/>
    <col min="6147" max="6147" width="7.7109375" style="1" customWidth="1"/>
    <col min="6148" max="6148" width="75.28515625" style="1" customWidth="1"/>
    <col min="6149" max="6150" width="15.7109375" style="1" customWidth="1"/>
    <col min="6151" max="6151" width="16.28515625" style="1" bestFit="1" customWidth="1"/>
    <col min="6152" max="6152" width="7.7109375" style="1" customWidth="1"/>
    <col min="6153" max="6153" width="23.42578125" style="1" bestFit="1" customWidth="1"/>
    <col min="6154" max="6155" width="9.7109375" style="1" bestFit="1" customWidth="1"/>
    <col min="6156" max="6402" width="9.140625" style="1"/>
    <col min="6403" max="6403" width="7.7109375" style="1" customWidth="1"/>
    <col min="6404" max="6404" width="75.28515625" style="1" customWidth="1"/>
    <col min="6405" max="6406" width="15.7109375" style="1" customWidth="1"/>
    <col min="6407" max="6407" width="16.28515625" style="1" bestFit="1" customWidth="1"/>
    <col min="6408" max="6408" width="7.7109375" style="1" customWidth="1"/>
    <col min="6409" max="6409" width="23.42578125" style="1" bestFit="1" customWidth="1"/>
    <col min="6410" max="6411" width="9.7109375" style="1" bestFit="1" customWidth="1"/>
    <col min="6412" max="6658" width="9.140625" style="1"/>
    <col min="6659" max="6659" width="7.7109375" style="1" customWidth="1"/>
    <col min="6660" max="6660" width="75.28515625" style="1" customWidth="1"/>
    <col min="6661" max="6662" width="15.7109375" style="1" customWidth="1"/>
    <col min="6663" max="6663" width="16.28515625" style="1" bestFit="1" customWidth="1"/>
    <col min="6664" max="6664" width="7.7109375" style="1" customWidth="1"/>
    <col min="6665" max="6665" width="23.42578125" style="1" bestFit="1" customWidth="1"/>
    <col min="6666" max="6667" width="9.7109375" style="1" bestFit="1" customWidth="1"/>
    <col min="6668" max="6914" width="9.140625" style="1"/>
    <col min="6915" max="6915" width="7.7109375" style="1" customWidth="1"/>
    <col min="6916" max="6916" width="75.28515625" style="1" customWidth="1"/>
    <col min="6917" max="6918" width="15.7109375" style="1" customWidth="1"/>
    <col min="6919" max="6919" width="16.28515625" style="1" bestFit="1" customWidth="1"/>
    <col min="6920" max="6920" width="7.7109375" style="1" customWidth="1"/>
    <col min="6921" max="6921" width="23.42578125" style="1" bestFit="1" customWidth="1"/>
    <col min="6922" max="6923" width="9.7109375" style="1" bestFit="1" customWidth="1"/>
    <col min="6924" max="7170" width="9.140625" style="1"/>
    <col min="7171" max="7171" width="7.7109375" style="1" customWidth="1"/>
    <col min="7172" max="7172" width="75.28515625" style="1" customWidth="1"/>
    <col min="7173" max="7174" width="15.7109375" style="1" customWidth="1"/>
    <col min="7175" max="7175" width="16.28515625" style="1" bestFit="1" customWidth="1"/>
    <col min="7176" max="7176" width="7.7109375" style="1" customWidth="1"/>
    <col min="7177" max="7177" width="23.42578125" style="1" bestFit="1" customWidth="1"/>
    <col min="7178" max="7179" width="9.7109375" style="1" bestFit="1" customWidth="1"/>
    <col min="7180" max="7426" width="9.140625" style="1"/>
    <col min="7427" max="7427" width="7.7109375" style="1" customWidth="1"/>
    <col min="7428" max="7428" width="75.28515625" style="1" customWidth="1"/>
    <col min="7429" max="7430" width="15.7109375" style="1" customWidth="1"/>
    <col min="7431" max="7431" width="16.28515625" style="1" bestFit="1" customWidth="1"/>
    <col min="7432" max="7432" width="7.7109375" style="1" customWidth="1"/>
    <col min="7433" max="7433" width="23.42578125" style="1" bestFit="1" customWidth="1"/>
    <col min="7434" max="7435" width="9.7109375" style="1" bestFit="1" customWidth="1"/>
    <col min="7436" max="7682" width="9.140625" style="1"/>
    <col min="7683" max="7683" width="7.7109375" style="1" customWidth="1"/>
    <col min="7684" max="7684" width="75.28515625" style="1" customWidth="1"/>
    <col min="7685" max="7686" width="15.7109375" style="1" customWidth="1"/>
    <col min="7687" max="7687" width="16.28515625" style="1" bestFit="1" customWidth="1"/>
    <col min="7688" max="7688" width="7.7109375" style="1" customWidth="1"/>
    <col min="7689" max="7689" width="23.42578125" style="1" bestFit="1" customWidth="1"/>
    <col min="7690" max="7691" width="9.7109375" style="1" bestFit="1" customWidth="1"/>
    <col min="7692" max="7938" width="9.140625" style="1"/>
    <col min="7939" max="7939" width="7.7109375" style="1" customWidth="1"/>
    <col min="7940" max="7940" width="75.28515625" style="1" customWidth="1"/>
    <col min="7941" max="7942" width="15.7109375" style="1" customWidth="1"/>
    <col min="7943" max="7943" width="16.28515625" style="1" bestFit="1" customWidth="1"/>
    <col min="7944" max="7944" width="7.7109375" style="1" customWidth="1"/>
    <col min="7945" max="7945" width="23.42578125" style="1" bestFit="1" customWidth="1"/>
    <col min="7946" max="7947" width="9.7109375" style="1" bestFit="1" customWidth="1"/>
    <col min="7948" max="8194" width="9.140625" style="1"/>
    <col min="8195" max="8195" width="7.7109375" style="1" customWidth="1"/>
    <col min="8196" max="8196" width="75.28515625" style="1" customWidth="1"/>
    <col min="8197" max="8198" width="15.7109375" style="1" customWidth="1"/>
    <col min="8199" max="8199" width="16.28515625" style="1" bestFit="1" customWidth="1"/>
    <col min="8200" max="8200" width="7.7109375" style="1" customWidth="1"/>
    <col min="8201" max="8201" width="23.42578125" style="1" bestFit="1" customWidth="1"/>
    <col min="8202" max="8203" width="9.7109375" style="1" bestFit="1" customWidth="1"/>
    <col min="8204" max="8450" width="9.140625" style="1"/>
    <col min="8451" max="8451" width="7.7109375" style="1" customWidth="1"/>
    <col min="8452" max="8452" width="75.28515625" style="1" customWidth="1"/>
    <col min="8453" max="8454" width="15.7109375" style="1" customWidth="1"/>
    <col min="8455" max="8455" width="16.28515625" style="1" bestFit="1" customWidth="1"/>
    <col min="8456" max="8456" width="7.7109375" style="1" customWidth="1"/>
    <col min="8457" max="8457" width="23.42578125" style="1" bestFit="1" customWidth="1"/>
    <col min="8458" max="8459" width="9.7109375" style="1" bestFit="1" customWidth="1"/>
    <col min="8460" max="8706" width="9.140625" style="1"/>
    <col min="8707" max="8707" width="7.7109375" style="1" customWidth="1"/>
    <col min="8708" max="8708" width="75.28515625" style="1" customWidth="1"/>
    <col min="8709" max="8710" width="15.7109375" style="1" customWidth="1"/>
    <col min="8711" max="8711" width="16.28515625" style="1" bestFit="1" customWidth="1"/>
    <col min="8712" max="8712" width="7.7109375" style="1" customWidth="1"/>
    <col min="8713" max="8713" width="23.42578125" style="1" bestFit="1" customWidth="1"/>
    <col min="8714" max="8715" width="9.7109375" style="1" bestFit="1" customWidth="1"/>
    <col min="8716" max="8962" width="9.140625" style="1"/>
    <col min="8963" max="8963" width="7.7109375" style="1" customWidth="1"/>
    <col min="8964" max="8964" width="75.28515625" style="1" customWidth="1"/>
    <col min="8965" max="8966" width="15.7109375" style="1" customWidth="1"/>
    <col min="8967" max="8967" width="16.28515625" style="1" bestFit="1" customWidth="1"/>
    <col min="8968" max="8968" width="7.7109375" style="1" customWidth="1"/>
    <col min="8969" max="8969" width="23.42578125" style="1" bestFit="1" customWidth="1"/>
    <col min="8970" max="8971" width="9.7109375" style="1" bestFit="1" customWidth="1"/>
    <col min="8972" max="9218" width="9.140625" style="1"/>
    <col min="9219" max="9219" width="7.7109375" style="1" customWidth="1"/>
    <col min="9220" max="9220" width="75.28515625" style="1" customWidth="1"/>
    <col min="9221" max="9222" width="15.7109375" style="1" customWidth="1"/>
    <col min="9223" max="9223" width="16.28515625" style="1" bestFit="1" customWidth="1"/>
    <col min="9224" max="9224" width="7.7109375" style="1" customWidth="1"/>
    <col min="9225" max="9225" width="23.42578125" style="1" bestFit="1" customWidth="1"/>
    <col min="9226" max="9227" width="9.7109375" style="1" bestFit="1" customWidth="1"/>
    <col min="9228" max="9474" width="9.140625" style="1"/>
    <col min="9475" max="9475" width="7.7109375" style="1" customWidth="1"/>
    <col min="9476" max="9476" width="75.28515625" style="1" customWidth="1"/>
    <col min="9477" max="9478" width="15.7109375" style="1" customWidth="1"/>
    <col min="9479" max="9479" width="16.28515625" style="1" bestFit="1" customWidth="1"/>
    <col min="9480" max="9480" width="7.7109375" style="1" customWidth="1"/>
    <col min="9481" max="9481" width="23.42578125" style="1" bestFit="1" customWidth="1"/>
    <col min="9482" max="9483" width="9.7109375" style="1" bestFit="1" customWidth="1"/>
    <col min="9484" max="9730" width="9.140625" style="1"/>
    <col min="9731" max="9731" width="7.7109375" style="1" customWidth="1"/>
    <col min="9732" max="9732" width="75.28515625" style="1" customWidth="1"/>
    <col min="9733" max="9734" width="15.7109375" style="1" customWidth="1"/>
    <col min="9735" max="9735" width="16.28515625" style="1" bestFit="1" customWidth="1"/>
    <col min="9736" max="9736" width="7.7109375" style="1" customWidth="1"/>
    <col min="9737" max="9737" width="23.42578125" style="1" bestFit="1" customWidth="1"/>
    <col min="9738" max="9739" width="9.7109375" style="1" bestFit="1" customWidth="1"/>
    <col min="9740" max="9986" width="9.140625" style="1"/>
    <col min="9987" max="9987" width="7.7109375" style="1" customWidth="1"/>
    <col min="9988" max="9988" width="75.28515625" style="1" customWidth="1"/>
    <col min="9989" max="9990" width="15.7109375" style="1" customWidth="1"/>
    <col min="9991" max="9991" width="16.28515625" style="1" bestFit="1" customWidth="1"/>
    <col min="9992" max="9992" width="7.7109375" style="1" customWidth="1"/>
    <col min="9993" max="9993" width="23.42578125" style="1" bestFit="1" customWidth="1"/>
    <col min="9994" max="9995" width="9.7109375" style="1" bestFit="1" customWidth="1"/>
    <col min="9996" max="10242" width="9.140625" style="1"/>
    <col min="10243" max="10243" width="7.7109375" style="1" customWidth="1"/>
    <col min="10244" max="10244" width="75.28515625" style="1" customWidth="1"/>
    <col min="10245" max="10246" width="15.7109375" style="1" customWidth="1"/>
    <col min="10247" max="10247" width="16.28515625" style="1" bestFit="1" customWidth="1"/>
    <col min="10248" max="10248" width="7.7109375" style="1" customWidth="1"/>
    <col min="10249" max="10249" width="23.42578125" style="1" bestFit="1" customWidth="1"/>
    <col min="10250" max="10251" width="9.7109375" style="1" bestFit="1" customWidth="1"/>
    <col min="10252" max="10498" width="9.140625" style="1"/>
    <col min="10499" max="10499" width="7.7109375" style="1" customWidth="1"/>
    <col min="10500" max="10500" width="75.28515625" style="1" customWidth="1"/>
    <col min="10501" max="10502" width="15.7109375" style="1" customWidth="1"/>
    <col min="10503" max="10503" width="16.28515625" style="1" bestFit="1" customWidth="1"/>
    <col min="10504" max="10504" width="7.7109375" style="1" customWidth="1"/>
    <col min="10505" max="10505" width="23.42578125" style="1" bestFit="1" customWidth="1"/>
    <col min="10506" max="10507" width="9.7109375" style="1" bestFit="1" customWidth="1"/>
    <col min="10508" max="10754" width="9.140625" style="1"/>
    <col min="10755" max="10755" width="7.7109375" style="1" customWidth="1"/>
    <col min="10756" max="10756" width="75.28515625" style="1" customWidth="1"/>
    <col min="10757" max="10758" width="15.7109375" style="1" customWidth="1"/>
    <col min="10759" max="10759" width="16.28515625" style="1" bestFit="1" customWidth="1"/>
    <col min="10760" max="10760" width="7.7109375" style="1" customWidth="1"/>
    <col min="10761" max="10761" width="23.42578125" style="1" bestFit="1" customWidth="1"/>
    <col min="10762" max="10763" width="9.7109375" style="1" bestFit="1" customWidth="1"/>
    <col min="10764" max="11010" width="9.140625" style="1"/>
    <col min="11011" max="11011" width="7.7109375" style="1" customWidth="1"/>
    <col min="11012" max="11012" width="75.28515625" style="1" customWidth="1"/>
    <col min="11013" max="11014" width="15.7109375" style="1" customWidth="1"/>
    <col min="11015" max="11015" width="16.28515625" style="1" bestFit="1" customWidth="1"/>
    <col min="11016" max="11016" width="7.7109375" style="1" customWidth="1"/>
    <col min="11017" max="11017" width="23.42578125" style="1" bestFit="1" customWidth="1"/>
    <col min="11018" max="11019" width="9.7109375" style="1" bestFit="1" customWidth="1"/>
    <col min="11020" max="11266" width="9.140625" style="1"/>
    <col min="11267" max="11267" width="7.7109375" style="1" customWidth="1"/>
    <col min="11268" max="11268" width="75.28515625" style="1" customWidth="1"/>
    <col min="11269" max="11270" width="15.7109375" style="1" customWidth="1"/>
    <col min="11271" max="11271" width="16.28515625" style="1" bestFit="1" customWidth="1"/>
    <col min="11272" max="11272" width="7.7109375" style="1" customWidth="1"/>
    <col min="11273" max="11273" width="23.42578125" style="1" bestFit="1" customWidth="1"/>
    <col min="11274" max="11275" width="9.7109375" style="1" bestFit="1" customWidth="1"/>
    <col min="11276" max="11522" width="9.140625" style="1"/>
    <col min="11523" max="11523" width="7.7109375" style="1" customWidth="1"/>
    <col min="11524" max="11524" width="75.28515625" style="1" customWidth="1"/>
    <col min="11525" max="11526" width="15.7109375" style="1" customWidth="1"/>
    <col min="11527" max="11527" width="16.28515625" style="1" bestFit="1" customWidth="1"/>
    <col min="11528" max="11528" width="7.7109375" style="1" customWidth="1"/>
    <col min="11529" max="11529" width="23.42578125" style="1" bestFit="1" customWidth="1"/>
    <col min="11530" max="11531" width="9.7109375" style="1" bestFit="1" customWidth="1"/>
    <col min="11532" max="11778" width="9.140625" style="1"/>
    <col min="11779" max="11779" width="7.7109375" style="1" customWidth="1"/>
    <col min="11780" max="11780" width="75.28515625" style="1" customWidth="1"/>
    <col min="11781" max="11782" width="15.7109375" style="1" customWidth="1"/>
    <col min="11783" max="11783" width="16.28515625" style="1" bestFit="1" customWidth="1"/>
    <col min="11784" max="11784" width="7.7109375" style="1" customWidth="1"/>
    <col min="11785" max="11785" width="23.42578125" style="1" bestFit="1" customWidth="1"/>
    <col min="11786" max="11787" width="9.7109375" style="1" bestFit="1" customWidth="1"/>
    <col min="11788" max="12034" width="9.140625" style="1"/>
    <col min="12035" max="12035" width="7.7109375" style="1" customWidth="1"/>
    <col min="12036" max="12036" width="75.28515625" style="1" customWidth="1"/>
    <col min="12037" max="12038" width="15.7109375" style="1" customWidth="1"/>
    <col min="12039" max="12039" width="16.28515625" style="1" bestFit="1" customWidth="1"/>
    <col min="12040" max="12040" width="7.7109375" style="1" customWidth="1"/>
    <col min="12041" max="12041" width="23.42578125" style="1" bestFit="1" customWidth="1"/>
    <col min="12042" max="12043" width="9.7109375" style="1" bestFit="1" customWidth="1"/>
    <col min="12044" max="12290" width="9.140625" style="1"/>
    <col min="12291" max="12291" width="7.7109375" style="1" customWidth="1"/>
    <col min="12292" max="12292" width="75.28515625" style="1" customWidth="1"/>
    <col min="12293" max="12294" width="15.7109375" style="1" customWidth="1"/>
    <col min="12295" max="12295" width="16.28515625" style="1" bestFit="1" customWidth="1"/>
    <col min="12296" max="12296" width="7.7109375" style="1" customWidth="1"/>
    <col min="12297" max="12297" width="23.42578125" style="1" bestFit="1" customWidth="1"/>
    <col min="12298" max="12299" width="9.7109375" style="1" bestFit="1" customWidth="1"/>
    <col min="12300" max="12546" width="9.140625" style="1"/>
    <col min="12547" max="12547" width="7.7109375" style="1" customWidth="1"/>
    <col min="12548" max="12548" width="75.28515625" style="1" customWidth="1"/>
    <col min="12549" max="12550" width="15.7109375" style="1" customWidth="1"/>
    <col min="12551" max="12551" width="16.28515625" style="1" bestFit="1" customWidth="1"/>
    <col min="12552" max="12552" width="7.7109375" style="1" customWidth="1"/>
    <col min="12553" max="12553" width="23.42578125" style="1" bestFit="1" customWidth="1"/>
    <col min="12554" max="12555" width="9.7109375" style="1" bestFit="1" customWidth="1"/>
    <col min="12556" max="12802" width="9.140625" style="1"/>
    <col min="12803" max="12803" width="7.7109375" style="1" customWidth="1"/>
    <col min="12804" max="12804" width="75.28515625" style="1" customWidth="1"/>
    <col min="12805" max="12806" width="15.7109375" style="1" customWidth="1"/>
    <col min="12807" max="12807" width="16.28515625" style="1" bestFit="1" customWidth="1"/>
    <col min="12808" max="12808" width="7.7109375" style="1" customWidth="1"/>
    <col min="12809" max="12809" width="23.42578125" style="1" bestFit="1" customWidth="1"/>
    <col min="12810" max="12811" width="9.7109375" style="1" bestFit="1" customWidth="1"/>
    <col min="12812" max="13058" width="9.140625" style="1"/>
    <col min="13059" max="13059" width="7.7109375" style="1" customWidth="1"/>
    <col min="13060" max="13060" width="75.28515625" style="1" customWidth="1"/>
    <col min="13061" max="13062" width="15.7109375" style="1" customWidth="1"/>
    <col min="13063" max="13063" width="16.28515625" style="1" bestFit="1" customWidth="1"/>
    <col min="13064" max="13064" width="7.7109375" style="1" customWidth="1"/>
    <col min="13065" max="13065" width="23.42578125" style="1" bestFit="1" customWidth="1"/>
    <col min="13066" max="13067" width="9.7109375" style="1" bestFit="1" customWidth="1"/>
    <col min="13068" max="13314" width="9.140625" style="1"/>
    <col min="13315" max="13315" width="7.7109375" style="1" customWidth="1"/>
    <col min="13316" max="13316" width="75.28515625" style="1" customWidth="1"/>
    <col min="13317" max="13318" width="15.7109375" style="1" customWidth="1"/>
    <col min="13319" max="13319" width="16.28515625" style="1" bestFit="1" customWidth="1"/>
    <col min="13320" max="13320" width="7.7109375" style="1" customWidth="1"/>
    <col min="13321" max="13321" width="23.42578125" style="1" bestFit="1" customWidth="1"/>
    <col min="13322" max="13323" width="9.7109375" style="1" bestFit="1" customWidth="1"/>
    <col min="13324" max="13570" width="9.140625" style="1"/>
    <col min="13571" max="13571" width="7.7109375" style="1" customWidth="1"/>
    <col min="13572" max="13572" width="75.28515625" style="1" customWidth="1"/>
    <col min="13573" max="13574" width="15.7109375" style="1" customWidth="1"/>
    <col min="13575" max="13575" width="16.28515625" style="1" bestFit="1" customWidth="1"/>
    <col min="13576" max="13576" width="7.7109375" style="1" customWidth="1"/>
    <col min="13577" max="13577" width="23.42578125" style="1" bestFit="1" customWidth="1"/>
    <col min="13578" max="13579" width="9.7109375" style="1" bestFit="1" customWidth="1"/>
    <col min="13580" max="13826" width="9.140625" style="1"/>
    <col min="13827" max="13827" width="7.7109375" style="1" customWidth="1"/>
    <col min="13828" max="13828" width="75.28515625" style="1" customWidth="1"/>
    <col min="13829" max="13830" width="15.7109375" style="1" customWidth="1"/>
    <col min="13831" max="13831" width="16.28515625" style="1" bestFit="1" customWidth="1"/>
    <col min="13832" max="13832" width="7.7109375" style="1" customWidth="1"/>
    <col min="13833" max="13833" width="23.42578125" style="1" bestFit="1" customWidth="1"/>
    <col min="13834" max="13835" width="9.7109375" style="1" bestFit="1" customWidth="1"/>
    <col min="13836" max="14082" width="9.140625" style="1"/>
    <col min="14083" max="14083" width="7.7109375" style="1" customWidth="1"/>
    <col min="14084" max="14084" width="75.28515625" style="1" customWidth="1"/>
    <col min="14085" max="14086" width="15.7109375" style="1" customWidth="1"/>
    <col min="14087" max="14087" width="16.28515625" style="1" bestFit="1" customWidth="1"/>
    <col min="14088" max="14088" width="7.7109375" style="1" customWidth="1"/>
    <col min="14089" max="14089" width="23.42578125" style="1" bestFit="1" customWidth="1"/>
    <col min="14090" max="14091" width="9.7109375" style="1" bestFit="1" customWidth="1"/>
    <col min="14092" max="14338" width="9.140625" style="1"/>
    <col min="14339" max="14339" width="7.7109375" style="1" customWidth="1"/>
    <col min="14340" max="14340" width="75.28515625" style="1" customWidth="1"/>
    <col min="14341" max="14342" width="15.7109375" style="1" customWidth="1"/>
    <col min="14343" max="14343" width="16.28515625" style="1" bestFit="1" customWidth="1"/>
    <col min="14344" max="14344" width="7.7109375" style="1" customWidth="1"/>
    <col min="14345" max="14345" width="23.42578125" style="1" bestFit="1" customWidth="1"/>
    <col min="14346" max="14347" width="9.7109375" style="1" bestFit="1" customWidth="1"/>
    <col min="14348" max="14594" width="9.140625" style="1"/>
    <col min="14595" max="14595" width="7.7109375" style="1" customWidth="1"/>
    <col min="14596" max="14596" width="75.28515625" style="1" customWidth="1"/>
    <col min="14597" max="14598" width="15.7109375" style="1" customWidth="1"/>
    <col min="14599" max="14599" width="16.28515625" style="1" bestFit="1" customWidth="1"/>
    <col min="14600" max="14600" width="7.7109375" style="1" customWidth="1"/>
    <col min="14601" max="14601" width="23.42578125" style="1" bestFit="1" customWidth="1"/>
    <col min="14602" max="14603" width="9.7109375" style="1" bestFit="1" customWidth="1"/>
    <col min="14604" max="14850" width="9.140625" style="1"/>
    <col min="14851" max="14851" width="7.7109375" style="1" customWidth="1"/>
    <col min="14852" max="14852" width="75.28515625" style="1" customWidth="1"/>
    <col min="14853" max="14854" width="15.7109375" style="1" customWidth="1"/>
    <col min="14855" max="14855" width="16.28515625" style="1" bestFit="1" customWidth="1"/>
    <col min="14856" max="14856" width="7.7109375" style="1" customWidth="1"/>
    <col min="14857" max="14857" width="23.42578125" style="1" bestFit="1" customWidth="1"/>
    <col min="14858" max="14859" width="9.7109375" style="1" bestFit="1" customWidth="1"/>
    <col min="14860" max="15106" width="9.140625" style="1"/>
    <col min="15107" max="15107" width="7.7109375" style="1" customWidth="1"/>
    <col min="15108" max="15108" width="75.28515625" style="1" customWidth="1"/>
    <col min="15109" max="15110" width="15.7109375" style="1" customWidth="1"/>
    <col min="15111" max="15111" width="16.28515625" style="1" bestFit="1" customWidth="1"/>
    <col min="15112" max="15112" width="7.7109375" style="1" customWidth="1"/>
    <col min="15113" max="15113" width="23.42578125" style="1" bestFit="1" customWidth="1"/>
    <col min="15114" max="15115" width="9.7109375" style="1" bestFit="1" customWidth="1"/>
    <col min="15116" max="15362" width="9.140625" style="1"/>
    <col min="15363" max="15363" width="7.7109375" style="1" customWidth="1"/>
    <col min="15364" max="15364" width="75.28515625" style="1" customWidth="1"/>
    <col min="15365" max="15366" width="15.7109375" style="1" customWidth="1"/>
    <col min="15367" max="15367" width="16.28515625" style="1" bestFit="1" customWidth="1"/>
    <col min="15368" max="15368" width="7.7109375" style="1" customWidth="1"/>
    <col min="15369" max="15369" width="23.42578125" style="1" bestFit="1" customWidth="1"/>
    <col min="15370" max="15371" width="9.7109375" style="1" bestFit="1" customWidth="1"/>
    <col min="15372" max="15618" width="9.140625" style="1"/>
    <col min="15619" max="15619" width="7.7109375" style="1" customWidth="1"/>
    <col min="15620" max="15620" width="75.28515625" style="1" customWidth="1"/>
    <col min="15621" max="15622" width="15.7109375" style="1" customWidth="1"/>
    <col min="15623" max="15623" width="16.28515625" style="1" bestFit="1" customWidth="1"/>
    <col min="15624" max="15624" width="7.7109375" style="1" customWidth="1"/>
    <col min="15625" max="15625" width="23.42578125" style="1" bestFit="1" customWidth="1"/>
    <col min="15626" max="15627" width="9.7109375" style="1" bestFit="1" customWidth="1"/>
    <col min="15628" max="15874" width="9.140625" style="1"/>
    <col min="15875" max="15875" width="7.7109375" style="1" customWidth="1"/>
    <col min="15876" max="15876" width="75.28515625" style="1" customWidth="1"/>
    <col min="15877" max="15878" width="15.7109375" style="1" customWidth="1"/>
    <col min="15879" max="15879" width="16.28515625" style="1" bestFit="1" customWidth="1"/>
    <col min="15880" max="15880" width="7.7109375" style="1" customWidth="1"/>
    <col min="15881" max="15881" width="23.42578125" style="1" bestFit="1" customWidth="1"/>
    <col min="15882" max="15883" width="9.7109375" style="1" bestFit="1" customWidth="1"/>
    <col min="15884" max="16130" width="9.140625" style="1"/>
    <col min="16131" max="16131" width="7.7109375" style="1" customWidth="1"/>
    <col min="16132" max="16132" width="75.28515625" style="1" customWidth="1"/>
    <col min="16133" max="16134" width="15.7109375" style="1" customWidth="1"/>
    <col min="16135" max="16135" width="16.28515625" style="1" bestFit="1" customWidth="1"/>
    <col min="16136" max="16136" width="7.7109375" style="1" customWidth="1"/>
    <col min="16137" max="16137" width="23.42578125" style="1" bestFit="1" customWidth="1"/>
    <col min="16138" max="16139" width="9.7109375" style="1" bestFit="1" customWidth="1"/>
    <col min="16140" max="16384" width="9.140625" style="1"/>
  </cols>
  <sheetData>
    <row r="1" spans="1:10" ht="15.75" x14ac:dyDescent="0.25">
      <c r="A1" s="114" t="s">
        <v>65</v>
      </c>
      <c r="B1" s="114"/>
      <c r="C1" s="114"/>
      <c r="D1" s="114"/>
      <c r="E1" s="114"/>
      <c r="F1" s="114"/>
      <c r="G1" s="114"/>
      <c r="H1" s="114"/>
      <c r="I1" s="114"/>
      <c r="J1" s="114"/>
    </row>
    <row r="3" spans="1:10" ht="15.75" customHeight="1" x14ac:dyDescent="0.25">
      <c r="A3" s="113" t="s">
        <v>0</v>
      </c>
      <c r="B3" s="113"/>
      <c r="C3" s="113"/>
      <c r="D3" s="113"/>
      <c r="E3" s="113"/>
      <c r="F3" s="113"/>
      <c r="G3" s="113"/>
      <c r="H3" s="113"/>
      <c r="I3" s="108"/>
      <c r="J3" s="108"/>
    </row>
    <row r="4" spans="1:10" ht="15.75" customHeight="1" x14ac:dyDescent="0.25">
      <c r="A4" s="113" t="s">
        <v>66</v>
      </c>
      <c r="B4" s="113"/>
      <c r="C4" s="113"/>
      <c r="D4" s="113"/>
      <c r="E4" s="113"/>
      <c r="F4" s="113"/>
      <c r="G4" s="113"/>
      <c r="H4" s="113"/>
      <c r="I4" s="108"/>
      <c r="J4" s="108"/>
    </row>
    <row r="5" spans="1:10" ht="15.75" customHeight="1" x14ac:dyDescent="0.25">
      <c r="A5" s="113" t="s">
        <v>67</v>
      </c>
      <c r="B5" s="113"/>
      <c r="C5" s="113"/>
      <c r="D5" s="113"/>
      <c r="E5" s="113"/>
      <c r="F5" s="113"/>
      <c r="G5" s="113"/>
      <c r="H5" s="113"/>
      <c r="I5" s="108"/>
      <c r="J5" s="108"/>
    </row>
    <row r="6" spans="1:10" ht="15.75" customHeight="1" x14ac:dyDescent="0.25">
      <c r="A6" s="113" t="s">
        <v>68</v>
      </c>
      <c r="B6" s="113"/>
      <c r="C6" s="113"/>
      <c r="D6" s="113"/>
      <c r="E6" s="113"/>
      <c r="F6" s="113"/>
      <c r="G6" s="113"/>
      <c r="H6" s="113"/>
      <c r="I6" s="113"/>
      <c r="J6" s="113"/>
    </row>
    <row r="7" spans="1:10" ht="15.75" x14ac:dyDescent="0.25">
      <c r="A7" s="113" t="s">
        <v>8</v>
      </c>
      <c r="B7" s="113"/>
      <c r="C7" s="113"/>
      <c r="D7" s="113"/>
      <c r="E7" s="113"/>
      <c r="F7" s="113"/>
      <c r="G7" s="113"/>
      <c r="H7" s="113"/>
    </row>
    <row r="9" spans="1:10" ht="15.75" x14ac:dyDescent="0.25">
      <c r="A9" s="2"/>
      <c r="B9" s="2"/>
      <c r="C9" s="2"/>
      <c r="D9" s="2"/>
      <c r="E9" s="2"/>
      <c r="F9" s="2"/>
      <c r="G9" s="2"/>
      <c r="H9" s="2"/>
    </row>
    <row r="10" spans="1:10" ht="16.5" thickBot="1" x14ac:dyDescent="0.3">
      <c r="B10" s="112" t="s">
        <v>46</v>
      </c>
      <c r="C10" s="112"/>
      <c r="D10" s="112"/>
      <c r="E10" s="112"/>
      <c r="F10" s="112"/>
      <c r="G10" s="112"/>
      <c r="H10" s="112"/>
      <c r="I10" s="112"/>
      <c r="J10" s="112"/>
    </row>
    <row r="11" spans="1:10" ht="19.5" thickBot="1" x14ac:dyDescent="0.3">
      <c r="A11" s="27" t="s">
        <v>9</v>
      </c>
      <c r="B11" s="110" t="s">
        <v>49</v>
      </c>
      <c r="C11" s="110"/>
      <c r="D11" s="110"/>
      <c r="E11" s="110"/>
      <c r="F11" s="110"/>
      <c r="G11" s="110"/>
      <c r="H11" s="110"/>
      <c r="I11" s="110"/>
      <c r="J11" s="110"/>
    </row>
    <row r="12" spans="1:10" ht="16.5" thickBot="1" x14ac:dyDescent="0.3">
      <c r="A12" s="27"/>
      <c r="B12" s="109" t="s">
        <v>17</v>
      </c>
      <c r="C12" s="109"/>
      <c r="D12" s="109"/>
      <c r="E12" s="26"/>
      <c r="F12" s="109" t="s">
        <v>13</v>
      </c>
      <c r="G12" s="109"/>
      <c r="H12" s="109"/>
      <c r="J12" s="28" t="s">
        <v>5</v>
      </c>
    </row>
    <row r="13" spans="1:10" ht="15.75" x14ac:dyDescent="0.25">
      <c r="A13" s="27"/>
      <c r="B13" s="70" t="s">
        <v>28</v>
      </c>
      <c r="C13" s="70" t="s">
        <v>29</v>
      </c>
      <c r="D13" s="70" t="s">
        <v>5</v>
      </c>
      <c r="E13" s="26"/>
      <c r="F13" s="70" t="s">
        <v>28</v>
      </c>
      <c r="G13" s="70" t="s">
        <v>29</v>
      </c>
      <c r="H13" s="70" t="s">
        <v>5</v>
      </c>
    </row>
    <row r="14" spans="1:10" x14ac:dyDescent="0.2">
      <c r="A14" s="19" t="s">
        <v>2</v>
      </c>
      <c r="B14" s="58">
        <f>'[3]Distrib Marginal Revenues'!C49</f>
        <v>127344.63444865569</v>
      </c>
      <c r="C14" s="58">
        <f>'[3]Distrib Marginal Revenues'!D49</f>
        <v>0</v>
      </c>
      <c r="D14" s="58">
        <f t="shared" ref="D14:D19" si="0">B14+C14</f>
        <v>127344.63444865569</v>
      </c>
      <c r="E14" s="60"/>
      <c r="F14" s="58">
        <f>'[3]Distrib Marginal Revenues'!C60</f>
        <v>43366.974720152961</v>
      </c>
      <c r="G14" s="58">
        <f>'[3]Distrib Marginal Revenues'!D60</f>
        <v>0</v>
      </c>
      <c r="H14" s="58">
        <f t="shared" ref="H14:H19" si="1">F14+G14</f>
        <v>43366.974720152961</v>
      </c>
      <c r="J14" s="59">
        <f>D14+H14</f>
        <v>170711.60916880865</v>
      </c>
    </row>
    <row r="15" spans="1:10" x14ac:dyDescent="0.2">
      <c r="A15" s="3" t="s">
        <v>3</v>
      </c>
      <c r="B15" s="58">
        <f>'[3]Distrib Marginal Revenues'!C50</f>
        <v>38561.074231944556</v>
      </c>
      <c r="C15" s="58">
        <f>'[3]Distrib Marginal Revenues'!D50</f>
        <v>380.57738226222523</v>
      </c>
      <c r="D15" s="58">
        <f t="shared" si="0"/>
        <v>38941.651614206785</v>
      </c>
      <c r="E15" s="60"/>
      <c r="F15" s="58">
        <f>'[3]Distrib Marginal Revenues'!C61</f>
        <v>13182.9129922721</v>
      </c>
      <c r="G15" s="58">
        <f>'[3]Distrib Marginal Revenues'!D61</f>
        <v>130.10837008874975</v>
      </c>
      <c r="H15" s="58">
        <f t="shared" si="1"/>
        <v>13313.021362360851</v>
      </c>
      <c r="J15" s="59">
        <f t="shared" ref="J15:J19" si="2">D15+H15</f>
        <v>52254.672976567635</v>
      </c>
    </row>
    <row r="16" spans="1:10" x14ac:dyDescent="0.2">
      <c r="A16" s="20" t="s">
        <v>4</v>
      </c>
      <c r="B16" s="58">
        <f>'[3]Distrib Marginal Revenues'!C51</f>
        <v>99802.226773839648</v>
      </c>
      <c r="C16" s="58">
        <f>'[3]Distrib Marginal Revenues'!D51</f>
        <v>29359.423292788026</v>
      </c>
      <c r="D16" s="58">
        <f t="shared" si="0"/>
        <v>129161.65006662767</v>
      </c>
      <c r="E16" s="60"/>
      <c r="F16" s="58">
        <f>'[3]Distrib Marginal Revenues'!C62</f>
        <v>34509.975701565694</v>
      </c>
      <c r="G16" s="58">
        <f>'[3]Distrib Marginal Revenues'!D62</f>
        <v>10152.007797802733</v>
      </c>
      <c r="H16" s="58">
        <f t="shared" si="1"/>
        <v>44661.983499368427</v>
      </c>
      <c r="J16" s="59">
        <f t="shared" si="2"/>
        <v>173823.6335659961</v>
      </c>
    </row>
    <row r="17" spans="1:12" x14ac:dyDescent="0.2">
      <c r="A17" s="20" t="s">
        <v>35</v>
      </c>
      <c r="B17" s="58">
        <f>'[3]Distrib Marginal Revenues'!C52</f>
        <v>3666.2178868693732</v>
      </c>
      <c r="C17" s="58">
        <f>'[3]Distrib Marginal Revenues'!D52</f>
        <v>498.97182717256408</v>
      </c>
      <c r="D17" s="58">
        <f t="shared" si="0"/>
        <v>4165.1897140419369</v>
      </c>
      <c r="E17" s="60"/>
      <c r="F17" s="58">
        <f>'[3]Distrib Marginal Revenues'!C63</f>
        <v>1287.8619244497629</v>
      </c>
      <c r="G17" s="58">
        <f>'[3]Distrib Marginal Revenues'!D63</f>
        <v>175.27785784095943</v>
      </c>
      <c r="H17" s="58">
        <f t="shared" si="1"/>
        <v>1463.1397822907225</v>
      </c>
      <c r="I17" s="7"/>
      <c r="J17" s="59">
        <f t="shared" si="2"/>
        <v>5628.3294963326589</v>
      </c>
      <c r="K17" s="7"/>
    </row>
    <row r="18" spans="1:12" x14ac:dyDescent="0.2">
      <c r="A18" s="20" t="s">
        <v>6</v>
      </c>
      <c r="B18" s="58">
        <f>'[3]Distrib Marginal Revenues'!C53</f>
        <v>628.38001443969381</v>
      </c>
      <c r="C18" s="58">
        <f>'[3]Distrib Marginal Revenues'!D53</f>
        <v>0</v>
      </c>
      <c r="D18" s="58">
        <f t="shared" si="0"/>
        <v>628.38001443969381</v>
      </c>
      <c r="E18" s="60"/>
      <c r="F18" s="58">
        <f>'[3]Distrib Marginal Revenues'!C64</f>
        <v>247.95549715372437</v>
      </c>
      <c r="G18" s="58">
        <f>'[3]Distrib Marginal Revenues'!D64</f>
        <v>0</v>
      </c>
      <c r="H18" s="58">
        <f t="shared" si="1"/>
        <v>247.95549715372437</v>
      </c>
      <c r="I18" s="7"/>
      <c r="J18" s="59">
        <f t="shared" si="2"/>
        <v>876.33551159341823</v>
      </c>
      <c r="K18" s="7"/>
    </row>
    <row r="19" spans="1:12" x14ac:dyDescent="0.2">
      <c r="A19" s="20" t="s">
        <v>1</v>
      </c>
      <c r="B19" s="68">
        <f>'[3]Distrib Marginal Revenues'!C54+'[3]Distrib Marginal Revenues'!$C$55</f>
        <v>5087.2734129959999</v>
      </c>
      <c r="C19" s="69">
        <f>'[3]Distrib Marginal Revenues'!$D$54+'[3]Distrib Marginal Revenues'!$D$55</f>
        <v>618.94644651075612</v>
      </c>
      <c r="D19" s="68">
        <f t="shared" si="0"/>
        <v>5706.2198595067557</v>
      </c>
      <c r="E19" s="61"/>
      <c r="F19" s="68">
        <f>'[3]Distrib Marginal Revenues'!C65+'[3]Distrib Marginal Revenues'!C66</f>
        <v>1742.1733771984993</v>
      </c>
      <c r="G19" s="68">
        <f>'[3]Distrib Marginal Revenues'!D65+'[3]Distrib Marginal Revenues'!D66</f>
        <v>211.96266319557108</v>
      </c>
      <c r="H19" s="68">
        <f t="shared" si="1"/>
        <v>1954.1360403940705</v>
      </c>
      <c r="I19" s="7"/>
      <c r="J19" s="59">
        <f t="shared" si="2"/>
        <v>7660.3558999008264</v>
      </c>
      <c r="K19" s="7"/>
    </row>
    <row r="20" spans="1:12" x14ac:dyDescent="0.2">
      <c r="A20" s="20" t="s">
        <v>7</v>
      </c>
      <c r="B20" s="58">
        <f>SUM(B14:B19)</f>
        <v>275089.80676874495</v>
      </c>
      <c r="C20" s="58">
        <f>SUM(C14:C19)</f>
        <v>30857.918948733572</v>
      </c>
      <c r="D20" s="58">
        <f>SUM(D14:D19)</f>
        <v>305947.72571747855</v>
      </c>
      <c r="E20" s="33"/>
      <c r="F20" s="58">
        <f>SUM(F14:F19)</f>
        <v>94337.85421279275</v>
      </c>
      <c r="G20" s="58">
        <f>SUM(G14:G19)</f>
        <v>10669.356688928014</v>
      </c>
      <c r="H20" s="58">
        <f>SUM(H14:H19)</f>
        <v>105007.21090172075</v>
      </c>
      <c r="I20" s="7"/>
      <c r="J20" s="58">
        <f>SUM(J14:J19)</f>
        <v>410954.93661919935</v>
      </c>
      <c r="K20" s="7"/>
    </row>
    <row r="21" spans="1:12" x14ac:dyDescent="0.2">
      <c r="A21" s="20"/>
      <c r="B21" s="58"/>
      <c r="C21" s="58"/>
      <c r="D21" s="58"/>
      <c r="E21" s="33"/>
      <c r="F21" s="58"/>
      <c r="G21" s="58"/>
      <c r="H21" s="58"/>
      <c r="I21" s="7"/>
      <c r="J21" s="58"/>
      <c r="K21" s="7"/>
    </row>
    <row r="22" spans="1:12" x14ac:dyDescent="0.2">
      <c r="A22" s="20"/>
      <c r="B22" s="58"/>
      <c r="C22" s="58"/>
      <c r="D22" s="58"/>
      <c r="E22" s="33"/>
      <c r="F22" s="58"/>
      <c r="G22" s="58"/>
      <c r="H22" s="31" t="s">
        <v>10</v>
      </c>
      <c r="I22" s="7"/>
      <c r="J22" s="58">
        <f>'[3]Distrib Marginal Revenues'!$F$70</f>
        <v>716998.66457906109</v>
      </c>
      <c r="K22" s="7"/>
    </row>
    <row r="23" spans="1:12" ht="15.75" x14ac:dyDescent="0.25">
      <c r="B23" s="8"/>
      <c r="C23" s="8"/>
      <c r="D23" s="32"/>
      <c r="E23" s="32"/>
      <c r="H23" s="8" t="s">
        <v>11</v>
      </c>
      <c r="I23" s="7"/>
      <c r="J23" s="50">
        <f>J20/J22</f>
        <v>0.57315997493588733</v>
      </c>
      <c r="K23" s="7"/>
      <c r="L23" s="7"/>
    </row>
    <row r="24" spans="1:12" ht="15.75" x14ac:dyDescent="0.25">
      <c r="A24" s="4"/>
      <c r="B24" s="4"/>
      <c r="C24" s="4"/>
      <c r="D24" s="8"/>
      <c r="E24" s="8"/>
      <c r="F24" s="6"/>
      <c r="G24" s="6"/>
      <c r="H24" s="6"/>
      <c r="I24" s="7"/>
      <c r="J24" s="7"/>
      <c r="K24" s="7"/>
      <c r="L24" s="7"/>
    </row>
    <row r="25" spans="1:12" ht="19.5" thickBot="1" x14ac:dyDescent="0.3">
      <c r="B25" s="111" t="s">
        <v>50</v>
      </c>
      <c r="C25" s="111"/>
      <c r="D25" s="111"/>
      <c r="E25" s="111"/>
      <c r="F25" s="111"/>
      <c r="G25" s="111"/>
      <c r="H25" s="111"/>
      <c r="I25" s="111"/>
      <c r="J25" s="111"/>
    </row>
    <row r="26" spans="1:12" ht="16.5" thickBot="1" x14ac:dyDescent="0.3">
      <c r="B26" s="109" t="s">
        <v>24</v>
      </c>
      <c r="C26" s="109"/>
      <c r="D26" s="109"/>
      <c r="E26" s="26"/>
      <c r="F26" s="109" t="s">
        <v>13</v>
      </c>
      <c r="G26" s="109"/>
      <c r="H26" s="109"/>
      <c r="J26" s="28" t="s">
        <v>5</v>
      </c>
    </row>
    <row r="27" spans="1:12" ht="15.75" x14ac:dyDescent="0.25">
      <c r="B27" s="70" t="s">
        <v>28</v>
      </c>
      <c r="C27" s="70" t="s">
        <v>29</v>
      </c>
      <c r="D27" s="70" t="s">
        <v>5</v>
      </c>
      <c r="E27" s="26"/>
      <c r="F27" s="70" t="s">
        <v>28</v>
      </c>
      <c r="G27" s="70" t="s">
        <v>29</v>
      </c>
      <c r="H27" s="70" t="s">
        <v>5</v>
      </c>
    </row>
    <row r="28" spans="1:12" x14ac:dyDescent="0.2">
      <c r="A28" s="19" t="s">
        <v>2</v>
      </c>
      <c r="B28" s="23">
        <f>'[4]Distrib Marginal Revenues'!C49</f>
        <v>164413.13701736784</v>
      </c>
      <c r="C28" s="23">
        <f>'[4]Distrib Marginal Revenues'!D49</f>
        <v>0</v>
      </c>
      <c r="D28" s="23">
        <f>B28+C28</f>
        <v>164413.13701736784</v>
      </c>
      <c r="E28" s="44"/>
      <c r="F28" s="58">
        <f>'[4]Distrib Marginal Revenues'!C60</f>
        <v>55990.5832512169</v>
      </c>
      <c r="G28" s="58">
        <f>'[4]Distrib Marginal Revenues'!D60</f>
        <v>0</v>
      </c>
      <c r="H28" s="58">
        <f>F28+G28</f>
        <v>55990.5832512169</v>
      </c>
      <c r="J28" s="59">
        <f>D28+H28</f>
        <v>220403.72026858473</v>
      </c>
    </row>
    <row r="29" spans="1:12" x14ac:dyDescent="0.2">
      <c r="A29" s="3" t="s">
        <v>3</v>
      </c>
      <c r="B29" s="23">
        <f>'[4]Distrib Marginal Revenues'!C50</f>
        <v>49785.74251426202</v>
      </c>
      <c r="C29" s="23">
        <f>'[4]Distrib Marginal Revenues'!D50</f>
        <v>491.35891407202473</v>
      </c>
      <c r="D29" s="23">
        <f t="shared" ref="D29:D33" si="3">B29+C29</f>
        <v>50277.101428334041</v>
      </c>
      <c r="F29" s="58">
        <f>'[4]Distrib Marginal Revenues'!C61</f>
        <v>17020.301557819999</v>
      </c>
      <c r="G29" s="58">
        <f>'[4]Distrib Marginal Revenues'!D61</f>
        <v>167.98136310276124</v>
      </c>
      <c r="H29" s="58">
        <f t="shared" ref="H29:H33" si="4">F29+G29</f>
        <v>17188.28292092276</v>
      </c>
      <c r="J29" s="59">
        <f t="shared" ref="J29:J33" si="5">D29+H29</f>
        <v>67465.384349256798</v>
      </c>
    </row>
    <row r="30" spans="1:12" x14ac:dyDescent="0.2">
      <c r="A30" s="20" t="s">
        <v>4</v>
      </c>
      <c r="B30" s="23">
        <f>'[4]Distrib Marginal Revenues'!C51</f>
        <v>128853.4633300283</v>
      </c>
      <c r="C30" s="23">
        <f>'[4]Distrib Marginal Revenues'!D51</f>
        <v>37905.600856189158</v>
      </c>
      <c r="D30" s="23">
        <f t="shared" si="3"/>
        <v>166759.06418621747</v>
      </c>
      <c r="F30" s="58">
        <f>'[4]Distrib Marginal Revenues'!C62</f>
        <v>44555.417572581166</v>
      </c>
      <c r="G30" s="58">
        <f>'[4]Distrib Marginal Revenues'!D62</f>
        <v>13107.136050828316</v>
      </c>
      <c r="H30" s="58">
        <f t="shared" si="4"/>
        <v>57662.553623409483</v>
      </c>
      <c r="J30" s="59">
        <f t="shared" si="5"/>
        <v>224421.61780962694</v>
      </c>
    </row>
    <row r="31" spans="1:12" x14ac:dyDescent="0.2">
      <c r="A31" s="20" t="s">
        <v>35</v>
      </c>
      <c r="B31" s="23">
        <f>'[4]Distrib Marginal Revenues'!C52</f>
        <v>4733.4101383942698</v>
      </c>
      <c r="C31" s="23">
        <f>'[4]Distrib Marginal Revenues'!D52</f>
        <v>644.21656824344666</v>
      </c>
      <c r="D31" s="23">
        <f t="shared" si="3"/>
        <v>5377.6267066377168</v>
      </c>
      <c r="F31" s="58">
        <f>'[4]Distrib Marginal Revenues'!C63</f>
        <v>1662.7431533393931</v>
      </c>
      <c r="G31" s="58">
        <f>'[4]Distrib Marginal Revenues'!D63</f>
        <v>226.29914940731624</v>
      </c>
      <c r="H31" s="58">
        <f t="shared" si="4"/>
        <v>1889.0423027467093</v>
      </c>
      <c r="J31" s="59">
        <f t="shared" si="5"/>
        <v>7266.6690093844263</v>
      </c>
    </row>
    <row r="32" spans="1:12" x14ac:dyDescent="0.2">
      <c r="A32" s="20" t="s">
        <v>6</v>
      </c>
      <c r="B32" s="23">
        <f>'[4]Distrib Marginal Revenues'!C53</f>
        <v>811.29393366553097</v>
      </c>
      <c r="C32" s="23">
        <f>'[4]Distrib Marginal Revenues'!D53</f>
        <v>0</v>
      </c>
      <c r="D32" s="23">
        <f t="shared" si="3"/>
        <v>811.29393366553097</v>
      </c>
      <c r="F32" s="58">
        <f>'[4]Distrib Marginal Revenues'!C64</f>
        <v>320.13238173911321</v>
      </c>
      <c r="G32" s="58">
        <f>'[4]Distrib Marginal Revenues'!D64</f>
        <v>0</v>
      </c>
      <c r="H32" s="58">
        <f t="shared" si="4"/>
        <v>320.13238173911321</v>
      </c>
      <c r="J32" s="59">
        <f t="shared" si="5"/>
        <v>1131.4263154046441</v>
      </c>
    </row>
    <row r="33" spans="1:12" x14ac:dyDescent="0.2">
      <c r="A33" s="20" t="s">
        <v>1</v>
      </c>
      <c r="B33" s="30">
        <f>'[4]Distrib Marginal Revenues'!C54+'[4]Distrib Marginal Revenues'!C55</f>
        <v>6568.1179605015823</v>
      </c>
      <c r="C33" s="30">
        <f>'[4]Distrib Marginal Revenues'!D54+'[4]Distrib Marginal Revenues'!D55</f>
        <v>799.11436675108496</v>
      </c>
      <c r="D33" s="71">
        <f t="shared" si="3"/>
        <v>7367.2323272526673</v>
      </c>
      <c r="F33" s="69">
        <f>'[4]Distrib Marginal Revenues'!C65+'[4]Distrib Marginal Revenues'!C66</f>
        <v>2249.2992454176483</v>
      </c>
      <c r="G33" s="69">
        <f>'[4]Distrib Marginal Revenues'!D65+'[4]Distrib Marginal Revenues'!D66</f>
        <v>273.66246357706302</v>
      </c>
      <c r="H33" s="68">
        <f t="shared" si="4"/>
        <v>2522.9617089947114</v>
      </c>
      <c r="J33" s="69">
        <f t="shared" si="5"/>
        <v>9890.1940362473797</v>
      </c>
    </row>
    <row r="34" spans="1:12" x14ac:dyDescent="0.2">
      <c r="A34" s="20" t="s">
        <v>7</v>
      </c>
      <c r="B34" s="24">
        <f>SUM(B28:B33)</f>
        <v>355165.16489421955</v>
      </c>
      <c r="C34" s="24">
        <f>SUM(C28:C33)</f>
        <v>39840.290705255713</v>
      </c>
      <c r="D34" s="24">
        <f>SUM(D28:D33)</f>
        <v>395005.45559947536</v>
      </c>
      <c r="E34" s="24"/>
      <c r="F34" s="24">
        <f t="shared" ref="F34:H34" si="6">SUM(F28:F33)</f>
        <v>121798.47716211421</v>
      </c>
      <c r="G34" s="24">
        <f t="shared" si="6"/>
        <v>13775.079026915455</v>
      </c>
      <c r="H34" s="24">
        <f t="shared" si="6"/>
        <v>135573.55618902968</v>
      </c>
      <c r="I34" s="24"/>
      <c r="J34" s="24">
        <f t="shared" ref="J34" si="7">SUM(J28:J33)</f>
        <v>530579.0117885049</v>
      </c>
      <c r="L34" s="57"/>
    </row>
    <row r="35" spans="1:12" ht="15.75" x14ac:dyDescent="0.25">
      <c r="B35" s="24"/>
      <c r="C35" s="6"/>
      <c r="D35" s="24"/>
      <c r="L35" s="57"/>
    </row>
    <row r="36" spans="1:12" ht="15.75" x14ac:dyDescent="0.25">
      <c r="B36" s="34"/>
      <c r="C36" s="6"/>
      <c r="D36" s="6"/>
      <c r="H36" s="31" t="s">
        <v>10</v>
      </c>
      <c r="I36" s="7"/>
      <c r="J36" s="58">
        <f>'[4]Distrib Marginal Revenues'!$F$70</f>
        <v>716998.66457906074</v>
      </c>
      <c r="L36" s="57"/>
    </row>
    <row r="37" spans="1:12" ht="15.75" x14ac:dyDescent="0.25">
      <c r="B37" s="58"/>
      <c r="H37" s="8" t="s">
        <v>11</v>
      </c>
      <c r="I37" s="7"/>
      <c r="J37" s="50">
        <f>J34/J36</f>
        <v>0.73999999999999988</v>
      </c>
      <c r="L37" s="57"/>
    </row>
    <row r="39" spans="1:12" ht="15.75" x14ac:dyDescent="0.25">
      <c r="A39" s="51" t="s">
        <v>31</v>
      </c>
    </row>
    <row r="40" spans="1:12" x14ac:dyDescent="0.2">
      <c r="A40" s="1" t="s">
        <v>34</v>
      </c>
    </row>
    <row r="41" spans="1:12" x14ac:dyDescent="0.2">
      <c r="A41" s="1" t="s">
        <v>45</v>
      </c>
    </row>
    <row r="43" spans="1:12" x14ac:dyDescent="0.2">
      <c r="B43" s="44"/>
      <c r="C43" s="44"/>
      <c r="D43" s="44"/>
      <c r="F43" s="44"/>
      <c r="G43" s="44"/>
      <c r="H43" s="44"/>
      <c r="I43" s="44"/>
      <c r="J43" s="44"/>
    </row>
    <row r="46" spans="1:12" x14ac:dyDescent="0.2">
      <c r="D46" s="17"/>
      <c r="E46" s="17"/>
    </row>
  </sheetData>
  <mergeCells count="14">
    <mergeCell ref="B10:J10"/>
    <mergeCell ref="A6:J6"/>
    <mergeCell ref="A7:H7"/>
    <mergeCell ref="A1:H1"/>
    <mergeCell ref="I1:J1"/>
    <mergeCell ref="A3:H3"/>
    <mergeCell ref="A4:H4"/>
    <mergeCell ref="A5:H5"/>
    <mergeCell ref="B26:D26"/>
    <mergeCell ref="F26:H26"/>
    <mergeCell ref="B12:D12"/>
    <mergeCell ref="F12:H12"/>
    <mergeCell ref="B11:J11"/>
    <mergeCell ref="B25:J25"/>
  </mergeCells>
  <printOptions horizontalCentered="1"/>
  <pageMargins left="0.4" right="0.4" top="1" bottom="0.75" header="0.5" footer="0.5"/>
  <pageSetup scale="59" orientation="landscape" r:id="rId1"/>
  <headerFooter alignWithMargins="0"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A49C-A9C5-4CB7-9BC2-9666D5C5D674}">
  <sheetPr>
    <pageSetUpPr fitToPage="1"/>
  </sheetPr>
  <dimension ref="A1:K66"/>
  <sheetViews>
    <sheetView zoomScale="70" zoomScaleNormal="70" workbookViewId="0">
      <selection activeCell="A3" sqref="A3:H3"/>
    </sheetView>
  </sheetViews>
  <sheetFormatPr defaultColWidth="9.140625" defaultRowHeight="15" x14ac:dyDescent="0.2"/>
  <cols>
    <col min="1" max="1" width="100.5703125" style="1" customWidth="1"/>
    <col min="2" max="2" width="1.7109375" style="1" customWidth="1"/>
    <col min="3" max="4" width="25.5703125" style="1" customWidth="1"/>
    <col min="5" max="5" width="20.5703125" style="1" customWidth="1"/>
    <col min="6" max="6" width="36.140625" style="1" bestFit="1" customWidth="1"/>
    <col min="7" max="7" width="1.5703125" style="1" customWidth="1"/>
    <col min="8" max="8" width="54.28515625" style="1" customWidth="1"/>
    <col min="9" max="10" width="9.7109375" style="1" bestFit="1" customWidth="1"/>
    <col min="11" max="257" width="9.140625" style="1"/>
    <col min="258" max="258" width="7.7109375" style="1" customWidth="1"/>
    <col min="259" max="259" width="75.28515625" style="1" customWidth="1"/>
    <col min="260" max="261" width="15.7109375" style="1" customWidth="1"/>
    <col min="262" max="262" width="16.28515625" style="1" bestFit="1" customWidth="1"/>
    <col min="263" max="263" width="7.7109375" style="1" customWidth="1"/>
    <col min="264" max="264" width="23.42578125" style="1" bestFit="1" customWidth="1"/>
    <col min="265" max="266" width="9.7109375" style="1" bestFit="1" customWidth="1"/>
    <col min="267" max="513" width="9.140625" style="1"/>
    <col min="514" max="514" width="7.7109375" style="1" customWidth="1"/>
    <col min="515" max="515" width="75.28515625" style="1" customWidth="1"/>
    <col min="516" max="517" width="15.7109375" style="1" customWidth="1"/>
    <col min="518" max="518" width="16.28515625" style="1" bestFit="1" customWidth="1"/>
    <col min="519" max="519" width="7.7109375" style="1" customWidth="1"/>
    <col min="520" max="520" width="23.42578125" style="1" bestFit="1" customWidth="1"/>
    <col min="521" max="522" width="9.7109375" style="1" bestFit="1" customWidth="1"/>
    <col min="523" max="769" width="9.140625" style="1"/>
    <col min="770" max="770" width="7.7109375" style="1" customWidth="1"/>
    <col min="771" max="771" width="75.28515625" style="1" customWidth="1"/>
    <col min="772" max="773" width="15.7109375" style="1" customWidth="1"/>
    <col min="774" max="774" width="16.28515625" style="1" bestFit="1" customWidth="1"/>
    <col min="775" max="775" width="7.7109375" style="1" customWidth="1"/>
    <col min="776" max="776" width="23.42578125" style="1" bestFit="1" customWidth="1"/>
    <col min="777" max="778" width="9.7109375" style="1" bestFit="1" customWidth="1"/>
    <col min="779" max="1025" width="9.140625" style="1"/>
    <col min="1026" max="1026" width="7.7109375" style="1" customWidth="1"/>
    <col min="1027" max="1027" width="75.28515625" style="1" customWidth="1"/>
    <col min="1028" max="1029" width="15.7109375" style="1" customWidth="1"/>
    <col min="1030" max="1030" width="16.28515625" style="1" bestFit="1" customWidth="1"/>
    <col min="1031" max="1031" width="7.7109375" style="1" customWidth="1"/>
    <col min="1032" max="1032" width="23.42578125" style="1" bestFit="1" customWidth="1"/>
    <col min="1033" max="1034" width="9.7109375" style="1" bestFit="1" customWidth="1"/>
    <col min="1035" max="1281" width="9.140625" style="1"/>
    <col min="1282" max="1282" width="7.7109375" style="1" customWidth="1"/>
    <col min="1283" max="1283" width="75.28515625" style="1" customWidth="1"/>
    <col min="1284" max="1285" width="15.7109375" style="1" customWidth="1"/>
    <col min="1286" max="1286" width="16.28515625" style="1" bestFit="1" customWidth="1"/>
    <col min="1287" max="1287" width="7.7109375" style="1" customWidth="1"/>
    <col min="1288" max="1288" width="23.42578125" style="1" bestFit="1" customWidth="1"/>
    <col min="1289" max="1290" width="9.7109375" style="1" bestFit="1" customWidth="1"/>
    <col min="1291" max="1537" width="9.140625" style="1"/>
    <col min="1538" max="1538" width="7.7109375" style="1" customWidth="1"/>
    <col min="1539" max="1539" width="75.28515625" style="1" customWidth="1"/>
    <col min="1540" max="1541" width="15.7109375" style="1" customWidth="1"/>
    <col min="1542" max="1542" width="16.28515625" style="1" bestFit="1" customWidth="1"/>
    <col min="1543" max="1543" width="7.7109375" style="1" customWidth="1"/>
    <col min="1544" max="1544" width="23.42578125" style="1" bestFit="1" customWidth="1"/>
    <col min="1545" max="1546" width="9.7109375" style="1" bestFit="1" customWidth="1"/>
    <col min="1547" max="1793" width="9.140625" style="1"/>
    <col min="1794" max="1794" width="7.7109375" style="1" customWidth="1"/>
    <col min="1795" max="1795" width="75.28515625" style="1" customWidth="1"/>
    <col min="1796" max="1797" width="15.7109375" style="1" customWidth="1"/>
    <col min="1798" max="1798" width="16.28515625" style="1" bestFit="1" customWidth="1"/>
    <col min="1799" max="1799" width="7.7109375" style="1" customWidth="1"/>
    <col min="1800" max="1800" width="23.42578125" style="1" bestFit="1" customWidth="1"/>
    <col min="1801" max="1802" width="9.7109375" style="1" bestFit="1" customWidth="1"/>
    <col min="1803" max="2049" width="9.140625" style="1"/>
    <col min="2050" max="2050" width="7.7109375" style="1" customWidth="1"/>
    <col min="2051" max="2051" width="75.28515625" style="1" customWidth="1"/>
    <col min="2052" max="2053" width="15.7109375" style="1" customWidth="1"/>
    <col min="2054" max="2054" width="16.28515625" style="1" bestFit="1" customWidth="1"/>
    <col min="2055" max="2055" width="7.7109375" style="1" customWidth="1"/>
    <col min="2056" max="2056" width="23.42578125" style="1" bestFit="1" customWidth="1"/>
    <col min="2057" max="2058" width="9.7109375" style="1" bestFit="1" customWidth="1"/>
    <col min="2059" max="2305" width="9.140625" style="1"/>
    <col min="2306" max="2306" width="7.7109375" style="1" customWidth="1"/>
    <col min="2307" max="2307" width="75.28515625" style="1" customWidth="1"/>
    <col min="2308" max="2309" width="15.7109375" style="1" customWidth="1"/>
    <col min="2310" max="2310" width="16.28515625" style="1" bestFit="1" customWidth="1"/>
    <col min="2311" max="2311" width="7.7109375" style="1" customWidth="1"/>
    <col min="2312" max="2312" width="23.42578125" style="1" bestFit="1" customWidth="1"/>
    <col min="2313" max="2314" width="9.7109375" style="1" bestFit="1" customWidth="1"/>
    <col min="2315" max="2561" width="9.140625" style="1"/>
    <col min="2562" max="2562" width="7.7109375" style="1" customWidth="1"/>
    <col min="2563" max="2563" width="75.28515625" style="1" customWidth="1"/>
    <col min="2564" max="2565" width="15.7109375" style="1" customWidth="1"/>
    <col min="2566" max="2566" width="16.28515625" style="1" bestFit="1" customWidth="1"/>
    <col min="2567" max="2567" width="7.7109375" style="1" customWidth="1"/>
    <col min="2568" max="2568" width="23.42578125" style="1" bestFit="1" customWidth="1"/>
    <col min="2569" max="2570" width="9.7109375" style="1" bestFit="1" customWidth="1"/>
    <col min="2571" max="2817" width="9.140625" style="1"/>
    <col min="2818" max="2818" width="7.7109375" style="1" customWidth="1"/>
    <col min="2819" max="2819" width="75.28515625" style="1" customWidth="1"/>
    <col min="2820" max="2821" width="15.7109375" style="1" customWidth="1"/>
    <col min="2822" max="2822" width="16.28515625" style="1" bestFit="1" customWidth="1"/>
    <col min="2823" max="2823" width="7.7109375" style="1" customWidth="1"/>
    <col min="2824" max="2824" width="23.42578125" style="1" bestFit="1" customWidth="1"/>
    <col min="2825" max="2826" width="9.7109375" style="1" bestFit="1" customWidth="1"/>
    <col min="2827" max="3073" width="9.140625" style="1"/>
    <col min="3074" max="3074" width="7.7109375" style="1" customWidth="1"/>
    <col min="3075" max="3075" width="75.28515625" style="1" customWidth="1"/>
    <col min="3076" max="3077" width="15.7109375" style="1" customWidth="1"/>
    <col min="3078" max="3078" width="16.28515625" style="1" bestFit="1" customWidth="1"/>
    <col min="3079" max="3079" width="7.7109375" style="1" customWidth="1"/>
    <col min="3080" max="3080" width="23.42578125" style="1" bestFit="1" customWidth="1"/>
    <col min="3081" max="3082" width="9.7109375" style="1" bestFit="1" customWidth="1"/>
    <col min="3083" max="3329" width="9.140625" style="1"/>
    <col min="3330" max="3330" width="7.7109375" style="1" customWidth="1"/>
    <col min="3331" max="3331" width="75.28515625" style="1" customWidth="1"/>
    <col min="3332" max="3333" width="15.7109375" style="1" customWidth="1"/>
    <col min="3334" max="3334" width="16.28515625" style="1" bestFit="1" customWidth="1"/>
    <col min="3335" max="3335" width="7.7109375" style="1" customWidth="1"/>
    <col min="3336" max="3336" width="23.42578125" style="1" bestFit="1" customWidth="1"/>
    <col min="3337" max="3338" width="9.7109375" style="1" bestFit="1" customWidth="1"/>
    <col min="3339" max="3585" width="9.140625" style="1"/>
    <col min="3586" max="3586" width="7.7109375" style="1" customWidth="1"/>
    <col min="3587" max="3587" width="75.28515625" style="1" customWidth="1"/>
    <col min="3588" max="3589" width="15.7109375" style="1" customWidth="1"/>
    <col min="3590" max="3590" width="16.28515625" style="1" bestFit="1" customWidth="1"/>
    <col min="3591" max="3591" width="7.7109375" style="1" customWidth="1"/>
    <col min="3592" max="3592" width="23.42578125" style="1" bestFit="1" customWidth="1"/>
    <col min="3593" max="3594" width="9.7109375" style="1" bestFit="1" customWidth="1"/>
    <col min="3595" max="3841" width="9.140625" style="1"/>
    <col min="3842" max="3842" width="7.7109375" style="1" customWidth="1"/>
    <col min="3843" max="3843" width="75.28515625" style="1" customWidth="1"/>
    <col min="3844" max="3845" width="15.7109375" style="1" customWidth="1"/>
    <col min="3846" max="3846" width="16.28515625" style="1" bestFit="1" customWidth="1"/>
    <col min="3847" max="3847" width="7.7109375" style="1" customWidth="1"/>
    <col min="3848" max="3848" width="23.42578125" style="1" bestFit="1" customWidth="1"/>
    <col min="3849" max="3850" width="9.7109375" style="1" bestFit="1" customWidth="1"/>
    <col min="3851" max="4097" width="9.140625" style="1"/>
    <col min="4098" max="4098" width="7.7109375" style="1" customWidth="1"/>
    <col min="4099" max="4099" width="75.28515625" style="1" customWidth="1"/>
    <col min="4100" max="4101" width="15.7109375" style="1" customWidth="1"/>
    <col min="4102" max="4102" width="16.28515625" style="1" bestFit="1" customWidth="1"/>
    <col min="4103" max="4103" width="7.7109375" style="1" customWidth="1"/>
    <col min="4104" max="4104" width="23.42578125" style="1" bestFit="1" customWidth="1"/>
    <col min="4105" max="4106" width="9.7109375" style="1" bestFit="1" customWidth="1"/>
    <col min="4107" max="4353" width="9.140625" style="1"/>
    <col min="4354" max="4354" width="7.7109375" style="1" customWidth="1"/>
    <col min="4355" max="4355" width="75.28515625" style="1" customWidth="1"/>
    <col min="4356" max="4357" width="15.7109375" style="1" customWidth="1"/>
    <col min="4358" max="4358" width="16.28515625" style="1" bestFit="1" customWidth="1"/>
    <col min="4359" max="4359" width="7.7109375" style="1" customWidth="1"/>
    <col min="4360" max="4360" width="23.42578125" style="1" bestFit="1" customWidth="1"/>
    <col min="4361" max="4362" width="9.7109375" style="1" bestFit="1" customWidth="1"/>
    <col min="4363" max="4609" width="9.140625" style="1"/>
    <col min="4610" max="4610" width="7.7109375" style="1" customWidth="1"/>
    <col min="4611" max="4611" width="75.28515625" style="1" customWidth="1"/>
    <col min="4612" max="4613" width="15.7109375" style="1" customWidth="1"/>
    <col min="4614" max="4614" width="16.28515625" style="1" bestFit="1" customWidth="1"/>
    <col min="4615" max="4615" width="7.7109375" style="1" customWidth="1"/>
    <col min="4616" max="4616" width="23.42578125" style="1" bestFit="1" customWidth="1"/>
    <col min="4617" max="4618" width="9.7109375" style="1" bestFit="1" customWidth="1"/>
    <col min="4619" max="4865" width="9.140625" style="1"/>
    <col min="4866" max="4866" width="7.7109375" style="1" customWidth="1"/>
    <col min="4867" max="4867" width="75.28515625" style="1" customWidth="1"/>
    <col min="4868" max="4869" width="15.7109375" style="1" customWidth="1"/>
    <col min="4870" max="4870" width="16.28515625" style="1" bestFit="1" customWidth="1"/>
    <col min="4871" max="4871" width="7.7109375" style="1" customWidth="1"/>
    <col min="4872" max="4872" width="23.42578125" style="1" bestFit="1" customWidth="1"/>
    <col min="4873" max="4874" width="9.7109375" style="1" bestFit="1" customWidth="1"/>
    <col min="4875" max="5121" width="9.140625" style="1"/>
    <col min="5122" max="5122" width="7.7109375" style="1" customWidth="1"/>
    <col min="5123" max="5123" width="75.28515625" style="1" customWidth="1"/>
    <col min="5124" max="5125" width="15.7109375" style="1" customWidth="1"/>
    <col min="5126" max="5126" width="16.28515625" style="1" bestFit="1" customWidth="1"/>
    <col min="5127" max="5127" width="7.7109375" style="1" customWidth="1"/>
    <col min="5128" max="5128" width="23.42578125" style="1" bestFit="1" customWidth="1"/>
    <col min="5129" max="5130" width="9.7109375" style="1" bestFit="1" customWidth="1"/>
    <col min="5131" max="5377" width="9.140625" style="1"/>
    <col min="5378" max="5378" width="7.7109375" style="1" customWidth="1"/>
    <col min="5379" max="5379" width="75.28515625" style="1" customWidth="1"/>
    <col min="5380" max="5381" width="15.7109375" style="1" customWidth="1"/>
    <col min="5382" max="5382" width="16.28515625" style="1" bestFit="1" customWidth="1"/>
    <col min="5383" max="5383" width="7.7109375" style="1" customWidth="1"/>
    <col min="5384" max="5384" width="23.42578125" style="1" bestFit="1" customWidth="1"/>
    <col min="5385" max="5386" width="9.7109375" style="1" bestFit="1" customWidth="1"/>
    <col min="5387" max="5633" width="9.140625" style="1"/>
    <col min="5634" max="5634" width="7.7109375" style="1" customWidth="1"/>
    <col min="5635" max="5635" width="75.28515625" style="1" customWidth="1"/>
    <col min="5636" max="5637" width="15.7109375" style="1" customWidth="1"/>
    <col min="5638" max="5638" width="16.28515625" style="1" bestFit="1" customWidth="1"/>
    <col min="5639" max="5639" width="7.7109375" style="1" customWidth="1"/>
    <col min="5640" max="5640" width="23.42578125" style="1" bestFit="1" customWidth="1"/>
    <col min="5641" max="5642" width="9.7109375" style="1" bestFit="1" customWidth="1"/>
    <col min="5643" max="5889" width="9.140625" style="1"/>
    <col min="5890" max="5890" width="7.7109375" style="1" customWidth="1"/>
    <col min="5891" max="5891" width="75.28515625" style="1" customWidth="1"/>
    <col min="5892" max="5893" width="15.7109375" style="1" customWidth="1"/>
    <col min="5894" max="5894" width="16.28515625" style="1" bestFit="1" customWidth="1"/>
    <col min="5895" max="5895" width="7.7109375" style="1" customWidth="1"/>
    <col min="5896" max="5896" width="23.42578125" style="1" bestFit="1" customWidth="1"/>
    <col min="5897" max="5898" width="9.7109375" style="1" bestFit="1" customWidth="1"/>
    <col min="5899" max="6145" width="9.140625" style="1"/>
    <col min="6146" max="6146" width="7.7109375" style="1" customWidth="1"/>
    <col min="6147" max="6147" width="75.28515625" style="1" customWidth="1"/>
    <col min="6148" max="6149" width="15.7109375" style="1" customWidth="1"/>
    <col min="6150" max="6150" width="16.28515625" style="1" bestFit="1" customWidth="1"/>
    <col min="6151" max="6151" width="7.7109375" style="1" customWidth="1"/>
    <col min="6152" max="6152" width="23.42578125" style="1" bestFit="1" customWidth="1"/>
    <col min="6153" max="6154" width="9.7109375" style="1" bestFit="1" customWidth="1"/>
    <col min="6155" max="6401" width="9.140625" style="1"/>
    <col min="6402" max="6402" width="7.7109375" style="1" customWidth="1"/>
    <col min="6403" max="6403" width="75.28515625" style="1" customWidth="1"/>
    <col min="6404" max="6405" width="15.7109375" style="1" customWidth="1"/>
    <col min="6406" max="6406" width="16.28515625" style="1" bestFit="1" customWidth="1"/>
    <col min="6407" max="6407" width="7.7109375" style="1" customWidth="1"/>
    <col min="6408" max="6408" width="23.42578125" style="1" bestFit="1" customWidth="1"/>
    <col min="6409" max="6410" width="9.7109375" style="1" bestFit="1" customWidth="1"/>
    <col min="6411" max="6657" width="9.140625" style="1"/>
    <col min="6658" max="6658" width="7.7109375" style="1" customWidth="1"/>
    <col min="6659" max="6659" width="75.28515625" style="1" customWidth="1"/>
    <col min="6660" max="6661" width="15.7109375" style="1" customWidth="1"/>
    <col min="6662" max="6662" width="16.28515625" style="1" bestFit="1" customWidth="1"/>
    <col min="6663" max="6663" width="7.7109375" style="1" customWidth="1"/>
    <col min="6664" max="6664" width="23.42578125" style="1" bestFit="1" customWidth="1"/>
    <col min="6665" max="6666" width="9.7109375" style="1" bestFit="1" customWidth="1"/>
    <col min="6667" max="6913" width="9.140625" style="1"/>
    <col min="6914" max="6914" width="7.7109375" style="1" customWidth="1"/>
    <col min="6915" max="6915" width="75.28515625" style="1" customWidth="1"/>
    <col min="6916" max="6917" width="15.7109375" style="1" customWidth="1"/>
    <col min="6918" max="6918" width="16.28515625" style="1" bestFit="1" customWidth="1"/>
    <col min="6919" max="6919" width="7.7109375" style="1" customWidth="1"/>
    <col min="6920" max="6920" width="23.42578125" style="1" bestFit="1" customWidth="1"/>
    <col min="6921" max="6922" width="9.7109375" style="1" bestFit="1" customWidth="1"/>
    <col min="6923" max="7169" width="9.140625" style="1"/>
    <col min="7170" max="7170" width="7.7109375" style="1" customWidth="1"/>
    <col min="7171" max="7171" width="75.28515625" style="1" customWidth="1"/>
    <col min="7172" max="7173" width="15.7109375" style="1" customWidth="1"/>
    <col min="7174" max="7174" width="16.28515625" style="1" bestFit="1" customWidth="1"/>
    <col min="7175" max="7175" width="7.7109375" style="1" customWidth="1"/>
    <col min="7176" max="7176" width="23.42578125" style="1" bestFit="1" customWidth="1"/>
    <col min="7177" max="7178" width="9.7109375" style="1" bestFit="1" customWidth="1"/>
    <col min="7179" max="7425" width="9.140625" style="1"/>
    <col min="7426" max="7426" width="7.7109375" style="1" customWidth="1"/>
    <col min="7427" max="7427" width="75.28515625" style="1" customWidth="1"/>
    <col min="7428" max="7429" width="15.7109375" style="1" customWidth="1"/>
    <col min="7430" max="7430" width="16.28515625" style="1" bestFit="1" customWidth="1"/>
    <col min="7431" max="7431" width="7.7109375" style="1" customWidth="1"/>
    <col min="7432" max="7432" width="23.42578125" style="1" bestFit="1" customWidth="1"/>
    <col min="7433" max="7434" width="9.7109375" style="1" bestFit="1" customWidth="1"/>
    <col min="7435" max="7681" width="9.140625" style="1"/>
    <col min="7682" max="7682" width="7.7109375" style="1" customWidth="1"/>
    <col min="7683" max="7683" width="75.28515625" style="1" customWidth="1"/>
    <col min="7684" max="7685" width="15.7109375" style="1" customWidth="1"/>
    <col min="7686" max="7686" width="16.28515625" style="1" bestFit="1" customWidth="1"/>
    <col min="7687" max="7687" width="7.7109375" style="1" customWidth="1"/>
    <col min="7688" max="7688" width="23.42578125" style="1" bestFit="1" customWidth="1"/>
    <col min="7689" max="7690" width="9.7109375" style="1" bestFit="1" customWidth="1"/>
    <col min="7691" max="7937" width="9.140625" style="1"/>
    <col min="7938" max="7938" width="7.7109375" style="1" customWidth="1"/>
    <col min="7939" max="7939" width="75.28515625" style="1" customWidth="1"/>
    <col min="7940" max="7941" width="15.7109375" style="1" customWidth="1"/>
    <col min="7942" max="7942" width="16.28515625" style="1" bestFit="1" customWidth="1"/>
    <col min="7943" max="7943" width="7.7109375" style="1" customWidth="1"/>
    <col min="7944" max="7944" width="23.42578125" style="1" bestFit="1" customWidth="1"/>
    <col min="7945" max="7946" width="9.7109375" style="1" bestFit="1" customWidth="1"/>
    <col min="7947" max="8193" width="9.140625" style="1"/>
    <col min="8194" max="8194" width="7.7109375" style="1" customWidth="1"/>
    <col min="8195" max="8195" width="75.28515625" style="1" customWidth="1"/>
    <col min="8196" max="8197" width="15.7109375" style="1" customWidth="1"/>
    <col min="8198" max="8198" width="16.28515625" style="1" bestFit="1" customWidth="1"/>
    <col min="8199" max="8199" width="7.7109375" style="1" customWidth="1"/>
    <col min="8200" max="8200" width="23.42578125" style="1" bestFit="1" customWidth="1"/>
    <col min="8201" max="8202" width="9.7109375" style="1" bestFit="1" customWidth="1"/>
    <col min="8203" max="8449" width="9.140625" style="1"/>
    <col min="8450" max="8450" width="7.7109375" style="1" customWidth="1"/>
    <col min="8451" max="8451" width="75.28515625" style="1" customWidth="1"/>
    <col min="8452" max="8453" width="15.7109375" style="1" customWidth="1"/>
    <col min="8454" max="8454" width="16.28515625" style="1" bestFit="1" customWidth="1"/>
    <col min="8455" max="8455" width="7.7109375" style="1" customWidth="1"/>
    <col min="8456" max="8456" width="23.42578125" style="1" bestFit="1" customWidth="1"/>
    <col min="8457" max="8458" width="9.7109375" style="1" bestFit="1" customWidth="1"/>
    <col min="8459" max="8705" width="9.140625" style="1"/>
    <col min="8706" max="8706" width="7.7109375" style="1" customWidth="1"/>
    <col min="8707" max="8707" width="75.28515625" style="1" customWidth="1"/>
    <col min="8708" max="8709" width="15.7109375" style="1" customWidth="1"/>
    <col min="8710" max="8710" width="16.28515625" style="1" bestFit="1" customWidth="1"/>
    <col min="8711" max="8711" width="7.7109375" style="1" customWidth="1"/>
    <col min="8712" max="8712" width="23.42578125" style="1" bestFit="1" customWidth="1"/>
    <col min="8713" max="8714" width="9.7109375" style="1" bestFit="1" customWidth="1"/>
    <col min="8715" max="8961" width="9.140625" style="1"/>
    <col min="8962" max="8962" width="7.7109375" style="1" customWidth="1"/>
    <col min="8963" max="8963" width="75.28515625" style="1" customWidth="1"/>
    <col min="8964" max="8965" width="15.7109375" style="1" customWidth="1"/>
    <col min="8966" max="8966" width="16.28515625" style="1" bestFit="1" customWidth="1"/>
    <col min="8967" max="8967" width="7.7109375" style="1" customWidth="1"/>
    <col min="8968" max="8968" width="23.42578125" style="1" bestFit="1" customWidth="1"/>
    <col min="8969" max="8970" width="9.7109375" style="1" bestFit="1" customWidth="1"/>
    <col min="8971" max="9217" width="9.140625" style="1"/>
    <col min="9218" max="9218" width="7.7109375" style="1" customWidth="1"/>
    <col min="9219" max="9219" width="75.28515625" style="1" customWidth="1"/>
    <col min="9220" max="9221" width="15.7109375" style="1" customWidth="1"/>
    <col min="9222" max="9222" width="16.28515625" style="1" bestFit="1" customWidth="1"/>
    <col min="9223" max="9223" width="7.7109375" style="1" customWidth="1"/>
    <col min="9224" max="9224" width="23.42578125" style="1" bestFit="1" customWidth="1"/>
    <col min="9225" max="9226" width="9.7109375" style="1" bestFit="1" customWidth="1"/>
    <col min="9227" max="9473" width="9.140625" style="1"/>
    <col min="9474" max="9474" width="7.7109375" style="1" customWidth="1"/>
    <col min="9475" max="9475" width="75.28515625" style="1" customWidth="1"/>
    <col min="9476" max="9477" width="15.7109375" style="1" customWidth="1"/>
    <col min="9478" max="9478" width="16.28515625" style="1" bestFit="1" customWidth="1"/>
    <col min="9479" max="9479" width="7.7109375" style="1" customWidth="1"/>
    <col min="9480" max="9480" width="23.42578125" style="1" bestFit="1" customWidth="1"/>
    <col min="9481" max="9482" width="9.7109375" style="1" bestFit="1" customWidth="1"/>
    <col min="9483" max="9729" width="9.140625" style="1"/>
    <col min="9730" max="9730" width="7.7109375" style="1" customWidth="1"/>
    <col min="9731" max="9731" width="75.28515625" style="1" customWidth="1"/>
    <col min="9732" max="9733" width="15.7109375" style="1" customWidth="1"/>
    <col min="9734" max="9734" width="16.28515625" style="1" bestFit="1" customWidth="1"/>
    <col min="9735" max="9735" width="7.7109375" style="1" customWidth="1"/>
    <col min="9736" max="9736" width="23.42578125" style="1" bestFit="1" customWidth="1"/>
    <col min="9737" max="9738" width="9.7109375" style="1" bestFit="1" customWidth="1"/>
    <col min="9739" max="9985" width="9.140625" style="1"/>
    <col min="9986" max="9986" width="7.7109375" style="1" customWidth="1"/>
    <col min="9987" max="9987" width="75.28515625" style="1" customWidth="1"/>
    <col min="9988" max="9989" width="15.7109375" style="1" customWidth="1"/>
    <col min="9990" max="9990" width="16.28515625" style="1" bestFit="1" customWidth="1"/>
    <col min="9991" max="9991" width="7.7109375" style="1" customWidth="1"/>
    <col min="9992" max="9992" width="23.42578125" style="1" bestFit="1" customWidth="1"/>
    <col min="9993" max="9994" width="9.7109375" style="1" bestFit="1" customWidth="1"/>
    <col min="9995" max="10241" width="9.140625" style="1"/>
    <col min="10242" max="10242" width="7.7109375" style="1" customWidth="1"/>
    <col min="10243" max="10243" width="75.28515625" style="1" customWidth="1"/>
    <col min="10244" max="10245" width="15.7109375" style="1" customWidth="1"/>
    <col min="10246" max="10246" width="16.28515625" style="1" bestFit="1" customWidth="1"/>
    <col min="10247" max="10247" width="7.7109375" style="1" customWidth="1"/>
    <col min="10248" max="10248" width="23.42578125" style="1" bestFit="1" customWidth="1"/>
    <col min="10249" max="10250" width="9.7109375" style="1" bestFit="1" customWidth="1"/>
    <col min="10251" max="10497" width="9.140625" style="1"/>
    <col min="10498" max="10498" width="7.7109375" style="1" customWidth="1"/>
    <col min="10499" max="10499" width="75.28515625" style="1" customWidth="1"/>
    <col min="10500" max="10501" width="15.7109375" style="1" customWidth="1"/>
    <col min="10502" max="10502" width="16.28515625" style="1" bestFit="1" customWidth="1"/>
    <col min="10503" max="10503" width="7.7109375" style="1" customWidth="1"/>
    <col min="10504" max="10504" width="23.42578125" style="1" bestFit="1" customWidth="1"/>
    <col min="10505" max="10506" width="9.7109375" style="1" bestFit="1" customWidth="1"/>
    <col min="10507" max="10753" width="9.140625" style="1"/>
    <col min="10754" max="10754" width="7.7109375" style="1" customWidth="1"/>
    <col min="10755" max="10755" width="75.28515625" style="1" customWidth="1"/>
    <col min="10756" max="10757" width="15.7109375" style="1" customWidth="1"/>
    <col min="10758" max="10758" width="16.28515625" style="1" bestFit="1" customWidth="1"/>
    <col min="10759" max="10759" width="7.7109375" style="1" customWidth="1"/>
    <col min="10760" max="10760" width="23.42578125" style="1" bestFit="1" customWidth="1"/>
    <col min="10761" max="10762" width="9.7109375" style="1" bestFit="1" customWidth="1"/>
    <col min="10763" max="11009" width="9.140625" style="1"/>
    <col min="11010" max="11010" width="7.7109375" style="1" customWidth="1"/>
    <col min="11011" max="11011" width="75.28515625" style="1" customWidth="1"/>
    <col min="11012" max="11013" width="15.7109375" style="1" customWidth="1"/>
    <col min="11014" max="11014" width="16.28515625" style="1" bestFit="1" customWidth="1"/>
    <col min="11015" max="11015" width="7.7109375" style="1" customWidth="1"/>
    <col min="11016" max="11016" width="23.42578125" style="1" bestFit="1" customWidth="1"/>
    <col min="11017" max="11018" width="9.7109375" style="1" bestFit="1" customWidth="1"/>
    <col min="11019" max="11265" width="9.140625" style="1"/>
    <col min="11266" max="11266" width="7.7109375" style="1" customWidth="1"/>
    <col min="11267" max="11267" width="75.28515625" style="1" customWidth="1"/>
    <col min="11268" max="11269" width="15.7109375" style="1" customWidth="1"/>
    <col min="11270" max="11270" width="16.28515625" style="1" bestFit="1" customWidth="1"/>
    <col min="11271" max="11271" width="7.7109375" style="1" customWidth="1"/>
    <col min="11272" max="11272" width="23.42578125" style="1" bestFit="1" customWidth="1"/>
    <col min="11273" max="11274" width="9.7109375" style="1" bestFit="1" customWidth="1"/>
    <col min="11275" max="11521" width="9.140625" style="1"/>
    <col min="11522" max="11522" width="7.7109375" style="1" customWidth="1"/>
    <col min="11523" max="11523" width="75.28515625" style="1" customWidth="1"/>
    <col min="11524" max="11525" width="15.7109375" style="1" customWidth="1"/>
    <col min="11526" max="11526" width="16.28515625" style="1" bestFit="1" customWidth="1"/>
    <col min="11527" max="11527" width="7.7109375" style="1" customWidth="1"/>
    <col min="11528" max="11528" width="23.42578125" style="1" bestFit="1" customWidth="1"/>
    <col min="11529" max="11530" width="9.7109375" style="1" bestFit="1" customWidth="1"/>
    <col min="11531" max="11777" width="9.140625" style="1"/>
    <col min="11778" max="11778" width="7.7109375" style="1" customWidth="1"/>
    <col min="11779" max="11779" width="75.28515625" style="1" customWidth="1"/>
    <col min="11780" max="11781" width="15.7109375" style="1" customWidth="1"/>
    <col min="11782" max="11782" width="16.28515625" style="1" bestFit="1" customWidth="1"/>
    <col min="11783" max="11783" width="7.7109375" style="1" customWidth="1"/>
    <col min="11784" max="11784" width="23.42578125" style="1" bestFit="1" customWidth="1"/>
    <col min="11785" max="11786" width="9.7109375" style="1" bestFit="1" customWidth="1"/>
    <col min="11787" max="12033" width="9.140625" style="1"/>
    <col min="12034" max="12034" width="7.7109375" style="1" customWidth="1"/>
    <col min="12035" max="12035" width="75.28515625" style="1" customWidth="1"/>
    <col min="12036" max="12037" width="15.7109375" style="1" customWidth="1"/>
    <col min="12038" max="12038" width="16.28515625" style="1" bestFit="1" customWidth="1"/>
    <col min="12039" max="12039" width="7.7109375" style="1" customWidth="1"/>
    <col min="12040" max="12040" width="23.42578125" style="1" bestFit="1" customWidth="1"/>
    <col min="12041" max="12042" width="9.7109375" style="1" bestFit="1" customWidth="1"/>
    <col min="12043" max="12289" width="9.140625" style="1"/>
    <col min="12290" max="12290" width="7.7109375" style="1" customWidth="1"/>
    <col min="12291" max="12291" width="75.28515625" style="1" customWidth="1"/>
    <col min="12292" max="12293" width="15.7109375" style="1" customWidth="1"/>
    <col min="12294" max="12294" width="16.28515625" style="1" bestFit="1" customWidth="1"/>
    <col min="12295" max="12295" width="7.7109375" style="1" customWidth="1"/>
    <col min="12296" max="12296" width="23.42578125" style="1" bestFit="1" customWidth="1"/>
    <col min="12297" max="12298" width="9.7109375" style="1" bestFit="1" customWidth="1"/>
    <col min="12299" max="12545" width="9.140625" style="1"/>
    <col min="12546" max="12546" width="7.7109375" style="1" customWidth="1"/>
    <col min="12547" max="12547" width="75.28515625" style="1" customWidth="1"/>
    <col min="12548" max="12549" width="15.7109375" style="1" customWidth="1"/>
    <col min="12550" max="12550" width="16.28515625" style="1" bestFit="1" customWidth="1"/>
    <col min="12551" max="12551" width="7.7109375" style="1" customWidth="1"/>
    <col min="12552" max="12552" width="23.42578125" style="1" bestFit="1" customWidth="1"/>
    <col min="12553" max="12554" width="9.7109375" style="1" bestFit="1" customWidth="1"/>
    <col min="12555" max="12801" width="9.140625" style="1"/>
    <col min="12802" max="12802" width="7.7109375" style="1" customWidth="1"/>
    <col min="12803" max="12803" width="75.28515625" style="1" customWidth="1"/>
    <col min="12804" max="12805" width="15.7109375" style="1" customWidth="1"/>
    <col min="12806" max="12806" width="16.28515625" style="1" bestFit="1" customWidth="1"/>
    <col min="12807" max="12807" width="7.7109375" style="1" customWidth="1"/>
    <col min="12808" max="12808" width="23.42578125" style="1" bestFit="1" customWidth="1"/>
    <col min="12809" max="12810" width="9.7109375" style="1" bestFit="1" customWidth="1"/>
    <col min="12811" max="13057" width="9.140625" style="1"/>
    <col min="13058" max="13058" width="7.7109375" style="1" customWidth="1"/>
    <col min="13059" max="13059" width="75.28515625" style="1" customWidth="1"/>
    <col min="13060" max="13061" width="15.7109375" style="1" customWidth="1"/>
    <col min="13062" max="13062" width="16.28515625" style="1" bestFit="1" customWidth="1"/>
    <col min="13063" max="13063" width="7.7109375" style="1" customWidth="1"/>
    <col min="13064" max="13064" width="23.42578125" style="1" bestFit="1" customWidth="1"/>
    <col min="13065" max="13066" width="9.7109375" style="1" bestFit="1" customWidth="1"/>
    <col min="13067" max="13313" width="9.140625" style="1"/>
    <col min="13314" max="13314" width="7.7109375" style="1" customWidth="1"/>
    <col min="13315" max="13315" width="75.28515625" style="1" customWidth="1"/>
    <col min="13316" max="13317" width="15.7109375" style="1" customWidth="1"/>
    <col min="13318" max="13318" width="16.28515625" style="1" bestFit="1" customWidth="1"/>
    <col min="13319" max="13319" width="7.7109375" style="1" customWidth="1"/>
    <col min="13320" max="13320" width="23.42578125" style="1" bestFit="1" customWidth="1"/>
    <col min="13321" max="13322" width="9.7109375" style="1" bestFit="1" customWidth="1"/>
    <col min="13323" max="13569" width="9.140625" style="1"/>
    <col min="13570" max="13570" width="7.7109375" style="1" customWidth="1"/>
    <col min="13571" max="13571" width="75.28515625" style="1" customWidth="1"/>
    <col min="13572" max="13573" width="15.7109375" style="1" customWidth="1"/>
    <col min="13574" max="13574" width="16.28515625" style="1" bestFit="1" customWidth="1"/>
    <col min="13575" max="13575" width="7.7109375" style="1" customWidth="1"/>
    <col min="13576" max="13576" width="23.42578125" style="1" bestFit="1" customWidth="1"/>
    <col min="13577" max="13578" width="9.7109375" style="1" bestFit="1" customWidth="1"/>
    <col min="13579" max="13825" width="9.140625" style="1"/>
    <col min="13826" max="13826" width="7.7109375" style="1" customWidth="1"/>
    <col min="13827" max="13827" width="75.28515625" style="1" customWidth="1"/>
    <col min="13828" max="13829" width="15.7109375" style="1" customWidth="1"/>
    <col min="13830" max="13830" width="16.28515625" style="1" bestFit="1" customWidth="1"/>
    <col min="13831" max="13831" width="7.7109375" style="1" customWidth="1"/>
    <col min="13832" max="13832" width="23.42578125" style="1" bestFit="1" customWidth="1"/>
    <col min="13833" max="13834" width="9.7109375" style="1" bestFit="1" customWidth="1"/>
    <col min="13835" max="14081" width="9.140625" style="1"/>
    <col min="14082" max="14082" width="7.7109375" style="1" customWidth="1"/>
    <col min="14083" max="14083" width="75.28515625" style="1" customWidth="1"/>
    <col min="14084" max="14085" width="15.7109375" style="1" customWidth="1"/>
    <col min="14086" max="14086" width="16.28515625" style="1" bestFit="1" customWidth="1"/>
    <col min="14087" max="14087" width="7.7109375" style="1" customWidth="1"/>
    <col min="14088" max="14088" width="23.42578125" style="1" bestFit="1" customWidth="1"/>
    <col min="14089" max="14090" width="9.7109375" style="1" bestFit="1" customWidth="1"/>
    <col min="14091" max="14337" width="9.140625" style="1"/>
    <col min="14338" max="14338" width="7.7109375" style="1" customWidth="1"/>
    <col min="14339" max="14339" width="75.28515625" style="1" customWidth="1"/>
    <col min="14340" max="14341" width="15.7109375" style="1" customWidth="1"/>
    <col min="14342" max="14342" width="16.28515625" style="1" bestFit="1" customWidth="1"/>
    <col min="14343" max="14343" width="7.7109375" style="1" customWidth="1"/>
    <col min="14344" max="14344" width="23.42578125" style="1" bestFit="1" customWidth="1"/>
    <col min="14345" max="14346" width="9.7109375" style="1" bestFit="1" customWidth="1"/>
    <col min="14347" max="14593" width="9.140625" style="1"/>
    <col min="14594" max="14594" width="7.7109375" style="1" customWidth="1"/>
    <col min="14595" max="14595" width="75.28515625" style="1" customWidth="1"/>
    <col min="14596" max="14597" width="15.7109375" style="1" customWidth="1"/>
    <col min="14598" max="14598" width="16.28515625" style="1" bestFit="1" customWidth="1"/>
    <col min="14599" max="14599" width="7.7109375" style="1" customWidth="1"/>
    <col min="14600" max="14600" width="23.42578125" style="1" bestFit="1" customWidth="1"/>
    <col min="14601" max="14602" width="9.7109375" style="1" bestFit="1" customWidth="1"/>
    <col min="14603" max="14849" width="9.140625" style="1"/>
    <col min="14850" max="14850" width="7.7109375" style="1" customWidth="1"/>
    <col min="14851" max="14851" width="75.28515625" style="1" customWidth="1"/>
    <col min="14852" max="14853" width="15.7109375" style="1" customWidth="1"/>
    <col min="14854" max="14854" width="16.28515625" style="1" bestFit="1" customWidth="1"/>
    <col min="14855" max="14855" width="7.7109375" style="1" customWidth="1"/>
    <col min="14856" max="14856" width="23.42578125" style="1" bestFit="1" customWidth="1"/>
    <col min="14857" max="14858" width="9.7109375" style="1" bestFit="1" customWidth="1"/>
    <col min="14859" max="15105" width="9.140625" style="1"/>
    <col min="15106" max="15106" width="7.7109375" style="1" customWidth="1"/>
    <col min="15107" max="15107" width="75.28515625" style="1" customWidth="1"/>
    <col min="15108" max="15109" width="15.7109375" style="1" customWidth="1"/>
    <col min="15110" max="15110" width="16.28515625" style="1" bestFit="1" customWidth="1"/>
    <col min="15111" max="15111" width="7.7109375" style="1" customWidth="1"/>
    <col min="15112" max="15112" width="23.42578125" style="1" bestFit="1" customWidth="1"/>
    <col min="15113" max="15114" width="9.7109375" style="1" bestFit="1" customWidth="1"/>
    <col min="15115" max="15361" width="9.140625" style="1"/>
    <col min="15362" max="15362" width="7.7109375" style="1" customWidth="1"/>
    <col min="15363" max="15363" width="75.28515625" style="1" customWidth="1"/>
    <col min="15364" max="15365" width="15.7109375" style="1" customWidth="1"/>
    <col min="15366" max="15366" width="16.28515625" style="1" bestFit="1" customWidth="1"/>
    <col min="15367" max="15367" width="7.7109375" style="1" customWidth="1"/>
    <col min="15368" max="15368" width="23.42578125" style="1" bestFit="1" customWidth="1"/>
    <col min="15369" max="15370" width="9.7109375" style="1" bestFit="1" customWidth="1"/>
    <col min="15371" max="15617" width="9.140625" style="1"/>
    <col min="15618" max="15618" width="7.7109375" style="1" customWidth="1"/>
    <col min="15619" max="15619" width="75.28515625" style="1" customWidth="1"/>
    <col min="15620" max="15621" width="15.7109375" style="1" customWidth="1"/>
    <col min="15622" max="15622" width="16.28515625" style="1" bestFit="1" customWidth="1"/>
    <col min="15623" max="15623" width="7.7109375" style="1" customWidth="1"/>
    <col min="15624" max="15624" width="23.42578125" style="1" bestFit="1" customWidth="1"/>
    <col min="15625" max="15626" width="9.7109375" style="1" bestFit="1" customWidth="1"/>
    <col min="15627" max="15873" width="9.140625" style="1"/>
    <col min="15874" max="15874" width="7.7109375" style="1" customWidth="1"/>
    <col min="15875" max="15875" width="75.28515625" style="1" customWidth="1"/>
    <col min="15876" max="15877" width="15.7109375" style="1" customWidth="1"/>
    <col min="15878" max="15878" width="16.28515625" style="1" bestFit="1" customWidth="1"/>
    <col min="15879" max="15879" width="7.7109375" style="1" customWidth="1"/>
    <col min="15880" max="15880" width="23.42578125" style="1" bestFit="1" customWidth="1"/>
    <col min="15881" max="15882" width="9.7109375" style="1" bestFit="1" customWidth="1"/>
    <col min="15883" max="16129" width="9.140625" style="1"/>
    <col min="16130" max="16130" width="7.7109375" style="1" customWidth="1"/>
    <col min="16131" max="16131" width="75.28515625" style="1" customWidth="1"/>
    <col min="16132" max="16133" width="15.7109375" style="1" customWidth="1"/>
    <col min="16134" max="16134" width="16.28515625" style="1" bestFit="1" customWidth="1"/>
    <col min="16135" max="16135" width="7.7109375" style="1" customWidth="1"/>
    <col min="16136" max="16136" width="23.42578125" style="1" bestFit="1" customWidth="1"/>
    <col min="16137" max="16138" width="9.7109375" style="1" bestFit="1" customWidth="1"/>
    <col min="16139" max="16384" width="9.140625" style="1"/>
  </cols>
  <sheetData>
    <row r="1" spans="1:11" ht="15.75" x14ac:dyDescent="0.25">
      <c r="A1" s="114" t="s">
        <v>69</v>
      </c>
      <c r="B1" s="114"/>
      <c r="C1" s="114"/>
      <c r="D1" s="114"/>
      <c r="E1" s="114"/>
      <c r="F1" s="114"/>
      <c r="G1" s="114"/>
      <c r="H1" s="114"/>
    </row>
    <row r="2" spans="1:11" x14ac:dyDescent="0.2">
      <c r="A2" s="115"/>
      <c r="B2" s="115"/>
      <c r="C2" s="115"/>
      <c r="D2" s="115"/>
      <c r="E2" s="115"/>
      <c r="F2" s="115"/>
      <c r="G2" s="115"/>
      <c r="H2" s="115"/>
    </row>
    <row r="3" spans="1:11" ht="15.75" x14ac:dyDescent="0.25">
      <c r="A3" s="114" t="str">
        <f>+'Attachment A1'!A3:H3</f>
        <v>SAN DIEGO GAS &amp; ELECTRIC COMPANY ("SDG&amp;E")</v>
      </c>
      <c r="B3" s="114"/>
      <c r="C3" s="114"/>
      <c r="D3" s="114"/>
      <c r="E3" s="114"/>
      <c r="F3" s="114"/>
      <c r="G3" s="114"/>
      <c r="H3" s="114"/>
    </row>
    <row r="4" spans="1:11" ht="15.75" x14ac:dyDescent="0.25">
      <c r="A4" s="114" t="str">
        <f>+'Attachment A1'!A4:H4</f>
        <v>TEST YEAR ("TY") 2019 GENERAL RATE CASE ("GRC") PHASE 2, APPLICATION ("A.") 19-03-003 SUPPLEMENTAL TESTIMONY</v>
      </c>
      <c r="B4" s="114"/>
      <c r="C4" s="114"/>
      <c r="D4" s="114"/>
      <c r="E4" s="114"/>
      <c r="F4" s="114"/>
      <c r="G4" s="114"/>
      <c r="H4" s="114"/>
    </row>
    <row r="5" spans="1:11" ht="15.75" x14ac:dyDescent="0.25">
      <c r="A5" s="114" t="str">
        <f>+'Attachment A1'!A5:H5</f>
        <v>SUPPLMENTAL TESTIMONY - DISTRIBUTION DEMAND CHARGE STUDY</v>
      </c>
      <c r="B5" s="114"/>
      <c r="C5" s="114"/>
      <c r="D5" s="114"/>
      <c r="E5" s="114"/>
      <c r="F5" s="114"/>
      <c r="G5" s="114"/>
      <c r="H5" s="114"/>
    </row>
    <row r="6" spans="1:11" ht="15.75" x14ac:dyDescent="0.25">
      <c r="A6" s="114" t="str">
        <f>+'Attachment A1'!A6:H6</f>
        <v>Commission Resolution E-4951 - Alternative Distribution Demand Charge Study Pursuant to Ordering Paragraph ("OP") 2</v>
      </c>
      <c r="B6" s="114"/>
      <c r="C6" s="114"/>
      <c r="D6" s="114"/>
      <c r="E6" s="114"/>
      <c r="F6" s="114"/>
      <c r="G6" s="114"/>
      <c r="H6" s="114"/>
    </row>
    <row r="7" spans="1:11" ht="15.75" x14ac:dyDescent="0.25">
      <c r="A7" s="113" t="s">
        <v>22</v>
      </c>
      <c r="B7" s="113"/>
      <c r="C7" s="113"/>
      <c r="D7" s="113"/>
      <c r="E7" s="113"/>
      <c r="F7" s="113"/>
      <c r="G7" s="113"/>
      <c r="H7" s="113"/>
    </row>
    <row r="9" spans="1:11" ht="15.75" x14ac:dyDescent="0.25">
      <c r="A9" s="2"/>
      <c r="B9" s="76"/>
      <c r="C9" s="2"/>
      <c r="D9" s="2"/>
      <c r="E9" s="2"/>
      <c r="F9" s="2"/>
      <c r="G9" s="2"/>
    </row>
    <row r="10" spans="1:11" ht="19.5" thickBot="1" x14ac:dyDescent="0.3">
      <c r="A10" s="77" t="s">
        <v>48</v>
      </c>
      <c r="B10" s="18"/>
      <c r="C10" s="112" t="s">
        <v>62</v>
      </c>
      <c r="D10" s="112"/>
      <c r="E10" s="112"/>
      <c r="F10" s="112"/>
      <c r="G10" s="4"/>
      <c r="H10" s="96" t="s">
        <v>41</v>
      </c>
      <c r="I10" s="7"/>
      <c r="J10" s="7"/>
      <c r="K10" s="7"/>
    </row>
    <row r="11" spans="1:11" ht="15.75" x14ac:dyDescent="0.25">
      <c r="A11" s="4"/>
      <c r="B11" s="75"/>
      <c r="C11" s="8"/>
      <c r="D11" s="6"/>
      <c r="E11" s="6"/>
      <c r="F11" s="6"/>
      <c r="G11" s="4"/>
      <c r="H11" s="7"/>
      <c r="I11" s="7"/>
      <c r="J11" s="7"/>
      <c r="K11" s="7"/>
    </row>
    <row r="12" spans="1:11" ht="15.75" x14ac:dyDescent="0.25">
      <c r="A12" s="18" t="s">
        <v>51</v>
      </c>
      <c r="B12" s="18"/>
      <c r="C12" s="36">
        <v>2017</v>
      </c>
      <c r="D12" s="36">
        <v>2018</v>
      </c>
      <c r="E12" s="36">
        <v>2019</v>
      </c>
      <c r="F12" s="37" t="s">
        <v>14</v>
      </c>
      <c r="G12" s="4"/>
      <c r="H12" s="7"/>
      <c r="I12" s="7"/>
      <c r="J12" s="7"/>
      <c r="K12" s="7"/>
    </row>
    <row r="13" spans="1:11" ht="15.75" x14ac:dyDescent="0.25">
      <c r="A13" s="38" t="s">
        <v>30</v>
      </c>
      <c r="B13" s="38"/>
      <c r="C13" s="36"/>
      <c r="D13" s="36"/>
      <c r="E13" s="36"/>
      <c r="F13" s="37"/>
      <c r="G13" s="75"/>
      <c r="H13" s="7"/>
      <c r="I13" s="7"/>
      <c r="J13" s="7"/>
      <c r="K13" s="7"/>
    </row>
    <row r="14" spans="1:11" ht="15.75" x14ac:dyDescent="0.25">
      <c r="A14" s="31" t="s">
        <v>40</v>
      </c>
      <c r="B14" s="31"/>
      <c r="C14" s="22">
        <f>'[5]Distrib Capital Forecast Data'!C14-'[6]Total Forecast'!E54</f>
        <v>8253</v>
      </c>
      <c r="D14" s="22">
        <f>'[5]Distrib Capital Forecast Data'!D14-'[6]Total Forecast'!F54</f>
        <v>5633</v>
      </c>
      <c r="E14" s="22">
        <f>'[5]Distrib Capital Forecast Data'!E14-'[6]Total Forecast'!G54</f>
        <v>9108</v>
      </c>
      <c r="F14" s="22">
        <f>'[5]Distrib Capital Forecast Data'!F14-AVERAGE('[6]Total Forecast'!$E$54,'[6]Total Forecast'!$F$54,'[6]Total Forecast'!$G$54)</f>
        <v>7664.666666666667</v>
      </c>
      <c r="G14" s="4"/>
      <c r="H14" s="97" t="s">
        <v>47</v>
      </c>
      <c r="I14" s="7"/>
      <c r="J14" s="7"/>
      <c r="K14" s="7"/>
    </row>
    <row r="15" spans="1:11" ht="17.25" x14ac:dyDescent="0.35">
      <c r="A15" s="31" t="s">
        <v>13</v>
      </c>
      <c r="B15" s="31"/>
      <c r="C15" s="25">
        <f>'[5]Distrib Capital Forecast Data'!C15</f>
        <v>5016</v>
      </c>
      <c r="D15" s="25">
        <f>'[5]Distrib Capital Forecast Data'!D15</f>
        <v>5369</v>
      </c>
      <c r="E15" s="25">
        <f>'[5]Distrib Capital Forecast Data'!E15</f>
        <v>16068</v>
      </c>
      <c r="F15" s="25">
        <f>'[5]Distrib Capital Forecast Data'!F15</f>
        <v>8817.6666666666661</v>
      </c>
      <c r="G15" s="4"/>
      <c r="H15" s="98" t="s">
        <v>47</v>
      </c>
      <c r="I15" s="7"/>
      <c r="J15" s="7"/>
      <c r="K15" s="7"/>
    </row>
    <row r="16" spans="1:11" ht="18.75" x14ac:dyDescent="0.25">
      <c r="A16" s="31" t="s">
        <v>44</v>
      </c>
      <c r="B16" s="31"/>
      <c r="C16" s="24">
        <f>C14+C15</f>
        <v>13269</v>
      </c>
      <c r="D16" s="24">
        <f t="shared" ref="D16:F16" si="0">D14+D15</f>
        <v>11002</v>
      </c>
      <c r="E16" s="24">
        <f t="shared" si="0"/>
        <v>25176</v>
      </c>
      <c r="F16" s="24">
        <f t="shared" si="0"/>
        <v>16482.333333333332</v>
      </c>
      <c r="G16" s="4"/>
      <c r="H16" s="97" t="s">
        <v>47</v>
      </c>
      <c r="I16" s="7"/>
      <c r="J16" s="46"/>
      <c r="K16" s="7"/>
    </row>
    <row r="17" spans="1:11" ht="15.75" x14ac:dyDescent="0.25">
      <c r="A17" s="31"/>
      <c r="B17" s="31"/>
      <c r="C17" s="24"/>
      <c r="D17" s="24"/>
      <c r="E17" s="24"/>
      <c r="F17" s="24"/>
      <c r="G17" s="4"/>
      <c r="H17" s="97"/>
      <c r="I17" s="7"/>
      <c r="J17" s="46"/>
      <c r="K17" s="7"/>
    </row>
    <row r="18" spans="1:11" ht="15.75" x14ac:dyDescent="0.25">
      <c r="A18" s="31" t="s">
        <v>36</v>
      </c>
      <c r="B18" s="31"/>
      <c r="C18" s="24">
        <f>'[6]Total Forecast'!E54</f>
        <v>123</v>
      </c>
      <c r="D18" s="24">
        <f>'[6]Total Forecast'!F54</f>
        <v>1140</v>
      </c>
      <c r="E18" s="24">
        <f>'[6]Total Forecast'!G54</f>
        <v>0</v>
      </c>
      <c r="F18" s="22">
        <f>AVERAGE(C18,D18,E18)</f>
        <v>421</v>
      </c>
      <c r="G18" s="4"/>
      <c r="H18" s="97" t="s">
        <v>47</v>
      </c>
      <c r="I18" s="7"/>
      <c r="J18" s="46"/>
      <c r="K18" s="7"/>
    </row>
    <row r="19" spans="1:11" ht="15.75" x14ac:dyDescent="0.25">
      <c r="A19" s="31"/>
      <c r="B19" s="31"/>
      <c r="C19" s="24"/>
      <c r="D19" s="24"/>
      <c r="E19" s="24"/>
      <c r="F19" s="22"/>
      <c r="G19" s="4"/>
      <c r="H19" s="97"/>
      <c r="I19" s="7"/>
      <c r="J19" s="46"/>
      <c r="K19" s="7"/>
    </row>
    <row r="20" spans="1:11" ht="15.75" x14ac:dyDescent="0.25">
      <c r="A20" s="31" t="s">
        <v>5</v>
      </c>
      <c r="B20" s="31"/>
      <c r="C20" s="24">
        <f>C16+C18</f>
        <v>13392</v>
      </c>
      <c r="D20" s="24">
        <f t="shared" ref="D20:F20" si="1">D16+D18</f>
        <v>12142</v>
      </c>
      <c r="E20" s="24">
        <f t="shared" si="1"/>
        <v>25176</v>
      </c>
      <c r="F20" s="24">
        <f t="shared" si="1"/>
        <v>16903.333333333332</v>
      </c>
      <c r="G20" s="4"/>
      <c r="H20" s="97" t="s">
        <v>47</v>
      </c>
      <c r="I20" s="7"/>
      <c r="J20" s="46"/>
      <c r="K20" s="7"/>
    </row>
    <row r="21" spans="1:11" ht="15.75" x14ac:dyDescent="0.25">
      <c r="A21" s="4"/>
      <c r="B21" s="75"/>
      <c r="C21" s="8"/>
      <c r="D21" s="6"/>
      <c r="E21" s="6"/>
      <c r="F21" s="6"/>
      <c r="G21" s="4"/>
      <c r="H21" s="97"/>
      <c r="I21" s="7"/>
      <c r="J21" s="7"/>
      <c r="K21" s="7"/>
    </row>
    <row r="22" spans="1:11" ht="15.75" x14ac:dyDescent="0.25">
      <c r="A22" s="18" t="s">
        <v>52</v>
      </c>
      <c r="B22" s="18"/>
      <c r="C22" s="5"/>
      <c r="D22" s="6"/>
      <c r="E22" s="6"/>
      <c r="F22" s="6"/>
      <c r="G22" s="4"/>
      <c r="H22" s="97"/>
      <c r="I22" s="7"/>
      <c r="J22" s="7"/>
      <c r="K22" s="7"/>
    </row>
    <row r="23" spans="1:11" ht="15.75" x14ac:dyDescent="0.25">
      <c r="A23" s="38" t="s">
        <v>15</v>
      </c>
      <c r="B23" s="38"/>
      <c r="C23" s="5"/>
      <c r="D23" s="6"/>
      <c r="E23" s="6"/>
      <c r="F23" s="6"/>
      <c r="G23" s="4"/>
      <c r="H23" s="97"/>
      <c r="I23" s="7"/>
      <c r="J23" s="7"/>
      <c r="K23" s="7"/>
    </row>
    <row r="24" spans="1:11" ht="15.75" x14ac:dyDescent="0.25">
      <c r="A24" s="31" t="s">
        <v>18</v>
      </c>
      <c r="B24" s="31"/>
      <c r="C24" s="40">
        <f>('[5]Distrib Capital Forecast Data'!C14)*'[5]Distrib Capital Forecast Data'!C13/('[5]Distrib Capital Forecast Data'!C25-'[5]Distrib Capital Forecast Data'!C24-'[5]Distrib Capital Forecast Data'!C13)</f>
        <v>18.818393567874452</v>
      </c>
      <c r="D24" s="40">
        <f>('[5]Distrib Capital Forecast Data'!D14)*'[5]Distrib Capital Forecast Data'!D13/('[5]Distrib Capital Forecast Data'!D25-'[5]Distrib Capital Forecast Data'!D24-'[5]Distrib Capital Forecast Data'!D13)</f>
        <v>13.138319344393544</v>
      </c>
      <c r="E24" s="40">
        <f>('[5]Distrib Capital Forecast Data'!E14)*'[5]Distrib Capital Forecast Data'!E13/('[5]Distrib Capital Forecast Data'!E25-'[5]Distrib Capital Forecast Data'!E24-'[5]Distrib Capital Forecast Data'!E13)</f>
        <v>15.493711164834005</v>
      </c>
      <c r="F24" s="40">
        <f>('[5]Distrib Capital Forecast Data'!F14)*'[5]Distrib Capital Forecast Data'!F13/('[5]Distrib Capital Forecast Data'!F25-'[5]Distrib Capital Forecast Data'!F24-'[5]Distrib Capital Forecast Data'!F13)</f>
        <v>15.504302633479268</v>
      </c>
      <c r="G24" s="4"/>
      <c r="H24" s="97" t="s">
        <v>47</v>
      </c>
      <c r="I24" s="7"/>
      <c r="J24" s="7"/>
      <c r="K24" s="7"/>
    </row>
    <row r="25" spans="1:11" ht="17.25" x14ac:dyDescent="0.35">
      <c r="A25" s="31" t="s">
        <v>19</v>
      </c>
      <c r="B25" s="31"/>
      <c r="C25" s="41">
        <f>('[5]Distrib Capital Forecast Data'!C15)*'[5]Distrib Capital Forecast Data'!C13/('[5]Distrib Capital Forecast Data'!C25-'[5]Distrib Capital Forecast Data'!C24-'[5]Distrib Capital Forecast Data'!C13)</f>
        <v>11.269467781334559</v>
      </c>
      <c r="D25" s="41">
        <f>('[5]Distrib Capital Forecast Data'!D15)*'[5]Distrib Capital Forecast Data'!D13/('[5]Distrib Capital Forecast Data'!D25-'[5]Distrib Capital Forecast Data'!D24-'[5]Distrib Capital Forecast Data'!D13)</f>
        <v>10.414828962062444</v>
      </c>
      <c r="E25" s="41">
        <f>('[5]Distrib Capital Forecast Data'!E15)*'[5]Distrib Capital Forecast Data'!E13/('[5]Distrib Capital Forecast Data'!E25-'[5]Distrib Capital Forecast Data'!E24-'[5]Distrib Capital Forecast Data'!E13)</f>
        <v>27.333437746657093</v>
      </c>
      <c r="F25" s="41">
        <f>('[5]Distrib Capital Forecast Data'!F15)*'[5]Distrib Capital Forecast Data'!F13/('[5]Distrib Capital Forecast Data'!F25-'[5]Distrib Capital Forecast Data'!F24-'[5]Distrib Capital Forecast Data'!F13)</f>
        <v>16.907915965017398</v>
      </c>
      <c r="G25" s="4"/>
      <c r="H25" s="98" t="s">
        <v>47</v>
      </c>
      <c r="I25" s="7"/>
      <c r="J25" s="7"/>
      <c r="K25" s="7"/>
    </row>
    <row r="26" spans="1:11" ht="15.75" x14ac:dyDescent="0.25">
      <c r="A26" s="31" t="s">
        <v>5</v>
      </c>
      <c r="B26" s="31"/>
      <c r="C26" s="33">
        <f>C24+C25</f>
        <v>30.08786134920901</v>
      </c>
      <c r="D26" s="33">
        <f t="shared" ref="D26:F26" si="2">D24+D25</f>
        <v>23.553148306455988</v>
      </c>
      <c r="E26" s="33">
        <f t="shared" si="2"/>
        <v>42.827148911491101</v>
      </c>
      <c r="F26" s="33">
        <f t="shared" si="2"/>
        <v>32.412218598496665</v>
      </c>
      <c r="G26" s="4"/>
      <c r="H26" s="97" t="s">
        <v>47</v>
      </c>
      <c r="I26" s="7"/>
      <c r="J26" s="7"/>
      <c r="K26" s="7"/>
    </row>
    <row r="27" spans="1:11" ht="15.75" x14ac:dyDescent="0.25">
      <c r="A27" s="4"/>
      <c r="B27" s="75"/>
      <c r="C27" s="10"/>
      <c r="D27" s="6"/>
      <c r="E27" s="6"/>
      <c r="F27" s="6"/>
      <c r="G27" s="4"/>
      <c r="H27" s="97"/>
      <c r="I27" s="7"/>
      <c r="J27" s="7"/>
      <c r="K27" s="7"/>
    </row>
    <row r="28" spans="1:11" ht="15.75" x14ac:dyDescent="0.25">
      <c r="A28" s="31" t="s">
        <v>20</v>
      </c>
      <c r="B28" s="31"/>
      <c r="C28" s="39">
        <f>('[5]Distrib Capital Forecast Data'!C14)*('[5]Distrib Capital Forecast Data'!C22/('[5]Distrib Capital Forecast Data'!C25-'[5]Distrib Capital Forecast Data'!C15-'[5]Distrib Capital Forecast Data'!C17-'[5]Distrib Capital Forecast Data'!C23-'[5]Distrib Capital Forecast Data'!C22))</f>
        <v>2023.433623271068</v>
      </c>
      <c r="D28" s="39">
        <f>('[5]Distrib Capital Forecast Data'!D14)*('[5]Distrib Capital Forecast Data'!D22/('[5]Distrib Capital Forecast Data'!D25-'[5]Distrib Capital Forecast Data'!D15-'[5]Distrib Capital Forecast Data'!D17-'[5]Distrib Capital Forecast Data'!D23-'[5]Distrib Capital Forecast Data'!D22))</f>
        <v>1591.5281319807561</v>
      </c>
      <c r="E28" s="39">
        <f>('[5]Distrib Capital Forecast Data'!E14)*('[5]Distrib Capital Forecast Data'!E22/('[5]Distrib Capital Forecast Data'!E25-'[5]Distrib Capital Forecast Data'!E15-'[5]Distrib Capital Forecast Data'!E17-'[5]Distrib Capital Forecast Data'!E23-'[5]Distrib Capital Forecast Data'!E22))</f>
        <v>2266.5207296415233</v>
      </c>
      <c r="F28" s="39">
        <f>('[5]Distrib Capital Forecast Data'!F14)*('[5]Distrib Capital Forecast Data'!F22/('[5]Distrib Capital Forecast Data'!F25-'[5]Distrib Capital Forecast Data'!F15-'[5]Distrib Capital Forecast Data'!F17-'[5]Distrib Capital Forecast Data'!F23-'[5]Distrib Capital Forecast Data'!F22))</f>
        <v>1958.0970780836799</v>
      </c>
      <c r="G28" s="4"/>
      <c r="H28" s="97" t="s">
        <v>47</v>
      </c>
      <c r="I28" s="7"/>
      <c r="J28" s="7"/>
      <c r="K28" s="7"/>
    </row>
    <row r="29" spans="1:11" ht="17.25" x14ac:dyDescent="0.35">
      <c r="A29" s="31" t="s">
        <v>21</v>
      </c>
      <c r="B29" s="31"/>
      <c r="C29" s="42">
        <f>'[5]Distrib Capital Forecast Data'!C15*('[5]Distrib Capital Forecast Data'!C23/('[5]Distrib Capital Forecast Data'!C15+'[5]Distrib Capital Forecast Data'!C17))</f>
        <v>2031.5098580098143</v>
      </c>
      <c r="D29" s="42">
        <f>'[5]Distrib Capital Forecast Data'!D15*('[5]Distrib Capital Forecast Data'!D23/('[5]Distrib Capital Forecast Data'!D15+'[5]Distrib Capital Forecast Data'!D17))</f>
        <v>3967.6726339794754</v>
      </c>
      <c r="E29" s="42">
        <f>'[5]Distrib Capital Forecast Data'!E15*('[5]Distrib Capital Forecast Data'!E23/('[5]Distrib Capital Forecast Data'!E15+'[5]Distrib Capital Forecast Data'!E17))</f>
        <v>16012.027785221066</v>
      </c>
      <c r="F29" s="42">
        <f>'[5]Distrib Capital Forecast Data'!F15*('[5]Distrib Capital Forecast Data'!F23/('[5]Distrib Capital Forecast Data'!F15+'[5]Distrib Capital Forecast Data'!F17))</f>
        <v>6590.2783774166764</v>
      </c>
      <c r="G29" s="4"/>
      <c r="H29" s="98" t="s">
        <v>47</v>
      </c>
      <c r="I29" s="7"/>
      <c r="J29" s="7"/>
      <c r="K29" s="7"/>
    </row>
    <row r="30" spans="1:11" ht="15.75" x14ac:dyDescent="0.25">
      <c r="A30" s="31" t="s">
        <v>5</v>
      </c>
      <c r="B30" s="31"/>
      <c r="C30" s="21">
        <f>C28+C29</f>
        <v>4054.9434812808822</v>
      </c>
      <c r="D30" s="21">
        <f t="shared" ref="D30:E30" si="3">D28+D29</f>
        <v>5559.2007659602314</v>
      </c>
      <c r="E30" s="21">
        <f t="shared" si="3"/>
        <v>18278.548514862588</v>
      </c>
      <c r="F30" s="29">
        <f>AVERAGE(C30,D30,E30)</f>
        <v>9297.5642540345671</v>
      </c>
      <c r="G30" s="4"/>
      <c r="H30" s="97" t="s">
        <v>47</v>
      </c>
      <c r="I30" s="7"/>
      <c r="J30" s="7"/>
      <c r="K30" s="7"/>
    </row>
    <row r="31" spans="1:11" ht="15.75" x14ac:dyDescent="0.25">
      <c r="A31" s="31"/>
      <c r="B31" s="31"/>
      <c r="C31" s="5"/>
      <c r="D31" s="11"/>
      <c r="E31" s="12"/>
      <c r="F31" s="12"/>
      <c r="G31" s="4"/>
      <c r="H31" s="97"/>
      <c r="I31" s="7"/>
      <c r="J31" s="7"/>
      <c r="K31" s="7"/>
    </row>
    <row r="32" spans="1:11" ht="15.75" x14ac:dyDescent="0.25">
      <c r="A32" s="4"/>
      <c r="B32" s="75"/>
      <c r="C32" s="5"/>
      <c r="D32" s="6"/>
      <c r="E32" s="13"/>
      <c r="F32" s="13"/>
      <c r="G32" s="4"/>
      <c r="H32" s="97"/>
      <c r="I32" s="7"/>
      <c r="J32" s="7"/>
      <c r="K32" s="7"/>
    </row>
    <row r="33" spans="1:11" ht="15.75" x14ac:dyDescent="0.25">
      <c r="A33" s="18" t="s">
        <v>53</v>
      </c>
      <c r="B33" s="18"/>
      <c r="D33" s="6"/>
      <c r="E33" s="13"/>
      <c r="F33" s="13"/>
      <c r="G33" s="4"/>
      <c r="H33" s="97"/>
      <c r="I33" s="7"/>
      <c r="J33" s="7"/>
      <c r="K33" s="7"/>
    </row>
    <row r="34" spans="1:11" ht="15.75" x14ac:dyDescent="0.25">
      <c r="A34" s="31" t="s">
        <v>12</v>
      </c>
      <c r="B34" s="31"/>
      <c r="C34" s="21">
        <f>C14+C18+C24+C28</f>
        <v>10418.252016838944</v>
      </c>
      <c r="D34" s="21">
        <f t="shared" ref="D34:F34" si="4">D14+D18+D24+D28</f>
        <v>8377.666451325149</v>
      </c>
      <c r="E34" s="21">
        <f t="shared" si="4"/>
        <v>11390.014440806357</v>
      </c>
      <c r="F34" s="21">
        <f t="shared" si="4"/>
        <v>10059.268047383826</v>
      </c>
      <c r="G34" s="4"/>
      <c r="H34" s="97" t="s">
        <v>47</v>
      </c>
      <c r="I34" s="7"/>
      <c r="J34" s="7"/>
      <c r="K34" s="7"/>
    </row>
    <row r="35" spans="1:11" ht="17.25" x14ac:dyDescent="0.35">
      <c r="A35" s="31" t="s">
        <v>13</v>
      </c>
      <c r="B35" s="31"/>
      <c r="C35" s="43">
        <f>C15+C25+C29</f>
        <v>7058.7793257911489</v>
      </c>
      <c r="D35" s="43">
        <f t="shared" ref="D35:F35" si="5">D15+D25+D29</f>
        <v>9347.0874629415375</v>
      </c>
      <c r="E35" s="43">
        <f t="shared" si="5"/>
        <v>32107.361222967724</v>
      </c>
      <c r="F35" s="43">
        <f t="shared" si="5"/>
        <v>15424.85296004836</v>
      </c>
      <c r="G35" s="4"/>
      <c r="H35" s="98" t="s">
        <v>47</v>
      </c>
      <c r="I35" s="7"/>
      <c r="J35" s="7"/>
      <c r="K35" s="7"/>
    </row>
    <row r="36" spans="1:11" ht="15.75" x14ac:dyDescent="0.25">
      <c r="A36" s="31" t="s">
        <v>5</v>
      </c>
      <c r="B36" s="31"/>
      <c r="C36" s="21">
        <f>C34+C35</f>
        <v>17477.031342630093</v>
      </c>
      <c r="D36" s="21">
        <f t="shared" ref="D36:F36" si="6">D34+D35</f>
        <v>17724.753914266686</v>
      </c>
      <c r="E36" s="21">
        <f t="shared" si="6"/>
        <v>43497.375663774081</v>
      </c>
      <c r="F36" s="21">
        <f t="shared" si="6"/>
        <v>25484.121007432186</v>
      </c>
      <c r="G36" s="4"/>
      <c r="H36" s="97" t="s">
        <v>47</v>
      </c>
      <c r="I36" s="7"/>
      <c r="J36" s="7"/>
      <c r="K36" s="7"/>
    </row>
    <row r="37" spans="1:11" ht="15.75" x14ac:dyDescent="0.25">
      <c r="A37" s="3"/>
      <c r="B37" s="3"/>
      <c r="C37" s="47"/>
      <c r="D37" s="47"/>
      <c r="E37" s="47"/>
      <c r="F37" s="47"/>
      <c r="G37" s="3"/>
    </row>
    <row r="38" spans="1:11" ht="15.75" x14ac:dyDescent="0.25">
      <c r="A38" s="9" t="s">
        <v>54</v>
      </c>
      <c r="B38" s="9"/>
      <c r="C38" s="15"/>
      <c r="D38" s="16"/>
      <c r="E38" s="14"/>
      <c r="F38" s="14"/>
      <c r="G38" s="3"/>
    </row>
    <row r="39" spans="1:11" x14ac:dyDescent="0.2">
      <c r="A39" s="31" t="s">
        <v>16</v>
      </c>
      <c r="B39" s="31"/>
      <c r="C39" s="35">
        <f>C34/('[5]Distrib Capital Forecast Data'!C25-'[5]Distrib Capital Forecast Data'!C15-'[5]Distrib Capital Forecast Data'!C17-'[5]Distrib Capital Forecast Data'!C23-'[5]Distrib Capital Forecast Data'!C24)</f>
        <v>3.0627234639978317E-2</v>
      </c>
      <c r="D39" s="35">
        <f>D34/('[5]Distrib Capital Forecast Data'!D25-'[5]Distrib Capital Forecast Data'!D15-'[5]Distrib Capital Forecast Data'!D17-'[5]Distrib Capital Forecast Data'!D23-'[5]Distrib Capital Forecast Data'!D24)</f>
        <v>1.7651239199457987E-2</v>
      </c>
      <c r="E39" s="35">
        <f>E34/('[5]Distrib Capital Forecast Data'!E25-'[5]Distrib Capital Forecast Data'!E15-'[5]Distrib Capital Forecast Data'!E17-'[5]Distrib Capital Forecast Data'!E23-'[5]Distrib Capital Forecast Data'!E24)</f>
        <v>2.0742720372105276E-2</v>
      </c>
      <c r="F39" s="35">
        <f>F34/('[5]Distrib Capital Forecast Data'!F25-'[5]Distrib Capital Forecast Data'!F15-'[5]Distrib Capital Forecast Data'!F17-'[5]Distrib Capital Forecast Data'!F23-'[5]Distrib Capital Forecast Data'!F24)</f>
        <v>2.212620932576247E-2</v>
      </c>
      <c r="G39" s="3"/>
      <c r="H39" s="99" t="s">
        <v>47</v>
      </c>
    </row>
    <row r="40" spans="1:11" x14ac:dyDescent="0.2">
      <c r="A40" s="31" t="s">
        <v>13</v>
      </c>
      <c r="B40" s="31"/>
      <c r="C40" s="45">
        <f>C35/('[5]Distrib Capital Forecast Data'!C15+'[5]Distrib Capital Forecast Data'!C17+'[5]Distrib Capital Forecast Data'!C23)</f>
        <v>0.14588173116314607</v>
      </c>
      <c r="D40" s="45">
        <f>D35/('[5]Distrib Capital Forecast Data'!D15+'[5]Distrib Capital Forecast Data'!D17+'[5]Distrib Capital Forecast Data'!D23)</f>
        <v>0.15322089474364858</v>
      </c>
      <c r="E40" s="45">
        <f>E35/('[5]Distrib Capital Forecast Data'!E15+'[5]Distrib Capital Forecast Data'!E17+'[5]Distrib Capital Forecast Data'!E23)</f>
        <v>0.33147872955025992</v>
      </c>
      <c r="F40" s="45">
        <f>F35/('[5]Distrib Capital Forecast Data'!F15+'[5]Distrib Capital Forecast Data'!F17+'[5]Distrib Capital Forecast Data'!F23)</f>
        <v>0.22435932199515682</v>
      </c>
      <c r="G40" s="3"/>
      <c r="H40" s="100" t="s">
        <v>47</v>
      </c>
    </row>
    <row r="41" spans="1:11" ht="15.75" x14ac:dyDescent="0.25">
      <c r="A41" s="8" t="s">
        <v>5</v>
      </c>
      <c r="B41" s="8"/>
      <c r="C41" s="50">
        <f>(C34+C35)/('[5]Distrib Capital Forecast Data'!C25-'[5]Distrib Capital Forecast Data'!C24)</f>
        <v>4.4980134712727042E-2</v>
      </c>
      <c r="D41" s="50">
        <f>(D34+D35)/('[5]Distrib Capital Forecast Data'!D25-'[5]Distrib Capital Forecast Data'!D24)</f>
        <v>3.3091660812333022E-2</v>
      </c>
      <c r="E41" s="50">
        <f>(E34+E35)/('[5]Distrib Capital Forecast Data'!E25-'[5]Distrib Capital Forecast Data'!E24)</f>
        <v>6.7336525943579542E-2</v>
      </c>
      <c r="F41" s="101">
        <f>(F34+F35)/('[5]Distrib Capital Forecast Data'!F25-'[5]Distrib Capital Forecast Data'!F24)</f>
        <v>4.869124465004946E-2</v>
      </c>
      <c r="G41" s="51"/>
      <c r="H41" s="99" t="s">
        <v>47</v>
      </c>
    </row>
    <row r="42" spans="1:11" ht="16.5" thickBot="1" x14ac:dyDescent="0.3">
      <c r="A42" s="8"/>
      <c r="B42" s="8"/>
      <c r="C42" s="50"/>
      <c r="D42" s="50"/>
      <c r="E42" s="50"/>
      <c r="F42" s="50"/>
      <c r="G42" s="51"/>
      <c r="H42" s="52"/>
    </row>
    <row r="43" spans="1:11" ht="16.5" thickBot="1" x14ac:dyDescent="0.3">
      <c r="A43" s="106" t="s">
        <v>60</v>
      </c>
      <c r="B43" s="102"/>
      <c r="C43" s="103"/>
      <c r="D43" s="103"/>
      <c r="E43" s="103"/>
      <c r="F43" s="103">
        <f>F41</f>
        <v>4.869124465004946E-2</v>
      </c>
      <c r="G43" s="104"/>
      <c r="H43" s="105">
        <v>1</v>
      </c>
    </row>
    <row r="44" spans="1:11" x14ac:dyDescent="0.2">
      <c r="C44" s="44"/>
      <c r="D44" s="44"/>
      <c r="E44" s="44"/>
      <c r="F44" s="44"/>
    </row>
    <row r="45" spans="1:11" ht="15.75" x14ac:dyDescent="0.25">
      <c r="A45" s="51" t="s">
        <v>31</v>
      </c>
      <c r="C45" s="44"/>
      <c r="D45" s="44"/>
      <c r="E45" s="44"/>
      <c r="F45" s="44"/>
    </row>
    <row r="46" spans="1:11" x14ac:dyDescent="0.2">
      <c r="A46" s="107" t="s">
        <v>61</v>
      </c>
      <c r="C46" s="44"/>
      <c r="D46" s="44"/>
      <c r="E46" s="44"/>
      <c r="F46" s="44"/>
    </row>
    <row r="47" spans="1:11" x14ac:dyDescent="0.2">
      <c r="A47" s="1" t="s">
        <v>42</v>
      </c>
      <c r="C47" s="44"/>
      <c r="D47" s="44"/>
      <c r="E47" s="44"/>
      <c r="F47" s="44"/>
    </row>
    <row r="48" spans="1:11" x14ac:dyDescent="0.2">
      <c r="A48" s="1" t="s">
        <v>43</v>
      </c>
      <c r="C48" s="44"/>
      <c r="D48" s="44"/>
      <c r="E48" s="44"/>
      <c r="F48" s="44"/>
    </row>
    <row r="49" spans="1:3" x14ac:dyDescent="0.2">
      <c r="A49" s="1" t="s">
        <v>55</v>
      </c>
    </row>
    <row r="50" spans="1:3" x14ac:dyDescent="0.2">
      <c r="A50" s="1" t="s">
        <v>59</v>
      </c>
    </row>
    <row r="54" spans="1:3" x14ac:dyDescent="0.2">
      <c r="C54" s="17"/>
    </row>
    <row r="66" spans="3:3" x14ac:dyDescent="0.2">
      <c r="C66" s="17"/>
    </row>
  </sheetData>
  <mergeCells count="8">
    <mergeCell ref="C10:F10"/>
    <mergeCell ref="A1:H1"/>
    <mergeCell ref="A3:H3"/>
    <mergeCell ref="A4:H4"/>
    <mergeCell ref="A7:H7"/>
    <mergeCell ref="A6:H6"/>
    <mergeCell ref="A5:H5"/>
    <mergeCell ref="A2:H2"/>
  </mergeCells>
  <printOptions horizontalCentered="1"/>
  <pageMargins left="0.4" right="0.4" top="1" bottom="0.75" header="0.5" footer="0.5"/>
  <pageSetup scale="48" orientation="landscape" r:id="rId1"/>
  <headerFooter alignWithMargins="0"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0E8BA-6FB6-47E8-AB4C-5AE07D41D0B0}">
  <sheetPr>
    <pageSetUpPr fitToPage="1"/>
  </sheetPr>
  <dimension ref="A1:I86"/>
  <sheetViews>
    <sheetView zoomScale="70" zoomScaleNormal="70" workbookViewId="0">
      <selection activeCell="A6" sqref="A6:F6"/>
    </sheetView>
  </sheetViews>
  <sheetFormatPr defaultColWidth="9.140625" defaultRowHeight="15" x14ac:dyDescent="0.2"/>
  <cols>
    <col min="1" max="1" width="87.7109375" style="1" customWidth="1"/>
    <col min="2" max="4" width="30.5703125" style="1" customWidth="1"/>
    <col min="5" max="5" width="1.5703125" style="1" customWidth="1"/>
    <col min="6" max="6" width="89.7109375" style="1" bestFit="1" customWidth="1"/>
    <col min="7" max="7" width="9.7109375" style="1" bestFit="1" customWidth="1"/>
    <col min="8" max="8" width="11" style="1" bestFit="1" customWidth="1"/>
    <col min="9" max="254" width="9.140625" style="1"/>
    <col min="255" max="255" width="7.7109375" style="1" customWidth="1"/>
    <col min="256" max="256" width="75.28515625" style="1" customWidth="1"/>
    <col min="257" max="258" width="15.7109375" style="1" customWidth="1"/>
    <col min="259" max="259" width="16.28515625" style="1" bestFit="1" customWidth="1"/>
    <col min="260" max="260" width="7.7109375" style="1" customWidth="1"/>
    <col min="261" max="261" width="23.42578125" style="1" bestFit="1" customWidth="1"/>
    <col min="262" max="263" width="9.7109375" style="1" bestFit="1" customWidth="1"/>
    <col min="264" max="510" width="9.140625" style="1"/>
    <col min="511" max="511" width="7.7109375" style="1" customWidth="1"/>
    <col min="512" max="512" width="75.28515625" style="1" customWidth="1"/>
    <col min="513" max="514" width="15.7109375" style="1" customWidth="1"/>
    <col min="515" max="515" width="16.28515625" style="1" bestFit="1" customWidth="1"/>
    <col min="516" max="516" width="7.7109375" style="1" customWidth="1"/>
    <col min="517" max="517" width="23.42578125" style="1" bestFit="1" customWidth="1"/>
    <col min="518" max="519" width="9.7109375" style="1" bestFit="1" customWidth="1"/>
    <col min="520" max="766" width="9.140625" style="1"/>
    <col min="767" max="767" width="7.7109375" style="1" customWidth="1"/>
    <col min="768" max="768" width="75.28515625" style="1" customWidth="1"/>
    <col min="769" max="770" width="15.7109375" style="1" customWidth="1"/>
    <col min="771" max="771" width="16.28515625" style="1" bestFit="1" customWidth="1"/>
    <col min="772" max="772" width="7.7109375" style="1" customWidth="1"/>
    <col min="773" max="773" width="23.42578125" style="1" bestFit="1" customWidth="1"/>
    <col min="774" max="775" width="9.7109375" style="1" bestFit="1" customWidth="1"/>
    <col min="776" max="1022" width="9.140625" style="1"/>
    <col min="1023" max="1023" width="7.7109375" style="1" customWidth="1"/>
    <col min="1024" max="1024" width="75.28515625" style="1" customWidth="1"/>
    <col min="1025" max="1026" width="15.7109375" style="1" customWidth="1"/>
    <col min="1027" max="1027" width="16.28515625" style="1" bestFit="1" customWidth="1"/>
    <col min="1028" max="1028" width="7.7109375" style="1" customWidth="1"/>
    <col min="1029" max="1029" width="23.42578125" style="1" bestFit="1" customWidth="1"/>
    <col min="1030" max="1031" width="9.7109375" style="1" bestFit="1" customWidth="1"/>
    <col min="1032" max="1278" width="9.140625" style="1"/>
    <col min="1279" max="1279" width="7.7109375" style="1" customWidth="1"/>
    <col min="1280" max="1280" width="75.28515625" style="1" customWidth="1"/>
    <col min="1281" max="1282" width="15.7109375" style="1" customWidth="1"/>
    <col min="1283" max="1283" width="16.28515625" style="1" bestFit="1" customWidth="1"/>
    <col min="1284" max="1284" width="7.7109375" style="1" customWidth="1"/>
    <col min="1285" max="1285" width="23.42578125" style="1" bestFit="1" customWidth="1"/>
    <col min="1286" max="1287" width="9.7109375" style="1" bestFit="1" customWidth="1"/>
    <col min="1288" max="1534" width="9.140625" style="1"/>
    <col min="1535" max="1535" width="7.7109375" style="1" customWidth="1"/>
    <col min="1536" max="1536" width="75.28515625" style="1" customWidth="1"/>
    <col min="1537" max="1538" width="15.7109375" style="1" customWidth="1"/>
    <col min="1539" max="1539" width="16.28515625" style="1" bestFit="1" customWidth="1"/>
    <col min="1540" max="1540" width="7.7109375" style="1" customWidth="1"/>
    <col min="1541" max="1541" width="23.42578125" style="1" bestFit="1" customWidth="1"/>
    <col min="1542" max="1543" width="9.7109375" style="1" bestFit="1" customWidth="1"/>
    <col min="1544" max="1790" width="9.140625" style="1"/>
    <col min="1791" max="1791" width="7.7109375" style="1" customWidth="1"/>
    <col min="1792" max="1792" width="75.28515625" style="1" customWidth="1"/>
    <col min="1793" max="1794" width="15.7109375" style="1" customWidth="1"/>
    <col min="1795" max="1795" width="16.28515625" style="1" bestFit="1" customWidth="1"/>
    <col min="1796" max="1796" width="7.7109375" style="1" customWidth="1"/>
    <col min="1797" max="1797" width="23.42578125" style="1" bestFit="1" customWidth="1"/>
    <col min="1798" max="1799" width="9.7109375" style="1" bestFit="1" customWidth="1"/>
    <col min="1800" max="2046" width="9.140625" style="1"/>
    <col min="2047" max="2047" width="7.7109375" style="1" customWidth="1"/>
    <col min="2048" max="2048" width="75.28515625" style="1" customWidth="1"/>
    <col min="2049" max="2050" width="15.7109375" style="1" customWidth="1"/>
    <col min="2051" max="2051" width="16.28515625" style="1" bestFit="1" customWidth="1"/>
    <col min="2052" max="2052" width="7.7109375" style="1" customWidth="1"/>
    <col min="2053" max="2053" width="23.42578125" style="1" bestFit="1" customWidth="1"/>
    <col min="2054" max="2055" width="9.7109375" style="1" bestFit="1" customWidth="1"/>
    <col min="2056" max="2302" width="9.140625" style="1"/>
    <col min="2303" max="2303" width="7.7109375" style="1" customWidth="1"/>
    <col min="2304" max="2304" width="75.28515625" style="1" customWidth="1"/>
    <col min="2305" max="2306" width="15.7109375" style="1" customWidth="1"/>
    <col min="2307" max="2307" width="16.28515625" style="1" bestFit="1" customWidth="1"/>
    <col min="2308" max="2308" width="7.7109375" style="1" customWidth="1"/>
    <col min="2309" max="2309" width="23.42578125" style="1" bestFit="1" customWidth="1"/>
    <col min="2310" max="2311" width="9.7109375" style="1" bestFit="1" customWidth="1"/>
    <col min="2312" max="2558" width="9.140625" style="1"/>
    <col min="2559" max="2559" width="7.7109375" style="1" customWidth="1"/>
    <col min="2560" max="2560" width="75.28515625" style="1" customWidth="1"/>
    <col min="2561" max="2562" width="15.7109375" style="1" customWidth="1"/>
    <col min="2563" max="2563" width="16.28515625" style="1" bestFit="1" customWidth="1"/>
    <col min="2564" max="2564" width="7.7109375" style="1" customWidth="1"/>
    <col min="2565" max="2565" width="23.42578125" style="1" bestFit="1" customWidth="1"/>
    <col min="2566" max="2567" width="9.7109375" style="1" bestFit="1" customWidth="1"/>
    <col min="2568" max="2814" width="9.140625" style="1"/>
    <col min="2815" max="2815" width="7.7109375" style="1" customWidth="1"/>
    <col min="2816" max="2816" width="75.28515625" style="1" customWidth="1"/>
    <col min="2817" max="2818" width="15.7109375" style="1" customWidth="1"/>
    <col min="2819" max="2819" width="16.28515625" style="1" bestFit="1" customWidth="1"/>
    <col min="2820" max="2820" width="7.7109375" style="1" customWidth="1"/>
    <col min="2821" max="2821" width="23.42578125" style="1" bestFit="1" customWidth="1"/>
    <col min="2822" max="2823" width="9.7109375" style="1" bestFit="1" customWidth="1"/>
    <col min="2824" max="3070" width="9.140625" style="1"/>
    <col min="3071" max="3071" width="7.7109375" style="1" customWidth="1"/>
    <col min="3072" max="3072" width="75.28515625" style="1" customWidth="1"/>
    <col min="3073" max="3074" width="15.7109375" style="1" customWidth="1"/>
    <col min="3075" max="3075" width="16.28515625" style="1" bestFit="1" customWidth="1"/>
    <col min="3076" max="3076" width="7.7109375" style="1" customWidth="1"/>
    <col min="3077" max="3077" width="23.42578125" style="1" bestFit="1" customWidth="1"/>
    <col min="3078" max="3079" width="9.7109375" style="1" bestFit="1" customWidth="1"/>
    <col min="3080" max="3326" width="9.140625" style="1"/>
    <col min="3327" max="3327" width="7.7109375" style="1" customWidth="1"/>
    <col min="3328" max="3328" width="75.28515625" style="1" customWidth="1"/>
    <col min="3329" max="3330" width="15.7109375" style="1" customWidth="1"/>
    <col min="3331" max="3331" width="16.28515625" style="1" bestFit="1" customWidth="1"/>
    <col min="3332" max="3332" width="7.7109375" style="1" customWidth="1"/>
    <col min="3333" max="3333" width="23.42578125" style="1" bestFit="1" customWidth="1"/>
    <col min="3334" max="3335" width="9.7109375" style="1" bestFit="1" customWidth="1"/>
    <col min="3336" max="3582" width="9.140625" style="1"/>
    <col min="3583" max="3583" width="7.7109375" style="1" customWidth="1"/>
    <col min="3584" max="3584" width="75.28515625" style="1" customWidth="1"/>
    <col min="3585" max="3586" width="15.7109375" style="1" customWidth="1"/>
    <col min="3587" max="3587" width="16.28515625" style="1" bestFit="1" customWidth="1"/>
    <col min="3588" max="3588" width="7.7109375" style="1" customWidth="1"/>
    <col min="3589" max="3589" width="23.42578125" style="1" bestFit="1" customWidth="1"/>
    <col min="3590" max="3591" width="9.7109375" style="1" bestFit="1" customWidth="1"/>
    <col min="3592" max="3838" width="9.140625" style="1"/>
    <col min="3839" max="3839" width="7.7109375" style="1" customWidth="1"/>
    <col min="3840" max="3840" width="75.28515625" style="1" customWidth="1"/>
    <col min="3841" max="3842" width="15.7109375" style="1" customWidth="1"/>
    <col min="3843" max="3843" width="16.28515625" style="1" bestFit="1" customWidth="1"/>
    <col min="3844" max="3844" width="7.7109375" style="1" customWidth="1"/>
    <col min="3845" max="3845" width="23.42578125" style="1" bestFit="1" customWidth="1"/>
    <col min="3846" max="3847" width="9.7109375" style="1" bestFit="1" customWidth="1"/>
    <col min="3848" max="4094" width="9.140625" style="1"/>
    <col min="4095" max="4095" width="7.7109375" style="1" customWidth="1"/>
    <col min="4096" max="4096" width="75.28515625" style="1" customWidth="1"/>
    <col min="4097" max="4098" width="15.7109375" style="1" customWidth="1"/>
    <col min="4099" max="4099" width="16.28515625" style="1" bestFit="1" customWidth="1"/>
    <col min="4100" max="4100" width="7.7109375" style="1" customWidth="1"/>
    <col min="4101" max="4101" width="23.42578125" style="1" bestFit="1" customWidth="1"/>
    <col min="4102" max="4103" width="9.7109375" style="1" bestFit="1" customWidth="1"/>
    <col min="4104" max="4350" width="9.140625" style="1"/>
    <col min="4351" max="4351" width="7.7109375" style="1" customWidth="1"/>
    <col min="4352" max="4352" width="75.28515625" style="1" customWidth="1"/>
    <col min="4353" max="4354" width="15.7109375" style="1" customWidth="1"/>
    <col min="4355" max="4355" width="16.28515625" style="1" bestFit="1" customWidth="1"/>
    <col min="4356" max="4356" width="7.7109375" style="1" customWidth="1"/>
    <col min="4357" max="4357" width="23.42578125" style="1" bestFit="1" customWidth="1"/>
    <col min="4358" max="4359" width="9.7109375" style="1" bestFit="1" customWidth="1"/>
    <col min="4360" max="4606" width="9.140625" style="1"/>
    <col min="4607" max="4607" width="7.7109375" style="1" customWidth="1"/>
    <col min="4608" max="4608" width="75.28515625" style="1" customWidth="1"/>
    <col min="4609" max="4610" width="15.7109375" style="1" customWidth="1"/>
    <col min="4611" max="4611" width="16.28515625" style="1" bestFit="1" customWidth="1"/>
    <col min="4612" max="4612" width="7.7109375" style="1" customWidth="1"/>
    <col min="4613" max="4613" width="23.42578125" style="1" bestFit="1" customWidth="1"/>
    <col min="4614" max="4615" width="9.7109375" style="1" bestFit="1" customWidth="1"/>
    <col min="4616" max="4862" width="9.140625" style="1"/>
    <col min="4863" max="4863" width="7.7109375" style="1" customWidth="1"/>
    <col min="4864" max="4864" width="75.28515625" style="1" customWidth="1"/>
    <col min="4865" max="4866" width="15.7109375" style="1" customWidth="1"/>
    <col min="4867" max="4867" width="16.28515625" style="1" bestFit="1" customWidth="1"/>
    <col min="4868" max="4868" width="7.7109375" style="1" customWidth="1"/>
    <col min="4869" max="4869" width="23.42578125" style="1" bestFit="1" customWidth="1"/>
    <col min="4870" max="4871" width="9.7109375" style="1" bestFit="1" customWidth="1"/>
    <col min="4872" max="5118" width="9.140625" style="1"/>
    <col min="5119" max="5119" width="7.7109375" style="1" customWidth="1"/>
    <col min="5120" max="5120" width="75.28515625" style="1" customWidth="1"/>
    <col min="5121" max="5122" width="15.7109375" style="1" customWidth="1"/>
    <col min="5123" max="5123" width="16.28515625" style="1" bestFit="1" customWidth="1"/>
    <col min="5124" max="5124" width="7.7109375" style="1" customWidth="1"/>
    <col min="5125" max="5125" width="23.42578125" style="1" bestFit="1" customWidth="1"/>
    <col min="5126" max="5127" width="9.7109375" style="1" bestFit="1" customWidth="1"/>
    <col min="5128" max="5374" width="9.140625" style="1"/>
    <col min="5375" max="5375" width="7.7109375" style="1" customWidth="1"/>
    <col min="5376" max="5376" width="75.28515625" style="1" customWidth="1"/>
    <col min="5377" max="5378" width="15.7109375" style="1" customWidth="1"/>
    <col min="5379" max="5379" width="16.28515625" style="1" bestFit="1" customWidth="1"/>
    <col min="5380" max="5380" width="7.7109375" style="1" customWidth="1"/>
    <col min="5381" max="5381" width="23.42578125" style="1" bestFit="1" customWidth="1"/>
    <col min="5382" max="5383" width="9.7109375" style="1" bestFit="1" customWidth="1"/>
    <col min="5384" max="5630" width="9.140625" style="1"/>
    <col min="5631" max="5631" width="7.7109375" style="1" customWidth="1"/>
    <col min="5632" max="5632" width="75.28515625" style="1" customWidth="1"/>
    <col min="5633" max="5634" width="15.7109375" style="1" customWidth="1"/>
    <col min="5635" max="5635" width="16.28515625" style="1" bestFit="1" customWidth="1"/>
    <col min="5636" max="5636" width="7.7109375" style="1" customWidth="1"/>
    <col min="5637" max="5637" width="23.42578125" style="1" bestFit="1" customWidth="1"/>
    <col min="5638" max="5639" width="9.7109375" style="1" bestFit="1" customWidth="1"/>
    <col min="5640" max="5886" width="9.140625" style="1"/>
    <col min="5887" max="5887" width="7.7109375" style="1" customWidth="1"/>
    <col min="5888" max="5888" width="75.28515625" style="1" customWidth="1"/>
    <col min="5889" max="5890" width="15.7109375" style="1" customWidth="1"/>
    <col min="5891" max="5891" width="16.28515625" style="1" bestFit="1" customWidth="1"/>
    <col min="5892" max="5892" width="7.7109375" style="1" customWidth="1"/>
    <col min="5893" max="5893" width="23.42578125" style="1" bestFit="1" customWidth="1"/>
    <col min="5894" max="5895" width="9.7109375" style="1" bestFit="1" customWidth="1"/>
    <col min="5896" max="6142" width="9.140625" style="1"/>
    <col min="6143" max="6143" width="7.7109375" style="1" customWidth="1"/>
    <col min="6144" max="6144" width="75.28515625" style="1" customWidth="1"/>
    <col min="6145" max="6146" width="15.7109375" style="1" customWidth="1"/>
    <col min="6147" max="6147" width="16.28515625" style="1" bestFit="1" customWidth="1"/>
    <col min="6148" max="6148" width="7.7109375" style="1" customWidth="1"/>
    <col min="6149" max="6149" width="23.42578125" style="1" bestFit="1" customWidth="1"/>
    <col min="6150" max="6151" width="9.7109375" style="1" bestFit="1" customWidth="1"/>
    <col min="6152" max="6398" width="9.140625" style="1"/>
    <col min="6399" max="6399" width="7.7109375" style="1" customWidth="1"/>
    <col min="6400" max="6400" width="75.28515625" style="1" customWidth="1"/>
    <col min="6401" max="6402" width="15.7109375" style="1" customWidth="1"/>
    <col min="6403" max="6403" width="16.28515625" style="1" bestFit="1" customWidth="1"/>
    <col min="6404" max="6404" width="7.7109375" style="1" customWidth="1"/>
    <col min="6405" max="6405" width="23.42578125" style="1" bestFit="1" customWidth="1"/>
    <col min="6406" max="6407" width="9.7109375" style="1" bestFit="1" customWidth="1"/>
    <col min="6408" max="6654" width="9.140625" style="1"/>
    <col min="6655" max="6655" width="7.7109375" style="1" customWidth="1"/>
    <col min="6656" max="6656" width="75.28515625" style="1" customWidth="1"/>
    <col min="6657" max="6658" width="15.7109375" style="1" customWidth="1"/>
    <col min="6659" max="6659" width="16.28515625" style="1" bestFit="1" customWidth="1"/>
    <col min="6660" max="6660" width="7.7109375" style="1" customWidth="1"/>
    <col min="6661" max="6661" width="23.42578125" style="1" bestFit="1" customWidth="1"/>
    <col min="6662" max="6663" width="9.7109375" style="1" bestFit="1" customWidth="1"/>
    <col min="6664" max="6910" width="9.140625" style="1"/>
    <col min="6911" max="6911" width="7.7109375" style="1" customWidth="1"/>
    <col min="6912" max="6912" width="75.28515625" style="1" customWidth="1"/>
    <col min="6913" max="6914" width="15.7109375" style="1" customWidth="1"/>
    <col min="6915" max="6915" width="16.28515625" style="1" bestFit="1" customWidth="1"/>
    <col min="6916" max="6916" width="7.7109375" style="1" customWidth="1"/>
    <col min="6917" max="6917" width="23.42578125" style="1" bestFit="1" customWidth="1"/>
    <col min="6918" max="6919" width="9.7109375" style="1" bestFit="1" customWidth="1"/>
    <col min="6920" max="7166" width="9.140625" style="1"/>
    <col min="7167" max="7167" width="7.7109375" style="1" customWidth="1"/>
    <col min="7168" max="7168" width="75.28515625" style="1" customWidth="1"/>
    <col min="7169" max="7170" width="15.7109375" style="1" customWidth="1"/>
    <col min="7171" max="7171" width="16.28515625" style="1" bestFit="1" customWidth="1"/>
    <col min="7172" max="7172" width="7.7109375" style="1" customWidth="1"/>
    <col min="7173" max="7173" width="23.42578125" style="1" bestFit="1" customWidth="1"/>
    <col min="7174" max="7175" width="9.7109375" style="1" bestFit="1" customWidth="1"/>
    <col min="7176" max="7422" width="9.140625" style="1"/>
    <col min="7423" max="7423" width="7.7109375" style="1" customWidth="1"/>
    <col min="7424" max="7424" width="75.28515625" style="1" customWidth="1"/>
    <col min="7425" max="7426" width="15.7109375" style="1" customWidth="1"/>
    <col min="7427" max="7427" width="16.28515625" style="1" bestFit="1" customWidth="1"/>
    <col min="7428" max="7428" width="7.7109375" style="1" customWidth="1"/>
    <col min="7429" max="7429" width="23.42578125" style="1" bestFit="1" customWidth="1"/>
    <col min="7430" max="7431" width="9.7109375" style="1" bestFit="1" customWidth="1"/>
    <col min="7432" max="7678" width="9.140625" style="1"/>
    <col min="7679" max="7679" width="7.7109375" style="1" customWidth="1"/>
    <col min="7680" max="7680" width="75.28515625" style="1" customWidth="1"/>
    <col min="7681" max="7682" width="15.7109375" style="1" customWidth="1"/>
    <col min="7683" max="7683" width="16.28515625" style="1" bestFit="1" customWidth="1"/>
    <col min="7684" max="7684" width="7.7109375" style="1" customWidth="1"/>
    <col min="7685" max="7685" width="23.42578125" style="1" bestFit="1" customWidth="1"/>
    <col min="7686" max="7687" width="9.7109375" style="1" bestFit="1" customWidth="1"/>
    <col min="7688" max="7934" width="9.140625" style="1"/>
    <col min="7935" max="7935" width="7.7109375" style="1" customWidth="1"/>
    <col min="7936" max="7936" width="75.28515625" style="1" customWidth="1"/>
    <col min="7937" max="7938" width="15.7109375" style="1" customWidth="1"/>
    <col min="7939" max="7939" width="16.28515625" style="1" bestFit="1" customWidth="1"/>
    <col min="7940" max="7940" width="7.7109375" style="1" customWidth="1"/>
    <col min="7941" max="7941" width="23.42578125" style="1" bestFit="1" customWidth="1"/>
    <col min="7942" max="7943" width="9.7109375" style="1" bestFit="1" customWidth="1"/>
    <col min="7944" max="8190" width="9.140625" style="1"/>
    <col min="8191" max="8191" width="7.7109375" style="1" customWidth="1"/>
    <col min="8192" max="8192" width="75.28515625" style="1" customWidth="1"/>
    <col min="8193" max="8194" width="15.7109375" style="1" customWidth="1"/>
    <col min="8195" max="8195" width="16.28515625" style="1" bestFit="1" customWidth="1"/>
    <col min="8196" max="8196" width="7.7109375" style="1" customWidth="1"/>
    <col min="8197" max="8197" width="23.42578125" style="1" bestFit="1" customWidth="1"/>
    <col min="8198" max="8199" width="9.7109375" style="1" bestFit="1" customWidth="1"/>
    <col min="8200" max="8446" width="9.140625" style="1"/>
    <col min="8447" max="8447" width="7.7109375" style="1" customWidth="1"/>
    <col min="8448" max="8448" width="75.28515625" style="1" customWidth="1"/>
    <col min="8449" max="8450" width="15.7109375" style="1" customWidth="1"/>
    <col min="8451" max="8451" width="16.28515625" style="1" bestFit="1" customWidth="1"/>
    <col min="8452" max="8452" width="7.7109375" style="1" customWidth="1"/>
    <col min="8453" max="8453" width="23.42578125" style="1" bestFit="1" customWidth="1"/>
    <col min="8454" max="8455" width="9.7109375" style="1" bestFit="1" customWidth="1"/>
    <col min="8456" max="8702" width="9.140625" style="1"/>
    <col min="8703" max="8703" width="7.7109375" style="1" customWidth="1"/>
    <col min="8704" max="8704" width="75.28515625" style="1" customWidth="1"/>
    <col min="8705" max="8706" width="15.7109375" style="1" customWidth="1"/>
    <col min="8707" max="8707" width="16.28515625" style="1" bestFit="1" customWidth="1"/>
    <col min="8708" max="8708" width="7.7109375" style="1" customWidth="1"/>
    <col min="8709" max="8709" width="23.42578125" style="1" bestFit="1" customWidth="1"/>
    <col min="8710" max="8711" width="9.7109375" style="1" bestFit="1" customWidth="1"/>
    <col min="8712" max="8958" width="9.140625" style="1"/>
    <col min="8959" max="8959" width="7.7109375" style="1" customWidth="1"/>
    <col min="8960" max="8960" width="75.28515625" style="1" customWidth="1"/>
    <col min="8961" max="8962" width="15.7109375" style="1" customWidth="1"/>
    <col min="8963" max="8963" width="16.28515625" style="1" bestFit="1" customWidth="1"/>
    <col min="8964" max="8964" width="7.7109375" style="1" customWidth="1"/>
    <col min="8965" max="8965" width="23.42578125" style="1" bestFit="1" customWidth="1"/>
    <col min="8966" max="8967" width="9.7109375" style="1" bestFit="1" customWidth="1"/>
    <col min="8968" max="9214" width="9.140625" style="1"/>
    <col min="9215" max="9215" width="7.7109375" style="1" customWidth="1"/>
    <col min="9216" max="9216" width="75.28515625" style="1" customWidth="1"/>
    <col min="9217" max="9218" width="15.7109375" style="1" customWidth="1"/>
    <col min="9219" max="9219" width="16.28515625" style="1" bestFit="1" customWidth="1"/>
    <col min="9220" max="9220" width="7.7109375" style="1" customWidth="1"/>
    <col min="9221" max="9221" width="23.42578125" style="1" bestFit="1" customWidth="1"/>
    <col min="9222" max="9223" width="9.7109375" style="1" bestFit="1" customWidth="1"/>
    <col min="9224" max="9470" width="9.140625" style="1"/>
    <col min="9471" max="9471" width="7.7109375" style="1" customWidth="1"/>
    <col min="9472" max="9472" width="75.28515625" style="1" customWidth="1"/>
    <col min="9473" max="9474" width="15.7109375" style="1" customWidth="1"/>
    <col min="9475" max="9475" width="16.28515625" style="1" bestFit="1" customWidth="1"/>
    <col min="9476" max="9476" width="7.7109375" style="1" customWidth="1"/>
    <col min="9477" max="9477" width="23.42578125" style="1" bestFit="1" customWidth="1"/>
    <col min="9478" max="9479" width="9.7109375" style="1" bestFit="1" customWidth="1"/>
    <col min="9480" max="9726" width="9.140625" style="1"/>
    <col min="9727" max="9727" width="7.7109375" style="1" customWidth="1"/>
    <col min="9728" max="9728" width="75.28515625" style="1" customWidth="1"/>
    <col min="9729" max="9730" width="15.7109375" style="1" customWidth="1"/>
    <col min="9731" max="9731" width="16.28515625" style="1" bestFit="1" customWidth="1"/>
    <col min="9732" max="9732" width="7.7109375" style="1" customWidth="1"/>
    <col min="9733" max="9733" width="23.42578125" style="1" bestFit="1" customWidth="1"/>
    <col min="9734" max="9735" width="9.7109375" style="1" bestFit="1" customWidth="1"/>
    <col min="9736" max="9982" width="9.140625" style="1"/>
    <col min="9983" max="9983" width="7.7109375" style="1" customWidth="1"/>
    <col min="9984" max="9984" width="75.28515625" style="1" customWidth="1"/>
    <col min="9985" max="9986" width="15.7109375" style="1" customWidth="1"/>
    <col min="9987" max="9987" width="16.28515625" style="1" bestFit="1" customWidth="1"/>
    <col min="9988" max="9988" width="7.7109375" style="1" customWidth="1"/>
    <col min="9989" max="9989" width="23.42578125" style="1" bestFit="1" customWidth="1"/>
    <col min="9990" max="9991" width="9.7109375" style="1" bestFit="1" customWidth="1"/>
    <col min="9992" max="10238" width="9.140625" style="1"/>
    <col min="10239" max="10239" width="7.7109375" style="1" customWidth="1"/>
    <col min="10240" max="10240" width="75.28515625" style="1" customWidth="1"/>
    <col min="10241" max="10242" width="15.7109375" style="1" customWidth="1"/>
    <col min="10243" max="10243" width="16.28515625" style="1" bestFit="1" customWidth="1"/>
    <col min="10244" max="10244" width="7.7109375" style="1" customWidth="1"/>
    <col min="10245" max="10245" width="23.42578125" style="1" bestFit="1" customWidth="1"/>
    <col min="10246" max="10247" width="9.7109375" style="1" bestFit="1" customWidth="1"/>
    <col min="10248" max="10494" width="9.140625" style="1"/>
    <col min="10495" max="10495" width="7.7109375" style="1" customWidth="1"/>
    <col min="10496" max="10496" width="75.28515625" style="1" customWidth="1"/>
    <col min="10497" max="10498" width="15.7109375" style="1" customWidth="1"/>
    <col min="10499" max="10499" width="16.28515625" style="1" bestFit="1" customWidth="1"/>
    <col min="10500" max="10500" width="7.7109375" style="1" customWidth="1"/>
    <col min="10501" max="10501" width="23.42578125" style="1" bestFit="1" customWidth="1"/>
    <col min="10502" max="10503" width="9.7109375" style="1" bestFit="1" customWidth="1"/>
    <col min="10504" max="10750" width="9.140625" style="1"/>
    <col min="10751" max="10751" width="7.7109375" style="1" customWidth="1"/>
    <col min="10752" max="10752" width="75.28515625" style="1" customWidth="1"/>
    <col min="10753" max="10754" width="15.7109375" style="1" customWidth="1"/>
    <col min="10755" max="10755" width="16.28515625" style="1" bestFit="1" customWidth="1"/>
    <col min="10756" max="10756" width="7.7109375" style="1" customWidth="1"/>
    <col min="10757" max="10757" width="23.42578125" style="1" bestFit="1" customWidth="1"/>
    <col min="10758" max="10759" width="9.7109375" style="1" bestFit="1" customWidth="1"/>
    <col min="10760" max="11006" width="9.140625" style="1"/>
    <col min="11007" max="11007" width="7.7109375" style="1" customWidth="1"/>
    <col min="11008" max="11008" width="75.28515625" style="1" customWidth="1"/>
    <col min="11009" max="11010" width="15.7109375" style="1" customWidth="1"/>
    <col min="11011" max="11011" width="16.28515625" style="1" bestFit="1" customWidth="1"/>
    <col min="11012" max="11012" width="7.7109375" style="1" customWidth="1"/>
    <col min="11013" max="11013" width="23.42578125" style="1" bestFit="1" customWidth="1"/>
    <col min="11014" max="11015" width="9.7109375" style="1" bestFit="1" customWidth="1"/>
    <col min="11016" max="11262" width="9.140625" style="1"/>
    <col min="11263" max="11263" width="7.7109375" style="1" customWidth="1"/>
    <col min="11264" max="11264" width="75.28515625" style="1" customWidth="1"/>
    <col min="11265" max="11266" width="15.7109375" style="1" customWidth="1"/>
    <col min="11267" max="11267" width="16.28515625" style="1" bestFit="1" customWidth="1"/>
    <col min="11268" max="11268" width="7.7109375" style="1" customWidth="1"/>
    <col min="11269" max="11269" width="23.42578125" style="1" bestFit="1" customWidth="1"/>
    <col min="11270" max="11271" width="9.7109375" style="1" bestFit="1" customWidth="1"/>
    <col min="11272" max="11518" width="9.140625" style="1"/>
    <col min="11519" max="11519" width="7.7109375" style="1" customWidth="1"/>
    <col min="11520" max="11520" width="75.28515625" style="1" customWidth="1"/>
    <col min="11521" max="11522" width="15.7109375" style="1" customWidth="1"/>
    <col min="11523" max="11523" width="16.28515625" style="1" bestFit="1" customWidth="1"/>
    <col min="11524" max="11524" width="7.7109375" style="1" customWidth="1"/>
    <col min="11525" max="11525" width="23.42578125" style="1" bestFit="1" customWidth="1"/>
    <col min="11526" max="11527" width="9.7109375" style="1" bestFit="1" customWidth="1"/>
    <col min="11528" max="11774" width="9.140625" style="1"/>
    <col min="11775" max="11775" width="7.7109375" style="1" customWidth="1"/>
    <col min="11776" max="11776" width="75.28515625" style="1" customWidth="1"/>
    <col min="11777" max="11778" width="15.7109375" style="1" customWidth="1"/>
    <col min="11779" max="11779" width="16.28515625" style="1" bestFit="1" customWidth="1"/>
    <col min="11780" max="11780" width="7.7109375" style="1" customWidth="1"/>
    <col min="11781" max="11781" width="23.42578125" style="1" bestFit="1" customWidth="1"/>
    <col min="11782" max="11783" width="9.7109375" style="1" bestFit="1" customWidth="1"/>
    <col min="11784" max="12030" width="9.140625" style="1"/>
    <col min="12031" max="12031" width="7.7109375" style="1" customWidth="1"/>
    <col min="12032" max="12032" width="75.28515625" style="1" customWidth="1"/>
    <col min="12033" max="12034" width="15.7109375" style="1" customWidth="1"/>
    <col min="12035" max="12035" width="16.28515625" style="1" bestFit="1" customWidth="1"/>
    <col min="12036" max="12036" width="7.7109375" style="1" customWidth="1"/>
    <col min="12037" max="12037" width="23.42578125" style="1" bestFit="1" customWidth="1"/>
    <col min="12038" max="12039" width="9.7109375" style="1" bestFit="1" customWidth="1"/>
    <col min="12040" max="12286" width="9.140625" style="1"/>
    <col min="12287" max="12287" width="7.7109375" style="1" customWidth="1"/>
    <col min="12288" max="12288" width="75.28515625" style="1" customWidth="1"/>
    <col min="12289" max="12290" width="15.7109375" style="1" customWidth="1"/>
    <col min="12291" max="12291" width="16.28515625" style="1" bestFit="1" customWidth="1"/>
    <col min="12292" max="12292" width="7.7109375" style="1" customWidth="1"/>
    <col min="12293" max="12293" width="23.42578125" style="1" bestFit="1" customWidth="1"/>
    <col min="12294" max="12295" width="9.7109375" style="1" bestFit="1" customWidth="1"/>
    <col min="12296" max="12542" width="9.140625" style="1"/>
    <col min="12543" max="12543" width="7.7109375" style="1" customWidth="1"/>
    <col min="12544" max="12544" width="75.28515625" style="1" customWidth="1"/>
    <col min="12545" max="12546" width="15.7109375" style="1" customWidth="1"/>
    <col min="12547" max="12547" width="16.28515625" style="1" bestFit="1" customWidth="1"/>
    <col min="12548" max="12548" width="7.7109375" style="1" customWidth="1"/>
    <col min="12549" max="12549" width="23.42578125" style="1" bestFit="1" customWidth="1"/>
    <col min="12550" max="12551" width="9.7109375" style="1" bestFit="1" customWidth="1"/>
    <col min="12552" max="12798" width="9.140625" style="1"/>
    <col min="12799" max="12799" width="7.7109375" style="1" customWidth="1"/>
    <col min="12800" max="12800" width="75.28515625" style="1" customWidth="1"/>
    <col min="12801" max="12802" width="15.7109375" style="1" customWidth="1"/>
    <col min="12803" max="12803" width="16.28515625" style="1" bestFit="1" customWidth="1"/>
    <col min="12804" max="12804" width="7.7109375" style="1" customWidth="1"/>
    <col min="12805" max="12805" width="23.42578125" style="1" bestFit="1" customWidth="1"/>
    <col min="12806" max="12807" width="9.7109375" style="1" bestFit="1" customWidth="1"/>
    <col min="12808" max="13054" width="9.140625" style="1"/>
    <col min="13055" max="13055" width="7.7109375" style="1" customWidth="1"/>
    <col min="13056" max="13056" width="75.28515625" style="1" customWidth="1"/>
    <col min="13057" max="13058" width="15.7109375" style="1" customWidth="1"/>
    <col min="13059" max="13059" width="16.28515625" style="1" bestFit="1" customWidth="1"/>
    <col min="13060" max="13060" width="7.7109375" style="1" customWidth="1"/>
    <col min="13061" max="13061" width="23.42578125" style="1" bestFit="1" customWidth="1"/>
    <col min="13062" max="13063" width="9.7109375" style="1" bestFit="1" customWidth="1"/>
    <col min="13064" max="13310" width="9.140625" style="1"/>
    <col min="13311" max="13311" width="7.7109375" style="1" customWidth="1"/>
    <col min="13312" max="13312" width="75.28515625" style="1" customWidth="1"/>
    <col min="13313" max="13314" width="15.7109375" style="1" customWidth="1"/>
    <col min="13315" max="13315" width="16.28515625" style="1" bestFit="1" customWidth="1"/>
    <col min="13316" max="13316" width="7.7109375" style="1" customWidth="1"/>
    <col min="13317" max="13317" width="23.42578125" style="1" bestFit="1" customWidth="1"/>
    <col min="13318" max="13319" width="9.7109375" style="1" bestFit="1" customWidth="1"/>
    <col min="13320" max="13566" width="9.140625" style="1"/>
    <col min="13567" max="13567" width="7.7109375" style="1" customWidth="1"/>
    <col min="13568" max="13568" width="75.28515625" style="1" customWidth="1"/>
    <col min="13569" max="13570" width="15.7109375" style="1" customWidth="1"/>
    <col min="13571" max="13571" width="16.28515625" style="1" bestFit="1" customWidth="1"/>
    <col min="13572" max="13572" width="7.7109375" style="1" customWidth="1"/>
    <col min="13573" max="13573" width="23.42578125" style="1" bestFit="1" customWidth="1"/>
    <col min="13574" max="13575" width="9.7109375" style="1" bestFit="1" customWidth="1"/>
    <col min="13576" max="13822" width="9.140625" style="1"/>
    <col min="13823" max="13823" width="7.7109375" style="1" customWidth="1"/>
    <col min="13824" max="13824" width="75.28515625" style="1" customWidth="1"/>
    <col min="13825" max="13826" width="15.7109375" style="1" customWidth="1"/>
    <col min="13827" max="13827" width="16.28515625" style="1" bestFit="1" customWidth="1"/>
    <col min="13828" max="13828" width="7.7109375" style="1" customWidth="1"/>
    <col min="13829" max="13829" width="23.42578125" style="1" bestFit="1" customWidth="1"/>
    <col min="13830" max="13831" width="9.7109375" style="1" bestFit="1" customWidth="1"/>
    <col min="13832" max="14078" width="9.140625" style="1"/>
    <col min="14079" max="14079" width="7.7109375" style="1" customWidth="1"/>
    <col min="14080" max="14080" width="75.28515625" style="1" customWidth="1"/>
    <col min="14081" max="14082" width="15.7109375" style="1" customWidth="1"/>
    <col min="14083" max="14083" width="16.28515625" style="1" bestFit="1" customWidth="1"/>
    <col min="14084" max="14084" width="7.7109375" style="1" customWidth="1"/>
    <col min="14085" max="14085" width="23.42578125" style="1" bestFit="1" customWidth="1"/>
    <col min="14086" max="14087" width="9.7109375" style="1" bestFit="1" customWidth="1"/>
    <col min="14088" max="14334" width="9.140625" style="1"/>
    <col min="14335" max="14335" width="7.7109375" style="1" customWidth="1"/>
    <col min="14336" max="14336" width="75.28515625" style="1" customWidth="1"/>
    <col min="14337" max="14338" width="15.7109375" style="1" customWidth="1"/>
    <col min="14339" max="14339" width="16.28515625" style="1" bestFit="1" customWidth="1"/>
    <col min="14340" max="14340" width="7.7109375" style="1" customWidth="1"/>
    <col min="14341" max="14341" width="23.42578125" style="1" bestFit="1" customWidth="1"/>
    <col min="14342" max="14343" width="9.7109375" style="1" bestFit="1" customWidth="1"/>
    <col min="14344" max="14590" width="9.140625" style="1"/>
    <col min="14591" max="14591" width="7.7109375" style="1" customWidth="1"/>
    <col min="14592" max="14592" width="75.28515625" style="1" customWidth="1"/>
    <col min="14593" max="14594" width="15.7109375" style="1" customWidth="1"/>
    <col min="14595" max="14595" width="16.28515625" style="1" bestFit="1" customWidth="1"/>
    <col min="14596" max="14596" width="7.7109375" style="1" customWidth="1"/>
    <col min="14597" max="14597" width="23.42578125" style="1" bestFit="1" customWidth="1"/>
    <col min="14598" max="14599" width="9.7109375" style="1" bestFit="1" customWidth="1"/>
    <col min="14600" max="14846" width="9.140625" style="1"/>
    <col min="14847" max="14847" width="7.7109375" style="1" customWidth="1"/>
    <col min="14848" max="14848" width="75.28515625" style="1" customWidth="1"/>
    <col min="14849" max="14850" width="15.7109375" style="1" customWidth="1"/>
    <col min="14851" max="14851" width="16.28515625" style="1" bestFit="1" customWidth="1"/>
    <col min="14852" max="14852" width="7.7109375" style="1" customWidth="1"/>
    <col min="14853" max="14853" width="23.42578125" style="1" bestFit="1" customWidth="1"/>
    <col min="14854" max="14855" width="9.7109375" style="1" bestFit="1" customWidth="1"/>
    <col min="14856" max="15102" width="9.140625" style="1"/>
    <col min="15103" max="15103" width="7.7109375" style="1" customWidth="1"/>
    <col min="15104" max="15104" width="75.28515625" style="1" customWidth="1"/>
    <col min="15105" max="15106" width="15.7109375" style="1" customWidth="1"/>
    <col min="15107" max="15107" width="16.28515625" style="1" bestFit="1" customWidth="1"/>
    <col min="15108" max="15108" width="7.7109375" style="1" customWidth="1"/>
    <col min="15109" max="15109" width="23.42578125" style="1" bestFit="1" customWidth="1"/>
    <col min="15110" max="15111" width="9.7109375" style="1" bestFit="1" customWidth="1"/>
    <col min="15112" max="15358" width="9.140625" style="1"/>
    <col min="15359" max="15359" width="7.7109375" style="1" customWidth="1"/>
    <col min="15360" max="15360" width="75.28515625" style="1" customWidth="1"/>
    <col min="15361" max="15362" width="15.7109375" style="1" customWidth="1"/>
    <col min="15363" max="15363" width="16.28515625" style="1" bestFit="1" customWidth="1"/>
    <col min="15364" max="15364" width="7.7109375" style="1" customWidth="1"/>
    <col min="15365" max="15365" width="23.42578125" style="1" bestFit="1" customWidth="1"/>
    <col min="15366" max="15367" width="9.7109375" style="1" bestFit="1" customWidth="1"/>
    <col min="15368" max="15614" width="9.140625" style="1"/>
    <col min="15615" max="15615" width="7.7109375" style="1" customWidth="1"/>
    <col min="15616" max="15616" width="75.28515625" style="1" customWidth="1"/>
    <col min="15617" max="15618" width="15.7109375" style="1" customWidth="1"/>
    <col min="15619" max="15619" width="16.28515625" style="1" bestFit="1" customWidth="1"/>
    <col min="15620" max="15620" width="7.7109375" style="1" customWidth="1"/>
    <col min="15621" max="15621" width="23.42578125" style="1" bestFit="1" customWidth="1"/>
    <col min="15622" max="15623" width="9.7109375" style="1" bestFit="1" customWidth="1"/>
    <col min="15624" max="15870" width="9.140625" style="1"/>
    <col min="15871" max="15871" width="7.7109375" style="1" customWidth="1"/>
    <col min="15872" max="15872" width="75.28515625" style="1" customWidth="1"/>
    <col min="15873" max="15874" width="15.7109375" style="1" customWidth="1"/>
    <col min="15875" max="15875" width="16.28515625" style="1" bestFit="1" customWidth="1"/>
    <col min="15876" max="15876" width="7.7109375" style="1" customWidth="1"/>
    <col min="15877" max="15877" width="23.42578125" style="1" bestFit="1" customWidth="1"/>
    <col min="15878" max="15879" width="9.7109375" style="1" bestFit="1" customWidth="1"/>
    <col min="15880" max="16126" width="9.140625" style="1"/>
    <col min="16127" max="16127" width="7.7109375" style="1" customWidth="1"/>
    <col min="16128" max="16128" width="75.28515625" style="1" customWidth="1"/>
    <col min="16129" max="16130" width="15.7109375" style="1" customWidth="1"/>
    <col min="16131" max="16131" width="16.28515625" style="1" bestFit="1" customWidth="1"/>
    <col min="16132" max="16132" width="7.7109375" style="1" customWidth="1"/>
    <col min="16133" max="16133" width="23.42578125" style="1" bestFit="1" customWidth="1"/>
    <col min="16134" max="16135" width="9.7109375" style="1" bestFit="1" customWidth="1"/>
    <col min="16136" max="16384" width="9.140625" style="1"/>
  </cols>
  <sheetData>
    <row r="1" spans="1:9" ht="15.75" x14ac:dyDescent="0.25">
      <c r="A1" s="114" t="s">
        <v>70</v>
      </c>
      <c r="B1" s="114"/>
      <c r="C1" s="114"/>
      <c r="D1" s="114"/>
      <c r="E1" s="114"/>
      <c r="F1" s="114"/>
    </row>
    <row r="3" spans="1:9" ht="15.75" x14ac:dyDescent="0.25">
      <c r="A3" s="113" t="s">
        <v>0</v>
      </c>
      <c r="B3" s="113"/>
      <c r="C3" s="113"/>
      <c r="D3" s="113"/>
      <c r="E3" s="113"/>
      <c r="F3" s="113"/>
    </row>
    <row r="4" spans="1:9" ht="15.75" x14ac:dyDescent="0.25">
      <c r="A4" s="113"/>
      <c r="B4" s="113"/>
      <c r="C4" s="113"/>
      <c r="D4" s="113"/>
      <c r="E4" s="113"/>
      <c r="F4" s="113"/>
    </row>
    <row r="5" spans="1:9" ht="15.75" x14ac:dyDescent="0.25">
      <c r="A5" s="113"/>
      <c r="B5" s="113"/>
      <c r="C5" s="113"/>
      <c r="D5" s="113"/>
      <c r="E5" s="113"/>
      <c r="F5" s="113"/>
    </row>
    <row r="6" spans="1:9" ht="15.75" x14ac:dyDescent="0.25">
      <c r="A6" s="113" t="s">
        <v>23</v>
      </c>
      <c r="B6" s="113"/>
      <c r="C6" s="113"/>
      <c r="D6" s="113"/>
      <c r="E6" s="113"/>
      <c r="F6" s="113"/>
    </row>
    <row r="9" spans="1:9" ht="15.75" x14ac:dyDescent="0.25">
      <c r="A9" s="2"/>
      <c r="B9" s="76"/>
      <c r="C9" s="76"/>
      <c r="D9" s="2"/>
      <c r="E9" s="2"/>
    </row>
    <row r="10" spans="1:9" ht="16.5" thickBot="1" x14ac:dyDescent="0.3">
      <c r="B10" s="112" t="s">
        <v>63</v>
      </c>
      <c r="C10" s="112"/>
      <c r="D10" s="112"/>
      <c r="E10" s="4"/>
      <c r="F10" s="96" t="s">
        <v>64</v>
      </c>
      <c r="G10" s="7"/>
      <c r="H10" s="7"/>
    </row>
    <row r="11" spans="1:9" ht="15.75" x14ac:dyDescent="0.25">
      <c r="A11" s="53" t="s">
        <v>26</v>
      </c>
      <c r="B11" s="53"/>
      <c r="C11" s="53"/>
      <c r="D11" s="8"/>
      <c r="E11" s="4"/>
      <c r="F11" s="7"/>
      <c r="G11" s="7"/>
      <c r="H11" s="7"/>
    </row>
    <row r="12" spans="1:9" ht="15.75" x14ac:dyDescent="0.25">
      <c r="A12" s="84" t="s">
        <v>17</v>
      </c>
      <c r="B12" s="84" t="s">
        <v>37</v>
      </c>
      <c r="C12" s="84" t="s">
        <v>38</v>
      </c>
      <c r="D12" s="36" t="s">
        <v>39</v>
      </c>
      <c r="E12" s="4"/>
      <c r="F12" s="36" t="s">
        <v>39</v>
      </c>
      <c r="G12" s="7"/>
      <c r="H12" s="7"/>
    </row>
    <row r="13" spans="1:9" ht="15.75" x14ac:dyDescent="0.25">
      <c r="A13" s="8">
        <v>2014</v>
      </c>
      <c r="B13" s="66">
        <f>[7]TableS!$D$19</f>
        <v>2833.70984</v>
      </c>
      <c r="C13" s="66">
        <f>[7]TableS!$E$19</f>
        <v>1696.1559680000003</v>
      </c>
      <c r="D13" s="55">
        <f>B13/(B13+C13)</f>
        <v>0.62556154202084913</v>
      </c>
      <c r="E13" s="75"/>
      <c r="F13" s="55">
        <f>[8]Summary!$F$20</f>
        <v>0.30910978004499245</v>
      </c>
      <c r="G13" s="7"/>
      <c r="H13" s="7"/>
    </row>
    <row r="14" spans="1:9" ht="15.75" x14ac:dyDescent="0.25">
      <c r="A14" s="8">
        <v>2015</v>
      </c>
      <c r="B14" s="66">
        <f>[7]TableS!$D$21</f>
        <v>2799.7900320000003</v>
      </c>
      <c r="C14" s="66">
        <f>[7]TableS!$E$21</f>
        <v>1754.8346400000003</v>
      </c>
      <c r="D14" s="55">
        <f t="shared" ref="D14:D16" si="0">B14/(B14+C14)</f>
        <v>0.61471366657542226</v>
      </c>
      <c r="E14" s="75"/>
      <c r="F14" s="55">
        <f>[8]Summary!$F$25</f>
        <v>0.28744451281172345</v>
      </c>
      <c r="G14" s="7"/>
      <c r="H14" s="7"/>
    </row>
    <row r="15" spans="1:9" ht="17.25" x14ac:dyDescent="0.35">
      <c r="A15" s="8">
        <v>2016</v>
      </c>
      <c r="B15" s="67">
        <f>[7]TableS!$D$23</f>
        <v>3067.3516639999998</v>
      </c>
      <c r="C15" s="67">
        <f>[7]TableS!$E$23</f>
        <v>2046.6584319999999</v>
      </c>
      <c r="D15" s="91">
        <f t="shared" si="0"/>
        <v>0.59979382254234792</v>
      </c>
      <c r="E15" s="75"/>
      <c r="F15" s="95">
        <f>[8]Summary!$F$30</f>
        <v>0.52936360127437687</v>
      </c>
      <c r="G15" s="7"/>
      <c r="H15" s="7"/>
    </row>
    <row r="16" spans="1:9" ht="15.75" x14ac:dyDescent="0.25">
      <c r="A16" s="8" t="s">
        <v>14</v>
      </c>
      <c r="B16" s="66">
        <f>AVERAGE(B13,B14,B15)</f>
        <v>2900.2838453333334</v>
      </c>
      <c r="C16" s="66">
        <f>AVERAGE(C13,C14,C15)</f>
        <v>1832.5496800000001</v>
      </c>
      <c r="D16" s="55">
        <f t="shared" si="0"/>
        <v>0.6128007312763164</v>
      </c>
      <c r="E16" s="75"/>
      <c r="F16" s="55">
        <f>AVERAGE(F13,F14,F15)</f>
        <v>0.37530596471036426</v>
      </c>
      <c r="G16" s="44"/>
      <c r="H16" s="94"/>
      <c r="I16" s="44"/>
    </row>
    <row r="17" spans="1:9" ht="15.75" x14ac:dyDescent="0.25">
      <c r="A17" s="8"/>
      <c r="B17" s="31"/>
      <c r="C17" s="31"/>
      <c r="D17" s="55"/>
      <c r="E17" s="75"/>
      <c r="F17" s="55"/>
      <c r="G17" s="7"/>
      <c r="H17" s="7"/>
      <c r="I17" s="44"/>
    </row>
    <row r="18" spans="1:9" ht="15.75" x14ac:dyDescent="0.25">
      <c r="A18" s="84" t="s">
        <v>13</v>
      </c>
      <c r="B18" s="31"/>
      <c r="C18" s="31"/>
      <c r="D18" s="55"/>
      <c r="E18" s="4"/>
      <c r="F18" s="55"/>
      <c r="G18" s="7"/>
      <c r="H18" s="7"/>
    </row>
    <row r="19" spans="1:9" ht="15.75" x14ac:dyDescent="0.25">
      <c r="A19" s="8">
        <v>2014</v>
      </c>
      <c r="B19" s="66">
        <f>[7]TableS!$D$6</f>
        <v>2724.89</v>
      </c>
      <c r="C19" s="66">
        <f>[7]TableS!$E$6</f>
        <v>1321.97</v>
      </c>
      <c r="D19" s="55">
        <f>B19/(B19+C19)</f>
        <v>0.67333438764869558</v>
      </c>
      <c r="E19" s="75"/>
      <c r="F19" s="55">
        <f>[8]Summary!$F$3</f>
        <v>0.334506621619024</v>
      </c>
      <c r="G19" s="7"/>
      <c r="H19" s="7"/>
    </row>
    <row r="20" spans="1:9" ht="15.75" x14ac:dyDescent="0.25">
      <c r="A20" s="8">
        <v>2015</v>
      </c>
      <c r="B20" s="66">
        <f>[7]TableS!$D$8</f>
        <v>2705.63</v>
      </c>
      <c r="C20" s="66">
        <f>[7]TableS!$E$8</f>
        <v>1537.6600000000003</v>
      </c>
      <c r="D20" s="55">
        <f t="shared" ref="D20:D22" si="1">B20/(B20+C20)</f>
        <v>0.63762552170603459</v>
      </c>
      <c r="E20" s="75"/>
      <c r="F20" s="55">
        <f>[8]Summary!$F$8</f>
        <v>0.3503114116432407</v>
      </c>
      <c r="G20" s="7"/>
      <c r="H20" s="7"/>
    </row>
    <row r="21" spans="1:9" ht="17.25" x14ac:dyDescent="0.35">
      <c r="A21" s="8">
        <v>2016</v>
      </c>
      <c r="B21" s="67">
        <f>[7]TableS!$D$10</f>
        <v>2755.8500000000004</v>
      </c>
      <c r="C21" s="67">
        <f>[7]TableS!$E$10</f>
        <v>1672.5899999999997</v>
      </c>
      <c r="D21" s="91">
        <f t="shared" si="1"/>
        <v>0.62230717814851277</v>
      </c>
      <c r="E21" s="75"/>
      <c r="F21" s="95">
        <f>[8]Summary!$F$13</f>
        <v>0.6654012086621367</v>
      </c>
      <c r="G21" s="7"/>
      <c r="H21" s="7"/>
    </row>
    <row r="22" spans="1:9" ht="15.75" x14ac:dyDescent="0.25">
      <c r="A22" s="8" t="s">
        <v>14</v>
      </c>
      <c r="B22" s="66">
        <f>AVERAGE(B19,B20,B21)</f>
        <v>2728.7900000000004</v>
      </c>
      <c r="C22" s="66">
        <f>AVERAGE(C19,C20,C21)</f>
        <v>1510.7399999999998</v>
      </c>
      <c r="D22" s="55">
        <f t="shared" si="1"/>
        <v>0.64365389559691755</v>
      </c>
      <c r="E22" s="75"/>
      <c r="F22" s="55">
        <f>AVERAGE(F19,F20,F21)</f>
        <v>0.45007308064146717</v>
      </c>
      <c r="G22" s="44"/>
      <c r="H22" s="44"/>
    </row>
    <row r="23" spans="1:9" ht="15.75" x14ac:dyDescent="0.25">
      <c r="A23" s="31"/>
      <c r="B23" s="31"/>
      <c r="C23" s="31"/>
      <c r="D23" s="25"/>
      <c r="E23" s="4"/>
      <c r="F23" s="7"/>
      <c r="G23" s="7"/>
      <c r="H23" s="7"/>
    </row>
    <row r="24" spans="1:9" ht="15.75" x14ac:dyDescent="0.25">
      <c r="A24" s="54" t="s">
        <v>27</v>
      </c>
      <c r="B24" s="54"/>
      <c r="C24" s="54"/>
      <c r="D24" s="24"/>
      <c r="E24" s="4"/>
      <c r="F24" s="7"/>
      <c r="G24" s="46"/>
      <c r="H24" s="7"/>
    </row>
    <row r="25" spans="1:9" ht="15.75" x14ac:dyDescent="0.25">
      <c r="A25" s="8" t="s">
        <v>24</v>
      </c>
      <c r="B25" s="8"/>
      <c r="C25" s="8"/>
      <c r="D25" s="55">
        <f>'Attachment A2'!F39</f>
        <v>2.212620932576247E-2</v>
      </c>
      <c r="E25" s="4"/>
      <c r="F25" s="92">
        <f>'Attachment A2'!H43</f>
        <v>1</v>
      </c>
      <c r="G25" s="46"/>
      <c r="H25" s="7"/>
    </row>
    <row r="26" spans="1:9" ht="15.75" x14ac:dyDescent="0.25">
      <c r="A26" s="8" t="s">
        <v>13</v>
      </c>
      <c r="B26" s="8"/>
      <c r="C26" s="8"/>
      <c r="D26" s="55">
        <f>'Attachment A2'!F40</f>
        <v>0.22435932199515682</v>
      </c>
      <c r="E26" s="4"/>
      <c r="F26" s="92">
        <f>'Attachment A2'!H43</f>
        <v>1</v>
      </c>
      <c r="G26" s="46"/>
      <c r="H26" s="7"/>
    </row>
    <row r="27" spans="1:9" ht="15.75" x14ac:dyDescent="0.25">
      <c r="A27" s="31"/>
      <c r="B27" s="31"/>
      <c r="C27" s="31"/>
      <c r="D27" s="24"/>
      <c r="E27" s="4"/>
      <c r="F27" s="7"/>
      <c r="G27" s="46"/>
      <c r="H27" s="7"/>
    </row>
    <row r="28" spans="1:9" ht="15.75" x14ac:dyDescent="0.25">
      <c r="A28" s="56" t="s">
        <v>25</v>
      </c>
      <c r="B28" s="90"/>
      <c r="C28" s="90"/>
      <c r="D28" s="24"/>
      <c r="E28" s="4"/>
      <c r="F28" s="7"/>
      <c r="G28" s="46"/>
      <c r="H28" s="7"/>
    </row>
    <row r="29" spans="1:9" ht="15.75" x14ac:dyDescent="0.25">
      <c r="A29" s="8" t="s">
        <v>24</v>
      </c>
      <c r="B29" s="8"/>
      <c r="C29" s="8"/>
      <c r="D29" s="55">
        <f>D16*D25</f>
        <v>1.3558957255200094E-2</v>
      </c>
      <c r="E29" s="4"/>
      <c r="F29" s="55">
        <f>F16*F25</f>
        <v>0.37530596471036426</v>
      </c>
      <c r="G29" s="7"/>
      <c r="H29" s="44"/>
    </row>
    <row r="30" spans="1:9" ht="15.75" x14ac:dyDescent="0.25">
      <c r="A30" s="8" t="s">
        <v>13</v>
      </c>
      <c r="B30" s="8"/>
      <c r="C30" s="8"/>
      <c r="D30" s="55">
        <f>D22*D26</f>
        <v>0.14440975161566588</v>
      </c>
      <c r="E30" s="4"/>
      <c r="F30" s="55">
        <f>F22*F26</f>
        <v>0.45007308064146717</v>
      </c>
      <c r="G30" s="7"/>
      <c r="H30" s="44"/>
    </row>
    <row r="31" spans="1:9" ht="15.75" x14ac:dyDescent="0.25">
      <c r="A31" s="18"/>
      <c r="B31" s="18"/>
      <c r="C31" s="18"/>
      <c r="D31" s="55"/>
      <c r="E31" s="4"/>
      <c r="F31" s="7"/>
      <c r="G31" s="7"/>
      <c r="H31" s="7"/>
    </row>
    <row r="32" spans="1:9" ht="15.75" x14ac:dyDescent="0.25">
      <c r="A32" s="53" t="s">
        <v>32</v>
      </c>
      <c r="B32" s="53"/>
      <c r="C32" s="53"/>
      <c r="E32" s="4"/>
      <c r="F32" s="7"/>
      <c r="G32" s="7"/>
      <c r="H32" s="7"/>
    </row>
    <row r="33" spans="1:8" ht="15.75" x14ac:dyDescent="0.25">
      <c r="A33" s="86" t="s">
        <v>56</v>
      </c>
      <c r="B33" s="86"/>
      <c r="C33" s="86"/>
      <c r="D33" s="85"/>
      <c r="E33" s="75"/>
      <c r="F33" s="7"/>
      <c r="G33" s="7"/>
      <c r="H33" s="7"/>
    </row>
    <row r="34" spans="1:8" ht="15.75" x14ac:dyDescent="0.25">
      <c r="A34" s="8" t="s">
        <v>24</v>
      </c>
      <c r="B34" s="8"/>
      <c r="C34" s="8"/>
      <c r="D34" s="82">
        <f>'Attachment A1'!D16</f>
        <v>129161.65006662767</v>
      </c>
      <c r="E34" s="75"/>
      <c r="F34" s="46">
        <f>'Attachment A1'!D30</f>
        <v>166759.06418621747</v>
      </c>
      <c r="G34" s="7"/>
      <c r="H34" s="7"/>
    </row>
    <row r="35" spans="1:8" ht="15.75" x14ac:dyDescent="0.25">
      <c r="A35" s="8" t="s">
        <v>13</v>
      </c>
      <c r="B35" s="8"/>
      <c r="C35" s="8"/>
      <c r="D35" s="83">
        <f>'Attachment A1'!H16</f>
        <v>44661.983499368427</v>
      </c>
      <c r="E35" s="75"/>
      <c r="F35" s="93">
        <f>'Attachment A1'!H30</f>
        <v>57662.553623409483</v>
      </c>
      <c r="G35" s="7"/>
      <c r="H35" s="7"/>
    </row>
    <row r="36" spans="1:8" ht="15.75" x14ac:dyDescent="0.25">
      <c r="A36" s="53"/>
      <c r="B36" s="53"/>
      <c r="C36" s="53"/>
      <c r="D36" s="82">
        <f>D34+D35</f>
        <v>173823.6335659961</v>
      </c>
      <c r="E36" s="75"/>
      <c r="F36" s="82">
        <f>F34+F35</f>
        <v>224421.61780962694</v>
      </c>
      <c r="G36" s="7"/>
      <c r="H36" s="7"/>
    </row>
    <row r="37" spans="1:8" ht="15.75" x14ac:dyDescent="0.25">
      <c r="A37" s="53"/>
      <c r="B37" s="53"/>
      <c r="C37" s="53"/>
      <c r="D37" s="76"/>
      <c r="E37" s="75"/>
      <c r="F37" s="7"/>
      <c r="G37" s="7"/>
      <c r="H37" s="7"/>
    </row>
    <row r="38" spans="1:8" ht="15.75" x14ac:dyDescent="0.25">
      <c r="A38" s="84" t="s">
        <v>57</v>
      </c>
      <c r="B38" s="84"/>
      <c r="C38" s="84"/>
      <c r="E38" s="4"/>
      <c r="F38" s="7"/>
      <c r="G38" s="7"/>
      <c r="H38" s="7"/>
    </row>
    <row r="39" spans="1:8" ht="15.75" x14ac:dyDescent="0.25">
      <c r="A39" s="8" t="s">
        <v>24</v>
      </c>
      <c r="B39" s="8"/>
      <c r="C39" s="8"/>
      <c r="D39" s="79">
        <f>D29*D34</f>
        <v>1751.297292264517</v>
      </c>
      <c r="E39" s="75"/>
      <c r="F39" s="79">
        <f>F29*F34</f>
        <v>62585.671458605902</v>
      </c>
      <c r="G39" s="7"/>
      <c r="H39" s="7"/>
    </row>
    <row r="40" spans="1:8" ht="15.75" x14ac:dyDescent="0.25">
      <c r="A40" s="8" t="s">
        <v>13</v>
      </c>
      <c r="B40" s="8"/>
      <c r="C40" s="8"/>
      <c r="D40" s="80">
        <f>D30*D35</f>
        <v>6449.6259438067627</v>
      </c>
      <c r="E40" s="75"/>
      <c r="F40" s="80">
        <f>F30*F35</f>
        <v>25952.363146941701</v>
      </c>
      <c r="G40" s="7"/>
      <c r="H40" s="7"/>
    </row>
    <row r="41" spans="1:8" ht="15.75" x14ac:dyDescent="0.25">
      <c r="A41" s="8" t="s">
        <v>5</v>
      </c>
      <c r="B41" s="8"/>
      <c r="C41" s="8"/>
      <c r="D41" s="79">
        <f>D39+D40</f>
        <v>8200.9232360712795</v>
      </c>
      <c r="E41" s="75"/>
      <c r="F41" s="79">
        <f>F39+F40</f>
        <v>88538.034605547611</v>
      </c>
      <c r="G41" s="7"/>
      <c r="H41" s="7"/>
    </row>
    <row r="42" spans="1:8" ht="16.5" thickBot="1" x14ac:dyDescent="0.3">
      <c r="A42" s="8"/>
      <c r="B42" s="8"/>
      <c r="C42" s="8"/>
      <c r="D42" s="79"/>
      <c r="E42" s="75"/>
      <c r="F42" s="44"/>
      <c r="G42" s="7"/>
      <c r="H42" s="7"/>
    </row>
    <row r="43" spans="1:8" ht="16.5" thickBot="1" x14ac:dyDescent="0.3">
      <c r="A43" s="87" t="s">
        <v>33</v>
      </c>
      <c r="B43" s="87"/>
      <c r="C43" s="87"/>
      <c r="D43" s="88">
        <f>D41/D36</f>
        <v>4.7179563951282907E-2</v>
      </c>
      <c r="E43" s="75"/>
      <c r="F43" s="88">
        <f>F41/F36</f>
        <v>0.39451651525234493</v>
      </c>
      <c r="G43" s="7"/>
      <c r="H43" s="7"/>
    </row>
    <row r="44" spans="1:8" ht="15.75" x14ac:dyDescent="0.25">
      <c r="A44" s="8"/>
      <c r="B44" s="8"/>
      <c r="C44" s="8"/>
      <c r="D44" s="78"/>
      <c r="E44" s="75"/>
      <c r="F44" s="7"/>
      <c r="G44" s="7"/>
      <c r="H44" s="7"/>
    </row>
    <row r="45" spans="1:8" ht="15.75" x14ac:dyDescent="0.25">
      <c r="A45" s="84" t="s">
        <v>58</v>
      </c>
      <c r="B45" s="84"/>
      <c r="C45" s="84"/>
      <c r="D45" s="65"/>
      <c r="E45" s="4"/>
      <c r="F45" s="65"/>
      <c r="G45" s="7"/>
      <c r="H45" s="7"/>
    </row>
    <row r="46" spans="1:8" ht="15.75" x14ac:dyDescent="0.25">
      <c r="A46" s="8" t="s">
        <v>24</v>
      </c>
      <c r="B46" s="8"/>
      <c r="C46" s="8"/>
      <c r="D46" s="79">
        <f>D34-D39</f>
        <v>127410.35277436316</v>
      </c>
      <c r="E46" s="4"/>
      <c r="F46" s="79">
        <f>F34-F39</f>
        <v>104173.39272761156</v>
      </c>
      <c r="G46" s="7"/>
      <c r="H46" s="7"/>
    </row>
    <row r="47" spans="1:8" ht="15.75" x14ac:dyDescent="0.25">
      <c r="A47" s="8" t="s">
        <v>13</v>
      </c>
      <c r="B47" s="8"/>
      <c r="C47" s="8"/>
      <c r="D47" s="80">
        <f>D35-D40</f>
        <v>38212.357555561663</v>
      </c>
      <c r="E47" s="4"/>
      <c r="F47" s="80">
        <f>F35-F40</f>
        <v>31710.190476467782</v>
      </c>
      <c r="G47" s="7"/>
      <c r="H47" s="7"/>
    </row>
    <row r="48" spans="1:8" ht="15.75" x14ac:dyDescent="0.25">
      <c r="A48" s="8" t="s">
        <v>5</v>
      </c>
      <c r="B48" s="8"/>
      <c r="C48" s="8"/>
      <c r="D48" s="79">
        <f>D46+D47</f>
        <v>165622.71032992483</v>
      </c>
      <c r="E48" s="62"/>
      <c r="F48" s="79">
        <f>F46+F47</f>
        <v>135883.58320407933</v>
      </c>
      <c r="G48" s="7"/>
      <c r="H48" s="7"/>
    </row>
    <row r="49" spans="1:9" ht="16.5" thickBot="1" x14ac:dyDescent="0.3">
      <c r="A49" s="8"/>
      <c r="B49" s="8"/>
      <c r="C49" s="8"/>
      <c r="D49" s="79"/>
      <c r="E49" s="75"/>
      <c r="F49" s="79"/>
      <c r="G49" s="7"/>
      <c r="H49" s="7"/>
    </row>
    <row r="50" spans="1:9" ht="16.5" thickBot="1" x14ac:dyDescent="0.3">
      <c r="A50" s="87" t="s">
        <v>33</v>
      </c>
      <c r="B50" s="87"/>
      <c r="C50" s="87"/>
      <c r="D50" s="89">
        <f>D48/D36</f>
        <v>0.95282043604871713</v>
      </c>
      <c r="E50" s="4"/>
      <c r="F50" s="89">
        <f>F48/F36</f>
        <v>0.60548348474765512</v>
      </c>
      <c r="G50" s="7"/>
      <c r="H50" s="7"/>
    </row>
    <row r="51" spans="1:9" ht="15.75" x14ac:dyDescent="0.25">
      <c r="A51" s="63"/>
      <c r="B51" s="63"/>
      <c r="C51" s="63"/>
      <c r="D51" s="81"/>
      <c r="E51" s="4"/>
      <c r="F51" s="7"/>
      <c r="G51" s="7"/>
      <c r="H51" s="7"/>
    </row>
    <row r="52" spans="1:9" ht="17.25" x14ac:dyDescent="0.35">
      <c r="A52" s="51"/>
      <c r="B52" s="63"/>
      <c r="C52" s="63"/>
      <c r="D52" s="67"/>
      <c r="E52" s="4"/>
      <c r="F52" s="74"/>
      <c r="G52" s="7"/>
      <c r="H52" s="44"/>
      <c r="I52" s="44"/>
    </row>
    <row r="53" spans="1:9" ht="15.75" x14ac:dyDescent="0.25">
      <c r="B53" s="63"/>
      <c r="C53" s="63"/>
      <c r="D53" s="66"/>
      <c r="E53" s="4"/>
      <c r="F53" s="73"/>
      <c r="G53" s="7"/>
      <c r="H53" s="44"/>
      <c r="I53" s="44"/>
    </row>
    <row r="54" spans="1:9" ht="15.75" x14ac:dyDescent="0.25">
      <c r="B54" s="64"/>
      <c r="C54" s="64"/>
      <c r="D54" s="66"/>
      <c r="E54" s="4"/>
      <c r="F54" s="21"/>
      <c r="G54" s="7"/>
      <c r="H54" s="7"/>
    </row>
    <row r="55" spans="1:9" ht="15.75" x14ac:dyDescent="0.25">
      <c r="A55" s="63"/>
      <c r="B55" s="63"/>
      <c r="C55" s="63"/>
      <c r="E55" s="4"/>
      <c r="F55" s="11"/>
      <c r="G55" s="7"/>
      <c r="H55" s="7"/>
    </row>
    <row r="56" spans="1:9" ht="15.75" x14ac:dyDescent="0.25">
      <c r="A56" s="63"/>
      <c r="B56" s="63"/>
      <c r="C56" s="63"/>
      <c r="D56" s="66"/>
      <c r="E56" s="4"/>
      <c r="F56" s="72"/>
      <c r="G56" s="7"/>
      <c r="H56" s="44"/>
      <c r="I56" s="44"/>
    </row>
    <row r="57" spans="1:9" ht="17.25" x14ac:dyDescent="0.35">
      <c r="A57" s="63"/>
      <c r="B57" s="63"/>
      <c r="C57" s="63"/>
      <c r="D57" s="67"/>
      <c r="E57" s="4"/>
      <c r="F57" s="74"/>
      <c r="G57" s="7"/>
      <c r="H57" s="44"/>
      <c r="I57" s="44"/>
    </row>
    <row r="58" spans="1:9" ht="15.75" x14ac:dyDescent="0.25">
      <c r="A58" s="63"/>
      <c r="B58" s="63"/>
      <c r="C58" s="63"/>
      <c r="D58" s="66"/>
      <c r="E58" s="4"/>
      <c r="F58" s="72"/>
      <c r="G58" s="7"/>
      <c r="H58" s="44"/>
      <c r="I58" s="44"/>
    </row>
    <row r="59" spans="1:9" ht="15.75" x14ac:dyDescent="0.25">
      <c r="A59" s="31"/>
      <c r="B59" s="31"/>
      <c r="C59" s="31"/>
      <c r="D59" s="21"/>
      <c r="E59" s="4"/>
      <c r="F59" s="7"/>
      <c r="G59" s="7"/>
      <c r="H59" s="7"/>
    </row>
    <row r="60" spans="1:9" ht="15.75" x14ac:dyDescent="0.25">
      <c r="A60" s="3"/>
      <c r="B60" s="3"/>
      <c r="C60" s="3"/>
      <c r="D60" s="47"/>
      <c r="E60" s="3"/>
    </row>
    <row r="61" spans="1:9" ht="15.75" x14ac:dyDescent="0.25">
      <c r="A61" s="9"/>
      <c r="B61" s="9"/>
      <c r="C61" s="9"/>
      <c r="D61" s="15"/>
      <c r="E61" s="3"/>
    </row>
    <row r="62" spans="1:9" x14ac:dyDescent="0.2">
      <c r="A62" s="31"/>
      <c r="B62" s="31"/>
      <c r="C62" s="31"/>
      <c r="D62" s="35"/>
      <c r="E62" s="3"/>
      <c r="F62" s="48"/>
    </row>
    <row r="63" spans="1:9" x14ac:dyDescent="0.2">
      <c r="A63" s="31"/>
      <c r="B63" s="31"/>
      <c r="C63" s="31"/>
      <c r="D63" s="45"/>
      <c r="E63" s="3"/>
      <c r="F63" s="49"/>
    </row>
    <row r="64" spans="1:9" ht="15.75" x14ac:dyDescent="0.25">
      <c r="A64" s="8"/>
      <c r="B64" s="8"/>
      <c r="C64" s="8"/>
      <c r="D64" s="50"/>
      <c r="E64" s="51"/>
      <c r="F64" s="52"/>
    </row>
    <row r="65" spans="4:4" x14ac:dyDescent="0.2">
      <c r="D65" s="44"/>
    </row>
    <row r="66" spans="4:4" x14ac:dyDescent="0.2">
      <c r="D66" s="44"/>
    </row>
    <row r="67" spans="4:4" x14ac:dyDescent="0.2">
      <c r="D67" s="44"/>
    </row>
    <row r="68" spans="4:4" x14ac:dyDescent="0.2">
      <c r="D68" s="44"/>
    </row>
    <row r="74" spans="4:4" x14ac:dyDescent="0.2">
      <c r="D74" s="17"/>
    </row>
    <row r="86" spans="4:4" x14ac:dyDescent="0.2">
      <c r="D86" s="17"/>
    </row>
  </sheetData>
  <mergeCells count="6">
    <mergeCell ref="B10:D10"/>
    <mergeCell ref="A1:F1"/>
    <mergeCell ref="A3:F3"/>
    <mergeCell ref="A4:F4"/>
    <mergeCell ref="A6:F6"/>
    <mergeCell ref="A5:F5"/>
  </mergeCells>
  <printOptions horizontalCentered="1"/>
  <pageMargins left="0.4" right="0.4" top="1" bottom="0.75" header="0.5" footer="0.5"/>
  <pageSetup scale="57" orientation="landscape" r:id="rId1"/>
  <headerFooter alignWithMargins="0"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Attachment A1</vt:lpstr>
      <vt:lpstr>Attachment A2</vt:lpstr>
      <vt:lpstr>Attachment A3</vt:lpstr>
      <vt:lpstr>'Attachment A1'!Print_Area</vt:lpstr>
      <vt:lpstr>'Attachment A2'!Print_Area</vt:lpstr>
      <vt:lpstr>'Attachment A3'!Print_Area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Saxe, William</dc:creator>
  <cp:lastModifiedBy>Anderson, Gregory S</cp:lastModifiedBy>
  <cp:lastPrinted>2019-05-22T15:56:32Z</cp:lastPrinted>
  <dcterms:created xsi:type="dcterms:W3CDTF">2019-04-06T17:26:34Z</dcterms:created>
  <dcterms:modified xsi:type="dcterms:W3CDTF">2019-06-06T18:30:18Z</dcterms:modified>
</cp:coreProperties>
</file>