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sempra.sharepoint.com/teams/rasmartmeter2.0/Shared Documents/Legal &amp; Regulatory Use Only/Workpapers for Filing/PUBLIC Workpapers/"/>
    </mc:Choice>
  </mc:AlternateContent>
  <xr:revisionPtr revIDLastSave="328" documentId="8_{6DF6EC7C-3ECD-41F2-9C0B-24FEB42E75BC}" xr6:coauthVersionLast="47" xr6:coauthVersionMax="47" xr10:uidLastSave="{5752F034-EB48-437C-9B57-F72D99E78344}"/>
  <bookViews>
    <workbookView xWindow="-120" yWindow="-120" windowWidth="29040" windowHeight="15720" firstSheet="1" activeTab="1" xr2:uid="{50D450B9-D901-4E49-A6DF-43AB73DF1E5C}"/>
  </bookViews>
  <sheets>
    <sheet name="Depreciation" sheetId="6" state="hidden" r:id="rId1"/>
    <sheet name="WP 3.10.1 Delayed Deployment" sheetId="14" r:id="rId2"/>
    <sheet name="Updated IT Assumption" sheetId="10" state="hidden" r:id="rId3"/>
    <sheet name="Dileep_Rough " sheetId="4" state="hidden" r:id="rId4"/>
  </sheets>
  <definedNames>
    <definedName name="begingyear">#REF!</definedName>
    <definedName name="endyea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6" i="14" l="1" a="1"/>
  <c r="E66" i="14" s="1"/>
  <c r="E65" i="14" a="1"/>
  <c r="E65" i="14" s="1"/>
  <c r="E64" i="14" a="1"/>
  <c r="E64" i="14" s="1"/>
  <c r="E63" i="14" a="1"/>
  <c r="E63" i="14" s="1"/>
  <c r="E62" i="14" a="1"/>
  <c r="E62" i="14" s="1"/>
  <c r="E61" i="14" a="1"/>
  <c r="E61" i="14" s="1"/>
  <c r="E60" i="14" a="1"/>
  <c r="E60" i="14"/>
  <c r="E59" i="14" a="1"/>
  <c r="E59" i="14"/>
  <c r="E58" i="14" a="1"/>
  <c r="E58" i="14" s="1"/>
  <c r="E51" i="14" a="1"/>
  <c r="E51" i="14" s="1"/>
  <c r="E50" i="14" a="1"/>
  <c r="E50" i="14" s="1"/>
  <c r="E49" i="14" a="1"/>
  <c r="E49" i="14" s="1"/>
  <c r="E48" i="14" a="1"/>
  <c r="E48" i="14" s="1"/>
  <c r="E47" i="14" a="1"/>
  <c r="E47" i="14" s="1"/>
  <c r="E46" i="14" a="1"/>
  <c r="E46" i="14" s="1"/>
  <c r="E45" i="14" a="1"/>
  <c r="E45" i="14" s="1"/>
  <c r="E44" i="14" a="1"/>
  <c r="E44" i="14" s="1"/>
  <c r="E43" i="14" a="1"/>
  <c r="E43" i="14" s="1"/>
  <c r="H58" i="14"/>
  <c r="I58" i="14"/>
  <c r="J58" i="14"/>
  <c r="K58" i="14"/>
  <c r="L58" i="14"/>
  <c r="M58" i="14"/>
  <c r="N58" i="14"/>
  <c r="O58" i="14"/>
  <c r="P58" i="14"/>
  <c r="Q58" i="14"/>
  <c r="R58" i="14"/>
  <c r="S58" i="14"/>
  <c r="T58" i="14"/>
  <c r="U58" i="14" s="1"/>
  <c r="V58" i="14" s="1"/>
  <c r="W58" i="14" s="1"/>
  <c r="X58" i="14" s="1"/>
  <c r="Y58" i="14" s="1"/>
  <c r="H59" i="14"/>
  <c r="I59" i="14"/>
  <c r="J59" i="14"/>
  <c r="K59" i="14"/>
  <c r="L59" i="14"/>
  <c r="M59" i="14"/>
  <c r="N59" i="14"/>
  <c r="O59" i="14"/>
  <c r="P59" i="14"/>
  <c r="Q59" i="14"/>
  <c r="R59" i="14"/>
  <c r="S59" i="14"/>
  <c r="T59" i="14"/>
  <c r="U59" i="14" s="1"/>
  <c r="V59" i="14" s="1"/>
  <c r="W59" i="14" s="1"/>
  <c r="X59" i="14" s="1"/>
  <c r="Y59" i="14" s="1"/>
  <c r="F60" i="14"/>
  <c r="G60" i="14"/>
  <c r="H60" i="14"/>
  <c r="I60" i="14"/>
  <c r="J60" i="14"/>
  <c r="K60" i="14"/>
  <c r="L60" i="14"/>
  <c r="M60" i="14"/>
  <c r="N60" i="14"/>
  <c r="O60" i="14"/>
  <c r="P60" i="14"/>
  <c r="Q60" i="14"/>
  <c r="R60" i="14"/>
  <c r="S60" i="14"/>
  <c r="T60" i="14"/>
  <c r="U60" i="14" s="1"/>
  <c r="V60" i="14" s="1"/>
  <c r="W60" i="14" s="1"/>
  <c r="X60" i="14" s="1"/>
  <c r="Y60" i="14" s="1"/>
  <c r="F61" i="14"/>
  <c r="G61" i="14"/>
  <c r="H61" i="14"/>
  <c r="I61" i="14"/>
  <c r="J61" i="14"/>
  <c r="K61" i="14"/>
  <c r="L61" i="14"/>
  <c r="M61" i="14"/>
  <c r="N61" i="14"/>
  <c r="O61" i="14"/>
  <c r="P61" i="14"/>
  <c r="Q61" i="14"/>
  <c r="R61" i="14"/>
  <c r="S61" i="14"/>
  <c r="T61" i="14"/>
  <c r="U61" i="14" s="1"/>
  <c r="V61" i="14" s="1"/>
  <c r="W61" i="14" s="1"/>
  <c r="X61" i="14" s="1"/>
  <c r="Y61" i="14" s="1"/>
  <c r="F62" i="14"/>
  <c r="G62" i="14"/>
  <c r="H62" i="14"/>
  <c r="I62" i="14"/>
  <c r="J62" i="14"/>
  <c r="K62" i="14"/>
  <c r="L62" i="14"/>
  <c r="M62" i="14"/>
  <c r="N62" i="14"/>
  <c r="O62" i="14"/>
  <c r="P62" i="14"/>
  <c r="Q62" i="14"/>
  <c r="R62" i="14"/>
  <c r="S62" i="14"/>
  <c r="T62" i="14"/>
  <c r="U62" i="14" s="1"/>
  <c r="V62" i="14" s="1"/>
  <c r="W62" i="14" s="1"/>
  <c r="X62" i="14" s="1"/>
  <c r="Y62" i="14" s="1"/>
  <c r="F63" i="14"/>
  <c r="G63" i="14"/>
  <c r="H63" i="14"/>
  <c r="I63" i="14"/>
  <c r="J63" i="14"/>
  <c r="K63" i="14"/>
  <c r="L63" i="14"/>
  <c r="M63" i="14"/>
  <c r="N63" i="14"/>
  <c r="O63" i="14"/>
  <c r="P63" i="14"/>
  <c r="Q63" i="14"/>
  <c r="R63" i="14"/>
  <c r="S63" i="14"/>
  <c r="T63" i="14"/>
  <c r="U63" i="14" s="1"/>
  <c r="V63" i="14" s="1"/>
  <c r="W63" i="14" s="1"/>
  <c r="X63" i="14" s="1"/>
  <c r="Y63" i="14" s="1"/>
  <c r="H64" i="14"/>
  <c r="I64" i="14"/>
  <c r="J64" i="14"/>
  <c r="K64" i="14"/>
  <c r="L64" i="14"/>
  <c r="M64" i="14"/>
  <c r="N64" i="14"/>
  <c r="O64" i="14"/>
  <c r="P64" i="14"/>
  <c r="Q64" i="14"/>
  <c r="R64" i="14"/>
  <c r="S64" i="14"/>
  <c r="T64" i="14"/>
  <c r="U64" i="14" s="1"/>
  <c r="V64" i="14" s="1"/>
  <c r="W64" i="14" s="1"/>
  <c r="X64" i="14" s="1"/>
  <c r="Y64" i="14" s="1"/>
  <c r="F65" i="14"/>
  <c r="G65" i="14"/>
  <c r="H65" i="14"/>
  <c r="I65" i="14"/>
  <c r="J65" i="14"/>
  <c r="K65" i="14"/>
  <c r="L65" i="14"/>
  <c r="M65" i="14"/>
  <c r="N65" i="14"/>
  <c r="O65" i="14"/>
  <c r="P65" i="14"/>
  <c r="Q65" i="14"/>
  <c r="R65" i="14"/>
  <c r="S65" i="14"/>
  <c r="T65" i="14"/>
  <c r="U65" i="14"/>
  <c r="V65" i="14" s="1"/>
  <c r="W65" i="14" s="1"/>
  <c r="X65" i="14" s="1"/>
  <c r="Y65" i="14" s="1"/>
  <c r="F66" i="14"/>
  <c r="G66" i="14"/>
  <c r="H66" i="14"/>
  <c r="I66" i="14"/>
  <c r="J66" i="14"/>
  <c r="K66" i="14"/>
  <c r="L66" i="14"/>
  <c r="M66" i="14"/>
  <c r="N66" i="14"/>
  <c r="O66" i="14"/>
  <c r="P66" i="14"/>
  <c r="Q66" i="14"/>
  <c r="R66" i="14"/>
  <c r="S66" i="14"/>
  <c r="T66" i="14"/>
  <c r="U66" i="14" s="1"/>
  <c r="V66" i="14" s="1"/>
  <c r="W66" i="14" s="1"/>
  <c r="X66" i="14" s="1"/>
  <c r="Y66" i="14" s="1"/>
  <c r="E56" i="14"/>
  <c r="F56" i="14" s="1"/>
  <c r="G56" i="14" s="1"/>
  <c r="H56" i="14" s="1"/>
  <c r="I56" i="14" s="1"/>
  <c r="J56" i="14" s="1"/>
  <c r="K56" i="14" s="1"/>
  <c r="L56" i="14" s="1"/>
  <c r="M56" i="14" s="1"/>
  <c r="N56" i="14" s="1"/>
  <c r="O56" i="14" s="1"/>
  <c r="P56" i="14" s="1"/>
  <c r="Q56" i="14" s="1"/>
  <c r="R56" i="14" s="1"/>
  <c r="S56" i="14" s="1"/>
  <c r="T56" i="14" s="1"/>
  <c r="U56" i="14" s="1"/>
  <c r="V56" i="14" s="1"/>
  <c r="W56" i="14" s="1"/>
  <c r="X56" i="14" s="1"/>
  <c r="Y56" i="14" s="1"/>
  <c r="H43" i="14"/>
  <c r="I43" i="14"/>
  <c r="J43" i="14"/>
  <c r="K43" i="14"/>
  <c r="L43" i="14"/>
  <c r="M43" i="14"/>
  <c r="N43" i="14"/>
  <c r="O43" i="14"/>
  <c r="P43" i="14"/>
  <c r="Q43" i="14"/>
  <c r="R43" i="14"/>
  <c r="S43" i="14"/>
  <c r="T43" i="14"/>
  <c r="U43" i="14" s="1"/>
  <c r="V43" i="14" s="1"/>
  <c r="W43" i="14" s="1"/>
  <c r="X43" i="14" s="1"/>
  <c r="Y43" i="14" s="1"/>
  <c r="H44" i="14"/>
  <c r="I44" i="14"/>
  <c r="J44" i="14"/>
  <c r="K44" i="14"/>
  <c r="L44" i="14"/>
  <c r="M44" i="14"/>
  <c r="N44" i="14"/>
  <c r="O44" i="14"/>
  <c r="P44" i="14"/>
  <c r="Q44" i="14"/>
  <c r="R44" i="14"/>
  <c r="S44" i="14"/>
  <c r="T44" i="14"/>
  <c r="U44" i="14" s="1"/>
  <c r="V44" i="14" s="1"/>
  <c r="W44" i="14" s="1"/>
  <c r="X44" i="14" s="1"/>
  <c r="Y44" i="14" s="1"/>
  <c r="F45" i="14"/>
  <c r="G45" i="14"/>
  <c r="H45" i="14"/>
  <c r="I45" i="14"/>
  <c r="J45" i="14"/>
  <c r="K45" i="14"/>
  <c r="L45" i="14"/>
  <c r="M45" i="14"/>
  <c r="N45" i="14"/>
  <c r="O45" i="14"/>
  <c r="P45" i="14"/>
  <c r="Q45" i="14"/>
  <c r="R45" i="14"/>
  <c r="S45" i="14"/>
  <c r="T45" i="14"/>
  <c r="U45" i="14"/>
  <c r="V45" i="14" s="1"/>
  <c r="W45" i="14" s="1"/>
  <c r="X45" i="14" s="1"/>
  <c r="Y45" i="14" s="1"/>
  <c r="F46" i="14"/>
  <c r="G46" i="14"/>
  <c r="H46" i="14"/>
  <c r="I46" i="14"/>
  <c r="J46" i="14"/>
  <c r="K46" i="14"/>
  <c r="L46" i="14"/>
  <c r="M46" i="14"/>
  <c r="N46" i="14"/>
  <c r="O46" i="14"/>
  <c r="P46" i="14"/>
  <c r="Q46" i="14"/>
  <c r="R46" i="14"/>
  <c r="S46" i="14"/>
  <c r="T46" i="14"/>
  <c r="U46" i="14" s="1"/>
  <c r="V46" i="14" s="1"/>
  <c r="W46" i="14" s="1"/>
  <c r="X46" i="14" s="1"/>
  <c r="Y46" i="14" s="1"/>
  <c r="F47" i="14"/>
  <c r="G47" i="14"/>
  <c r="H47" i="14"/>
  <c r="I47" i="14"/>
  <c r="J47" i="14"/>
  <c r="K47" i="14"/>
  <c r="L47" i="14"/>
  <c r="M47" i="14"/>
  <c r="N47" i="14"/>
  <c r="O47" i="14"/>
  <c r="P47" i="14"/>
  <c r="Q47" i="14"/>
  <c r="R47" i="14"/>
  <c r="S47" i="14"/>
  <c r="T47" i="14"/>
  <c r="U47" i="14"/>
  <c r="V47" i="14" s="1"/>
  <c r="W47" i="14" s="1"/>
  <c r="X47" i="14" s="1"/>
  <c r="Y47" i="14" s="1"/>
  <c r="F48" i="14"/>
  <c r="G48" i="14"/>
  <c r="H48" i="14"/>
  <c r="I48" i="14"/>
  <c r="J48" i="14"/>
  <c r="K48" i="14"/>
  <c r="L48" i="14"/>
  <c r="M48" i="14"/>
  <c r="N48" i="14"/>
  <c r="O48" i="14"/>
  <c r="P48" i="14"/>
  <c r="Q48" i="14"/>
  <c r="R48" i="14"/>
  <c r="S48" i="14"/>
  <c r="T48" i="14"/>
  <c r="U48" i="14"/>
  <c r="V48" i="14" s="1"/>
  <c r="W48" i="14" s="1"/>
  <c r="X48" i="14" s="1"/>
  <c r="Y48" i="14" s="1"/>
  <c r="H49" i="14"/>
  <c r="I49" i="14"/>
  <c r="J49" i="14"/>
  <c r="K49" i="14"/>
  <c r="L49" i="14"/>
  <c r="M49" i="14"/>
  <c r="N49" i="14"/>
  <c r="O49" i="14"/>
  <c r="P49" i="14"/>
  <c r="Q49" i="14"/>
  <c r="R49" i="14"/>
  <c r="S49" i="14"/>
  <c r="T49" i="14"/>
  <c r="U49" i="14" s="1"/>
  <c r="V49" i="14" s="1"/>
  <c r="W49" i="14" s="1"/>
  <c r="X49" i="14" s="1"/>
  <c r="Y49" i="14" s="1"/>
  <c r="F50" i="14"/>
  <c r="G50" i="14"/>
  <c r="H50" i="14"/>
  <c r="I50" i="14"/>
  <c r="J50" i="14"/>
  <c r="K50" i="14"/>
  <c r="L50" i="14"/>
  <c r="M50" i="14"/>
  <c r="N50" i="14"/>
  <c r="O50" i="14"/>
  <c r="P50" i="14"/>
  <c r="Q50" i="14"/>
  <c r="R50" i="14"/>
  <c r="S50" i="14"/>
  <c r="T50" i="14"/>
  <c r="U50" i="14"/>
  <c r="V50" i="14" s="1"/>
  <c r="W50" i="14" s="1"/>
  <c r="X50" i="14" s="1"/>
  <c r="Y50" i="14" s="1"/>
  <c r="F51" i="14"/>
  <c r="G51" i="14"/>
  <c r="H51" i="14"/>
  <c r="I51" i="14"/>
  <c r="J51" i="14"/>
  <c r="K51" i="14"/>
  <c r="L51" i="14"/>
  <c r="M51" i="14"/>
  <c r="N51" i="14"/>
  <c r="O51" i="14"/>
  <c r="P51" i="14"/>
  <c r="Q51" i="14"/>
  <c r="R51" i="14"/>
  <c r="S51" i="14"/>
  <c r="T51" i="14"/>
  <c r="U51" i="14" s="1"/>
  <c r="V51" i="14" s="1"/>
  <c r="W51" i="14" s="1"/>
  <c r="X51" i="14" s="1"/>
  <c r="Y51" i="14" s="1"/>
  <c r="E41" i="14"/>
  <c r="F41" i="14" s="1"/>
  <c r="G41" i="14" s="1"/>
  <c r="H41" i="14" s="1"/>
  <c r="I41" i="14" s="1"/>
  <c r="J41" i="14" s="1"/>
  <c r="K41" i="14" s="1"/>
  <c r="L41" i="14" s="1"/>
  <c r="M41" i="14" s="1"/>
  <c r="N41" i="14" s="1"/>
  <c r="O41" i="14" s="1"/>
  <c r="P41" i="14" s="1"/>
  <c r="Q41" i="14" s="1"/>
  <c r="R41" i="14" s="1"/>
  <c r="S41" i="14" s="1"/>
  <c r="T41" i="14" s="1"/>
  <c r="U41" i="14" s="1"/>
  <c r="V41" i="14" s="1"/>
  <c r="W41" i="14" s="1"/>
  <c r="X41" i="14" s="1"/>
  <c r="Y41" i="14" s="1"/>
  <c r="I5" i="10" l="1"/>
  <c r="H5" i="10"/>
  <c r="G5" i="10"/>
  <c r="F5" i="10"/>
  <c r="E5" i="10"/>
  <c r="D5" i="10"/>
  <c r="C5" i="10"/>
  <c r="B5" i="10"/>
  <c r="Q5" i="6" l="1"/>
  <c r="P5" i="6"/>
  <c r="O5" i="6"/>
  <c r="N5" i="6"/>
  <c r="M5" i="6"/>
  <c r="L5" i="6"/>
  <c r="K5" i="6"/>
  <c r="J5" i="6"/>
  <c r="I5" i="6"/>
  <c r="H5" i="6"/>
  <c r="G5" i="6"/>
  <c r="F5" i="6"/>
  <c r="E5" i="6"/>
  <c r="D5" i="6"/>
  <c r="C5" i="6"/>
  <c r="D4" i="6"/>
  <c r="E4" i="6" s="1"/>
  <c r="F4" i="6" s="1"/>
  <c r="G4" i="6" s="1"/>
  <c r="H4" i="6" s="1"/>
  <c r="I4" i="6" s="1"/>
  <c r="J4" i="6" s="1"/>
  <c r="K4" i="6" s="1"/>
  <c r="L4" i="6" s="1"/>
  <c r="M4" i="6" s="1"/>
  <c r="N4" i="6" s="1"/>
  <c r="O4" i="6" s="1"/>
  <c r="P4" i="6" s="1"/>
  <c r="Q4" i="6" s="1"/>
  <c r="M19" i="4" l="1"/>
  <c r="N19" i="4"/>
  <c r="M18" i="4"/>
  <c r="N18" i="4"/>
  <c r="H14" i="4"/>
  <c r="I14" i="4"/>
  <c r="J14" i="4"/>
  <c r="K14" i="4"/>
  <c r="G14" i="4"/>
  <c r="H13" i="4"/>
  <c r="I13" i="4"/>
  <c r="J13" i="4"/>
  <c r="K13" i="4"/>
  <c r="G13" i="4"/>
  <c r="H7" i="4"/>
  <c r="I7" i="4"/>
  <c r="J7" i="4"/>
  <c r="K7" i="4"/>
  <c r="G7" i="4"/>
  <c r="H4" i="4"/>
  <c r="I4" i="4"/>
  <c r="J4" i="4"/>
  <c r="K4" i="4"/>
  <c r="G4" i="4"/>
  <c r="M4" i="4" s="1"/>
  <c r="N7" i="4" l="1"/>
  <c r="N4" i="4"/>
  <c r="I11" i="4"/>
  <c r="G16" i="4"/>
  <c r="K16" i="4"/>
  <c r="J16" i="4"/>
  <c r="M7" i="4"/>
  <c r="G11" i="4"/>
  <c r="I16" i="4"/>
  <c r="K11" i="4"/>
  <c r="H16" i="4"/>
  <c r="M16" i="4" s="1"/>
  <c r="J11" i="4"/>
  <c r="H11" i="4"/>
  <c r="M11" i="4" l="1"/>
  <c r="M22" i="4" s="1"/>
  <c r="N11" i="4"/>
  <c r="N16" i="4"/>
  <c r="N22"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<sst xmlns="http://schemas.openxmlformats.org/spreadsheetml/2006/main" count="130" uniqueCount="69">
  <si>
    <t>Useful life</t>
  </si>
  <si>
    <t>Depreciation Curve</t>
  </si>
  <si>
    <t xml:space="preserve">Purpose </t>
  </si>
  <si>
    <t>Summary Table</t>
  </si>
  <si>
    <t> </t>
  </si>
  <si>
    <t xml:space="preserve">Proposed Scenario </t>
  </si>
  <si>
    <t>4 Year Delay</t>
  </si>
  <si>
    <t>5 Year Delay</t>
  </si>
  <si>
    <t>Line No.</t>
  </si>
  <si>
    <t>SM 2.0 (Escalated)</t>
  </si>
  <si>
    <t>Incremental 1.0</t>
  </si>
  <si>
    <t>Total</t>
  </si>
  <si>
    <t>Electric Meter Replacement </t>
  </si>
  <si>
    <t>Gas Module Replacement </t>
  </si>
  <si>
    <t>Foundational Technology </t>
  </si>
  <si>
    <t>NextGen Technology </t>
  </si>
  <si>
    <t>Program Management  </t>
  </si>
  <si>
    <t>Contingency </t>
  </si>
  <si>
    <t>Original Model Inflation</t>
  </si>
  <si>
    <t>https://www.ceicdata.com/en/united-states/consumer-price-index-urban-projection-congressional-budget-office/cbo-projection-consumer-price-index-urban-yoy</t>
  </si>
  <si>
    <t>Electric Meter Escalation</t>
  </si>
  <si>
    <t>%</t>
  </si>
  <si>
    <t>Gas Module Escalation</t>
  </si>
  <si>
    <t>Electric Plant Escalation</t>
  </si>
  <si>
    <t>Gas Plant Escalation</t>
  </si>
  <si>
    <t>Union Labor Escalation</t>
  </si>
  <si>
    <t>Other Capital Escalation</t>
  </si>
  <si>
    <t>SWHW AMI Vendor</t>
  </si>
  <si>
    <t>SWHW Other Vendor</t>
  </si>
  <si>
    <t>O&amp;M Escalation</t>
  </si>
  <si>
    <t>5 Year Change</t>
  </si>
  <si>
    <t>Equivalent Year:</t>
  </si>
  <si>
    <t>4 Year Change</t>
  </si>
  <si>
    <t>Notes:</t>
  </si>
  <si>
    <t>1. First year of both models is compunded for the delayed initial years from the originally proposed model.</t>
  </si>
  <si>
    <t>2. For both gas &amp; electric AMI vendors, escalation doesn't impact for the first 2 years, similar to the assumptions made in the proposed model.</t>
  </si>
  <si>
    <t>Option B</t>
  </si>
  <si>
    <t>One-time move to Itron Cloud (OWCE)</t>
  </si>
  <si>
    <t>Itron Cloud "run costs" hosting for OWCE</t>
  </si>
  <si>
    <t>Subtract costs for 1.0 baseline costs for systems otherwise replaced with 2.0</t>
  </si>
  <si>
    <t>&lt;&lt; EY Added</t>
  </si>
  <si>
    <t>*** costs shown are in 2026 dollars, and should be escalated to get to the appropriate year 3% per year per RFQ.</t>
  </si>
  <si>
    <t>DO NOT INCLUDE</t>
  </si>
  <si>
    <t xml:space="preserve">   OWCE maintenance costs - these are not expected to change significantly</t>
  </si>
  <si>
    <t xml:space="preserve">   Offset of datacenter hardware costs that we don't have to buy?  </t>
  </si>
  <si>
    <t xml:space="preserve">   Did not calculate a reduction in the costs over time due to fewer endpoints</t>
  </si>
  <si>
    <t>For Option 1 - costs above extend through 2035 (at 25% for a half year)</t>
  </si>
  <si>
    <t>For Option 2 - costs above extend through 2036 (at 25% for a half year)</t>
  </si>
  <si>
    <t>OPTION 1:</t>
  </si>
  <si>
    <t>OPTION 2:</t>
  </si>
  <si>
    <t>A</t>
  </si>
  <si>
    <t>B</t>
  </si>
  <si>
    <t xml:space="preserve">Hardware </t>
  </si>
  <si>
    <t>Meter</t>
  </si>
  <si>
    <t>Rate</t>
  </si>
  <si>
    <t>Module</t>
  </si>
  <si>
    <t>Network</t>
  </si>
  <si>
    <t>Deployment</t>
  </si>
  <si>
    <t>IT</t>
  </si>
  <si>
    <t>Total Cost</t>
  </si>
  <si>
    <t>This workpaper has been prepared to document the methodology applied in conducting the delayed deployment analysis. Specifically, Tables 1.03 and 1.04 present the escalation factors utilized to calculate the projected cost impacts under the proposed scenarios, assuming program delays of five and four years, respectively</t>
  </si>
  <si>
    <t>Overall Summary For Exhibit No : SDG&amp;E-</t>
  </si>
  <si>
    <t>Area</t>
  </si>
  <si>
    <t>Witness</t>
  </si>
  <si>
    <t>Category</t>
  </si>
  <si>
    <t>SM 2.0 Program and Deployment -- Delayed Deployment Costs</t>
  </si>
  <si>
    <t>David Thai</t>
  </si>
  <si>
    <t xml:space="preserve">3.10.1 Delayed Deployment Cost Analysis </t>
  </si>
  <si>
    <t>The yellow highlighted data in this document is CONFIDENTIAL – Pursuant to Public Utilities (PU) Code Section 583, Decision (D.) 21-09-020, and General Order (GO) No. 66-D.  The detailed justification is provided in Attachment A of the accompanying Confidentiality Declaration.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</si>
</sst>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43" formatCode="_(* #,##0.00_);_(* \(#,##0.00\);_(* &quot;-&quot;??_);_(@_)"/>
    <numFmt numFmtId="164" formatCode="[Magenta]&quot;Error&quot;;[Magenta]&quot;Error&quot;;[Color25]&quot;OK&quot;"/>
    <numFmt numFmtId="165" formatCode="&quot;Year &quot;0"/>
    <numFmt numFmtId="166" formatCode="0.0%"/>
    <numFmt numFmtId="167" formatCode="_(&quot;$&quot;* #,##0_);_(&quot;$&quot;* \(#,##0\);_(&quot;$&quot;* &quot;-&quot;??_);_(@_)"/>
    <numFmt numFmtId="168" formatCode="#,##0.00_);[Red]\(#,##0.00\);\-_)"/>
  </numFmts>
  <fonts count="23" x14ac:knownFonts="1">
    <font>
      <sz val="8"/>
      <color theme="1"/>
      <name val="Arial"/>
      <family val="2"/>
    </font>
    <font>
      <sz val="11"/>
      <color theme="1"/>
      <name val="Aptos Narrow"/>
      <family val="2"/>
      <scheme val="minor"/>
    </font>
    <font>
      <sz val="8"/>
      <color theme="1"/>
      <name val="Arial"/>
      <family val="2"/>
    </font>
    <font>
      <b/>
      <sz val="8"/>
      <color theme="1"/>
      <name val="Arial"/>
      <family val="2"/>
    </font>
    <font>
      <sz val="8"/>
      <color theme="0"/>
      <name val="Arial"/>
      <family val="2"/>
    </font>
    <font>
      <u/>
      <sz val="8"/>
      <color theme="10"/>
      <name val="Arial"/>
      <family val="2"/>
    </font>
    <font>
      <sz val="8"/>
      <color rgb="FF0000FF"/>
      <name val="Arial"/>
      <family val="2"/>
    </font>
    <font>
      <b/>
      <sz val="8"/>
      <color rgb="FF000000"/>
      <name val="Arial"/>
      <family val="2"/>
    </font>
    <font>
      <sz val="8"/>
      <name val="Arial"/>
      <family val="2"/>
    </font>
    <font>
      <b/>
      <sz val="8"/>
      <name val="Arial"/>
      <family val="2"/>
    </font>
    <font>
      <sz val="11"/>
      <color theme="1"/>
      <name val="Aptos Narrow"/>
      <family val="2"/>
      <scheme val="minor"/>
    </font>
    <font>
      <b/>
      <sz val="11"/>
      <color theme="1"/>
      <name val="Aptos Narrow"/>
      <family val="2"/>
      <scheme val="minor"/>
    </font>
    <font>
      <b/>
      <sz val="9"/>
      <color theme="0"/>
      <name val="Arial"/>
      <family val="2"/>
    </font>
    <font>
      <b/>
      <sz val="10.5"/>
      <name val="Arial"/>
      <family val="2"/>
    </font>
    <font>
      <sz val="11"/>
      <color rgb="FF000000"/>
      <name val="Aptos Narrow"/>
      <family val="2"/>
    </font>
    <font>
      <b/>
      <sz val="11"/>
      <color rgb="FF000000"/>
      <name val="Aptos Narrow"/>
      <family val="2"/>
    </font>
    <font>
      <b/>
      <sz val="11"/>
      <color rgb="FFFFFFFF"/>
      <name val="Aptos Narrow"/>
      <family val="2"/>
    </font>
    <font>
      <sz val="10"/>
      <color rgb="FF000000"/>
      <name val="Aptos Narrow"/>
      <family val="2"/>
      <scheme val="minor"/>
    </font>
    <font>
      <sz val="10"/>
      <color rgb="FF0000FF"/>
      <name val="Aptos Narrow"/>
      <family val="2"/>
      <scheme val="minor"/>
    </font>
    <font>
      <sz val="11"/>
      <color theme="1"/>
      <name val="Arial"/>
      <family val="2"/>
    </font>
    <font>
      <b/>
      <sz val="11"/>
      <color rgb="FF000000"/>
      <name val="Aptos Narrow"/>
      <scheme val="minor"/>
    </font>
    <font>
      <sz val="11"/>
      <color rgb="FF000000"/>
      <name val="Aptos Narrow"/>
      <scheme val="minor"/>
    </font>
    <font>
      <b/>
      <sz val="11"/>
      <color rgb="FFFF0000"/>
      <name val="Aptos Narrow"/>
      <family val="2"/>
      <scheme val="minor"/>
    </font>
  </fonts>
  <fills count="17">
    <fill>
      <patternFill patternType="none"/>
    </fill>
    <fill>
      <patternFill patternType="gray125"/>
    </fill>
    <fill>
      <patternFill patternType="solid">
        <fgColor rgb="FFDDEBF7"/>
        <bgColor indexed="64"/>
      </patternFill>
    </fill>
    <fill>
      <patternFill patternType="solid">
        <fgColor theme="1"/>
        <bgColor indexed="64"/>
      </patternFill>
    </fill>
    <fill>
      <patternFill patternType="solid">
        <fgColor theme="3" tint="0.89999084444715716"/>
        <bgColor indexed="64"/>
      </patternFill>
    </fill>
    <fill>
      <patternFill patternType="solid">
        <fgColor theme="0" tint="-0.249977111117893"/>
        <bgColor indexed="64"/>
      </patternFill>
    </fill>
    <fill>
      <patternFill patternType="solid">
        <fgColor rgb="FFFFFFCC"/>
      </patternFill>
    </fill>
    <fill>
      <patternFill patternType="solid">
        <fgColor rgb="FFFFFFFF"/>
        <bgColor rgb="FF000000"/>
      </patternFill>
    </fill>
    <fill>
      <patternFill patternType="solid">
        <fgColor rgb="FFBFBFBF"/>
        <bgColor rgb="FF000000"/>
      </patternFill>
    </fill>
    <fill>
      <patternFill patternType="solid">
        <fgColor rgb="FFDAE9F8"/>
        <bgColor rgb="FF000000"/>
      </patternFill>
    </fill>
    <fill>
      <patternFill patternType="solid">
        <fgColor rgb="FFD0D0D0"/>
        <bgColor rgb="FF000000"/>
      </patternFill>
    </fill>
    <fill>
      <patternFill patternType="solid">
        <fgColor rgb="FFF2F2F2"/>
        <bgColor rgb="FF000000"/>
      </patternFill>
    </fill>
    <fill>
      <patternFill patternType="solid">
        <fgColor rgb="FF000000"/>
        <bgColor rgb="FF000000"/>
      </patternFill>
    </fill>
    <fill>
      <patternFill patternType="solid">
        <fgColor rgb="FFFFC000"/>
        <bgColor rgb="FF000000"/>
      </patternFill>
    </fill>
    <fill>
      <patternFill patternType="solid">
        <fgColor theme="0"/>
        <bgColor indexed="64"/>
      </patternFill>
    </fill>
    <fill>
      <patternFill patternType="solid">
        <fgColor rgb="FFFFFF00"/>
        <bgColor indexed="64"/>
      </patternFill>
    </fill>
    <fill>
      <patternFill patternType="solid">
        <fgColor theme="1"/>
        <bgColor rgb="FF000000"/>
      </patternFill>
    </fill>
  </fills>
  <borders count="33">
    <border>
      <left/>
      <right/>
      <top/>
      <bottom/>
      <diagonal/>
    </border>
    <border>
      <left style="hair">
        <color rgb="FF7F7F7F"/>
      </left>
      <right style="hair">
        <color rgb="FF7F7F7F"/>
      </right>
      <top style="hair">
        <color rgb="FF7F7F7F"/>
      </top>
      <bottom style="hair">
        <color rgb="FF7F7F7F"/>
      </bottom>
      <diagonal/>
    </border>
    <border>
      <left style="hair">
        <color auto="1"/>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auto="1"/>
      </top>
      <bottom style="thin">
        <color auto="1"/>
      </bottom>
      <diagonal/>
    </border>
    <border>
      <left/>
      <right style="medium">
        <color indexed="64"/>
      </right>
      <top/>
      <bottom style="medium">
        <color indexed="64"/>
      </bottom>
      <diagonal/>
    </border>
    <border>
      <left/>
      <right style="medium">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medium">
        <color indexed="64"/>
      </top>
      <bottom style="thin">
        <color indexed="64"/>
      </bottom>
      <diagonal/>
    </border>
    <border>
      <left/>
      <right style="medium">
        <color rgb="FF000000"/>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right style="hair">
        <color rgb="FF7F7F7F"/>
      </right>
      <top style="hair">
        <color rgb="FF7F7F7F"/>
      </top>
      <bottom style="hair">
        <color rgb="FF7F7F7F"/>
      </bottom>
      <diagonal/>
    </border>
    <border>
      <left/>
      <right style="hair">
        <color rgb="FF7F7F7F"/>
      </right>
      <top/>
      <bottom style="hair">
        <color rgb="FF7F7F7F"/>
      </bottom>
      <diagonal/>
    </border>
    <border>
      <left style="hair">
        <color rgb="FF7F7F7F"/>
      </left>
      <right style="hair">
        <color rgb="FF7F7F7F"/>
      </right>
      <top/>
      <bottom style="hair">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s>
  <cellStyleXfs count="10">
    <xf numFmtId="0" fontId="0" fillId="0" borderId="0"/>
    <xf numFmtId="44" fontId="2" fillId="0" borderId="0" applyFont="0" applyFill="0" applyBorder="0" applyAlignment="0" applyProtection="0"/>
    <xf numFmtId="9" fontId="2" fillId="0" borderId="0" applyFont="0" applyFill="0" applyBorder="0" applyAlignment="0" applyProtection="0"/>
    <xf numFmtId="0" fontId="5" fillId="0" borderId="0" applyNumberFormat="0" applyBorder="0" applyAlignment="0" applyProtection="0"/>
    <xf numFmtId="164" fontId="7" fillId="0" borderId="0" applyFill="0" applyBorder="0"/>
    <xf numFmtId="0" fontId="10" fillId="0" borderId="0"/>
    <xf numFmtId="44" fontId="10" fillId="0" borderId="0" applyFont="0" applyFill="0" applyBorder="0" applyAlignment="0" applyProtection="0"/>
    <xf numFmtId="0" fontId="10" fillId="6" borderId="10" applyNumberFormat="0" applyFont="0" applyAlignment="0" applyProtection="0"/>
    <xf numFmtId="43" fontId="10" fillId="0" borderId="0" applyFont="0" applyFill="0" applyBorder="0" applyAlignment="0" applyProtection="0"/>
    <xf numFmtId="168" fontId="13" fillId="0" borderId="0" applyNumberFormat="0" applyBorder="0" applyProtection="0">
      <alignment vertical="center"/>
    </xf>
  </cellStyleXfs>
  <cellXfs count="84">
    <xf numFmtId="0" fontId="0" fillId="0" borderId="0" xfId="0"/>
    <xf numFmtId="0" fontId="5" fillId="0" borderId="0" xfId="3"/>
    <xf numFmtId="0" fontId="0" fillId="0" borderId="0" xfId="0" applyAlignment="1">
      <alignment horizontal="center"/>
    </xf>
    <xf numFmtId="0" fontId="3" fillId="0" borderId="0" xfId="0" applyFont="1"/>
    <xf numFmtId="0" fontId="3" fillId="0" borderId="0" xfId="0" applyFont="1" applyAlignment="1">
      <alignment horizontal="center"/>
    </xf>
    <xf numFmtId="1" fontId="6" fillId="2" borderId="1" xfId="2" applyNumberFormat="1" applyFont="1" applyFill="1" applyBorder="1" applyAlignment="1">
      <alignment horizontal="center"/>
    </xf>
    <xf numFmtId="3" fontId="0" fillId="0" borderId="0" xfId="0" applyNumberFormat="1"/>
    <xf numFmtId="0" fontId="4" fillId="3" borderId="0" xfId="0" applyFont="1" applyFill="1"/>
    <xf numFmtId="0" fontId="0" fillId="4" borderId="0" xfId="0" applyFill="1"/>
    <xf numFmtId="44" fontId="0" fillId="0" borderId="0" xfId="1" applyFont="1"/>
    <xf numFmtId="44" fontId="0" fillId="0" borderId="0" xfId="0" applyNumberFormat="1"/>
    <xf numFmtId="44" fontId="8" fillId="0" borderId="0" xfId="0" applyNumberFormat="1" applyFont="1"/>
    <xf numFmtId="0" fontId="8" fillId="0" borderId="0" xfId="0" applyFont="1"/>
    <xf numFmtId="44" fontId="9" fillId="0" borderId="0" xfId="0" applyNumberFormat="1" applyFont="1"/>
    <xf numFmtId="44" fontId="3" fillId="0" borderId="0" xfId="0" applyNumberFormat="1" applyFont="1"/>
    <xf numFmtId="0" fontId="3" fillId="5" borderId="0" xfId="0" applyFont="1" applyFill="1"/>
    <xf numFmtId="44" fontId="3" fillId="4" borderId="0" xfId="0" applyNumberFormat="1" applyFont="1" applyFill="1"/>
    <xf numFmtId="165" fontId="3" fillId="0" borderId="0" xfId="0" applyNumberFormat="1" applyFont="1" applyAlignment="1">
      <alignment horizontal="center"/>
    </xf>
    <xf numFmtId="166" fontId="0" fillId="0" borderId="2" xfId="2" applyNumberFormat="1" applyFont="1" applyBorder="1" applyAlignment="1">
      <alignment horizontal="center"/>
    </xf>
    <xf numFmtId="0" fontId="10" fillId="0" borderId="0" xfId="5"/>
    <xf numFmtId="167" fontId="10" fillId="0" borderId="0" xfId="5" applyNumberFormat="1"/>
    <xf numFmtId="0" fontId="11" fillId="0" borderId="8" xfId="5" applyFont="1" applyBorder="1"/>
    <xf numFmtId="167" fontId="3" fillId="0" borderId="8" xfId="0" applyNumberFormat="1" applyFont="1" applyBorder="1"/>
    <xf numFmtId="10" fontId="0" fillId="0" borderId="0" xfId="0" applyNumberFormat="1"/>
    <xf numFmtId="168" fontId="12" fillId="3" borderId="0" xfId="9" applyNumberFormat="1" applyFont="1" applyFill="1" applyAlignment="1">
      <alignment horizontal="right"/>
    </xf>
    <xf numFmtId="0" fontId="12" fillId="3" borderId="0" xfId="0" applyFont="1" applyFill="1"/>
    <xf numFmtId="166" fontId="4" fillId="3" borderId="0" xfId="2" applyNumberFormat="1" applyFont="1" applyFill="1"/>
    <xf numFmtId="0" fontId="14" fillId="7" borderId="0" xfId="0" applyFont="1" applyFill="1"/>
    <xf numFmtId="0" fontId="15" fillId="0" borderId="3" xfId="0" applyFont="1" applyBorder="1" applyAlignment="1">
      <alignment horizontal="center"/>
    </xf>
    <xf numFmtId="0" fontId="15" fillId="10" borderId="5" xfId="0" applyFont="1" applyFill="1" applyBorder="1"/>
    <xf numFmtId="0" fontId="14" fillId="0" borderId="9" xfId="0" applyFont="1" applyBorder="1" applyAlignment="1">
      <alignment horizontal="center"/>
    </xf>
    <xf numFmtId="0" fontId="14" fillId="0" borderId="4" xfId="0" applyFont="1" applyBorder="1"/>
    <xf numFmtId="0" fontId="16" fillId="12" borderId="4" xfId="0" applyFont="1" applyFill="1" applyBorder="1"/>
    <xf numFmtId="6" fontId="14" fillId="0" borderId="14" xfId="0" applyNumberFormat="1" applyFont="1" applyBorder="1"/>
    <xf numFmtId="6" fontId="15" fillId="0" borderId="16" xfId="0" applyNumberFormat="1" applyFont="1" applyBorder="1"/>
    <xf numFmtId="6" fontId="0" fillId="0" borderId="0" xfId="0" applyNumberFormat="1"/>
    <xf numFmtId="6" fontId="15" fillId="7" borderId="11" xfId="0" applyNumberFormat="1" applyFont="1" applyFill="1" applyBorder="1"/>
    <xf numFmtId="6" fontId="14" fillId="0" borderId="15" xfId="0" applyNumberFormat="1" applyFont="1" applyBorder="1"/>
    <xf numFmtId="6" fontId="15" fillId="0" borderId="7" xfId="0" applyNumberFormat="1" applyFont="1" applyBorder="1"/>
    <xf numFmtId="6" fontId="14" fillId="11" borderId="7" xfId="0" applyNumberFormat="1" applyFont="1" applyFill="1" applyBorder="1"/>
    <xf numFmtId="6" fontId="14" fillId="9" borderId="7" xfId="0" applyNumberFormat="1" applyFont="1" applyFill="1" applyBorder="1"/>
    <xf numFmtId="6" fontId="15" fillId="0" borderId="17" xfId="0" applyNumberFormat="1" applyFont="1" applyBorder="1"/>
    <xf numFmtId="6" fontId="15" fillId="11" borderId="6" xfId="0" applyNumberFormat="1" applyFont="1" applyFill="1" applyBorder="1"/>
    <xf numFmtId="6" fontId="15" fillId="9" borderId="6" xfId="0" applyNumberFormat="1" applyFont="1" applyFill="1" applyBorder="1"/>
    <xf numFmtId="0" fontId="14" fillId="0" borderId="3" xfId="0" applyFont="1" applyBorder="1"/>
    <xf numFmtId="0" fontId="11" fillId="0" borderId="3" xfId="0" applyFont="1" applyBorder="1" applyAlignment="1">
      <alignment horizontal="center"/>
    </xf>
    <xf numFmtId="0" fontId="14" fillId="0" borderId="3" xfId="0" applyFont="1" applyBorder="1" applyAlignment="1">
      <alignment horizontal="center"/>
    </xf>
    <xf numFmtId="0" fontId="14" fillId="0" borderId="0" xfId="0" applyFont="1"/>
    <xf numFmtId="6" fontId="14" fillId="0" borderId="15" xfId="0" quotePrefix="1" applyNumberFormat="1" applyFont="1" applyBorder="1"/>
    <xf numFmtId="167" fontId="1" fillId="0" borderId="0" xfId="6" applyNumberFormat="1" applyFont="1"/>
    <xf numFmtId="0" fontId="17" fillId="0" borderId="3" xfId="0" applyFont="1" applyBorder="1"/>
    <xf numFmtId="0" fontId="17" fillId="0" borderId="3" xfId="0" applyFont="1" applyBorder="1" applyAlignment="1">
      <alignment horizontal="center"/>
    </xf>
    <xf numFmtId="0" fontId="1" fillId="0" borderId="3" xfId="0" applyFont="1" applyBorder="1" applyAlignment="1">
      <alignment horizontal="center"/>
    </xf>
    <xf numFmtId="0" fontId="0" fillId="14" borderId="0" xfId="0" applyFill="1"/>
    <xf numFmtId="0" fontId="20" fillId="8" borderId="29" xfId="0" applyFont="1" applyFill="1" applyBorder="1" applyAlignment="1">
      <alignment horizontal="left" vertical="center"/>
    </xf>
    <xf numFmtId="10" fontId="6" fillId="0" borderId="19" xfId="2" applyNumberFormat="1" applyFont="1" applyFill="1" applyBorder="1" applyAlignment="1">
      <alignment horizontal="center"/>
    </xf>
    <xf numFmtId="10" fontId="6" fillId="0" borderId="20" xfId="2" applyNumberFormat="1" applyFont="1" applyFill="1" applyBorder="1" applyAlignment="1">
      <alignment horizontal="center"/>
    </xf>
    <xf numFmtId="10" fontId="6" fillId="0" borderId="18" xfId="2" applyNumberFormat="1" applyFont="1" applyFill="1" applyBorder="1" applyAlignment="1">
      <alignment horizontal="center"/>
    </xf>
    <xf numFmtId="10" fontId="6" fillId="0" borderId="1" xfId="2" applyNumberFormat="1" applyFont="1" applyFill="1" applyBorder="1" applyAlignment="1">
      <alignment horizontal="center"/>
    </xf>
    <xf numFmtId="10" fontId="18" fillId="0" borderId="1" xfId="2" applyNumberFormat="1" applyFont="1" applyFill="1" applyBorder="1" applyAlignment="1">
      <alignment horizontal="center"/>
    </xf>
    <xf numFmtId="6" fontId="14" fillId="3" borderId="14" xfId="0" applyNumberFormat="1" applyFont="1" applyFill="1" applyBorder="1"/>
    <xf numFmtId="6" fontId="14" fillId="3" borderId="15" xfId="0" applyNumberFormat="1" applyFont="1" applyFill="1" applyBorder="1"/>
    <xf numFmtId="6" fontId="14" fillId="16" borderId="7" xfId="0" applyNumberFormat="1" applyFont="1" applyFill="1" applyBorder="1"/>
    <xf numFmtId="0" fontId="22" fillId="15" borderId="32" xfId="0" applyFont="1" applyFill="1" applyBorder="1" applyAlignment="1">
      <alignment horizontal="center" vertical="top" wrapText="1"/>
    </xf>
    <xf numFmtId="6" fontId="15" fillId="8" borderId="13" xfId="0" applyNumberFormat="1" applyFont="1" applyFill="1" applyBorder="1" applyAlignment="1">
      <alignment horizontal="center"/>
    </xf>
    <xf numFmtId="6" fontId="15" fillId="8" borderId="12" xfId="0" applyNumberFormat="1" applyFont="1" applyFill="1" applyBorder="1" applyAlignment="1">
      <alignment horizontal="center"/>
    </xf>
    <xf numFmtId="6" fontId="15" fillId="9" borderId="13" xfId="0" applyNumberFormat="1" applyFont="1" applyFill="1" applyBorder="1" applyAlignment="1">
      <alignment horizontal="center"/>
    </xf>
    <xf numFmtId="6" fontId="15" fillId="9" borderId="12" xfId="0" applyNumberFormat="1" applyFont="1" applyFill="1" applyBorder="1" applyAlignment="1">
      <alignment horizontal="center"/>
    </xf>
    <xf numFmtId="0" fontId="12" fillId="3" borderId="0" xfId="0" applyFont="1" applyFill="1" applyAlignment="1">
      <alignment horizontal="left" vertical="center"/>
    </xf>
    <xf numFmtId="0" fontId="19" fillId="0" borderId="21" xfId="0" applyFont="1" applyBorder="1" applyAlignment="1">
      <alignment horizontal="left" wrapText="1"/>
    </xf>
    <xf numFmtId="0" fontId="19" fillId="0" borderId="22" xfId="0" applyFont="1" applyBorder="1" applyAlignment="1">
      <alignment horizontal="left" wrapText="1"/>
    </xf>
    <xf numFmtId="0" fontId="19" fillId="0" borderId="23" xfId="0" applyFont="1" applyBorder="1" applyAlignment="1">
      <alignment horizontal="left" wrapText="1"/>
    </xf>
    <xf numFmtId="0" fontId="19" fillId="0" borderId="24" xfId="0" applyFont="1" applyBorder="1" applyAlignment="1">
      <alignment horizontal="left" wrapText="1"/>
    </xf>
    <xf numFmtId="0" fontId="19" fillId="0" borderId="0" xfId="0" applyFont="1" applyAlignment="1">
      <alignment horizontal="left" wrapText="1"/>
    </xf>
    <xf numFmtId="0" fontId="19" fillId="0" borderId="25" xfId="0" applyFont="1" applyBorder="1" applyAlignment="1">
      <alignment horizontal="left" wrapText="1"/>
    </xf>
    <xf numFmtId="0" fontId="19" fillId="0" borderId="26" xfId="0" applyFont="1" applyBorder="1" applyAlignment="1">
      <alignment horizontal="left" wrapText="1"/>
    </xf>
    <xf numFmtId="0" fontId="19" fillId="0" borderId="4" xfId="0" applyFont="1" applyBorder="1" applyAlignment="1">
      <alignment horizontal="left" wrapText="1"/>
    </xf>
    <xf numFmtId="0" fontId="19" fillId="0" borderId="15" xfId="0" applyFont="1" applyBorder="1" applyAlignment="1">
      <alignment horizontal="left" wrapText="1"/>
    </xf>
    <xf numFmtId="0" fontId="20" fillId="13" borderId="27" xfId="0" applyFont="1" applyFill="1" applyBorder="1" applyAlignment="1">
      <alignment horizontal="center"/>
    </xf>
    <xf numFmtId="0" fontId="20" fillId="13" borderId="13" xfId="0" applyFont="1" applyFill="1" applyBorder="1" applyAlignment="1">
      <alignment horizontal="center"/>
    </xf>
    <xf numFmtId="0" fontId="20" fillId="13" borderId="28" xfId="0" applyFont="1" applyFill="1" applyBorder="1" applyAlignment="1">
      <alignment horizontal="center"/>
    </xf>
    <xf numFmtId="0" fontId="21" fillId="8" borderId="30" xfId="0" applyFont="1" applyFill="1" applyBorder="1" applyAlignment="1">
      <alignment horizontal="left"/>
    </xf>
    <xf numFmtId="0" fontId="21" fillId="8" borderId="5" xfId="0" applyFont="1" applyFill="1" applyBorder="1" applyAlignment="1">
      <alignment horizontal="left"/>
    </xf>
    <xf numFmtId="0" fontId="21" fillId="8" borderId="31" xfId="0" applyFont="1" applyFill="1" applyBorder="1" applyAlignment="1">
      <alignment horizontal="left"/>
    </xf>
  </cellXfs>
  <cellStyles count="10">
    <cellStyle name="Comma 2" xfId="8" xr:uid="{B58BC1F4-8846-4258-963E-24C65E55C238}"/>
    <cellStyle name="Currency" xfId="1" builtinId="4"/>
    <cellStyle name="Currency 2" xfId="6" xr:uid="{9279E53C-0BDB-471A-BBBD-B6C600D67123}"/>
    <cellStyle name="EYCheck" xfId="4" xr:uid="{C4C9254C-8BF1-447C-B481-9865290CB222}"/>
    <cellStyle name="EYHeader" xfId="9" xr:uid="{D24E3B72-3FDF-4C90-9BD6-499D467BD555}"/>
    <cellStyle name="Hyperlink" xfId="3" builtinId="8"/>
    <cellStyle name="Normal" xfId="0" builtinId="0"/>
    <cellStyle name="Normal 2" xfId="5" xr:uid="{EAFEFE8D-6DBC-4E9F-8FBC-C4503286F10B}"/>
    <cellStyle name="Note 2" xfId="7" xr:uid="{234AC459-56C9-4D34-A17C-DF25A7F6B872}"/>
    <cellStyle name="Percent" xfId="2" builtinId="5"/>
  </cellStyles>
  <dxfs count="0"/>
  <tableStyles count="0" defaultTableStyle="TableStyleMedium2" defaultPivotStyle="PivotStyleLight16"/>
  <colors>
    <mruColors>
      <color rgb="FF0000FF"/>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5C3DB-0651-4F30-8E4A-075495D95813}">
  <dimension ref="B2:Q5"/>
  <sheetViews>
    <sheetView showGridLines="0" zoomScale="160" zoomScaleNormal="160" workbookViewId="0">
      <selection activeCell="G18" sqref="G18"/>
    </sheetView>
  </sheetViews>
  <sheetFormatPr defaultRowHeight="11.25" x14ac:dyDescent="0.2"/>
  <cols>
    <col min="2" max="2" width="19" bestFit="1" customWidth="1"/>
  </cols>
  <sheetData>
    <row r="2" spans="2:17" x14ac:dyDescent="0.2">
      <c r="B2" t="s">
        <v>0</v>
      </c>
      <c r="C2" s="5">
        <v>15</v>
      </c>
    </row>
    <row r="4" spans="2:17" x14ac:dyDescent="0.2">
      <c r="C4" s="17">
        <v>1</v>
      </c>
      <c r="D4" s="17">
        <f>C4+1</f>
        <v>2</v>
      </c>
      <c r="E4" s="17">
        <f t="shared" ref="E4:Q4" si="0">D4+1</f>
        <v>3</v>
      </c>
      <c r="F4" s="17">
        <f t="shared" si="0"/>
        <v>4</v>
      </c>
      <c r="G4" s="17">
        <f t="shared" si="0"/>
        <v>5</v>
      </c>
      <c r="H4" s="17">
        <f t="shared" si="0"/>
        <v>6</v>
      </c>
      <c r="I4" s="17">
        <f t="shared" si="0"/>
        <v>7</v>
      </c>
      <c r="J4" s="17">
        <f t="shared" si="0"/>
        <v>8</v>
      </c>
      <c r="K4" s="17">
        <f t="shared" si="0"/>
        <v>9</v>
      </c>
      <c r="L4" s="17">
        <f t="shared" si="0"/>
        <v>10</v>
      </c>
      <c r="M4" s="17">
        <f t="shared" si="0"/>
        <v>11</v>
      </c>
      <c r="N4" s="17">
        <f t="shared" si="0"/>
        <v>12</v>
      </c>
      <c r="O4" s="17">
        <f t="shared" si="0"/>
        <v>13</v>
      </c>
      <c r="P4" s="17">
        <f t="shared" si="0"/>
        <v>14</v>
      </c>
      <c r="Q4" s="17">
        <f t="shared" si="0"/>
        <v>15</v>
      </c>
    </row>
    <row r="5" spans="2:17" x14ac:dyDescent="0.2">
      <c r="B5" s="3" t="s">
        <v>1</v>
      </c>
      <c r="C5" s="18">
        <f>1/$C$2</f>
        <v>6.6666666666666666E-2</v>
      </c>
      <c r="D5" s="18">
        <f t="shared" ref="D5:Q5" si="1">1/$C$2</f>
        <v>6.6666666666666666E-2</v>
      </c>
      <c r="E5" s="18">
        <f t="shared" si="1"/>
        <v>6.6666666666666666E-2</v>
      </c>
      <c r="F5" s="18">
        <f t="shared" si="1"/>
        <v>6.6666666666666666E-2</v>
      </c>
      <c r="G5" s="18">
        <f t="shared" si="1"/>
        <v>6.6666666666666666E-2</v>
      </c>
      <c r="H5" s="18">
        <f t="shared" si="1"/>
        <v>6.6666666666666666E-2</v>
      </c>
      <c r="I5" s="18">
        <f t="shared" si="1"/>
        <v>6.6666666666666666E-2</v>
      </c>
      <c r="J5" s="18">
        <f t="shared" si="1"/>
        <v>6.6666666666666666E-2</v>
      </c>
      <c r="K5" s="18">
        <f t="shared" si="1"/>
        <v>6.6666666666666666E-2</v>
      </c>
      <c r="L5" s="18">
        <f t="shared" si="1"/>
        <v>6.6666666666666666E-2</v>
      </c>
      <c r="M5" s="18">
        <f t="shared" si="1"/>
        <v>6.6666666666666666E-2</v>
      </c>
      <c r="N5" s="18">
        <f t="shared" si="1"/>
        <v>6.6666666666666666E-2</v>
      </c>
      <c r="O5" s="18">
        <f t="shared" si="1"/>
        <v>6.6666666666666666E-2</v>
      </c>
      <c r="P5" s="18">
        <f t="shared" si="1"/>
        <v>6.6666666666666666E-2</v>
      </c>
      <c r="Q5" s="18">
        <f t="shared" si="1"/>
        <v>6.6666666666666666E-2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0014B-5B0E-417E-A8C1-B3B928EE2FBE}">
  <sheetPr>
    <tabColor rgb="FFFFFF00"/>
  </sheetPr>
  <dimension ref="A1:AD73"/>
  <sheetViews>
    <sheetView showGridLines="0" tabSelected="1" zoomScaleNormal="100" workbookViewId="0">
      <selection activeCell="A2" sqref="A2:H2"/>
    </sheetView>
  </sheetViews>
  <sheetFormatPr defaultRowHeight="11.25" customHeight="1" x14ac:dyDescent="0.2"/>
  <cols>
    <col min="1" max="1" width="16.5" bestFit="1" customWidth="1"/>
    <col min="2" max="2" width="26.1640625" bestFit="1" customWidth="1"/>
    <col min="3" max="3" width="36.1640625" customWidth="1"/>
    <col min="4" max="4" width="21.6640625" bestFit="1" customWidth="1"/>
    <col min="5" max="5" width="20.33203125" bestFit="1" customWidth="1"/>
    <col min="6" max="6" width="17.1640625" bestFit="1" customWidth="1"/>
    <col min="7" max="7" width="17.5" bestFit="1" customWidth="1"/>
    <col min="8" max="8" width="20.33203125" bestFit="1" customWidth="1"/>
    <col min="9" max="9" width="17.1640625" bestFit="1" customWidth="1"/>
    <col min="10" max="10" width="17.5" bestFit="1" customWidth="1"/>
    <col min="11" max="25" width="11.6640625" customWidth="1"/>
  </cols>
  <sheetData>
    <row r="1" spans="1:30" ht="33.75" customHeight="1" thickBot="1" x14ac:dyDescent="0.25">
      <c r="A1" s="63" t="s">
        <v>68</v>
      </c>
      <c r="B1" s="63"/>
      <c r="C1" s="63"/>
      <c r="D1" s="63"/>
      <c r="E1" s="63"/>
      <c r="F1" s="63"/>
      <c r="G1" s="63"/>
      <c r="H1" s="63"/>
      <c r="I1" s="53"/>
      <c r="J1" s="53"/>
      <c r="K1" s="53"/>
      <c r="L1" s="53"/>
      <c r="M1" s="53"/>
      <c r="N1" s="53"/>
      <c r="O1" s="53"/>
      <c r="P1" s="53"/>
      <c r="Q1" s="53"/>
      <c r="R1" s="53"/>
      <c r="S1" s="53"/>
      <c r="T1" s="53"/>
      <c r="U1" s="53"/>
      <c r="V1" s="53"/>
      <c r="W1" s="53"/>
    </row>
    <row r="2" spans="1:30" ht="16.5" customHeight="1" x14ac:dyDescent="0.25">
      <c r="A2" s="78" t="s">
        <v>61</v>
      </c>
      <c r="B2" s="79"/>
      <c r="C2" s="79"/>
      <c r="D2" s="79"/>
      <c r="E2" s="79"/>
      <c r="F2" s="79"/>
      <c r="G2" s="79"/>
      <c r="H2" s="80"/>
      <c r="I2" s="53"/>
      <c r="J2" s="53"/>
      <c r="K2" s="53"/>
      <c r="L2" s="53"/>
      <c r="M2" s="53"/>
      <c r="N2" s="53"/>
      <c r="O2" s="53"/>
      <c r="P2" s="53"/>
      <c r="Q2" s="53"/>
      <c r="R2" s="53"/>
      <c r="S2" s="53"/>
      <c r="T2" s="53"/>
      <c r="U2" s="53"/>
      <c r="V2" s="53"/>
      <c r="W2" s="53"/>
      <c r="X2" s="53"/>
      <c r="Y2" s="53"/>
      <c r="Z2" s="53"/>
      <c r="AA2" s="53"/>
      <c r="AB2" s="53"/>
      <c r="AC2" s="53"/>
      <c r="AD2" s="53"/>
    </row>
    <row r="3" spans="1:30" ht="24.95" customHeight="1" x14ac:dyDescent="0.25">
      <c r="A3" s="54" t="s">
        <v>62</v>
      </c>
      <c r="B3" s="81" t="s">
        <v>65</v>
      </c>
      <c r="C3" s="82"/>
      <c r="D3" s="82"/>
      <c r="E3" s="82"/>
      <c r="F3" s="82"/>
      <c r="G3" s="82"/>
      <c r="H3" s="83"/>
      <c r="I3" s="53"/>
      <c r="J3" s="53"/>
      <c r="K3" s="53"/>
      <c r="L3" s="53"/>
      <c r="M3" s="53"/>
      <c r="N3" s="53"/>
      <c r="O3" s="53"/>
      <c r="P3" s="53"/>
      <c r="Q3" s="53"/>
      <c r="R3" s="53"/>
      <c r="S3" s="53"/>
      <c r="T3" s="53"/>
      <c r="U3" s="53"/>
      <c r="V3" s="53"/>
      <c r="W3" s="53"/>
      <c r="X3" s="53"/>
      <c r="Y3" s="53"/>
      <c r="Z3" s="53"/>
      <c r="AA3" s="53"/>
      <c r="AB3" s="53"/>
      <c r="AC3" s="53"/>
      <c r="AD3" s="53"/>
    </row>
    <row r="4" spans="1:30" ht="21.95" customHeight="1" x14ac:dyDescent="0.25">
      <c r="A4" s="54" t="s">
        <v>63</v>
      </c>
      <c r="B4" s="81" t="s">
        <v>66</v>
      </c>
      <c r="C4" s="82"/>
      <c r="D4" s="82"/>
      <c r="E4" s="82"/>
      <c r="F4" s="82"/>
      <c r="G4" s="82"/>
      <c r="H4" s="83"/>
      <c r="I4" s="53"/>
      <c r="J4" s="53"/>
      <c r="K4" s="53"/>
      <c r="L4" s="53"/>
      <c r="M4" s="53"/>
      <c r="N4" s="53"/>
      <c r="O4" s="53"/>
      <c r="P4" s="53"/>
      <c r="Q4" s="53"/>
      <c r="R4" s="53"/>
      <c r="S4" s="53"/>
      <c r="T4" s="53"/>
      <c r="U4" s="53"/>
      <c r="V4" s="53"/>
      <c r="W4" s="53"/>
      <c r="X4" s="53"/>
      <c r="Y4" s="53"/>
      <c r="Z4" s="53"/>
      <c r="AA4" s="53"/>
      <c r="AB4" s="53"/>
      <c r="AC4" s="53"/>
      <c r="AD4" s="53"/>
    </row>
    <row r="5" spans="1:30" ht="21" customHeight="1" x14ac:dyDescent="0.25">
      <c r="A5" s="54" t="s">
        <v>64</v>
      </c>
      <c r="B5" s="81" t="s">
        <v>67</v>
      </c>
      <c r="C5" s="82"/>
      <c r="D5" s="82"/>
      <c r="E5" s="82"/>
      <c r="F5" s="82"/>
      <c r="G5" s="82"/>
      <c r="H5" s="83"/>
      <c r="I5" s="53"/>
      <c r="J5" s="53"/>
      <c r="K5" s="53"/>
      <c r="L5" s="53"/>
      <c r="M5" s="53"/>
      <c r="N5" s="53"/>
      <c r="O5" s="53"/>
      <c r="P5" s="53"/>
      <c r="Q5" s="53"/>
      <c r="R5" s="53"/>
      <c r="S5" s="53"/>
      <c r="T5" s="53"/>
      <c r="U5" s="53"/>
      <c r="V5" s="53"/>
      <c r="W5" s="53"/>
      <c r="X5" s="53"/>
      <c r="Y5" s="53"/>
      <c r="Z5" s="53"/>
      <c r="AA5" s="53"/>
      <c r="AB5" s="53"/>
      <c r="AC5" s="53"/>
      <c r="AD5" s="53"/>
    </row>
    <row r="7" spans="1:30" ht="11.25" customHeight="1" x14ac:dyDescent="0.2">
      <c r="A7" s="68" t="s">
        <v>2</v>
      </c>
      <c r="B7" s="68"/>
      <c r="C7" s="69" t="s">
        <v>60</v>
      </c>
      <c r="D7" s="70"/>
      <c r="E7" s="70"/>
      <c r="F7" s="70"/>
      <c r="G7" s="70"/>
      <c r="H7" s="70"/>
      <c r="I7" s="70"/>
      <c r="J7" s="70"/>
      <c r="K7" s="70"/>
      <c r="L7" s="70"/>
      <c r="M7" s="70"/>
      <c r="N7" s="70"/>
      <c r="O7" s="71"/>
    </row>
    <row r="8" spans="1:30" ht="11.25" customHeight="1" x14ac:dyDescent="0.2">
      <c r="A8" s="68"/>
      <c r="B8" s="68"/>
      <c r="C8" s="72"/>
      <c r="D8" s="73"/>
      <c r="E8" s="73"/>
      <c r="F8" s="73"/>
      <c r="G8" s="73"/>
      <c r="H8" s="73"/>
      <c r="I8" s="73"/>
      <c r="J8" s="73"/>
      <c r="K8" s="73"/>
      <c r="L8" s="73"/>
      <c r="M8" s="73"/>
      <c r="N8" s="73"/>
      <c r="O8" s="74"/>
    </row>
    <row r="9" spans="1:30" ht="11.25" customHeight="1" x14ac:dyDescent="0.2">
      <c r="A9" s="68"/>
      <c r="B9" s="68"/>
      <c r="C9" s="75"/>
      <c r="D9" s="76"/>
      <c r="E9" s="76"/>
      <c r="F9" s="76"/>
      <c r="G9" s="76"/>
      <c r="H9" s="76"/>
      <c r="I9" s="76"/>
      <c r="J9" s="76"/>
      <c r="K9" s="76"/>
      <c r="L9" s="76"/>
      <c r="M9" s="76"/>
      <c r="N9" s="76"/>
      <c r="O9" s="77"/>
    </row>
    <row r="10" spans="1:30" x14ac:dyDescent="0.2"/>
    <row r="11" spans="1:30" s="7" customFormat="1" ht="12" x14ac:dyDescent="0.2">
      <c r="A11" s="24">
        <v>1.01</v>
      </c>
      <c r="B11" s="25" t="s">
        <v>3</v>
      </c>
    </row>
    <row r="12" spans="1:30" x14ac:dyDescent="0.2"/>
    <row r="13" spans="1:30" x14ac:dyDescent="0.2">
      <c r="D13" s="35"/>
      <c r="E13" s="35"/>
      <c r="F13" s="35"/>
      <c r="G13" s="35"/>
      <c r="H13" s="35"/>
      <c r="I13" s="35"/>
      <c r="J13" s="35"/>
    </row>
    <row r="14" spans="1:30" ht="15" x14ac:dyDescent="0.25">
      <c r="B14" s="27" t="s">
        <v>4</v>
      </c>
      <c r="C14" s="27" t="s">
        <v>4</v>
      </c>
      <c r="D14" s="36" t="s">
        <v>5</v>
      </c>
      <c r="E14" s="64" t="s">
        <v>6</v>
      </c>
      <c r="F14" s="64"/>
      <c r="G14" s="65"/>
      <c r="H14" s="66" t="s">
        <v>7</v>
      </c>
      <c r="I14" s="66"/>
      <c r="J14" s="67"/>
    </row>
    <row r="15" spans="1:30" ht="15" x14ac:dyDescent="0.25">
      <c r="B15" s="28" t="s">
        <v>8</v>
      </c>
      <c r="C15" s="29" t="s">
        <v>4</v>
      </c>
      <c r="D15" s="33" t="s">
        <v>4</v>
      </c>
      <c r="E15" s="37" t="s">
        <v>9</v>
      </c>
      <c r="F15" s="37" t="s">
        <v>10</v>
      </c>
      <c r="G15" s="38" t="s">
        <v>11</v>
      </c>
      <c r="H15" s="37" t="s">
        <v>9</v>
      </c>
      <c r="I15" s="37" t="s">
        <v>10</v>
      </c>
      <c r="J15" s="38" t="s">
        <v>11</v>
      </c>
    </row>
    <row r="16" spans="1:30" ht="15" x14ac:dyDescent="0.25">
      <c r="B16" s="30">
        <v>1</v>
      </c>
      <c r="C16" s="31" t="s">
        <v>12</v>
      </c>
      <c r="D16" s="60"/>
      <c r="E16" s="61"/>
      <c r="F16" s="61"/>
      <c r="G16" s="62"/>
      <c r="H16" s="61"/>
      <c r="I16" s="61"/>
      <c r="J16" s="62"/>
    </row>
    <row r="17" spans="1:25" ht="15" x14ac:dyDescent="0.25">
      <c r="B17" s="30">
        <v>2</v>
      </c>
      <c r="C17" s="31" t="s">
        <v>13</v>
      </c>
      <c r="D17" s="60"/>
      <c r="E17" s="61"/>
      <c r="F17" s="61"/>
      <c r="G17" s="62"/>
      <c r="H17" s="61"/>
      <c r="I17" s="61"/>
      <c r="J17" s="62"/>
    </row>
    <row r="18" spans="1:25" ht="15" x14ac:dyDescent="0.25">
      <c r="B18" s="30">
        <v>3</v>
      </c>
      <c r="C18" s="31" t="s">
        <v>14</v>
      </c>
      <c r="D18" s="33">
        <v>122251996.93905027</v>
      </c>
      <c r="E18" s="37">
        <v>131641698.14370288</v>
      </c>
      <c r="F18" s="37">
        <v>26095770.160415053</v>
      </c>
      <c r="G18" s="39">
        <v>157737468.30411792</v>
      </c>
      <c r="H18" s="37">
        <v>133900124.54148203</v>
      </c>
      <c r="I18" s="37">
        <v>30927569.366099983</v>
      </c>
      <c r="J18" s="40">
        <v>164827693.90758201</v>
      </c>
    </row>
    <row r="19" spans="1:25" ht="15" x14ac:dyDescent="0.25">
      <c r="B19" s="30">
        <v>4</v>
      </c>
      <c r="C19" s="31" t="s">
        <v>15</v>
      </c>
      <c r="D19" s="33">
        <v>42670987.601721555</v>
      </c>
      <c r="E19" s="37">
        <v>46030964.782823205</v>
      </c>
      <c r="F19" s="48">
        <v>0</v>
      </c>
      <c r="G19" s="39">
        <v>46030964.782823205</v>
      </c>
      <c r="H19" s="37">
        <v>46972408.355315112</v>
      </c>
      <c r="I19" s="48">
        <v>0</v>
      </c>
      <c r="J19" s="40">
        <v>46972408.355315112</v>
      </c>
    </row>
    <row r="20" spans="1:25" ht="15" x14ac:dyDescent="0.25">
      <c r="B20" s="30">
        <v>5</v>
      </c>
      <c r="C20" s="31" t="s">
        <v>16</v>
      </c>
      <c r="D20" s="33">
        <v>41788134.078622259</v>
      </c>
      <c r="E20" s="37">
        <v>49686709</v>
      </c>
      <c r="F20" s="37">
        <v>0</v>
      </c>
      <c r="G20" s="39">
        <v>49686709</v>
      </c>
      <c r="H20" s="37">
        <v>50544170</v>
      </c>
      <c r="I20" s="37">
        <v>0</v>
      </c>
      <c r="J20" s="40">
        <v>50544170</v>
      </c>
    </row>
    <row r="21" spans="1:25" ht="15" x14ac:dyDescent="0.25">
      <c r="B21" s="30">
        <v>6</v>
      </c>
      <c r="C21" s="31" t="s">
        <v>17</v>
      </c>
      <c r="D21" s="33">
        <v>60069514.654858217</v>
      </c>
      <c r="E21" s="37">
        <v>64722048.510061115</v>
      </c>
      <c r="F21" s="37">
        <v>17103741.365327492</v>
      </c>
      <c r="G21" s="39">
        <v>81825789.875388607</v>
      </c>
      <c r="H21" s="37">
        <v>65817349.450460888</v>
      </c>
      <c r="I21" s="37">
        <v>24949048.506691653</v>
      </c>
      <c r="J21" s="40">
        <v>90766397.957152545</v>
      </c>
    </row>
    <row r="22" spans="1:25" ht="15" x14ac:dyDescent="0.25">
      <c r="B22" s="30">
        <v>7</v>
      </c>
      <c r="C22" s="32" t="s">
        <v>11</v>
      </c>
      <c r="D22" s="34">
        <v>761979416.13999999</v>
      </c>
      <c r="E22" s="41">
        <v>833279888.43658721</v>
      </c>
      <c r="F22" s="41">
        <v>188141155.01860243</v>
      </c>
      <c r="G22" s="42">
        <v>1021421043.4551896</v>
      </c>
      <c r="H22" s="41">
        <v>848870231.34725797</v>
      </c>
      <c r="I22" s="41">
        <v>274439533.57360822</v>
      </c>
      <c r="J22" s="43">
        <v>1123309764.9208663</v>
      </c>
    </row>
    <row r="23" spans="1:25" x14ac:dyDescent="0.2"/>
    <row r="24" spans="1:25" x14ac:dyDescent="0.2"/>
    <row r="25" spans="1:25" s="7" customFormat="1" ht="12" x14ac:dyDescent="0.2">
      <c r="A25" s="24">
        <v>1.02</v>
      </c>
      <c r="B25" s="25" t="s">
        <v>18</v>
      </c>
    </row>
    <row r="26" spans="1:25" x14ac:dyDescent="0.2"/>
    <row r="27" spans="1:25" ht="15" x14ac:dyDescent="0.25">
      <c r="B27" s="1" t="s">
        <v>19</v>
      </c>
      <c r="D27" s="45">
        <v>2025</v>
      </c>
      <c r="E27" s="45">
        <v>2026</v>
      </c>
      <c r="F27" s="45">
        <v>2027</v>
      </c>
      <c r="G27" s="45">
        <v>2028</v>
      </c>
      <c r="H27" s="45">
        <v>2029</v>
      </c>
      <c r="I27" s="45">
        <v>2030</v>
      </c>
      <c r="J27" s="45">
        <v>2031</v>
      </c>
      <c r="K27" s="45">
        <v>2032</v>
      </c>
      <c r="L27" s="45">
        <v>2033</v>
      </c>
      <c r="M27" s="45">
        <v>2034</v>
      </c>
      <c r="N27" s="45">
        <v>2035</v>
      </c>
      <c r="O27" s="45">
        <v>2036</v>
      </c>
      <c r="P27" s="45">
        <v>2037</v>
      </c>
      <c r="Q27" s="45">
        <v>2038</v>
      </c>
      <c r="R27" s="45">
        <v>2039</v>
      </c>
      <c r="S27" s="45">
        <v>2040</v>
      </c>
      <c r="T27" s="45">
        <v>2041</v>
      </c>
      <c r="U27" s="45">
        <v>2042</v>
      </c>
      <c r="V27" s="45">
        <v>2043</v>
      </c>
      <c r="W27" s="45">
        <v>2044</v>
      </c>
      <c r="X27" s="45">
        <v>2045</v>
      </c>
      <c r="Y27" s="45">
        <v>2046</v>
      </c>
    </row>
    <row r="28" spans="1:25" ht="15" x14ac:dyDescent="0.25">
      <c r="A28" s="23"/>
      <c r="B28" s="44" t="s">
        <v>20</v>
      </c>
      <c r="C28" s="46" t="s">
        <v>21</v>
      </c>
      <c r="D28" s="55">
        <v>0</v>
      </c>
      <c r="E28" s="56">
        <v>0</v>
      </c>
      <c r="F28" s="56">
        <v>0</v>
      </c>
      <c r="G28" s="56">
        <v>0</v>
      </c>
      <c r="H28" s="56">
        <v>1.8606906421203329E-2</v>
      </c>
      <c r="I28" s="56">
        <v>1.7579816390238312E-2</v>
      </c>
      <c r="J28" s="56">
        <v>1.8263313621305732E-2</v>
      </c>
      <c r="K28" s="56">
        <v>2.0949460773984852E-2</v>
      </c>
      <c r="L28" s="56">
        <v>2.2181490550407634E-2</v>
      </c>
      <c r="M28" s="56">
        <v>2.2254147068673014E-2</v>
      </c>
      <c r="N28" s="56">
        <v>2.1987318211093232E-2</v>
      </c>
      <c r="O28" s="56">
        <v>2.2181490550407634E-2</v>
      </c>
      <c r="P28" s="56">
        <v>2.2181490550407634E-2</v>
      </c>
      <c r="Q28" s="56">
        <v>2.2181490550407412E-2</v>
      </c>
      <c r="R28" s="56">
        <v>2.2181490550407634E-2</v>
      </c>
      <c r="S28" s="56">
        <v>2.2181490550407634E-2</v>
      </c>
      <c r="T28" s="56">
        <v>2.2181490550407634E-2</v>
      </c>
      <c r="U28" s="56">
        <v>2.2181490550407634E-2</v>
      </c>
      <c r="V28" s="56">
        <v>2.2181490550407634E-2</v>
      </c>
      <c r="W28" s="56">
        <v>2.2181490550407634E-2</v>
      </c>
      <c r="X28" s="56">
        <v>2.2181490550407634E-2</v>
      </c>
      <c r="Y28" s="56">
        <v>2.2181490550407634E-2</v>
      </c>
    </row>
    <row r="29" spans="1:25" ht="15" x14ac:dyDescent="0.25">
      <c r="A29" s="23"/>
      <c r="B29" s="44" t="s">
        <v>22</v>
      </c>
      <c r="C29" s="46" t="s">
        <v>21</v>
      </c>
      <c r="D29" s="57">
        <v>0</v>
      </c>
      <c r="E29" s="58">
        <v>0</v>
      </c>
      <c r="F29" s="58">
        <v>0</v>
      </c>
      <c r="G29" s="58">
        <v>0</v>
      </c>
      <c r="H29" s="58">
        <v>1.1134621017753643E-2</v>
      </c>
      <c r="I29" s="58">
        <v>1.5359055331395144E-2</v>
      </c>
      <c r="J29" s="58">
        <v>1.8207038166867306E-2</v>
      </c>
      <c r="K29" s="58">
        <v>1.7969241612620479E-2</v>
      </c>
      <c r="L29" s="58">
        <v>1.6990620936251144E-2</v>
      </c>
      <c r="M29" s="58">
        <v>1.7990526173347066E-2</v>
      </c>
      <c r="N29" s="58">
        <v>1.9304755941278007E-2</v>
      </c>
      <c r="O29" s="58">
        <v>1.705125345364733E-2</v>
      </c>
      <c r="P29" s="58">
        <v>1.7068666954249023E-2</v>
      </c>
      <c r="Q29" s="58">
        <v>1.7085952993057818E-2</v>
      </c>
      <c r="R29" s="58">
        <v>1.7103112699585976E-2</v>
      </c>
      <c r="S29" s="58">
        <v>1.7120147200453628E-2</v>
      </c>
      <c r="T29" s="58">
        <v>1.7120147200453628E-2</v>
      </c>
      <c r="U29" s="58">
        <v>1.7120147200453628E-2</v>
      </c>
      <c r="V29" s="58">
        <v>1.7120147200453628E-2</v>
      </c>
      <c r="W29" s="58">
        <v>1.7120147200453628E-2</v>
      </c>
      <c r="X29" s="58">
        <v>1.7120147200453628E-2</v>
      </c>
      <c r="Y29" s="58">
        <v>1.7120147200453628E-2</v>
      </c>
    </row>
    <row r="30" spans="1:25" ht="15" x14ac:dyDescent="0.25">
      <c r="A30" s="23"/>
      <c r="B30" s="44" t="s">
        <v>23</v>
      </c>
      <c r="C30" s="46" t="s">
        <v>21</v>
      </c>
      <c r="D30" s="57">
        <v>0</v>
      </c>
      <c r="E30" s="58">
        <v>3.557410318982579E-2</v>
      </c>
      <c r="F30" s="58">
        <v>3.1464490210138196E-2</v>
      </c>
      <c r="G30" s="58">
        <v>2.422587484237404E-2</v>
      </c>
      <c r="H30" s="58">
        <v>1.8606906421203329E-2</v>
      </c>
      <c r="I30" s="58">
        <v>1.7579816390238312E-2</v>
      </c>
      <c r="J30" s="58">
        <v>1.8263313621305732E-2</v>
      </c>
      <c r="K30" s="58">
        <v>2.0949460773984852E-2</v>
      </c>
      <c r="L30" s="58">
        <v>2.2181490550407634E-2</v>
      </c>
      <c r="M30" s="58">
        <v>2.2254147068673014E-2</v>
      </c>
      <c r="N30" s="58">
        <v>2.1987318211093232E-2</v>
      </c>
      <c r="O30" s="58">
        <v>2.2181490550407634E-2</v>
      </c>
      <c r="P30" s="58">
        <v>2.2181490550407634E-2</v>
      </c>
      <c r="Q30" s="58">
        <v>2.2181490550407412E-2</v>
      </c>
      <c r="R30" s="58">
        <v>2.2181490550407634E-2</v>
      </c>
      <c r="S30" s="58">
        <v>2.2181490550407634E-2</v>
      </c>
      <c r="T30" s="58">
        <v>2.2181490550407634E-2</v>
      </c>
      <c r="U30" s="58">
        <v>2.2181490550407634E-2</v>
      </c>
      <c r="V30" s="58">
        <v>2.2181490550407634E-2</v>
      </c>
      <c r="W30" s="58">
        <v>2.2181490550407634E-2</v>
      </c>
      <c r="X30" s="58">
        <v>2.2181490550407634E-2</v>
      </c>
      <c r="Y30" s="58">
        <v>2.2181490550407634E-2</v>
      </c>
    </row>
    <row r="31" spans="1:25" ht="15" x14ac:dyDescent="0.25">
      <c r="A31" s="23"/>
      <c r="B31" s="44" t="s">
        <v>24</v>
      </c>
      <c r="C31" s="46" t="s">
        <v>21</v>
      </c>
      <c r="D31" s="57">
        <v>0</v>
      </c>
      <c r="E31" s="58">
        <v>7.1603492328291551E-3</v>
      </c>
      <c r="F31" s="58">
        <v>5.2169121796799001E-3</v>
      </c>
      <c r="G31" s="58">
        <v>4.1421208390315378E-3</v>
      </c>
      <c r="H31" s="58">
        <v>1.1134621017753643E-2</v>
      </c>
      <c r="I31" s="58">
        <v>1.5359055331395144E-2</v>
      </c>
      <c r="J31" s="58">
        <v>1.8207038166867306E-2</v>
      </c>
      <c r="K31" s="58">
        <v>1.7969241612620479E-2</v>
      </c>
      <c r="L31" s="58">
        <v>1.6990620936251144E-2</v>
      </c>
      <c r="M31" s="58">
        <v>1.7990526173347066E-2</v>
      </c>
      <c r="N31" s="58">
        <v>1.9304755941278007E-2</v>
      </c>
      <c r="O31" s="58">
        <v>1.705125345364733E-2</v>
      </c>
      <c r="P31" s="58">
        <v>1.7068666954249023E-2</v>
      </c>
      <c r="Q31" s="58">
        <v>1.7085952993057818E-2</v>
      </c>
      <c r="R31" s="58">
        <v>1.7103112699585976E-2</v>
      </c>
      <c r="S31" s="58">
        <v>1.7120147200453628E-2</v>
      </c>
      <c r="T31" s="58">
        <v>1.7120147200453628E-2</v>
      </c>
      <c r="U31" s="58">
        <v>1.7120147200453628E-2</v>
      </c>
      <c r="V31" s="58">
        <v>1.7120147200453628E-2</v>
      </c>
      <c r="W31" s="58">
        <v>1.7120147200453628E-2</v>
      </c>
      <c r="X31" s="58">
        <v>1.7120147200453628E-2</v>
      </c>
      <c r="Y31" s="58">
        <v>1.7120147200453628E-2</v>
      </c>
    </row>
    <row r="32" spans="1:25" ht="15" x14ac:dyDescent="0.25">
      <c r="A32" s="23"/>
      <c r="B32" s="44" t="s">
        <v>25</v>
      </c>
      <c r="C32" s="46" t="s">
        <v>21</v>
      </c>
      <c r="D32" s="57">
        <v>0</v>
      </c>
      <c r="E32" s="58">
        <v>0.04</v>
      </c>
      <c r="F32" s="58">
        <v>3.3516903158573585E-2</v>
      </c>
      <c r="G32" s="58">
        <v>3.0512046215949162E-2</v>
      </c>
      <c r="H32" s="58">
        <v>2.8631304758875986E-2</v>
      </c>
      <c r="I32" s="58">
        <v>2.6819365190968947E-2</v>
      </c>
      <c r="J32" s="58">
        <v>2.7621931163761326E-2</v>
      </c>
      <c r="K32" s="58">
        <v>2.8971415012338353E-2</v>
      </c>
      <c r="L32" s="58">
        <v>2.8642870170435542E-2</v>
      </c>
      <c r="M32" s="58">
        <v>2.8425853332867845E-2</v>
      </c>
      <c r="N32" s="58">
        <v>2.8809189025666093E-2</v>
      </c>
      <c r="O32" s="58">
        <v>2.8642870170435542E-2</v>
      </c>
      <c r="P32" s="58">
        <v>2.8642870170435542E-2</v>
      </c>
      <c r="Q32" s="58">
        <v>2.8642870170435542E-2</v>
      </c>
      <c r="R32" s="58">
        <v>2.8642870170435542E-2</v>
      </c>
      <c r="S32" s="58">
        <v>2.8642870170435542E-2</v>
      </c>
      <c r="T32" s="58">
        <v>2.8642870170435542E-2</v>
      </c>
      <c r="U32" s="58">
        <v>2.8642870170435542E-2</v>
      </c>
      <c r="V32" s="58">
        <v>2.8642870170435542E-2</v>
      </c>
      <c r="W32" s="58">
        <v>2.8642870170435542E-2</v>
      </c>
      <c r="X32" s="58">
        <v>2.8642870170435542E-2</v>
      </c>
      <c r="Y32" s="58">
        <v>2.8642870170435542E-2</v>
      </c>
    </row>
    <row r="33" spans="1:25" ht="15" x14ac:dyDescent="0.25">
      <c r="A33" s="23"/>
      <c r="B33" s="44" t="s">
        <v>26</v>
      </c>
      <c r="C33" s="46" t="s">
        <v>21</v>
      </c>
      <c r="D33" s="57">
        <v>0</v>
      </c>
      <c r="E33" s="58">
        <v>2.4776876686167067E-2</v>
      </c>
      <c r="F33" s="58">
        <v>2.1490410558564044E-2</v>
      </c>
      <c r="G33" s="58">
        <v>1.6594048321103887E-2</v>
      </c>
      <c r="H33" s="58">
        <v>1.5767437967892449E-2</v>
      </c>
      <c r="I33" s="58">
        <v>1.6735927187877909E-2</v>
      </c>
      <c r="J33" s="58">
        <v>1.8241928948619132E-2</v>
      </c>
      <c r="K33" s="58">
        <v>1.981697749266639E-2</v>
      </c>
      <c r="L33" s="58">
        <v>2.0208960097028168E-2</v>
      </c>
      <c r="M33" s="58">
        <v>2.0633971128449155E-2</v>
      </c>
      <c r="N33" s="58">
        <v>2.0967944548563447E-2</v>
      </c>
      <c r="O33" s="58">
        <v>2.023200045363872E-2</v>
      </c>
      <c r="P33" s="58">
        <v>2.0238617583867365E-2</v>
      </c>
      <c r="Q33" s="58">
        <v>2.0245186278614567E-2</v>
      </c>
      <c r="R33" s="58">
        <v>2.0251706967095405E-2</v>
      </c>
      <c r="S33" s="58">
        <v>2.0258180077425112E-2</v>
      </c>
      <c r="T33" s="58">
        <v>2.0258180077425112E-2</v>
      </c>
      <c r="U33" s="58">
        <v>2.0258180077425112E-2</v>
      </c>
      <c r="V33" s="58">
        <v>2.0258180077425112E-2</v>
      </c>
      <c r="W33" s="58">
        <v>2.0258180077425112E-2</v>
      </c>
      <c r="X33" s="58">
        <v>2.0258180077425112E-2</v>
      </c>
      <c r="Y33" s="58">
        <v>2.0258180077425112E-2</v>
      </c>
    </row>
    <row r="34" spans="1:25" ht="15" x14ac:dyDescent="0.25">
      <c r="A34" s="23"/>
      <c r="B34" s="44" t="s">
        <v>27</v>
      </c>
      <c r="C34" s="46" t="s">
        <v>21</v>
      </c>
      <c r="D34" s="57">
        <v>0</v>
      </c>
      <c r="E34" s="58">
        <v>0</v>
      </c>
      <c r="F34" s="58">
        <v>0</v>
      </c>
      <c r="G34" s="58">
        <v>0</v>
      </c>
      <c r="H34" s="58">
        <v>1.5767437967892449E-2</v>
      </c>
      <c r="I34" s="58">
        <v>1.6735927187877909E-2</v>
      </c>
      <c r="J34" s="58">
        <v>1.8241928948619132E-2</v>
      </c>
      <c r="K34" s="58">
        <v>1.981697749266639E-2</v>
      </c>
      <c r="L34" s="58">
        <v>2.0208960097028168E-2</v>
      </c>
      <c r="M34" s="58">
        <v>2.0633971128449155E-2</v>
      </c>
      <c r="N34" s="58">
        <v>2.0967944548563447E-2</v>
      </c>
      <c r="O34" s="58">
        <v>2.023200045363872E-2</v>
      </c>
      <c r="P34" s="58">
        <v>2.0238617583867365E-2</v>
      </c>
      <c r="Q34" s="58">
        <v>2.0245186278614567E-2</v>
      </c>
      <c r="R34" s="58">
        <v>2.0251706967095405E-2</v>
      </c>
      <c r="S34" s="58">
        <v>2.0258180077425112E-2</v>
      </c>
      <c r="T34" s="58">
        <v>2.0258180077425112E-2</v>
      </c>
      <c r="U34" s="58">
        <v>2.0258180077425112E-2</v>
      </c>
      <c r="V34" s="58">
        <v>2.0258180077425112E-2</v>
      </c>
      <c r="W34" s="58">
        <v>2.0258180077425112E-2</v>
      </c>
      <c r="X34" s="58">
        <v>2.0258180077425112E-2</v>
      </c>
      <c r="Y34" s="58">
        <v>2.0258180077425112E-2</v>
      </c>
    </row>
    <row r="35" spans="1:25" ht="15" x14ac:dyDescent="0.25">
      <c r="A35" s="23"/>
      <c r="B35" s="44" t="s">
        <v>28</v>
      </c>
      <c r="C35" s="46" t="s">
        <v>21</v>
      </c>
      <c r="D35" s="57">
        <v>0</v>
      </c>
      <c r="E35" s="58">
        <v>2.4776876686167067E-2</v>
      </c>
      <c r="F35" s="58">
        <v>2.1490410558564044E-2</v>
      </c>
      <c r="G35" s="58">
        <v>1.6594048321103887E-2</v>
      </c>
      <c r="H35" s="58">
        <v>1.5767437967892449E-2</v>
      </c>
      <c r="I35" s="58">
        <v>1.6735927187877909E-2</v>
      </c>
      <c r="J35" s="58">
        <v>1.8241928948619132E-2</v>
      </c>
      <c r="K35" s="58">
        <v>1.981697749266639E-2</v>
      </c>
      <c r="L35" s="58">
        <v>2.0208960097028168E-2</v>
      </c>
      <c r="M35" s="58">
        <v>2.0633971128449155E-2</v>
      </c>
      <c r="N35" s="58">
        <v>2.0967944548563447E-2</v>
      </c>
      <c r="O35" s="58">
        <v>2.023200045363872E-2</v>
      </c>
      <c r="P35" s="58">
        <v>2.0238617583867365E-2</v>
      </c>
      <c r="Q35" s="58">
        <v>2.0245186278614567E-2</v>
      </c>
      <c r="R35" s="58">
        <v>2.0251706967095405E-2</v>
      </c>
      <c r="S35" s="58">
        <v>2.0258180077425112E-2</v>
      </c>
      <c r="T35" s="58">
        <v>2.0258180077425112E-2</v>
      </c>
      <c r="U35" s="58">
        <v>2.0258180077425112E-2</v>
      </c>
      <c r="V35" s="58">
        <v>2.0258180077425112E-2</v>
      </c>
      <c r="W35" s="58">
        <v>2.0258180077425112E-2</v>
      </c>
      <c r="X35" s="58">
        <v>2.0258180077425112E-2</v>
      </c>
      <c r="Y35" s="58">
        <v>2.0258180077425112E-2</v>
      </c>
    </row>
    <row r="36" spans="1:25" ht="15" x14ac:dyDescent="0.25">
      <c r="A36" s="23"/>
      <c r="B36" s="44" t="s">
        <v>29</v>
      </c>
      <c r="C36" s="46" t="s">
        <v>21</v>
      </c>
      <c r="D36" s="57">
        <v>0</v>
      </c>
      <c r="E36" s="58">
        <v>2.089170820968202E-2</v>
      </c>
      <c r="F36" s="58">
        <v>1.7743461828446262E-2</v>
      </c>
      <c r="G36" s="58">
        <v>1.7344566557121882E-2</v>
      </c>
      <c r="H36" s="58">
        <v>1.750532578701133E-2</v>
      </c>
      <c r="I36" s="58">
        <v>1.9779307246236638E-2</v>
      </c>
      <c r="J36" s="58">
        <v>2.1017455901834611E-2</v>
      </c>
      <c r="K36" s="58">
        <v>2.1481483570083192E-2</v>
      </c>
      <c r="L36" s="58">
        <v>2.1319567680189347E-2</v>
      </c>
      <c r="M36" s="58">
        <v>2.1400380712716039E-2</v>
      </c>
      <c r="N36" s="58">
        <v>2.1726668629457963E-2</v>
      </c>
      <c r="O36" s="58">
        <v>2.1331375834095549E-2</v>
      </c>
      <c r="P36" s="58">
        <v>2.1335488245316187E-2</v>
      </c>
      <c r="Q36" s="58">
        <v>2.1339594156742032E-2</v>
      </c>
      <c r="R36" s="58">
        <v>2.1343693526401822E-2</v>
      </c>
      <c r="S36" s="58">
        <v>2.1347786312646493E-2</v>
      </c>
      <c r="T36" s="58">
        <v>2.1347786312646493E-2</v>
      </c>
      <c r="U36" s="58">
        <v>2.1347786312646493E-2</v>
      </c>
      <c r="V36" s="58">
        <v>2.1347786312646493E-2</v>
      </c>
      <c r="W36" s="58">
        <v>2.1347786312646493E-2</v>
      </c>
      <c r="X36" s="58">
        <v>2.1347786312646493E-2</v>
      </c>
      <c r="Y36" s="58">
        <v>2.1347786312646493E-2</v>
      </c>
    </row>
    <row r="37" spans="1:25" x14ac:dyDescent="0.2"/>
    <row r="38" spans="1:25" s="7" customFormat="1" ht="12" x14ac:dyDescent="0.2">
      <c r="A38" s="24">
        <v>1.03</v>
      </c>
      <c r="B38" s="25" t="s">
        <v>30</v>
      </c>
      <c r="J38" s="26"/>
    </row>
    <row r="39" spans="1:25" x14ac:dyDescent="0.2"/>
    <row r="40" spans="1:25" ht="15" x14ac:dyDescent="0.25">
      <c r="B40" s="1" t="s">
        <v>19</v>
      </c>
      <c r="D40" s="52">
        <v>2025</v>
      </c>
      <c r="E40" s="52">
        <v>2026</v>
      </c>
      <c r="F40" s="52">
        <v>2027</v>
      </c>
      <c r="G40" s="52">
        <v>2028</v>
      </c>
      <c r="H40" s="52">
        <v>2029</v>
      </c>
      <c r="I40" s="52">
        <v>2030</v>
      </c>
      <c r="J40" s="52">
        <v>2031</v>
      </c>
      <c r="K40" s="52">
        <v>2032</v>
      </c>
      <c r="L40" s="52">
        <v>2033</v>
      </c>
      <c r="M40" s="52">
        <v>2034</v>
      </c>
      <c r="N40" s="52">
        <v>2035</v>
      </c>
      <c r="O40" s="52">
        <v>2036</v>
      </c>
      <c r="P40" s="52">
        <v>2037</v>
      </c>
      <c r="Q40" s="52">
        <v>2038</v>
      </c>
      <c r="R40" s="52">
        <v>2039</v>
      </c>
      <c r="S40" s="52">
        <v>2040</v>
      </c>
      <c r="T40" s="52">
        <v>2041</v>
      </c>
      <c r="U40" s="52">
        <v>2042</v>
      </c>
      <c r="V40" s="52">
        <v>2043</v>
      </c>
      <c r="W40" s="52">
        <v>2044</v>
      </c>
      <c r="X40" s="52">
        <v>2045</v>
      </c>
      <c r="Y40" s="52">
        <v>2046</v>
      </c>
    </row>
    <row r="41" spans="1:25" ht="15" x14ac:dyDescent="0.25">
      <c r="B41" s="3" t="s">
        <v>31</v>
      </c>
      <c r="D41" s="45">
        <v>2025</v>
      </c>
      <c r="E41" s="45">
        <f>J27</f>
        <v>2031</v>
      </c>
      <c r="F41" s="45">
        <f t="shared" ref="F41:Y41" si="0">E41+1</f>
        <v>2032</v>
      </c>
      <c r="G41" s="45">
        <f t="shared" si="0"/>
        <v>2033</v>
      </c>
      <c r="H41" s="45">
        <f t="shared" si="0"/>
        <v>2034</v>
      </c>
      <c r="I41" s="45">
        <f t="shared" si="0"/>
        <v>2035</v>
      </c>
      <c r="J41" s="45">
        <f t="shared" si="0"/>
        <v>2036</v>
      </c>
      <c r="K41" s="45">
        <f t="shared" si="0"/>
        <v>2037</v>
      </c>
      <c r="L41" s="45">
        <f t="shared" si="0"/>
        <v>2038</v>
      </c>
      <c r="M41" s="45">
        <f t="shared" si="0"/>
        <v>2039</v>
      </c>
      <c r="N41" s="45">
        <f t="shared" si="0"/>
        <v>2040</v>
      </c>
      <c r="O41" s="45">
        <f t="shared" si="0"/>
        <v>2041</v>
      </c>
      <c r="P41" s="45">
        <f t="shared" si="0"/>
        <v>2042</v>
      </c>
      <c r="Q41" s="45">
        <f t="shared" si="0"/>
        <v>2043</v>
      </c>
      <c r="R41" s="45">
        <f t="shared" si="0"/>
        <v>2044</v>
      </c>
      <c r="S41" s="45">
        <f t="shared" si="0"/>
        <v>2045</v>
      </c>
      <c r="T41" s="45">
        <f t="shared" si="0"/>
        <v>2046</v>
      </c>
      <c r="U41" s="45">
        <f t="shared" si="0"/>
        <v>2047</v>
      </c>
      <c r="V41" s="45">
        <f t="shared" si="0"/>
        <v>2048</v>
      </c>
      <c r="W41" s="45">
        <f t="shared" si="0"/>
        <v>2049</v>
      </c>
      <c r="X41" s="45">
        <f t="shared" si="0"/>
        <v>2050</v>
      </c>
      <c r="Y41" s="45">
        <f t="shared" si="0"/>
        <v>2051</v>
      </c>
    </row>
    <row r="42" spans="1:25" x14ac:dyDescent="0.2">
      <c r="D42" s="2"/>
      <c r="E42" s="2"/>
      <c r="F42" s="2"/>
      <c r="G42" s="2"/>
      <c r="H42" s="2"/>
      <c r="I42" s="2"/>
      <c r="J42" s="2"/>
      <c r="K42" s="2"/>
      <c r="L42" s="2"/>
      <c r="M42" s="2"/>
      <c r="N42" s="2"/>
      <c r="O42" s="2"/>
      <c r="P42" s="2"/>
      <c r="Q42" s="2"/>
      <c r="R42" s="2"/>
      <c r="S42" s="2"/>
      <c r="T42" s="2"/>
      <c r="U42" s="2"/>
      <c r="V42" s="2"/>
      <c r="W42" s="2"/>
      <c r="X42" s="2"/>
      <c r="Y42" s="2"/>
    </row>
    <row r="43" spans="1:25" ht="15" x14ac:dyDescent="0.25">
      <c r="A43" s="23"/>
      <c r="B43" s="44" t="s">
        <v>20</v>
      </c>
      <c r="C43" s="46" t="s">
        <v>21</v>
      </c>
      <c r="D43" s="58">
        <v>0</v>
      </c>
      <c r="E43" s="58" cm="1">
        <f t="array" ref="E43">PRODUCT((1+E30:J30))-1</f>
        <v>0.15469265598375115</v>
      </c>
      <c r="F43" s="58">
        <v>0</v>
      </c>
      <c r="G43" s="58">
        <v>0</v>
      </c>
      <c r="H43" s="58">
        <f t="shared" ref="H43:H51" si="1">M28</f>
        <v>2.2254147068673014E-2</v>
      </c>
      <c r="I43" s="58">
        <f t="shared" ref="I43:I51" si="2">N28</f>
        <v>2.1987318211093232E-2</v>
      </c>
      <c r="J43" s="58">
        <f t="shared" ref="J43:J51" si="3">O28</f>
        <v>2.2181490550407634E-2</v>
      </c>
      <c r="K43" s="58">
        <f t="shared" ref="K43:K51" si="4">P28</f>
        <v>2.2181490550407634E-2</v>
      </c>
      <c r="L43" s="58">
        <f t="shared" ref="L43:L51" si="5">Q28</f>
        <v>2.2181490550407412E-2</v>
      </c>
      <c r="M43" s="58">
        <f t="shared" ref="M43:M51" si="6">R28</f>
        <v>2.2181490550407634E-2</v>
      </c>
      <c r="N43" s="58">
        <f t="shared" ref="N43:N51" si="7">S28</f>
        <v>2.2181490550407634E-2</v>
      </c>
      <c r="O43" s="58">
        <f t="shared" ref="O43:O51" si="8">T28</f>
        <v>2.2181490550407634E-2</v>
      </c>
      <c r="P43" s="58">
        <f t="shared" ref="P43:P51" si="9">U28</f>
        <v>2.2181490550407634E-2</v>
      </c>
      <c r="Q43" s="58">
        <f t="shared" ref="Q43:Q51" si="10">V28</f>
        <v>2.2181490550407634E-2</v>
      </c>
      <c r="R43" s="58">
        <f t="shared" ref="R43:R51" si="11">W28</f>
        <v>2.2181490550407634E-2</v>
      </c>
      <c r="S43" s="58">
        <f t="shared" ref="S43:S51" si="12">X28</f>
        <v>2.2181490550407634E-2</v>
      </c>
      <c r="T43" s="58">
        <f t="shared" ref="T43:T51" si="13">Y28</f>
        <v>2.2181490550407634E-2</v>
      </c>
      <c r="U43" s="58">
        <f t="shared" ref="U43:Y51" si="14">T43</f>
        <v>2.2181490550407634E-2</v>
      </c>
      <c r="V43" s="58">
        <f t="shared" si="14"/>
        <v>2.2181490550407634E-2</v>
      </c>
      <c r="W43" s="58">
        <f t="shared" si="14"/>
        <v>2.2181490550407634E-2</v>
      </c>
      <c r="X43" s="58">
        <f t="shared" si="14"/>
        <v>2.2181490550407634E-2</v>
      </c>
      <c r="Y43" s="58">
        <f t="shared" si="14"/>
        <v>2.2181490550407634E-2</v>
      </c>
    </row>
    <row r="44" spans="1:25" ht="15" x14ac:dyDescent="0.25">
      <c r="A44" s="23"/>
      <c r="B44" s="44" t="s">
        <v>22</v>
      </c>
      <c r="C44" s="46" t="s">
        <v>21</v>
      </c>
      <c r="D44" s="58">
        <v>0</v>
      </c>
      <c r="E44" s="58" cm="1">
        <f t="array" ref="E44">PRODUCT((1+E31:J31))-1</f>
        <v>6.2718676791429617E-2</v>
      </c>
      <c r="F44" s="58">
        <v>0</v>
      </c>
      <c r="G44" s="58">
        <v>0</v>
      </c>
      <c r="H44" s="58">
        <f t="shared" si="1"/>
        <v>1.7990526173347066E-2</v>
      </c>
      <c r="I44" s="58">
        <f t="shared" si="2"/>
        <v>1.9304755941278007E-2</v>
      </c>
      <c r="J44" s="58">
        <f t="shared" si="3"/>
        <v>1.705125345364733E-2</v>
      </c>
      <c r="K44" s="58">
        <f t="shared" si="4"/>
        <v>1.7068666954249023E-2</v>
      </c>
      <c r="L44" s="58">
        <f t="shared" si="5"/>
        <v>1.7085952993057818E-2</v>
      </c>
      <c r="M44" s="58">
        <f t="shared" si="6"/>
        <v>1.7103112699585976E-2</v>
      </c>
      <c r="N44" s="58">
        <f t="shared" si="7"/>
        <v>1.7120147200453628E-2</v>
      </c>
      <c r="O44" s="58">
        <f t="shared" si="8"/>
        <v>1.7120147200453628E-2</v>
      </c>
      <c r="P44" s="58">
        <f t="shared" si="9"/>
        <v>1.7120147200453628E-2</v>
      </c>
      <c r="Q44" s="58">
        <f t="shared" si="10"/>
        <v>1.7120147200453628E-2</v>
      </c>
      <c r="R44" s="58">
        <f t="shared" si="11"/>
        <v>1.7120147200453628E-2</v>
      </c>
      <c r="S44" s="58">
        <f t="shared" si="12"/>
        <v>1.7120147200453628E-2</v>
      </c>
      <c r="T44" s="58">
        <f t="shared" si="13"/>
        <v>1.7120147200453628E-2</v>
      </c>
      <c r="U44" s="58">
        <f t="shared" si="14"/>
        <v>1.7120147200453628E-2</v>
      </c>
      <c r="V44" s="58">
        <f t="shared" si="14"/>
        <v>1.7120147200453628E-2</v>
      </c>
      <c r="W44" s="58">
        <f t="shared" si="14"/>
        <v>1.7120147200453628E-2</v>
      </c>
      <c r="X44" s="58">
        <f t="shared" si="14"/>
        <v>1.7120147200453628E-2</v>
      </c>
      <c r="Y44" s="58">
        <f t="shared" si="14"/>
        <v>1.7120147200453628E-2</v>
      </c>
    </row>
    <row r="45" spans="1:25" ht="15" x14ac:dyDescent="0.25">
      <c r="A45" s="23"/>
      <c r="B45" s="44" t="s">
        <v>23</v>
      </c>
      <c r="C45" s="46" t="s">
        <v>21</v>
      </c>
      <c r="D45" s="58">
        <v>0</v>
      </c>
      <c r="E45" s="58" cm="1">
        <f t="array" ref="E45">PRODUCT((1+E30:J30))-1</f>
        <v>0.15469265598375115</v>
      </c>
      <c r="F45" s="58">
        <f t="shared" ref="F45:G48" si="15">K30</f>
        <v>2.0949460773984852E-2</v>
      </c>
      <c r="G45" s="58">
        <f t="shared" si="15"/>
        <v>2.2181490550407634E-2</v>
      </c>
      <c r="H45" s="58">
        <f t="shared" si="1"/>
        <v>2.2254147068673014E-2</v>
      </c>
      <c r="I45" s="58">
        <f t="shared" si="2"/>
        <v>2.1987318211093232E-2</v>
      </c>
      <c r="J45" s="58">
        <f t="shared" si="3"/>
        <v>2.2181490550407634E-2</v>
      </c>
      <c r="K45" s="58">
        <f t="shared" si="4"/>
        <v>2.2181490550407634E-2</v>
      </c>
      <c r="L45" s="58">
        <f t="shared" si="5"/>
        <v>2.2181490550407412E-2</v>
      </c>
      <c r="M45" s="58">
        <f t="shared" si="6"/>
        <v>2.2181490550407634E-2</v>
      </c>
      <c r="N45" s="58">
        <f t="shared" si="7"/>
        <v>2.2181490550407634E-2</v>
      </c>
      <c r="O45" s="58">
        <f t="shared" si="8"/>
        <v>2.2181490550407634E-2</v>
      </c>
      <c r="P45" s="58">
        <f t="shared" si="9"/>
        <v>2.2181490550407634E-2</v>
      </c>
      <c r="Q45" s="58">
        <f t="shared" si="10"/>
        <v>2.2181490550407634E-2</v>
      </c>
      <c r="R45" s="58">
        <f t="shared" si="11"/>
        <v>2.2181490550407634E-2</v>
      </c>
      <c r="S45" s="58">
        <f t="shared" si="12"/>
        <v>2.2181490550407634E-2</v>
      </c>
      <c r="T45" s="58">
        <f t="shared" si="13"/>
        <v>2.2181490550407634E-2</v>
      </c>
      <c r="U45" s="58">
        <f t="shared" si="14"/>
        <v>2.2181490550407634E-2</v>
      </c>
      <c r="V45" s="58">
        <f t="shared" si="14"/>
        <v>2.2181490550407634E-2</v>
      </c>
      <c r="W45" s="58">
        <f t="shared" si="14"/>
        <v>2.2181490550407634E-2</v>
      </c>
      <c r="X45" s="58">
        <f t="shared" si="14"/>
        <v>2.2181490550407634E-2</v>
      </c>
      <c r="Y45" s="58">
        <f t="shared" si="14"/>
        <v>2.2181490550407634E-2</v>
      </c>
    </row>
    <row r="46" spans="1:25" ht="15" x14ac:dyDescent="0.25">
      <c r="A46" s="23"/>
      <c r="B46" s="44" t="s">
        <v>24</v>
      </c>
      <c r="C46" s="46" t="s">
        <v>21</v>
      </c>
      <c r="D46" s="58">
        <v>0</v>
      </c>
      <c r="E46" s="58" cm="1">
        <f t="array" ref="E46">PRODUCT((1+E31:J31))-1</f>
        <v>6.2718676791429617E-2</v>
      </c>
      <c r="F46" s="58">
        <f t="shared" si="15"/>
        <v>1.7969241612620479E-2</v>
      </c>
      <c r="G46" s="58">
        <f t="shared" si="15"/>
        <v>1.6990620936251144E-2</v>
      </c>
      <c r="H46" s="58">
        <f t="shared" si="1"/>
        <v>1.7990526173347066E-2</v>
      </c>
      <c r="I46" s="58">
        <f t="shared" si="2"/>
        <v>1.9304755941278007E-2</v>
      </c>
      <c r="J46" s="58">
        <f t="shared" si="3"/>
        <v>1.705125345364733E-2</v>
      </c>
      <c r="K46" s="58">
        <f t="shared" si="4"/>
        <v>1.7068666954249023E-2</v>
      </c>
      <c r="L46" s="58">
        <f t="shared" si="5"/>
        <v>1.7085952993057818E-2</v>
      </c>
      <c r="M46" s="58">
        <f t="shared" si="6"/>
        <v>1.7103112699585976E-2</v>
      </c>
      <c r="N46" s="58">
        <f t="shared" si="7"/>
        <v>1.7120147200453628E-2</v>
      </c>
      <c r="O46" s="58">
        <f t="shared" si="8"/>
        <v>1.7120147200453628E-2</v>
      </c>
      <c r="P46" s="58">
        <f t="shared" si="9"/>
        <v>1.7120147200453628E-2</v>
      </c>
      <c r="Q46" s="58">
        <f t="shared" si="10"/>
        <v>1.7120147200453628E-2</v>
      </c>
      <c r="R46" s="58">
        <f t="shared" si="11"/>
        <v>1.7120147200453628E-2</v>
      </c>
      <c r="S46" s="58">
        <f t="shared" si="12"/>
        <v>1.7120147200453628E-2</v>
      </c>
      <c r="T46" s="58">
        <f t="shared" si="13"/>
        <v>1.7120147200453628E-2</v>
      </c>
      <c r="U46" s="58">
        <f t="shared" si="14"/>
        <v>1.7120147200453628E-2</v>
      </c>
      <c r="V46" s="58">
        <f t="shared" si="14"/>
        <v>1.7120147200453628E-2</v>
      </c>
      <c r="W46" s="58">
        <f t="shared" si="14"/>
        <v>1.7120147200453628E-2</v>
      </c>
      <c r="X46" s="58">
        <f t="shared" si="14"/>
        <v>1.7120147200453628E-2</v>
      </c>
      <c r="Y46" s="58">
        <f t="shared" si="14"/>
        <v>1.7120147200453628E-2</v>
      </c>
    </row>
    <row r="47" spans="1:25" ht="15" x14ac:dyDescent="0.25">
      <c r="A47" s="23"/>
      <c r="B47" s="44" t="s">
        <v>25</v>
      </c>
      <c r="C47" s="46" t="s">
        <v>21</v>
      </c>
      <c r="D47" s="58">
        <v>0</v>
      </c>
      <c r="E47" s="58" cm="1">
        <f t="array" ref="E47">PRODUCT((1+E32:J32))-1</f>
        <v>0.2022399301980693</v>
      </c>
      <c r="F47" s="58">
        <f t="shared" si="15"/>
        <v>2.8971415012338353E-2</v>
      </c>
      <c r="G47" s="58">
        <f t="shared" si="15"/>
        <v>2.8642870170435542E-2</v>
      </c>
      <c r="H47" s="58">
        <f t="shared" si="1"/>
        <v>2.8425853332867845E-2</v>
      </c>
      <c r="I47" s="58">
        <f t="shared" si="2"/>
        <v>2.8809189025666093E-2</v>
      </c>
      <c r="J47" s="58">
        <f t="shared" si="3"/>
        <v>2.8642870170435542E-2</v>
      </c>
      <c r="K47" s="58">
        <f t="shared" si="4"/>
        <v>2.8642870170435542E-2</v>
      </c>
      <c r="L47" s="58">
        <f t="shared" si="5"/>
        <v>2.8642870170435542E-2</v>
      </c>
      <c r="M47" s="58">
        <f t="shared" si="6"/>
        <v>2.8642870170435542E-2</v>
      </c>
      <c r="N47" s="58">
        <f t="shared" si="7"/>
        <v>2.8642870170435542E-2</v>
      </c>
      <c r="O47" s="58">
        <f t="shared" si="8"/>
        <v>2.8642870170435542E-2</v>
      </c>
      <c r="P47" s="58">
        <f t="shared" si="9"/>
        <v>2.8642870170435542E-2</v>
      </c>
      <c r="Q47" s="58">
        <f t="shared" si="10"/>
        <v>2.8642870170435542E-2</v>
      </c>
      <c r="R47" s="58">
        <f t="shared" si="11"/>
        <v>2.8642870170435542E-2</v>
      </c>
      <c r="S47" s="58">
        <f t="shared" si="12"/>
        <v>2.8642870170435542E-2</v>
      </c>
      <c r="T47" s="58">
        <f t="shared" si="13"/>
        <v>2.8642870170435542E-2</v>
      </c>
      <c r="U47" s="58">
        <f t="shared" si="14"/>
        <v>2.8642870170435542E-2</v>
      </c>
      <c r="V47" s="58">
        <f t="shared" si="14"/>
        <v>2.8642870170435542E-2</v>
      </c>
      <c r="W47" s="58">
        <f t="shared" si="14"/>
        <v>2.8642870170435542E-2</v>
      </c>
      <c r="X47" s="58">
        <f t="shared" si="14"/>
        <v>2.8642870170435542E-2</v>
      </c>
      <c r="Y47" s="58">
        <f t="shared" si="14"/>
        <v>2.8642870170435542E-2</v>
      </c>
    </row>
    <row r="48" spans="1:25" ht="15" x14ac:dyDescent="0.25">
      <c r="A48" s="23"/>
      <c r="B48" s="44" t="s">
        <v>26</v>
      </c>
      <c r="C48" s="46" t="s">
        <v>21</v>
      </c>
      <c r="D48" s="58">
        <v>0</v>
      </c>
      <c r="E48" s="58" cm="1">
        <f t="array" ref="E48">PRODUCT((1+E33:J33))-1</f>
        <v>0.1190889490364806</v>
      </c>
      <c r="F48" s="58">
        <f t="shared" si="15"/>
        <v>1.981697749266639E-2</v>
      </c>
      <c r="G48" s="58">
        <f t="shared" si="15"/>
        <v>2.0208960097028168E-2</v>
      </c>
      <c r="H48" s="58">
        <f t="shared" si="1"/>
        <v>2.0633971128449155E-2</v>
      </c>
      <c r="I48" s="58">
        <f t="shared" si="2"/>
        <v>2.0967944548563447E-2</v>
      </c>
      <c r="J48" s="58">
        <f t="shared" si="3"/>
        <v>2.023200045363872E-2</v>
      </c>
      <c r="K48" s="58">
        <f t="shared" si="4"/>
        <v>2.0238617583867365E-2</v>
      </c>
      <c r="L48" s="58">
        <f t="shared" si="5"/>
        <v>2.0245186278614567E-2</v>
      </c>
      <c r="M48" s="58">
        <f t="shared" si="6"/>
        <v>2.0251706967095405E-2</v>
      </c>
      <c r="N48" s="58">
        <f t="shared" si="7"/>
        <v>2.0258180077425112E-2</v>
      </c>
      <c r="O48" s="58">
        <f t="shared" si="8"/>
        <v>2.0258180077425112E-2</v>
      </c>
      <c r="P48" s="58">
        <f t="shared" si="9"/>
        <v>2.0258180077425112E-2</v>
      </c>
      <c r="Q48" s="58">
        <f t="shared" si="10"/>
        <v>2.0258180077425112E-2</v>
      </c>
      <c r="R48" s="58">
        <f t="shared" si="11"/>
        <v>2.0258180077425112E-2</v>
      </c>
      <c r="S48" s="58">
        <f t="shared" si="12"/>
        <v>2.0258180077425112E-2</v>
      </c>
      <c r="T48" s="58">
        <f t="shared" si="13"/>
        <v>2.0258180077425112E-2</v>
      </c>
      <c r="U48" s="58">
        <f t="shared" si="14"/>
        <v>2.0258180077425112E-2</v>
      </c>
      <c r="V48" s="58">
        <f t="shared" si="14"/>
        <v>2.0258180077425112E-2</v>
      </c>
      <c r="W48" s="58">
        <f t="shared" si="14"/>
        <v>2.0258180077425112E-2</v>
      </c>
      <c r="X48" s="58">
        <f t="shared" si="14"/>
        <v>2.0258180077425112E-2</v>
      </c>
      <c r="Y48" s="58">
        <f t="shared" si="14"/>
        <v>2.0258180077425112E-2</v>
      </c>
    </row>
    <row r="49" spans="1:25" ht="15" x14ac:dyDescent="0.25">
      <c r="A49" s="23"/>
      <c r="B49" s="44" t="s">
        <v>27</v>
      </c>
      <c r="C49" s="46" t="s">
        <v>21</v>
      </c>
      <c r="D49" s="58">
        <v>0</v>
      </c>
      <c r="E49" s="58" cm="1">
        <f t="array" ref="E49">PRODUCT((1+E35:J35))-1</f>
        <v>0.1190889490364806</v>
      </c>
      <c r="F49" s="58">
        <v>0</v>
      </c>
      <c r="G49" s="58">
        <v>0</v>
      </c>
      <c r="H49" s="58">
        <f t="shared" si="1"/>
        <v>2.0633971128449155E-2</v>
      </c>
      <c r="I49" s="58">
        <f t="shared" si="2"/>
        <v>2.0967944548563447E-2</v>
      </c>
      <c r="J49" s="58">
        <f t="shared" si="3"/>
        <v>2.023200045363872E-2</v>
      </c>
      <c r="K49" s="58">
        <f t="shared" si="4"/>
        <v>2.0238617583867365E-2</v>
      </c>
      <c r="L49" s="58">
        <f t="shared" si="5"/>
        <v>2.0245186278614567E-2</v>
      </c>
      <c r="M49" s="58">
        <f t="shared" si="6"/>
        <v>2.0251706967095405E-2</v>
      </c>
      <c r="N49" s="58">
        <f t="shared" si="7"/>
        <v>2.0258180077425112E-2</v>
      </c>
      <c r="O49" s="58">
        <f t="shared" si="8"/>
        <v>2.0258180077425112E-2</v>
      </c>
      <c r="P49" s="58">
        <f t="shared" si="9"/>
        <v>2.0258180077425112E-2</v>
      </c>
      <c r="Q49" s="58">
        <f t="shared" si="10"/>
        <v>2.0258180077425112E-2</v>
      </c>
      <c r="R49" s="58">
        <f t="shared" si="11"/>
        <v>2.0258180077425112E-2</v>
      </c>
      <c r="S49" s="58">
        <f t="shared" si="12"/>
        <v>2.0258180077425112E-2</v>
      </c>
      <c r="T49" s="58">
        <f t="shared" si="13"/>
        <v>2.0258180077425112E-2</v>
      </c>
      <c r="U49" s="58">
        <f t="shared" si="14"/>
        <v>2.0258180077425112E-2</v>
      </c>
      <c r="V49" s="58">
        <f t="shared" si="14"/>
        <v>2.0258180077425112E-2</v>
      </c>
      <c r="W49" s="58">
        <f t="shared" si="14"/>
        <v>2.0258180077425112E-2</v>
      </c>
      <c r="X49" s="58">
        <f t="shared" si="14"/>
        <v>2.0258180077425112E-2</v>
      </c>
      <c r="Y49" s="58">
        <f t="shared" si="14"/>
        <v>2.0258180077425112E-2</v>
      </c>
    </row>
    <row r="50" spans="1:25" ht="15" x14ac:dyDescent="0.25">
      <c r="A50" s="23"/>
      <c r="B50" s="44" t="s">
        <v>28</v>
      </c>
      <c r="C50" s="46" t="s">
        <v>21</v>
      </c>
      <c r="D50" s="58">
        <v>0</v>
      </c>
      <c r="E50" s="58" cm="1">
        <f t="array" ref="E50">PRODUCT((1+E35:J35))-1</f>
        <v>0.1190889490364806</v>
      </c>
      <c r="F50" s="58">
        <f>K35</f>
        <v>1.981697749266639E-2</v>
      </c>
      <c r="G50" s="58">
        <f>L35</f>
        <v>2.0208960097028168E-2</v>
      </c>
      <c r="H50" s="58">
        <f t="shared" si="1"/>
        <v>2.0633971128449155E-2</v>
      </c>
      <c r="I50" s="58">
        <f t="shared" si="2"/>
        <v>2.0967944548563447E-2</v>
      </c>
      <c r="J50" s="58">
        <f t="shared" si="3"/>
        <v>2.023200045363872E-2</v>
      </c>
      <c r="K50" s="58">
        <f t="shared" si="4"/>
        <v>2.0238617583867365E-2</v>
      </c>
      <c r="L50" s="58">
        <f t="shared" si="5"/>
        <v>2.0245186278614567E-2</v>
      </c>
      <c r="M50" s="58">
        <f t="shared" si="6"/>
        <v>2.0251706967095405E-2</v>
      </c>
      <c r="N50" s="58">
        <f t="shared" si="7"/>
        <v>2.0258180077425112E-2</v>
      </c>
      <c r="O50" s="58">
        <f t="shared" si="8"/>
        <v>2.0258180077425112E-2</v>
      </c>
      <c r="P50" s="58">
        <f t="shared" si="9"/>
        <v>2.0258180077425112E-2</v>
      </c>
      <c r="Q50" s="58">
        <f t="shared" si="10"/>
        <v>2.0258180077425112E-2</v>
      </c>
      <c r="R50" s="58">
        <f t="shared" si="11"/>
        <v>2.0258180077425112E-2</v>
      </c>
      <c r="S50" s="58">
        <f t="shared" si="12"/>
        <v>2.0258180077425112E-2</v>
      </c>
      <c r="T50" s="58">
        <f t="shared" si="13"/>
        <v>2.0258180077425112E-2</v>
      </c>
      <c r="U50" s="58">
        <f t="shared" si="14"/>
        <v>2.0258180077425112E-2</v>
      </c>
      <c r="V50" s="58">
        <f t="shared" si="14"/>
        <v>2.0258180077425112E-2</v>
      </c>
      <c r="W50" s="58">
        <f t="shared" si="14"/>
        <v>2.0258180077425112E-2</v>
      </c>
      <c r="X50" s="58">
        <f t="shared" si="14"/>
        <v>2.0258180077425112E-2</v>
      </c>
      <c r="Y50" s="58">
        <f t="shared" si="14"/>
        <v>2.0258180077425112E-2</v>
      </c>
    </row>
    <row r="51" spans="1:25" ht="15" x14ac:dyDescent="0.25">
      <c r="A51" s="23"/>
      <c r="B51" s="44" t="s">
        <v>29</v>
      </c>
      <c r="C51" s="46" t="s">
        <v>21</v>
      </c>
      <c r="D51" s="58">
        <v>0</v>
      </c>
      <c r="E51" s="58" cm="1">
        <f t="array" ref="E51">PRODUCT((1+E36:J36))-1</f>
        <v>0.11985584447974973</v>
      </c>
      <c r="F51" s="58">
        <f>K36</f>
        <v>2.1481483570083192E-2</v>
      </c>
      <c r="G51" s="58">
        <f>L36</f>
        <v>2.1319567680189347E-2</v>
      </c>
      <c r="H51" s="58">
        <f t="shared" si="1"/>
        <v>2.1400380712716039E-2</v>
      </c>
      <c r="I51" s="58">
        <f t="shared" si="2"/>
        <v>2.1726668629457963E-2</v>
      </c>
      <c r="J51" s="58">
        <f t="shared" si="3"/>
        <v>2.1331375834095549E-2</v>
      </c>
      <c r="K51" s="58">
        <f t="shared" si="4"/>
        <v>2.1335488245316187E-2</v>
      </c>
      <c r="L51" s="58">
        <f t="shared" si="5"/>
        <v>2.1339594156742032E-2</v>
      </c>
      <c r="M51" s="58">
        <f t="shared" si="6"/>
        <v>2.1343693526401822E-2</v>
      </c>
      <c r="N51" s="58">
        <f t="shared" si="7"/>
        <v>2.1347786312646493E-2</v>
      </c>
      <c r="O51" s="58">
        <f t="shared" si="8"/>
        <v>2.1347786312646493E-2</v>
      </c>
      <c r="P51" s="58">
        <f t="shared" si="9"/>
        <v>2.1347786312646493E-2</v>
      </c>
      <c r="Q51" s="58">
        <f t="shared" si="10"/>
        <v>2.1347786312646493E-2</v>
      </c>
      <c r="R51" s="58">
        <f t="shared" si="11"/>
        <v>2.1347786312646493E-2</v>
      </c>
      <c r="S51" s="58">
        <f t="shared" si="12"/>
        <v>2.1347786312646493E-2</v>
      </c>
      <c r="T51" s="58">
        <f t="shared" si="13"/>
        <v>2.1347786312646493E-2</v>
      </c>
      <c r="U51" s="58">
        <f t="shared" si="14"/>
        <v>2.1347786312646493E-2</v>
      </c>
      <c r="V51" s="58">
        <f t="shared" si="14"/>
        <v>2.1347786312646493E-2</v>
      </c>
      <c r="W51" s="58">
        <f t="shared" si="14"/>
        <v>2.1347786312646493E-2</v>
      </c>
      <c r="X51" s="58">
        <f t="shared" si="14"/>
        <v>2.1347786312646493E-2</v>
      </c>
      <c r="Y51" s="58">
        <f t="shared" si="14"/>
        <v>2.1347786312646493E-2</v>
      </c>
    </row>
    <row r="52" spans="1:25" x14ac:dyDescent="0.2"/>
    <row r="53" spans="1:25" s="7" customFormat="1" ht="12" x14ac:dyDescent="0.2">
      <c r="A53" s="24">
        <v>1.04</v>
      </c>
      <c r="B53" s="25" t="s">
        <v>32</v>
      </c>
    </row>
    <row r="54" spans="1:25" x14ac:dyDescent="0.2"/>
    <row r="55" spans="1:25" ht="15" x14ac:dyDescent="0.25">
      <c r="B55" s="1" t="s">
        <v>19</v>
      </c>
      <c r="D55" s="52">
        <v>2025</v>
      </c>
      <c r="E55" s="52">
        <v>2026</v>
      </c>
      <c r="F55" s="52">
        <v>2027</v>
      </c>
      <c r="G55" s="52">
        <v>2028</v>
      </c>
      <c r="H55" s="52">
        <v>2029</v>
      </c>
      <c r="I55" s="52">
        <v>2030</v>
      </c>
      <c r="J55" s="52">
        <v>2031</v>
      </c>
      <c r="K55" s="52">
        <v>2032</v>
      </c>
      <c r="L55" s="52">
        <v>2033</v>
      </c>
      <c r="M55" s="52">
        <v>2034</v>
      </c>
      <c r="N55" s="52">
        <v>2035</v>
      </c>
      <c r="O55" s="52">
        <v>2036</v>
      </c>
      <c r="P55" s="52">
        <v>2037</v>
      </c>
      <c r="Q55" s="52">
        <v>2038</v>
      </c>
      <c r="R55" s="52">
        <v>2039</v>
      </c>
      <c r="S55" s="52">
        <v>2040</v>
      </c>
      <c r="T55" s="52">
        <v>2041</v>
      </c>
      <c r="U55" s="52">
        <v>2042</v>
      </c>
      <c r="V55" s="52">
        <v>2043</v>
      </c>
      <c r="W55" s="52">
        <v>2044</v>
      </c>
      <c r="X55" s="52">
        <v>2045</v>
      </c>
      <c r="Y55" s="52">
        <v>2046</v>
      </c>
    </row>
    <row r="56" spans="1:25" ht="15" x14ac:dyDescent="0.25">
      <c r="B56" s="3" t="s">
        <v>31</v>
      </c>
      <c r="D56" s="45">
        <v>2025</v>
      </c>
      <c r="E56" s="45">
        <f>I27</f>
        <v>2030</v>
      </c>
      <c r="F56" s="45">
        <f t="shared" ref="F56:Y56" si="16">E56+1</f>
        <v>2031</v>
      </c>
      <c r="G56" s="45">
        <f t="shared" si="16"/>
        <v>2032</v>
      </c>
      <c r="H56" s="45">
        <f t="shared" si="16"/>
        <v>2033</v>
      </c>
      <c r="I56" s="45">
        <f t="shared" si="16"/>
        <v>2034</v>
      </c>
      <c r="J56" s="45">
        <f t="shared" si="16"/>
        <v>2035</v>
      </c>
      <c r="K56" s="45">
        <f t="shared" si="16"/>
        <v>2036</v>
      </c>
      <c r="L56" s="45">
        <f t="shared" si="16"/>
        <v>2037</v>
      </c>
      <c r="M56" s="45">
        <f t="shared" si="16"/>
        <v>2038</v>
      </c>
      <c r="N56" s="45">
        <f t="shared" si="16"/>
        <v>2039</v>
      </c>
      <c r="O56" s="45">
        <f t="shared" si="16"/>
        <v>2040</v>
      </c>
      <c r="P56" s="45">
        <f t="shared" si="16"/>
        <v>2041</v>
      </c>
      <c r="Q56" s="45">
        <f t="shared" si="16"/>
        <v>2042</v>
      </c>
      <c r="R56" s="45">
        <f t="shared" si="16"/>
        <v>2043</v>
      </c>
      <c r="S56" s="45">
        <f t="shared" si="16"/>
        <v>2044</v>
      </c>
      <c r="T56" s="45">
        <f t="shared" si="16"/>
        <v>2045</v>
      </c>
      <c r="U56" s="45">
        <f t="shared" si="16"/>
        <v>2046</v>
      </c>
      <c r="V56" s="45">
        <f t="shared" si="16"/>
        <v>2047</v>
      </c>
      <c r="W56" s="45">
        <f t="shared" si="16"/>
        <v>2048</v>
      </c>
      <c r="X56" s="45">
        <f t="shared" si="16"/>
        <v>2049</v>
      </c>
      <c r="Y56" s="45">
        <f t="shared" si="16"/>
        <v>2050</v>
      </c>
    </row>
    <row r="57" spans="1:25" x14ac:dyDescent="0.2">
      <c r="D57" s="2"/>
      <c r="E57" s="2"/>
      <c r="F57" s="2"/>
      <c r="G57" s="2"/>
      <c r="H57" s="2"/>
      <c r="I57" s="2"/>
      <c r="J57" s="2"/>
      <c r="K57" s="2"/>
      <c r="L57" s="2"/>
      <c r="M57" s="2"/>
      <c r="N57" s="2"/>
      <c r="O57" s="2"/>
      <c r="P57" s="2"/>
      <c r="Q57" s="2"/>
      <c r="R57" s="2"/>
      <c r="S57" s="2"/>
      <c r="T57" s="2"/>
      <c r="U57" s="2"/>
      <c r="V57" s="2"/>
      <c r="W57" s="2"/>
      <c r="X57" s="2"/>
      <c r="Y57" s="2"/>
    </row>
    <row r="58" spans="1:25" ht="13.5" x14ac:dyDescent="0.25">
      <c r="A58" s="23"/>
      <c r="B58" s="50" t="s">
        <v>20</v>
      </c>
      <c r="C58" s="51" t="s">
        <v>21</v>
      </c>
      <c r="D58" s="58">
        <v>0</v>
      </c>
      <c r="E58" s="58" cm="1">
        <f t="array" ref="E58">PRODUCT((1+E30:I30))-1</f>
        <v>0.13398238013432318</v>
      </c>
      <c r="F58" s="58">
        <v>0</v>
      </c>
      <c r="G58" s="58">
        <v>0</v>
      </c>
      <c r="H58" s="58">
        <f t="shared" ref="H58:H66" si="17">L28</f>
        <v>2.2181490550407634E-2</v>
      </c>
      <c r="I58" s="59">
        <f t="shared" ref="I58:I66" si="18">M28</f>
        <v>2.2254147068673014E-2</v>
      </c>
      <c r="J58" s="59">
        <f t="shared" ref="J58:J66" si="19">N28</f>
        <v>2.1987318211093232E-2</v>
      </c>
      <c r="K58" s="59">
        <f t="shared" ref="K58:K66" si="20">O28</f>
        <v>2.2181490550407634E-2</v>
      </c>
      <c r="L58" s="59">
        <f t="shared" ref="L58:L66" si="21">P28</f>
        <v>2.2181490550407634E-2</v>
      </c>
      <c r="M58" s="59">
        <f t="shared" ref="M58:M66" si="22">Q28</f>
        <v>2.2181490550407412E-2</v>
      </c>
      <c r="N58" s="59">
        <f t="shared" ref="N58:N66" si="23">R28</f>
        <v>2.2181490550407634E-2</v>
      </c>
      <c r="O58" s="59">
        <f t="shared" ref="O58:O66" si="24">S28</f>
        <v>2.2181490550407634E-2</v>
      </c>
      <c r="P58" s="59">
        <f t="shared" ref="P58:P66" si="25">T28</f>
        <v>2.2181490550407634E-2</v>
      </c>
      <c r="Q58" s="59">
        <f t="shared" ref="Q58:Q66" si="26">U28</f>
        <v>2.2181490550407634E-2</v>
      </c>
      <c r="R58" s="59">
        <f t="shared" ref="R58:R66" si="27">V28</f>
        <v>2.2181490550407634E-2</v>
      </c>
      <c r="S58" s="59">
        <f t="shared" ref="S58:S66" si="28">W28</f>
        <v>2.2181490550407634E-2</v>
      </c>
      <c r="T58" s="59">
        <f t="shared" ref="T58:T66" si="29">X28</f>
        <v>2.2181490550407634E-2</v>
      </c>
      <c r="U58" s="58">
        <f t="shared" ref="U58:Y66" si="30">T58</f>
        <v>2.2181490550407634E-2</v>
      </c>
      <c r="V58" s="58">
        <f t="shared" si="30"/>
        <v>2.2181490550407634E-2</v>
      </c>
      <c r="W58" s="58">
        <f t="shared" si="30"/>
        <v>2.2181490550407634E-2</v>
      </c>
      <c r="X58" s="58">
        <f t="shared" si="30"/>
        <v>2.2181490550407634E-2</v>
      </c>
      <c r="Y58" s="58">
        <f t="shared" si="30"/>
        <v>2.2181490550407634E-2</v>
      </c>
    </row>
    <row r="59" spans="1:25" ht="13.5" x14ac:dyDescent="0.25">
      <c r="A59" s="23"/>
      <c r="B59" s="50" t="s">
        <v>22</v>
      </c>
      <c r="C59" s="51" t="s">
        <v>21</v>
      </c>
      <c r="D59" s="58">
        <v>0</v>
      </c>
      <c r="E59" s="58" cm="1">
        <f t="array" ref="E59">PRODUCT((1+E31:I31))-1</f>
        <v>4.3715705113076986E-2</v>
      </c>
      <c r="F59" s="58">
        <v>0</v>
      </c>
      <c r="G59" s="58">
        <v>0</v>
      </c>
      <c r="H59" s="58">
        <f t="shared" si="17"/>
        <v>1.6990620936251144E-2</v>
      </c>
      <c r="I59" s="59">
        <f t="shared" si="18"/>
        <v>1.7990526173347066E-2</v>
      </c>
      <c r="J59" s="59">
        <f t="shared" si="19"/>
        <v>1.9304755941278007E-2</v>
      </c>
      <c r="K59" s="59">
        <f t="shared" si="20"/>
        <v>1.705125345364733E-2</v>
      </c>
      <c r="L59" s="59">
        <f t="shared" si="21"/>
        <v>1.7068666954249023E-2</v>
      </c>
      <c r="M59" s="59">
        <f t="shared" si="22"/>
        <v>1.7085952993057818E-2</v>
      </c>
      <c r="N59" s="59">
        <f t="shared" si="23"/>
        <v>1.7103112699585976E-2</v>
      </c>
      <c r="O59" s="59">
        <f t="shared" si="24"/>
        <v>1.7120147200453628E-2</v>
      </c>
      <c r="P59" s="59">
        <f t="shared" si="25"/>
        <v>1.7120147200453628E-2</v>
      </c>
      <c r="Q59" s="59">
        <f t="shared" si="26"/>
        <v>1.7120147200453628E-2</v>
      </c>
      <c r="R59" s="59">
        <f t="shared" si="27"/>
        <v>1.7120147200453628E-2</v>
      </c>
      <c r="S59" s="59">
        <f t="shared" si="28"/>
        <v>1.7120147200453628E-2</v>
      </c>
      <c r="T59" s="59">
        <f t="shared" si="29"/>
        <v>1.7120147200453628E-2</v>
      </c>
      <c r="U59" s="58">
        <f t="shared" si="30"/>
        <v>1.7120147200453628E-2</v>
      </c>
      <c r="V59" s="58">
        <f t="shared" si="30"/>
        <v>1.7120147200453628E-2</v>
      </c>
      <c r="W59" s="58">
        <f t="shared" si="30"/>
        <v>1.7120147200453628E-2</v>
      </c>
      <c r="X59" s="58">
        <f t="shared" si="30"/>
        <v>1.7120147200453628E-2</v>
      </c>
      <c r="Y59" s="58">
        <f t="shared" si="30"/>
        <v>1.7120147200453628E-2</v>
      </c>
    </row>
    <row r="60" spans="1:25" ht="13.5" x14ac:dyDescent="0.25">
      <c r="A60" s="23"/>
      <c r="B60" s="50" t="s">
        <v>23</v>
      </c>
      <c r="C60" s="51" t="s">
        <v>21</v>
      </c>
      <c r="D60" s="58">
        <v>0</v>
      </c>
      <c r="E60" s="58" cm="1">
        <f t="array" ref="E60">PRODUCT((1+E30:I30))-1</f>
        <v>0.13398238013432318</v>
      </c>
      <c r="F60" s="58">
        <f t="shared" ref="F60:G63" si="31">J30</f>
        <v>1.8263313621305732E-2</v>
      </c>
      <c r="G60" s="58">
        <f t="shared" si="31"/>
        <v>2.0949460773984852E-2</v>
      </c>
      <c r="H60" s="58">
        <f t="shared" si="17"/>
        <v>2.2181490550407634E-2</v>
      </c>
      <c r="I60" s="59">
        <f t="shared" si="18"/>
        <v>2.2254147068673014E-2</v>
      </c>
      <c r="J60" s="59">
        <f t="shared" si="19"/>
        <v>2.1987318211093232E-2</v>
      </c>
      <c r="K60" s="59">
        <f t="shared" si="20"/>
        <v>2.2181490550407634E-2</v>
      </c>
      <c r="L60" s="59">
        <f t="shared" si="21"/>
        <v>2.2181490550407634E-2</v>
      </c>
      <c r="M60" s="59">
        <f t="shared" si="22"/>
        <v>2.2181490550407412E-2</v>
      </c>
      <c r="N60" s="59">
        <f t="shared" si="23"/>
        <v>2.2181490550407634E-2</v>
      </c>
      <c r="O60" s="59">
        <f t="shared" si="24"/>
        <v>2.2181490550407634E-2</v>
      </c>
      <c r="P60" s="59">
        <f t="shared" si="25"/>
        <v>2.2181490550407634E-2</v>
      </c>
      <c r="Q60" s="59">
        <f t="shared" si="26"/>
        <v>2.2181490550407634E-2</v>
      </c>
      <c r="R60" s="59">
        <f t="shared" si="27"/>
        <v>2.2181490550407634E-2</v>
      </c>
      <c r="S60" s="59">
        <f t="shared" si="28"/>
        <v>2.2181490550407634E-2</v>
      </c>
      <c r="T60" s="59">
        <f t="shared" si="29"/>
        <v>2.2181490550407634E-2</v>
      </c>
      <c r="U60" s="58">
        <f t="shared" si="30"/>
        <v>2.2181490550407634E-2</v>
      </c>
      <c r="V60" s="58">
        <f t="shared" si="30"/>
        <v>2.2181490550407634E-2</v>
      </c>
      <c r="W60" s="58">
        <f t="shared" si="30"/>
        <v>2.2181490550407634E-2</v>
      </c>
      <c r="X60" s="58">
        <f t="shared" si="30"/>
        <v>2.2181490550407634E-2</v>
      </c>
      <c r="Y60" s="58">
        <f t="shared" si="30"/>
        <v>2.2181490550407634E-2</v>
      </c>
    </row>
    <row r="61" spans="1:25" ht="13.5" x14ac:dyDescent="0.25">
      <c r="A61" s="23"/>
      <c r="B61" s="50" t="s">
        <v>24</v>
      </c>
      <c r="C61" s="51" t="s">
        <v>21</v>
      </c>
      <c r="D61" s="58">
        <v>0</v>
      </c>
      <c r="E61" s="58" cm="1">
        <f t="array" ref="E61">PRODUCT((1+E31:I31))-1</f>
        <v>4.3715705113076986E-2</v>
      </c>
      <c r="F61" s="58">
        <f t="shared" si="31"/>
        <v>1.8207038166867306E-2</v>
      </c>
      <c r="G61" s="58">
        <f t="shared" si="31"/>
        <v>1.7969241612620479E-2</v>
      </c>
      <c r="H61" s="58">
        <f t="shared" si="17"/>
        <v>1.6990620936251144E-2</v>
      </c>
      <c r="I61" s="59">
        <f t="shared" si="18"/>
        <v>1.7990526173347066E-2</v>
      </c>
      <c r="J61" s="59">
        <f t="shared" si="19"/>
        <v>1.9304755941278007E-2</v>
      </c>
      <c r="K61" s="59">
        <f t="shared" si="20"/>
        <v>1.705125345364733E-2</v>
      </c>
      <c r="L61" s="59">
        <f t="shared" si="21"/>
        <v>1.7068666954249023E-2</v>
      </c>
      <c r="M61" s="59">
        <f t="shared" si="22"/>
        <v>1.7085952993057818E-2</v>
      </c>
      <c r="N61" s="59">
        <f t="shared" si="23"/>
        <v>1.7103112699585976E-2</v>
      </c>
      <c r="O61" s="59">
        <f t="shared" si="24"/>
        <v>1.7120147200453628E-2</v>
      </c>
      <c r="P61" s="59">
        <f t="shared" si="25"/>
        <v>1.7120147200453628E-2</v>
      </c>
      <c r="Q61" s="59">
        <f t="shared" si="26"/>
        <v>1.7120147200453628E-2</v>
      </c>
      <c r="R61" s="59">
        <f t="shared" si="27"/>
        <v>1.7120147200453628E-2</v>
      </c>
      <c r="S61" s="59">
        <f t="shared" si="28"/>
        <v>1.7120147200453628E-2</v>
      </c>
      <c r="T61" s="59">
        <f t="shared" si="29"/>
        <v>1.7120147200453628E-2</v>
      </c>
      <c r="U61" s="58">
        <f t="shared" si="30"/>
        <v>1.7120147200453628E-2</v>
      </c>
      <c r="V61" s="58">
        <f t="shared" si="30"/>
        <v>1.7120147200453628E-2</v>
      </c>
      <c r="W61" s="58">
        <f t="shared" si="30"/>
        <v>1.7120147200453628E-2</v>
      </c>
      <c r="X61" s="58">
        <f t="shared" si="30"/>
        <v>1.7120147200453628E-2</v>
      </c>
      <c r="Y61" s="58">
        <f t="shared" si="30"/>
        <v>1.7120147200453628E-2</v>
      </c>
    </row>
    <row r="62" spans="1:25" ht="13.5" x14ac:dyDescent="0.25">
      <c r="A62" s="23"/>
      <c r="B62" s="50" t="s">
        <v>25</v>
      </c>
      <c r="C62" s="51" t="s">
        <v>21</v>
      </c>
      <c r="D62" s="58">
        <v>0</v>
      </c>
      <c r="E62" s="58" cm="1">
        <f t="array" ref="E62">PRODUCT((1+E32:I32))-1</f>
        <v>0.16992436005774669</v>
      </c>
      <c r="F62" s="58">
        <f t="shared" si="31"/>
        <v>2.7621931163761326E-2</v>
      </c>
      <c r="G62" s="58">
        <f t="shared" si="31"/>
        <v>2.8971415012338353E-2</v>
      </c>
      <c r="H62" s="58">
        <f t="shared" si="17"/>
        <v>2.8642870170435542E-2</v>
      </c>
      <c r="I62" s="59">
        <f t="shared" si="18"/>
        <v>2.8425853332867845E-2</v>
      </c>
      <c r="J62" s="59">
        <f t="shared" si="19"/>
        <v>2.8809189025666093E-2</v>
      </c>
      <c r="K62" s="59">
        <f t="shared" si="20"/>
        <v>2.8642870170435542E-2</v>
      </c>
      <c r="L62" s="59">
        <f t="shared" si="21"/>
        <v>2.8642870170435542E-2</v>
      </c>
      <c r="M62" s="59">
        <f t="shared" si="22"/>
        <v>2.8642870170435542E-2</v>
      </c>
      <c r="N62" s="59">
        <f t="shared" si="23"/>
        <v>2.8642870170435542E-2</v>
      </c>
      <c r="O62" s="59">
        <f t="shared" si="24"/>
        <v>2.8642870170435542E-2</v>
      </c>
      <c r="P62" s="59">
        <f t="shared" si="25"/>
        <v>2.8642870170435542E-2</v>
      </c>
      <c r="Q62" s="59">
        <f t="shared" si="26"/>
        <v>2.8642870170435542E-2</v>
      </c>
      <c r="R62" s="59">
        <f t="shared" si="27"/>
        <v>2.8642870170435542E-2</v>
      </c>
      <c r="S62" s="59">
        <f t="shared" si="28"/>
        <v>2.8642870170435542E-2</v>
      </c>
      <c r="T62" s="59">
        <f t="shared" si="29"/>
        <v>2.8642870170435542E-2</v>
      </c>
      <c r="U62" s="58">
        <f t="shared" si="30"/>
        <v>2.8642870170435542E-2</v>
      </c>
      <c r="V62" s="58">
        <f t="shared" si="30"/>
        <v>2.8642870170435542E-2</v>
      </c>
      <c r="W62" s="58">
        <f t="shared" si="30"/>
        <v>2.8642870170435542E-2</v>
      </c>
      <c r="X62" s="58">
        <f t="shared" si="30"/>
        <v>2.8642870170435542E-2</v>
      </c>
      <c r="Y62" s="58">
        <f t="shared" si="30"/>
        <v>2.8642870170435542E-2</v>
      </c>
    </row>
    <row r="63" spans="1:25" ht="13.5" x14ac:dyDescent="0.25">
      <c r="A63" s="23"/>
      <c r="B63" s="50" t="s">
        <v>26</v>
      </c>
      <c r="C63" s="51" t="s">
        <v>21</v>
      </c>
      <c r="D63" s="58">
        <v>0</v>
      </c>
      <c r="E63" s="58" cm="1">
        <f t="array" ref="E63">PRODUCT((1+E33:I33))-1</f>
        <v>9.904033336359519E-2</v>
      </c>
      <c r="F63" s="58">
        <f t="shared" si="31"/>
        <v>1.8241928948619132E-2</v>
      </c>
      <c r="G63" s="58">
        <f t="shared" si="31"/>
        <v>1.981697749266639E-2</v>
      </c>
      <c r="H63" s="58">
        <f t="shared" si="17"/>
        <v>2.0208960097028168E-2</v>
      </c>
      <c r="I63" s="59">
        <f t="shared" si="18"/>
        <v>2.0633971128449155E-2</v>
      </c>
      <c r="J63" s="59">
        <f t="shared" si="19"/>
        <v>2.0967944548563447E-2</v>
      </c>
      <c r="K63" s="59">
        <f t="shared" si="20"/>
        <v>2.023200045363872E-2</v>
      </c>
      <c r="L63" s="59">
        <f t="shared" si="21"/>
        <v>2.0238617583867365E-2</v>
      </c>
      <c r="M63" s="59">
        <f t="shared" si="22"/>
        <v>2.0245186278614567E-2</v>
      </c>
      <c r="N63" s="59">
        <f t="shared" si="23"/>
        <v>2.0251706967095405E-2</v>
      </c>
      <c r="O63" s="59">
        <f t="shared" si="24"/>
        <v>2.0258180077425112E-2</v>
      </c>
      <c r="P63" s="59">
        <f t="shared" si="25"/>
        <v>2.0258180077425112E-2</v>
      </c>
      <c r="Q63" s="59">
        <f t="shared" si="26"/>
        <v>2.0258180077425112E-2</v>
      </c>
      <c r="R63" s="59">
        <f t="shared" si="27"/>
        <v>2.0258180077425112E-2</v>
      </c>
      <c r="S63" s="59">
        <f t="shared" si="28"/>
        <v>2.0258180077425112E-2</v>
      </c>
      <c r="T63" s="59">
        <f t="shared" si="29"/>
        <v>2.0258180077425112E-2</v>
      </c>
      <c r="U63" s="58">
        <f t="shared" si="30"/>
        <v>2.0258180077425112E-2</v>
      </c>
      <c r="V63" s="58">
        <f t="shared" si="30"/>
        <v>2.0258180077425112E-2</v>
      </c>
      <c r="W63" s="58">
        <f t="shared" si="30"/>
        <v>2.0258180077425112E-2</v>
      </c>
      <c r="X63" s="58">
        <f t="shared" si="30"/>
        <v>2.0258180077425112E-2</v>
      </c>
      <c r="Y63" s="58">
        <f t="shared" si="30"/>
        <v>2.0258180077425112E-2</v>
      </c>
    </row>
    <row r="64" spans="1:25" ht="13.5" x14ac:dyDescent="0.25">
      <c r="A64" s="23"/>
      <c r="B64" s="50" t="s">
        <v>27</v>
      </c>
      <c r="C64" s="51" t="s">
        <v>21</v>
      </c>
      <c r="D64" s="58">
        <v>0</v>
      </c>
      <c r="E64" s="58" cm="1">
        <f t="array" ref="E64">PRODUCT((1+E35:I35))-1</f>
        <v>9.904033336359519E-2</v>
      </c>
      <c r="F64" s="58">
        <v>0</v>
      </c>
      <c r="G64" s="58">
        <v>0</v>
      </c>
      <c r="H64" s="58">
        <f t="shared" si="17"/>
        <v>2.0208960097028168E-2</v>
      </c>
      <c r="I64" s="59">
        <f t="shared" si="18"/>
        <v>2.0633971128449155E-2</v>
      </c>
      <c r="J64" s="59">
        <f t="shared" si="19"/>
        <v>2.0967944548563447E-2</v>
      </c>
      <c r="K64" s="59">
        <f t="shared" si="20"/>
        <v>2.023200045363872E-2</v>
      </c>
      <c r="L64" s="59">
        <f t="shared" si="21"/>
        <v>2.0238617583867365E-2</v>
      </c>
      <c r="M64" s="59">
        <f t="shared" si="22"/>
        <v>2.0245186278614567E-2</v>
      </c>
      <c r="N64" s="59">
        <f t="shared" si="23"/>
        <v>2.0251706967095405E-2</v>
      </c>
      <c r="O64" s="59">
        <f t="shared" si="24"/>
        <v>2.0258180077425112E-2</v>
      </c>
      <c r="P64" s="59">
        <f t="shared" si="25"/>
        <v>2.0258180077425112E-2</v>
      </c>
      <c r="Q64" s="59">
        <f t="shared" si="26"/>
        <v>2.0258180077425112E-2</v>
      </c>
      <c r="R64" s="59">
        <f t="shared" si="27"/>
        <v>2.0258180077425112E-2</v>
      </c>
      <c r="S64" s="59">
        <f t="shared" si="28"/>
        <v>2.0258180077425112E-2</v>
      </c>
      <c r="T64" s="59">
        <f t="shared" si="29"/>
        <v>2.0258180077425112E-2</v>
      </c>
      <c r="U64" s="58">
        <f t="shared" si="30"/>
        <v>2.0258180077425112E-2</v>
      </c>
      <c r="V64" s="58">
        <f t="shared" si="30"/>
        <v>2.0258180077425112E-2</v>
      </c>
      <c r="W64" s="58">
        <f t="shared" si="30"/>
        <v>2.0258180077425112E-2</v>
      </c>
      <c r="X64" s="58">
        <f t="shared" si="30"/>
        <v>2.0258180077425112E-2</v>
      </c>
      <c r="Y64" s="58">
        <f t="shared" si="30"/>
        <v>2.0258180077425112E-2</v>
      </c>
    </row>
    <row r="65" spans="1:25" ht="13.5" x14ac:dyDescent="0.25">
      <c r="A65" s="23"/>
      <c r="B65" s="50" t="s">
        <v>28</v>
      </c>
      <c r="C65" s="51" t="s">
        <v>21</v>
      </c>
      <c r="D65" s="58">
        <v>0</v>
      </c>
      <c r="E65" s="58" cm="1">
        <f t="array" ref="E65">PRODUCT((1+E35:I35))-1</f>
        <v>9.904033336359519E-2</v>
      </c>
      <c r="F65" s="58">
        <f>J35</f>
        <v>1.8241928948619132E-2</v>
      </c>
      <c r="G65" s="58">
        <f>K35</f>
        <v>1.981697749266639E-2</v>
      </c>
      <c r="H65" s="58">
        <f t="shared" si="17"/>
        <v>2.0208960097028168E-2</v>
      </c>
      <c r="I65" s="59">
        <f t="shared" si="18"/>
        <v>2.0633971128449155E-2</v>
      </c>
      <c r="J65" s="59">
        <f t="shared" si="19"/>
        <v>2.0967944548563447E-2</v>
      </c>
      <c r="K65" s="59">
        <f t="shared" si="20"/>
        <v>2.023200045363872E-2</v>
      </c>
      <c r="L65" s="59">
        <f t="shared" si="21"/>
        <v>2.0238617583867365E-2</v>
      </c>
      <c r="M65" s="59">
        <f t="shared" si="22"/>
        <v>2.0245186278614567E-2</v>
      </c>
      <c r="N65" s="59">
        <f t="shared" si="23"/>
        <v>2.0251706967095405E-2</v>
      </c>
      <c r="O65" s="59">
        <f t="shared" si="24"/>
        <v>2.0258180077425112E-2</v>
      </c>
      <c r="P65" s="59">
        <f t="shared" si="25"/>
        <v>2.0258180077425112E-2</v>
      </c>
      <c r="Q65" s="59">
        <f t="shared" si="26"/>
        <v>2.0258180077425112E-2</v>
      </c>
      <c r="R65" s="59">
        <f t="shared" si="27"/>
        <v>2.0258180077425112E-2</v>
      </c>
      <c r="S65" s="59">
        <f t="shared" si="28"/>
        <v>2.0258180077425112E-2</v>
      </c>
      <c r="T65" s="59">
        <f t="shared" si="29"/>
        <v>2.0258180077425112E-2</v>
      </c>
      <c r="U65" s="58">
        <f t="shared" si="30"/>
        <v>2.0258180077425112E-2</v>
      </c>
      <c r="V65" s="58">
        <f t="shared" si="30"/>
        <v>2.0258180077425112E-2</v>
      </c>
      <c r="W65" s="58">
        <f t="shared" si="30"/>
        <v>2.0258180077425112E-2</v>
      </c>
      <c r="X65" s="58">
        <f t="shared" si="30"/>
        <v>2.0258180077425112E-2</v>
      </c>
      <c r="Y65" s="58">
        <f t="shared" si="30"/>
        <v>2.0258180077425112E-2</v>
      </c>
    </row>
    <row r="66" spans="1:25" ht="13.5" x14ac:dyDescent="0.25">
      <c r="A66" s="23"/>
      <c r="B66" s="50" t="s">
        <v>29</v>
      </c>
      <c r="C66" s="51" t="s">
        <v>21</v>
      </c>
      <c r="D66" s="58">
        <v>0</v>
      </c>
      <c r="E66" s="58" cm="1">
        <f t="array" ref="E66">PRODUCT((1+E36:I36))-1</f>
        <v>9.6803818589579427E-2</v>
      </c>
      <c r="F66" s="58">
        <f>J36</f>
        <v>2.1017455901834611E-2</v>
      </c>
      <c r="G66" s="58">
        <f>K36</f>
        <v>2.1481483570083192E-2</v>
      </c>
      <c r="H66" s="58">
        <f t="shared" si="17"/>
        <v>2.1319567680189347E-2</v>
      </c>
      <c r="I66" s="59">
        <f t="shared" si="18"/>
        <v>2.1400380712716039E-2</v>
      </c>
      <c r="J66" s="59">
        <f t="shared" si="19"/>
        <v>2.1726668629457963E-2</v>
      </c>
      <c r="K66" s="59">
        <f t="shared" si="20"/>
        <v>2.1331375834095549E-2</v>
      </c>
      <c r="L66" s="59">
        <f t="shared" si="21"/>
        <v>2.1335488245316187E-2</v>
      </c>
      <c r="M66" s="59">
        <f t="shared" si="22"/>
        <v>2.1339594156742032E-2</v>
      </c>
      <c r="N66" s="59">
        <f t="shared" si="23"/>
        <v>2.1343693526401822E-2</v>
      </c>
      <c r="O66" s="59">
        <f t="shared" si="24"/>
        <v>2.1347786312646493E-2</v>
      </c>
      <c r="P66" s="59">
        <f t="shared" si="25"/>
        <v>2.1347786312646493E-2</v>
      </c>
      <c r="Q66" s="59">
        <f t="shared" si="26"/>
        <v>2.1347786312646493E-2</v>
      </c>
      <c r="R66" s="59">
        <f t="shared" si="27"/>
        <v>2.1347786312646493E-2</v>
      </c>
      <c r="S66" s="59">
        <f t="shared" si="28"/>
        <v>2.1347786312646493E-2</v>
      </c>
      <c r="T66" s="59">
        <f t="shared" si="29"/>
        <v>2.1347786312646493E-2</v>
      </c>
      <c r="U66" s="58">
        <f t="shared" si="30"/>
        <v>2.1347786312646493E-2</v>
      </c>
      <c r="V66" s="58">
        <f t="shared" si="30"/>
        <v>2.1347786312646493E-2</v>
      </c>
      <c r="W66" s="58">
        <f t="shared" si="30"/>
        <v>2.1347786312646493E-2</v>
      </c>
      <c r="X66" s="58">
        <f t="shared" si="30"/>
        <v>2.1347786312646493E-2</v>
      </c>
      <c r="Y66" s="58">
        <f t="shared" si="30"/>
        <v>2.1347786312646493E-2</v>
      </c>
    </row>
    <row r="70" spans="1:25" s="7" customFormat="1" ht="12" x14ac:dyDescent="0.2">
      <c r="A70" s="24">
        <v>1.05</v>
      </c>
      <c r="B70" s="25" t="s">
        <v>33</v>
      </c>
    </row>
    <row r="72" spans="1:25" ht="11.25" customHeight="1" x14ac:dyDescent="0.25">
      <c r="B72" s="47" t="s">
        <v>34</v>
      </c>
    </row>
    <row r="73" spans="1:25" ht="11.25" customHeight="1" x14ac:dyDescent="0.25">
      <c r="B73" s="47" t="s">
        <v>35</v>
      </c>
    </row>
  </sheetData>
  <mergeCells count="9">
    <mergeCell ref="A1:H1"/>
    <mergeCell ref="E14:G14"/>
    <mergeCell ref="H14:J14"/>
    <mergeCell ref="A7:B9"/>
    <mergeCell ref="C7:O9"/>
    <mergeCell ref="A2:H2"/>
    <mergeCell ref="B3:H3"/>
    <mergeCell ref="B4:H4"/>
    <mergeCell ref="B5:H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729AA-5F40-4679-AD2E-98EF33F5A762}">
  <dimension ref="A1:Q35"/>
  <sheetViews>
    <sheetView zoomScale="130" zoomScaleNormal="130" workbookViewId="0">
      <selection activeCell="A41" sqref="A41"/>
    </sheetView>
  </sheetViews>
  <sheetFormatPr defaultRowHeight="11.25" x14ac:dyDescent="0.2"/>
  <cols>
    <col min="1" max="1" width="82.33203125" customWidth="1"/>
    <col min="2" max="9" width="20.83203125" customWidth="1"/>
  </cols>
  <sheetData>
    <row r="1" spans="1:17" ht="15" x14ac:dyDescent="0.25">
      <c r="A1" s="19" t="s">
        <v>36</v>
      </c>
      <c r="B1" s="19">
        <v>2029</v>
      </c>
      <c r="C1" s="19">
        <v>2030</v>
      </c>
      <c r="D1" s="19">
        <v>2031</v>
      </c>
      <c r="E1" s="19">
        <v>2032</v>
      </c>
      <c r="F1" s="19">
        <v>2033</v>
      </c>
      <c r="G1" s="19">
        <v>2034</v>
      </c>
      <c r="H1" s="19">
        <v>2035</v>
      </c>
      <c r="I1" s="19">
        <v>2036</v>
      </c>
      <c r="J1" s="19">
        <v>2037</v>
      </c>
      <c r="K1" s="19">
        <v>2038</v>
      </c>
      <c r="L1" s="19">
        <v>2039</v>
      </c>
      <c r="M1" s="19">
        <v>2040</v>
      </c>
      <c r="N1" s="19">
        <v>2041</v>
      </c>
      <c r="O1" s="19">
        <v>2042</v>
      </c>
      <c r="P1" s="19">
        <v>2043</v>
      </c>
      <c r="Q1" s="19">
        <v>2044</v>
      </c>
    </row>
    <row r="2" spans="1:17" ht="15" x14ac:dyDescent="0.25">
      <c r="A2" s="19" t="s">
        <v>37</v>
      </c>
      <c r="B2" s="20">
        <v>2234096.7999999998</v>
      </c>
      <c r="C2" s="20">
        <v>830213.59223300964</v>
      </c>
      <c r="D2" s="20"/>
      <c r="E2" s="20"/>
      <c r="F2" s="20">
        <v>0</v>
      </c>
      <c r="G2" s="20"/>
      <c r="H2" s="20"/>
      <c r="I2" s="20"/>
      <c r="J2" s="19"/>
      <c r="K2" s="19"/>
      <c r="L2" s="19"/>
      <c r="M2" s="19"/>
      <c r="N2" s="19"/>
      <c r="O2" s="19"/>
      <c r="P2" s="19"/>
      <c r="Q2" s="19"/>
    </row>
    <row r="3" spans="1:17" ht="15" x14ac:dyDescent="0.25">
      <c r="A3" s="19" t="s">
        <v>38</v>
      </c>
      <c r="B3" s="49"/>
      <c r="C3" s="49">
        <v>4384059.0557966921</v>
      </c>
      <c r="D3" s="49">
        <v>4384059.0557966921</v>
      </c>
      <c r="E3" s="49">
        <v>4384059.0557966921</v>
      </c>
      <c r="F3" s="49">
        <v>4384059.0557966921</v>
      </c>
      <c r="G3" s="49">
        <v>4384059.0557966921</v>
      </c>
      <c r="H3" s="49">
        <v>4384059.0557966921</v>
      </c>
      <c r="I3" s="49">
        <v>4384059.0557966921</v>
      </c>
      <c r="J3" s="19"/>
      <c r="K3" s="19"/>
      <c r="L3" s="19"/>
      <c r="M3" s="19"/>
      <c r="N3" s="19"/>
      <c r="O3" s="19"/>
      <c r="P3" s="19"/>
      <c r="Q3" s="19"/>
    </row>
    <row r="4" spans="1:17" ht="15" x14ac:dyDescent="0.25">
      <c r="A4" s="19" t="s">
        <v>39</v>
      </c>
      <c r="B4" s="49"/>
      <c r="C4" s="49">
        <v>-800000</v>
      </c>
      <c r="D4" s="49">
        <v>-800000</v>
      </c>
      <c r="E4" s="49">
        <v>-800000</v>
      </c>
      <c r="F4" s="49">
        <v>-800000</v>
      </c>
      <c r="G4" s="49">
        <v>-800000</v>
      </c>
      <c r="H4" s="49">
        <v>-800000</v>
      </c>
      <c r="I4" s="49">
        <v>-800000</v>
      </c>
      <c r="J4" s="19"/>
      <c r="K4" s="19"/>
      <c r="L4" s="19"/>
      <c r="M4" s="19"/>
      <c r="N4" s="19"/>
      <c r="O4" s="19"/>
      <c r="P4" s="19"/>
      <c r="Q4" s="19"/>
    </row>
    <row r="5" spans="1:17" ht="15.75" thickBot="1" x14ac:dyDescent="0.3">
      <c r="A5" s="21" t="s">
        <v>11</v>
      </c>
      <c r="B5" s="22">
        <f>SUM(B2:B4)</f>
        <v>2234096.7999999998</v>
      </c>
      <c r="C5" s="22">
        <f t="shared" ref="C5:I5" si="0">SUM(C2:C4)</f>
        <v>4414272.6480297018</v>
      </c>
      <c r="D5" s="22">
        <f t="shared" si="0"/>
        <v>3584059.0557966921</v>
      </c>
      <c r="E5" s="22">
        <f t="shared" si="0"/>
        <v>3584059.0557966921</v>
      </c>
      <c r="F5" s="22">
        <f t="shared" si="0"/>
        <v>3584059.0557966921</v>
      </c>
      <c r="G5" s="22">
        <f t="shared" si="0"/>
        <v>3584059.0557966921</v>
      </c>
      <c r="H5" s="22">
        <f t="shared" si="0"/>
        <v>3584059.0557966921</v>
      </c>
      <c r="I5" s="22">
        <f t="shared" si="0"/>
        <v>3584059.0557966921</v>
      </c>
      <c r="J5" t="s">
        <v>40</v>
      </c>
    </row>
    <row r="6" spans="1:17" ht="15.75" thickTop="1" x14ac:dyDescent="0.25">
      <c r="A6" s="19" t="s">
        <v>41</v>
      </c>
      <c r="B6" s="19"/>
      <c r="C6" s="19"/>
      <c r="D6" s="19"/>
      <c r="E6" s="19"/>
      <c r="F6" s="19"/>
      <c r="G6" s="19"/>
      <c r="H6" s="19"/>
      <c r="I6" s="19"/>
      <c r="J6" s="19"/>
      <c r="K6" s="19"/>
      <c r="L6" s="19"/>
      <c r="M6" s="19"/>
      <c r="N6" s="19"/>
      <c r="O6" s="19"/>
      <c r="P6" s="19"/>
      <c r="Q6" s="19"/>
    </row>
    <row r="8" spans="1:17" ht="15" x14ac:dyDescent="0.25">
      <c r="A8" s="19" t="s">
        <v>42</v>
      </c>
      <c r="B8" s="19"/>
      <c r="C8" s="19"/>
      <c r="D8" s="19"/>
      <c r="E8" s="19"/>
      <c r="F8" s="19"/>
      <c r="G8" s="19"/>
      <c r="H8" s="19"/>
      <c r="I8" s="19"/>
      <c r="J8" s="19"/>
      <c r="K8" s="19"/>
      <c r="L8" s="19"/>
      <c r="M8" s="19"/>
      <c r="N8" s="19"/>
      <c r="O8" s="19"/>
      <c r="P8" s="19"/>
      <c r="Q8" s="19"/>
    </row>
    <row r="9" spans="1:17" ht="15" x14ac:dyDescent="0.25">
      <c r="A9" s="19" t="s">
        <v>43</v>
      </c>
      <c r="B9" s="19"/>
      <c r="C9" s="19"/>
      <c r="D9" s="19"/>
      <c r="E9" s="19"/>
      <c r="F9" s="19"/>
      <c r="G9" s="19"/>
      <c r="H9" s="19"/>
      <c r="I9" s="19"/>
      <c r="J9" s="19"/>
      <c r="K9" s="19"/>
      <c r="L9" s="19"/>
      <c r="M9" s="19"/>
      <c r="N9" s="19"/>
      <c r="O9" s="19"/>
      <c r="P9" s="19"/>
      <c r="Q9" s="19"/>
    </row>
    <row r="10" spans="1:17" ht="15" x14ac:dyDescent="0.25">
      <c r="A10" s="19" t="s">
        <v>44</v>
      </c>
      <c r="B10" s="19"/>
      <c r="C10" s="19"/>
      <c r="D10" s="19"/>
      <c r="E10" s="19"/>
      <c r="F10" s="19"/>
      <c r="G10" s="19"/>
      <c r="H10" s="19"/>
      <c r="I10" s="19"/>
      <c r="J10" s="19"/>
      <c r="K10" s="19"/>
      <c r="L10" s="19"/>
      <c r="M10" s="19"/>
      <c r="N10" s="19"/>
      <c r="O10" s="19"/>
      <c r="P10" s="19"/>
      <c r="Q10" s="19"/>
    </row>
    <row r="11" spans="1:17" ht="15" x14ac:dyDescent="0.25">
      <c r="A11" s="19" t="s">
        <v>45</v>
      </c>
      <c r="B11" s="19"/>
      <c r="C11" s="19"/>
      <c r="D11" s="19"/>
      <c r="E11" s="19"/>
      <c r="F11" s="19"/>
      <c r="G11" s="19"/>
      <c r="H11" s="19"/>
      <c r="I11" s="19"/>
      <c r="J11" s="19"/>
      <c r="K11" s="19"/>
      <c r="L11" s="19"/>
      <c r="M11" s="19"/>
      <c r="N11" s="19"/>
      <c r="O11" s="19"/>
      <c r="P11" s="19"/>
      <c r="Q11" s="19"/>
    </row>
    <row r="12" spans="1:17" ht="15" x14ac:dyDescent="0.25">
      <c r="A12" s="19" t="s">
        <v>46</v>
      </c>
      <c r="B12" s="19"/>
      <c r="C12" s="19"/>
      <c r="D12" s="19"/>
      <c r="E12" s="19"/>
      <c r="F12" s="19"/>
      <c r="G12" s="19"/>
      <c r="H12" s="19"/>
      <c r="I12" s="19"/>
      <c r="J12" s="19"/>
      <c r="K12" s="19"/>
      <c r="L12" s="19"/>
      <c r="M12" s="19"/>
      <c r="N12" s="19"/>
      <c r="O12" s="19"/>
      <c r="P12" s="19"/>
      <c r="Q12" s="19"/>
    </row>
    <row r="13" spans="1:17" ht="15" x14ac:dyDescent="0.25">
      <c r="A13" s="19" t="s">
        <v>47</v>
      </c>
      <c r="B13" s="19"/>
      <c r="C13" s="19"/>
      <c r="D13" s="19"/>
      <c r="E13" s="19"/>
      <c r="F13" s="19"/>
      <c r="G13" s="19"/>
      <c r="H13" s="19"/>
      <c r="I13" s="19"/>
      <c r="J13" s="19"/>
      <c r="K13" s="19"/>
      <c r="L13" s="19"/>
      <c r="M13" s="19"/>
      <c r="N13" s="19"/>
      <c r="O13" s="19"/>
      <c r="P13" s="19"/>
      <c r="Q13" s="19"/>
    </row>
    <row r="23" spans="2:2" ht="15" x14ac:dyDescent="0.25">
      <c r="B23" s="19" t="s">
        <v>48</v>
      </c>
    </row>
    <row r="35" spans="2:2" ht="15" x14ac:dyDescent="0.25">
      <c r="B35" s="19" t="s">
        <v>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F8271-2133-4BCE-AD7E-45433B6C42DA}">
  <dimension ref="B1:N22"/>
  <sheetViews>
    <sheetView workbookViewId="0"/>
  </sheetViews>
  <sheetFormatPr defaultRowHeight="11.25" x14ac:dyDescent="0.2"/>
  <cols>
    <col min="7" max="7" width="14.1640625" bestFit="1" customWidth="1"/>
    <col min="8" max="10" width="15.1640625" bestFit="1" customWidth="1"/>
    <col min="11" max="11" width="15.33203125" bestFit="1" customWidth="1"/>
    <col min="14" max="14" width="19.83203125" customWidth="1"/>
  </cols>
  <sheetData>
    <row r="1" spans="2:14" x14ac:dyDescent="0.2">
      <c r="F1" s="15">
        <v>2026</v>
      </c>
      <c r="G1" s="15">
        <v>2027</v>
      </c>
      <c r="H1" s="15">
        <v>2028</v>
      </c>
      <c r="I1" s="15">
        <v>2029</v>
      </c>
      <c r="J1" s="15">
        <v>2030</v>
      </c>
      <c r="K1" s="15">
        <v>2031</v>
      </c>
      <c r="M1" s="4" t="s">
        <v>50</v>
      </c>
      <c r="N1" s="4" t="s">
        <v>51</v>
      </c>
    </row>
    <row r="2" spans="2:14" hidden="1" x14ac:dyDescent="0.2">
      <c r="B2" t="s">
        <v>52</v>
      </c>
    </row>
    <row r="3" spans="2:14" hidden="1" x14ac:dyDescent="0.2">
      <c r="C3" t="s">
        <v>53</v>
      </c>
      <c r="G3" s="6">
        <v>84000</v>
      </c>
      <c r="H3" s="6">
        <v>108000</v>
      </c>
      <c r="I3" s="6">
        <v>132000</v>
      </c>
      <c r="J3" s="6">
        <v>152000</v>
      </c>
      <c r="K3" s="6">
        <v>244000</v>
      </c>
    </row>
    <row r="4" spans="2:14" hidden="1" x14ac:dyDescent="0.2">
      <c r="C4" t="s">
        <v>54</v>
      </c>
      <c r="D4" s="9">
        <v>111.58</v>
      </c>
      <c r="G4" s="11">
        <f>G3*$D$4</f>
        <v>9372720</v>
      </c>
      <c r="H4" s="11">
        <f>H3*$D$4</f>
        <v>12050640</v>
      </c>
      <c r="I4" s="11">
        <f>I3*$D$4</f>
        <v>14728560</v>
      </c>
      <c r="J4" s="11">
        <f>J3*$D$4</f>
        <v>16960160</v>
      </c>
      <c r="K4" s="11">
        <f>K3*$D$4</f>
        <v>27225520</v>
      </c>
      <c r="M4" s="14">
        <f>SUM(G4:J4)</f>
        <v>53112080</v>
      </c>
      <c r="N4" s="14">
        <f>SUM(G4:K4)</f>
        <v>80337600</v>
      </c>
    </row>
    <row r="5" spans="2:14" hidden="1" x14ac:dyDescent="0.2">
      <c r="G5" s="12"/>
      <c r="H5" s="12"/>
      <c r="I5" s="12"/>
      <c r="J5" s="12"/>
      <c r="K5" s="12"/>
    </row>
    <row r="6" spans="2:14" hidden="1" x14ac:dyDescent="0.2">
      <c r="C6" t="s">
        <v>55</v>
      </c>
      <c r="F6" s="6"/>
      <c r="G6" s="6">
        <v>28000</v>
      </c>
      <c r="H6" s="6">
        <v>54000</v>
      </c>
      <c r="I6" s="6">
        <v>105000</v>
      </c>
      <c r="J6" s="6">
        <v>184000</v>
      </c>
      <c r="K6" s="6">
        <v>161000</v>
      </c>
    </row>
    <row r="7" spans="2:14" hidden="1" x14ac:dyDescent="0.2">
      <c r="C7" t="s">
        <v>54</v>
      </c>
      <c r="D7" s="9">
        <v>59.69</v>
      </c>
      <c r="G7" s="13">
        <f>G6*$D$7</f>
        <v>1671320</v>
      </c>
      <c r="H7" s="13">
        <f>H6*$D$7</f>
        <v>3223260</v>
      </c>
      <c r="I7" s="13">
        <f>I6*$D$7</f>
        <v>6267450</v>
      </c>
      <c r="J7" s="13">
        <f>J6*$D$7</f>
        <v>10982960</v>
      </c>
      <c r="K7" s="13">
        <f>K6*$D$7</f>
        <v>9610090</v>
      </c>
      <c r="M7" s="14">
        <f>SUM(G7:J7)</f>
        <v>22144990</v>
      </c>
      <c r="N7" s="14">
        <f>SUM(G7:K7)</f>
        <v>31755080</v>
      </c>
    </row>
    <row r="8" spans="2:14" hidden="1" x14ac:dyDescent="0.2">
      <c r="G8" s="12"/>
      <c r="H8" s="12"/>
      <c r="I8" s="12"/>
      <c r="J8" s="12"/>
      <c r="K8" s="12"/>
    </row>
    <row r="9" spans="2:14" hidden="1" x14ac:dyDescent="0.2">
      <c r="C9" t="s">
        <v>56</v>
      </c>
      <c r="G9" s="12"/>
      <c r="H9" s="12"/>
      <c r="I9" s="12"/>
      <c r="J9" s="12"/>
      <c r="K9" s="12"/>
    </row>
    <row r="10" spans="2:14" hidden="1" x14ac:dyDescent="0.2">
      <c r="G10" s="12"/>
      <c r="H10" s="12"/>
      <c r="I10" s="12"/>
      <c r="J10" s="12"/>
      <c r="K10" s="12"/>
    </row>
    <row r="11" spans="2:14" hidden="1" x14ac:dyDescent="0.2">
      <c r="B11" t="s">
        <v>11</v>
      </c>
      <c r="G11" s="13">
        <f>G4+G7</f>
        <v>11044040</v>
      </c>
      <c r="H11" s="13">
        <f>H4+H7</f>
        <v>15273900</v>
      </c>
      <c r="I11" s="13">
        <f>I4+I7</f>
        <v>20996010</v>
      </c>
      <c r="J11" s="13">
        <f>J4+J7</f>
        <v>27943120</v>
      </c>
      <c r="K11" s="13">
        <f>K4+K7</f>
        <v>36835610</v>
      </c>
      <c r="M11" s="14">
        <f>SUM(G11:J11)</f>
        <v>75257070</v>
      </c>
      <c r="N11" s="14">
        <f>SUM(G11:K11)</f>
        <v>112092680</v>
      </c>
    </row>
    <row r="12" spans="2:14" hidden="1" x14ac:dyDescent="0.2">
      <c r="B12" t="s">
        <v>57</v>
      </c>
      <c r="G12" s="12"/>
      <c r="H12" s="12"/>
      <c r="I12" s="12"/>
      <c r="J12" s="12"/>
      <c r="K12" s="12"/>
    </row>
    <row r="13" spans="2:14" hidden="1" x14ac:dyDescent="0.2">
      <c r="C13" t="s">
        <v>53</v>
      </c>
      <c r="D13" s="9">
        <v>44</v>
      </c>
      <c r="G13" s="10">
        <f>G3*$D$13</f>
        <v>3696000</v>
      </c>
      <c r="H13" s="10">
        <f>H3*$D$13</f>
        <v>4752000</v>
      </c>
      <c r="I13" s="10">
        <f>I3*$D$13</f>
        <v>5808000</v>
      </c>
      <c r="J13" s="10">
        <f>J3*$D$13</f>
        <v>6688000</v>
      </c>
      <c r="K13" s="10">
        <f>K3*$D$13</f>
        <v>10736000</v>
      </c>
    </row>
    <row r="14" spans="2:14" hidden="1" x14ac:dyDescent="0.2">
      <c r="C14" t="s">
        <v>55</v>
      </c>
      <c r="D14" s="9">
        <v>27</v>
      </c>
      <c r="G14" s="10">
        <f>G6*$D$14</f>
        <v>756000</v>
      </c>
      <c r="H14" s="10">
        <f>H6*$D$14</f>
        <v>1458000</v>
      </c>
      <c r="I14" s="10">
        <f>I6*$D$14</f>
        <v>2835000</v>
      </c>
      <c r="J14" s="10">
        <f>J6*$D$14</f>
        <v>4968000</v>
      </c>
      <c r="K14" s="10">
        <f>K6*$D$14</f>
        <v>4347000</v>
      </c>
    </row>
    <row r="15" spans="2:14" hidden="1" x14ac:dyDescent="0.2">
      <c r="D15" s="9"/>
      <c r="G15" s="10"/>
      <c r="H15" s="10"/>
      <c r="I15" s="10"/>
      <c r="J15" s="10"/>
      <c r="K15" s="10"/>
    </row>
    <row r="16" spans="2:14" hidden="1" x14ac:dyDescent="0.2">
      <c r="B16" t="s">
        <v>11</v>
      </c>
      <c r="D16" s="9"/>
      <c r="G16" s="14">
        <f>G13+G14</f>
        <v>4452000</v>
      </c>
      <c r="H16" s="14">
        <f>H13+H14</f>
        <v>6210000</v>
      </c>
      <c r="I16" s="14">
        <f>I13+I14</f>
        <v>8643000</v>
      </c>
      <c r="J16" s="14">
        <f>J13+J14</f>
        <v>11656000</v>
      </c>
      <c r="K16" s="14">
        <f>K13+K14</f>
        <v>15083000</v>
      </c>
      <c r="M16" s="14">
        <f>SUM(G16:J16)</f>
        <v>30961000</v>
      </c>
      <c r="N16" s="14">
        <f>SUM(G16:K16)</f>
        <v>46044000</v>
      </c>
    </row>
    <row r="17" spans="2:14" x14ac:dyDescent="0.2">
      <c r="D17" s="9"/>
      <c r="G17" s="10"/>
      <c r="H17" s="10"/>
      <c r="I17" s="10"/>
      <c r="J17" s="10"/>
      <c r="K17" s="10"/>
    </row>
    <row r="18" spans="2:14" x14ac:dyDescent="0.2">
      <c r="B18" t="s">
        <v>58</v>
      </c>
      <c r="G18" s="10">
        <v>5968718.932102114</v>
      </c>
      <c r="H18" s="10">
        <v>7232687.5391834918</v>
      </c>
      <c r="I18" s="10">
        <v>5968718.932102114</v>
      </c>
      <c r="J18" s="10">
        <v>7232687.5391834918</v>
      </c>
      <c r="K18" s="10">
        <v>5968718.932102114</v>
      </c>
      <c r="M18" s="14">
        <f>SUM(G18:J18)</f>
        <v>26402812.942571208</v>
      </c>
      <c r="N18" s="14">
        <f>SUM(G18:K18)</f>
        <v>32371531.874673322</v>
      </c>
    </row>
    <row r="19" spans="2:14" x14ac:dyDescent="0.2">
      <c r="B19" t="s">
        <v>56</v>
      </c>
      <c r="G19" s="10">
        <v>1186508.1263340535</v>
      </c>
      <c r="H19" s="10">
        <v>1186508.1263340535</v>
      </c>
      <c r="I19" s="10">
        <v>1186508.1263340535</v>
      </c>
      <c r="J19" s="10">
        <v>1186508.1263340535</v>
      </c>
      <c r="K19" s="10">
        <v>1186508.1263340535</v>
      </c>
      <c r="M19" s="14">
        <f>SUM(G19:J19)</f>
        <v>4746032.5053362139</v>
      </c>
      <c r="N19" s="14">
        <f>SUM(G19:K19)</f>
        <v>5932540.6316702673</v>
      </c>
    </row>
    <row r="22" spans="2:14" x14ac:dyDescent="0.2">
      <c r="B22" s="8" t="s">
        <v>59</v>
      </c>
      <c r="C22" s="8"/>
      <c r="D22" s="8"/>
      <c r="E22" s="8"/>
      <c r="F22" s="8"/>
      <c r="G22" s="8"/>
      <c r="H22" s="8"/>
      <c r="I22" s="8"/>
      <c r="J22" s="8"/>
      <c r="K22" s="8"/>
      <c r="L22" s="8"/>
      <c r="M22" s="16">
        <f>M11+M16+M18+M19</f>
        <v>137366915.44790742</v>
      </c>
      <c r="N22" s="16">
        <f>N11+N16+N18+N19</f>
        <v>196440752.50634357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3711EBC4E70B4AB1AF2C4DCBDC1B26" ma:contentTypeVersion="3" ma:contentTypeDescription="Create a new document." ma:contentTypeScope="" ma:versionID="94fe4beb3700ab2c03c7bc225493afe2">
  <xsd:schema xmlns:xsd="http://www.w3.org/2001/XMLSchema" xmlns:xs="http://www.w3.org/2001/XMLSchema" xmlns:p="http://schemas.microsoft.com/office/2006/metadata/properties" xmlns:ns2="d7f417bb-b60b-4729-a32c-95c78b342f2e" targetNamespace="http://schemas.microsoft.com/office/2006/metadata/properties" ma:root="true" ma:fieldsID="aa9ed335921f6a39e2744e39636de9ce" ns2:_="">
    <xsd:import namespace="d7f417bb-b60b-4729-a32c-95c78b342f2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f417bb-b60b-4729-a32c-95c78b342f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564100-5A94-4B66-8DF3-1E4B3BE806D7}">
  <ds:schemaRefs>
    <ds:schemaRef ds:uri="http://schemas.microsoft.com/sharepoint/v3/contenttype/forms"/>
  </ds:schemaRefs>
</ds:datastoreItem>
</file>

<file path=customXml/itemProps2.xml><?xml version="1.0" encoding="utf-8"?>
<ds:datastoreItem xmlns:ds="http://schemas.openxmlformats.org/officeDocument/2006/customXml" ds:itemID="{7204DD44-EE2E-460E-BFD6-ED865B812B28}">
  <ds:schemaRefs>
    <ds:schemaRef ds:uri="http://purl.org/dc/dcmitype/"/>
    <ds:schemaRef ds:uri="http://purl.org/dc/elements/1.1/"/>
    <ds:schemaRef ds:uri="http://purl.org/dc/terms/"/>
    <ds:schemaRef ds:uri="http://schemas.openxmlformats.org/package/2006/metadata/core-properties"/>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d7f417bb-b60b-4729-a32c-95c78b342f2e"/>
  </ds:schemaRefs>
</ds:datastoreItem>
</file>

<file path=customXml/itemProps3.xml><?xml version="1.0" encoding="utf-8"?>
<ds:datastoreItem xmlns:ds="http://schemas.openxmlformats.org/officeDocument/2006/customXml" ds:itemID="{F5DC0880-6B9B-45C7-A3F6-AE62FFB42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f417bb-b60b-4729-a32c-95c78b342f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Depreciation</vt:lpstr>
      <vt:lpstr>WP 3.10.1 Delayed Deployment</vt:lpstr>
      <vt:lpstr>Updated IT Assumption</vt:lpstr>
      <vt:lpstr>Dileep_Rough </vt:lpstr>
    </vt:vector>
  </TitlesOfParts>
  <Manager/>
  <Company>EY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Maggie Zhang</dc:creator>
  <cp:keywords/>
  <dc:description/>
  <cp:lastModifiedBy>Bucsit, Geneveve</cp:lastModifiedBy>
  <cp:revision/>
  <dcterms:created xsi:type="dcterms:W3CDTF">2025-10-22T17:07:52Z</dcterms:created>
  <dcterms:modified xsi:type="dcterms:W3CDTF">2025-12-18T19:36:45Z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0x010100CD3711EBC4E70B4AB1AF2C4DCBDC1B26</vt:lpwstr>
  </property>
  <property fmtid="{D5CDD505-2E9C-101B-9397-08002B2CF9AE}" pid="3" name="MediaServiceImageTags">
    <vt:lpwstr/>
  </property>
</Properties>
</file>