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\corpdata\Electric_Rates_Group\Proceedings\Rate Design\Residential Electrification Rate\Data Requests\Cal Advocates\Cal Advoctes DR-007\"/>
    </mc:Choice>
  </mc:AlternateContent>
  <xr:revisionPtr revIDLastSave="3" documentId="8_{C4B9CEA6-6944-4E03-B8C5-96D431D97A18}" xr6:coauthVersionLast="47" xr6:coauthVersionMax="47" xr10:uidLastSave="{C2B70D38-88E0-4D69-B78A-F01EE69D9F3D}"/>
  <bookViews>
    <workbookView xWindow="-108" yWindow="-108" windowWidth="23256" windowHeight="12576" activeTab="1" xr2:uid="{1C9B875D-174C-4473-9BDE-2EFA9A06A69E}"/>
  </bookViews>
  <sheets>
    <sheet name="Table" sheetId="2" r:id="rId1"/>
    <sheet name="Tiered Customer Charge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G17" i="2"/>
  <c r="F17" i="2"/>
  <c r="E17" i="2"/>
  <c r="F14" i="4"/>
  <c r="F12" i="4"/>
  <c r="F10" i="4"/>
  <c r="I14" i="4"/>
  <c r="I9" i="4"/>
  <c r="E24" i="4" l="1"/>
  <c r="E33" i="4" s="1"/>
  <c r="F33" i="4" s="1"/>
  <c r="H33" i="4" s="1"/>
  <c r="F48" i="4"/>
  <c r="F44" i="4"/>
  <c r="H44" i="4" s="1"/>
  <c r="F11" i="4"/>
  <c r="G11" i="4" s="1"/>
  <c r="F24" i="4"/>
  <c r="F43" i="4"/>
  <c r="H43" i="4" s="1"/>
  <c r="F36" i="4"/>
  <c r="G36" i="4" s="1"/>
  <c r="E27" i="4"/>
  <c r="F27" i="4" s="1"/>
  <c r="H27" i="4" s="1"/>
  <c r="I28" i="4"/>
  <c r="E18" i="2"/>
  <c r="E20" i="2" s="1"/>
  <c r="E21" i="2" s="1"/>
  <c r="H18" i="2"/>
  <c r="H20" i="2" s="1"/>
  <c r="H21" i="2" s="1"/>
  <c r="G18" i="2"/>
  <c r="G20" i="2" s="1"/>
  <c r="G21" i="2" s="1"/>
  <c r="F18" i="2"/>
  <c r="F20" i="2" s="1"/>
  <c r="F21" i="2" s="1"/>
  <c r="G14" i="4" l="1"/>
  <c r="I16" i="4" s="1"/>
  <c r="H14" i="4"/>
  <c r="H36" i="4"/>
  <c r="G33" i="4"/>
  <c r="I33" i="4" s="1"/>
  <c r="D18" i="2"/>
  <c r="D20" i="2" s="1"/>
  <c r="D21" i="2" s="1"/>
  <c r="G10" i="4"/>
  <c r="I36" i="4"/>
  <c r="G48" i="4"/>
  <c r="H48" i="4"/>
  <c r="H24" i="4"/>
  <c r="G24" i="4"/>
  <c r="I24" i="4" s="1"/>
  <c r="H11" i="4"/>
  <c r="I11" i="4" s="1"/>
  <c r="G27" i="4"/>
  <c r="I27" i="4" s="1"/>
  <c r="H12" i="4"/>
  <c r="G12" i="4"/>
  <c r="H10" i="4"/>
  <c r="G43" i="4"/>
  <c r="I43" i="4" s="1"/>
  <c r="I49" i="4" s="1"/>
  <c r="G44" i="4"/>
  <c r="I44" i="4" s="1"/>
  <c r="F9" i="4"/>
  <c r="I37" i="4"/>
  <c r="I38" i="4" l="1"/>
  <c r="I10" i="4"/>
  <c r="I12" i="4"/>
  <c r="I29" i="4"/>
  <c r="I50" i="4"/>
  <c r="I52" i="4" s="1"/>
  <c r="I55" i="4" s="1"/>
  <c r="G9" i="4"/>
  <c r="H9" i="4"/>
  <c r="I15" i="4" s="1"/>
  <c r="I18" i="4" s="1"/>
  <c r="I20" i="4" s="1"/>
</calcChain>
</file>

<file path=xl/sharedStrings.xml><?xml version="1.0" encoding="utf-8"?>
<sst xmlns="http://schemas.openxmlformats.org/spreadsheetml/2006/main" count="84" uniqueCount="41">
  <si>
    <t xml:space="preserve">San Diego Gas &amp; Electric Company </t>
  </si>
  <si>
    <t>Response to Cal Advocates DR 007 in Application (A.) 21-09-001</t>
  </si>
  <si>
    <t>Provided on 2/25/2022</t>
  </si>
  <si>
    <t>Default Residential Rate</t>
  </si>
  <si>
    <t>SDG&amp;E</t>
  </si>
  <si>
    <t>CalPA</t>
  </si>
  <si>
    <t>UCAN</t>
  </si>
  <si>
    <t>Sierra Club</t>
  </si>
  <si>
    <t>SEIA</t>
  </si>
  <si>
    <t>Fixed Charge</t>
  </si>
  <si>
    <t>Distribution Volumetric Rate</t>
  </si>
  <si>
    <t>Volumetric Rate Reduction</t>
  </si>
  <si>
    <t xml:space="preserve">Average Residenital Volumetric Rate* </t>
  </si>
  <si>
    <t xml:space="preserve">Reduction in Volumetric Rate (%) </t>
  </si>
  <si>
    <t xml:space="preserve">*Average and distribution volumetric rate based on rates effective  6/1/2021 and in place at the time of SDG&amp;E's application </t>
  </si>
  <si>
    <t xml:space="preserve">kW Tier </t>
  </si>
  <si>
    <t>Unit</t>
  </si>
  <si>
    <t>Proposed Rate</t>
  </si>
  <si>
    <t>Determinants</t>
  </si>
  <si>
    <t xml:space="preserve">Proposed Fixed Charge Revenue </t>
  </si>
  <si>
    <t>Proposed Emp Disc</t>
  </si>
  <si>
    <t>Proposed SDFFD</t>
  </si>
  <si>
    <t xml:space="preserve">Proposed Revenue </t>
  </si>
  <si>
    <t>0-4</t>
  </si>
  <si>
    <t>$/month</t>
  </si>
  <si>
    <t>4-8</t>
  </si>
  <si>
    <t>8-10</t>
  </si>
  <si>
    <t>&gt;10</t>
  </si>
  <si>
    <t>Marginal Energy Rate</t>
  </si>
  <si>
    <t>$/kWh</t>
  </si>
  <si>
    <t>Energy Revenue</t>
  </si>
  <si>
    <t>Fixed Charge Revenue</t>
  </si>
  <si>
    <t xml:space="preserve">Total </t>
  </si>
  <si>
    <t xml:space="preserve">Volumetric Rate Revenue </t>
  </si>
  <si>
    <t>Total Revenue</t>
  </si>
  <si>
    <t>Residential Dist RRQ</t>
  </si>
  <si>
    <t>GS to zero</t>
  </si>
  <si>
    <t xml:space="preserve">GS to zero </t>
  </si>
  <si>
    <t>Sierra</t>
  </si>
  <si>
    <t>0-6kW</t>
  </si>
  <si>
    <t xml:space="preserve">&gt; 6 kW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</si>
</sst>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* #,##0.0_);_(* \(#,##0.0\);_(* &quot;-&quot;??_);_(@_)"/>
    <numFmt numFmtId="166" formatCode="0.0000000000"/>
    <numFmt numFmtId="167" formatCode="0.0000%"/>
    <numFmt numFmtId="168" formatCode="&quot;$&quot;#,##0.00"/>
    <numFmt numFmtId="169" formatCode="#,##0.00000_);[Red]\(#,##0.00000\)"/>
    <numFmt numFmtId="170" formatCode="_(* #,##0_);_(* \(#,##0\);_(* &quot;-&quot;??_);_(@_)"/>
    <numFmt numFmtId="171" formatCode="0.0"/>
    <numFmt numFmtId="172" formatCode="0.00000"/>
    <numFmt numFmtId="173" formatCode="_(&quot;$&quot;* #,##0.00000_);_(&quot;$&quot;* \(#,##0.000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Arial"/>
      <family val="2"/>
    </font>
    <font>
      <sz val="12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Arial"/>
      <family val="2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0" tint="-4.9989318521683403E-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165" fontId="2" fillId="0" borderId="0" xfId="6" applyNumberFormat="1" applyFont="1"/>
    <xf numFmtId="9" fontId="2" fillId="0" borderId="0" xfId="3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 wrapText="1"/>
    </xf>
    <xf numFmtId="40" fontId="6" fillId="0" borderId="2" xfId="4" applyNumberFormat="1" applyFont="1" applyBorder="1" applyAlignment="1">
      <alignment horizontal="right"/>
    </xf>
    <xf numFmtId="0" fontId="2" fillId="0" borderId="3" xfId="4" applyFont="1" applyBorder="1"/>
    <xf numFmtId="0" fontId="4" fillId="0" borderId="4" xfId="4" applyFont="1" applyBorder="1"/>
    <xf numFmtId="0" fontId="2" fillId="0" borderId="4" xfId="4" applyFont="1" applyBorder="1"/>
    <xf numFmtId="167" fontId="2" fillId="0" borderId="4" xfId="7" applyNumberFormat="1" applyFont="1" applyBorder="1" applyAlignment="1">
      <alignment horizontal="center"/>
    </xf>
    <xf numFmtId="0" fontId="2" fillId="0" borderId="5" xfId="4" applyFont="1" applyBorder="1"/>
    <xf numFmtId="0" fontId="4" fillId="0" borderId="7" xfId="4" applyFont="1" applyBorder="1" applyAlignment="1">
      <alignment horizontal="center" wrapText="1"/>
    </xf>
    <xf numFmtId="0" fontId="2" fillId="0" borderId="8" xfId="4" applyFont="1" applyBorder="1" applyAlignment="1">
      <alignment horizontal="left" indent="2"/>
    </xf>
    <xf numFmtId="38" fontId="2" fillId="0" borderId="0" xfId="4" applyNumberFormat="1" applyFont="1"/>
    <xf numFmtId="38" fontId="2" fillId="0" borderId="9" xfId="4" applyNumberFormat="1" applyFont="1" applyBorder="1"/>
    <xf numFmtId="0" fontId="2" fillId="0" borderId="8" xfId="4" applyFont="1" applyBorder="1"/>
    <xf numFmtId="0" fontId="2" fillId="0" borderId="9" xfId="4" applyFont="1" applyBorder="1"/>
    <xf numFmtId="9" fontId="2" fillId="0" borderId="0" xfId="3" applyFont="1" applyFill="1" applyBorder="1"/>
    <xf numFmtId="0" fontId="2" fillId="0" borderId="9" xfId="4" applyFont="1" applyBorder="1" applyAlignment="1">
      <alignment horizontal="center"/>
    </xf>
    <xf numFmtId="0" fontId="2" fillId="0" borderId="11" xfId="4" applyFont="1" applyBorder="1"/>
    <xf numFmtId="0" fontId="2" fillId="0" borderId="12" xfId="4" applyFont="1" applyBorder="1"/>
    <xf numFmtId="38" fontId="2" fillId="0" borderId="12" xfId="4" applyNumberFormat="1" applyFont="1" applyBorder="1"/>
    <xf numFmtId="0" fontId="4" fillId="0" borderId="14" xfId="4" applyFont="1" applyBorder="1" applyAlignment="1">
      <alignment horizontal="center" wrapText="1"/>
    </xf>
    <xf numFmtId="0" fontId="4" fillId="0" borderId="15" xfId="4" applyFont="1" applyBorder="1" applyAlignment="1">
      <alignment horizontal="center" wrapText="1"/>
    </xf>
    <xf numFmtId="0" fontId="4" fillId="0" borderId="16" xfId="4" applyFont="1" applyBorder="1" applyAlignment="1">
      <alignment horizontal="center" wrapText="1"/>
    </xf>
    <xf numFmtId="0" fontId="4" fillId="0" borderId="8" xfId="4" applyFont="1" applyBorder="1"/>
    <xf numFmtId="0" fontId="7" fillId="0" borderId="0" xfId="0" applyFont="1" applyAlignment="1">
      <alignment horizontal="left" indent="1"/>
    </xf>
    <xf numFmtId="0" fontId="7" fillId="0" borderId="8" xfId="0" applyFont="1" applyBorder="1" applyAlignment="1">
      <alignment horizontal="left" indent="1"/>
    </xf>
    <xf numFmtId="38" fontId="10" fillId="0" borderId="9" xfId="8" applyNumberFormat="1" applyFont="1" applyFill="1" applyBorder="1"/>
    <xf numFmtId="38" fontId="2" fillId="0" borderId="17" xfId="4" applyNumberFormat="1" applyFont="1" applyBorder="1"/>
    <xf numFmtId="38" fontId="10" fillId="0" borderId="0" xfId="8" applyNumberFormat="1" applyFont="1" applyFill="1" applyBorder="1"/>
    <xf numFmtId="44" fontId="2" fillId="0" borderId="0" xfId="2" applyFont="1" applyBorder="1"/>
    <xf numFmtId="44" fontId="2" fillId="0" borderId="0" xfId="2" applyFont="1" applyFill="1" applyBorder="1"/>
    <xf numFmtId="171" fontId="2" fillId="0" borderId="0" xfId="4" applyNumberFormat="1" applyFont="1" applyAlignment="1">
      <alignment horizontal="center"/>
    </xf>
    <xf numFmtId="40" fontId="2" fillId="0" borderId="0" xfId="4" applyNumberFormat="1" applyFont="1"/>
    <xf numFmtId="10" fontId="2" fillId="0" borderId="0" xfId="7" applyNumberFormat="1" applyFont="1"/>
    <xf numFmtId="0" fontId="11" fillId="0" borderId="0" xfId="0" applyFont="1"/>
    <xf numFmtId="168" fontId="2" fillId="0" borderId="22" xfId="2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2" xfId="4" applyFont="1" applyBorder="1"/>
    <xf numFmtId="43" fontId="2" fillId="0" borderId="0" xfId="1" applyFont="1" applyFill="1" applyBorder="1" applyAlignment="1">
      <alignment horizontal="center"/>
    </xf>
    <xf numFmtId="43" fontId="2" fillId="0" borderId="0" xfId="1" applyFont="1"/>
    <xf numFmtId="165" fontId="2" fillId="0" borderId="0" xfId="6" applyNumberFormat="1" applyFont="1" applyFill="1" applyBorder="1" applyAlignment="1"/>
    <xf numFmtId="167" fontId="2" fillId="0" borderId="0" xfId="7" applyNumberFormat="1" applyFont="1" applyFill="1" applyBorder="1" applyAlignment="1">
      <alignment horizontal="center"/>
    </xf>
    <xf numFmtId="44" fontId="2" fillId="0" borderId="9" xfId="2" applyFont="1" applyFill="1" applyBorder="1"/>
    <xf numFmtId="9" fontId="2" fillId="0" borderId="8" xfId="3" applyFont="1" applyFill="1" applyBorder="1"/>
    <xf numFmtId="0" fontId="2" fillId="0" borderId="8" xfId="4" applyFont="1" applyBorder="1" applyAlignment="1">
      <alignment horizontal="center"/>
    </xf>
    <xf numFmtId="38" fontId="2" fillId="0" borderId="8" xfId="4" applyNumberFormat="1" applyFont="1" applyBorder="1"/>
    <xf numFmtId="0" fontId="4" fillId="0" borderId="0" xfId="4" applyFont="1"/>
    <xf numFmtId="43" fontId="2" fillId="0" borderId="0" xfId="1" applyFont="1" applyBorder="1"/>
    <xf numFmtId="170" fontId="2" fillId="0" borderId="0" xfId="1" applyNumberFormat="1" applyFont="1" applyBorder="1"/>
    <xf numFmtId="0" fontId="4" fillId="0" borderId="22" xfId="4" applyFont="1" applyBorder="1"/>
    <xf numFmtId="44" fontId="2" fillId="0" borderId="10" xfId="2" applyFont="1" applyFill="1" applyBorder="1" applyAlignment="1">
      <alignment horizontal="center"/>
    </xf>
    <xf numFmtId="38" fontId="2" fillId="0" borderId="24" xfId="4" applyNumberFormat="1" applyFont="1" applyBorder="1"/>
    <xf numFmtId="38" fontId="2" fillId="2" borderId="13" xfId="4" applyNumberFormat="1" applyFont="1" applyFill="1" applyBorder="1"/>
    <xf numFmtId="38" fontId="6" fillId="0" borderId="0" xfId="4" applyNumberFormat="1" applyFont="1"/>
    <xf numFmtId="38" fontId="6" fillId="0" borderId="0" xfId="8" applyNumberFormat="1" applyFont="1" applyFill="1" applyBorder="1"/>
    <xf numFmtId="9" fontId="6" fillId="0" borderId="0" xfId="3" applyFont="1" applyFill="1" applyBorder="1"/>
    <xf numFmtId="0" fontId="2" fillId="0" borderId="6" xfId="4" applyFont="1" applyBorder="1"/>
    <xf numFmtId="0" fontId="4" fillId="0" borderId="1" xfId="4" applyFont="1" applyBorder="1" applyAlignment="1">
      <alignment horizontal="center"/>
    </xf>
    <xf numFmtId="173" fontId="2" fillId="0" borderId="0" xfId="2" applyNumberFormat="1" applyFont="1" applyBorder="1"/>
    <xf numFmtId="0" fontId="2" fillId="0" borderId="0" xfId="4" applyFont="1" applyAlignment="1">
      <alignment horizontal="left" indent="2"/>
    </xf>
    <xf numFmtId="40" fontId="6" fillId="0" borderId="0" xfId="4" applyNumberFormat="1" applyFont="1" applyAlignment="1">
      <alignment horizontal="right"/>
    </xf>
    <xf numFmtId="0" fontId="2" fillId="0" borderId="0" xfId="4" quotePrefix="1" applyFont="1" applyAlignment="1">
      <alignment horizontal="left" indent="2"/>
    </xf>
    <xf numFmtId="0" fontId="4" fillId="0" borderId="25" xfId="4" applyFont="1" applyBorder="1"/>
    <xf numFmtId="169" fontId="6" fillId="0" borderId="0" xfId="4" applyNumberFormat="1" applyFont="1" applyAlignment="1">
      <alignment horizontal="right"/>
    </xf>
    <xf numFmtId="0" fontId="8" fillId="0" borderId="0" xfId="0" applyFont="1"/>
    <xf numFmtId="168" fontId="2" fillId="0" borderId="0" xfId="2" applyNumberFormat="1" applyFont="1" applyBorder="1" applyAlignment="1">
      <alignment horizontal="center"/>
    </xf>
    <xf numFmtId="0" fontId="7" fillId="0" borderId="8" xfId="0" applyFont="1" applyBorder="1"/>
    <xf numFmtId="0" fontId="7" fillId="0" borderId="0" xfId="0" applyFont="1"/>
    <xf numFmtId="0" fontId="7" fillId="0" borderId="11" xfId="0" applyFont="1" applyBorder="1"/>
    <xf numFmtId="0" fontId="7" fillId="0" borderId="12" xfId="0" applyFont="1" applyBorder="1"/>
    <xf numFmtId="166" fontId="2" fillId="0" borderId="0" xfId="4" applyNumberFormat="1" applyFont="1"/>
    <xf numFmtId="38" fontId="2" fillId="0" borderId="0" xfId="4" applyNumberFormat="1" applyFont="1" applyAlignment="1">
      <alignment horizontal="right"/>
    </xf>
    <xf numFmtId="169" fontId="6" fillId="0" borderId="0" xfId="4" applyNumberFormat="1" applyFont="1" applyAlignment="1">
      <alignment horizontal="center"/>
    </xf>
    <xf numFmtId="0" fontId="2" fillId="0" borderId="8" xfId="4" quotePrefix="1" applyFont="1" applyBorder="1" applyAlignment="1">
      <alignment horizontal="left" indent="2"/>
    </xf>
    <xf numFmtId="0" fontId="4" fillId="0" borderId="6" xfId="0" applyFont="1" applyBorder="1" applyAlignment="1">
      <alignment horizontal="left" inden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6" fontId="2" fillId="0" borderId="22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172" fontId="2" fillId="0" borderId="22" xfId="1" applyNumberFormat="1" applyFont="1" applyBorder="1" applyAlignment="1">
      <alignment horizontal="center"/>
    </xf>
    <xf numFmtId="172" fontId="2" fillId="0" borderId="22" xfId="2" applyNumberFormat="1" applyFont="1" applyBorder="1" applyAlignment="1">
      <alignment horizontal="center"/>
    </xf>
    <xf numFmtId="172" fontId="2" fillId="0" borderId="10" xfId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2" fillId="0" borderId="21" xfId="1" applyFont="1" applyBorder="1" applyAlignment="1">
      <alignment horizontal="center"/>
    </xf>
    <xf numFmtId="172" fontId="2" fillId="0" borderId="22" xfId="0" applyNumberFormat="1" applyFont="1" applyBorder="1" applyAlignment="1">
      <alignment horizontal="center"/>
    </xf>
    <xf numFmtId="172" fontId="2" fillId="0" borderId="10" xfId="0" applyNumberFormat="1" applyFont="1" applyBorder="1" applyAlignment="1">
      <alignment horizontal="center"/>
    </xf>
    <xf numFmtId="43" fontId="2" fillId="0" borderId="23" xfId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9" fontId="2" fillId="0" borderId="24" xfId="0" applyNumberFormat="1" applyFont="1" applyBorder="1" applyAlignment="1">
      <alignment horizontal="center"/>
    </xf>
    <xf numFmtId="9" fontId="2" fillId="0" borderId="13" xfId="0" applyNumberFormat="1" applyFont="1" applyBorder="1" applyAlignment="1">
      <alignment horizontal="center"/>
    </xf>
    <xf numFmtId="38" fontId="2" fillId="0" borderId="26" xfId="4" applyNumberFormat="1" applyFont="1" applyBorder="1"/>
    <xf numFmtId="170" fontId="2" fillId="0" borderId="10" xfId="1" applyNumberFormat="1" applyFont="1" applyFill="1" applyBorder="1"/>
    <xf numFmtId="38" fontId="2" fillId="0" borderId="10" xfId="4" applyNumberFormat="1" applyFont="1" applyBorder="1"/>
    <xf numFmtId="0" fontId="4" fillId="0" borderId="0" xfId="0" applyFont="1"/>
    <xf numFmtId="0" fontId="13" fillId="0" borderId="0" xfId="0" applyFont="1"/>
    <xf numFmtId="0" fontId="7" fillId="0" borderId="0" xfId="4" applyFont="1"/>
    <xf numFmtId="1" fontId="2" fillId="2" borderId="10" xfId="4" applyNumberFormat="1" applyFont="1" applyFill="1" applyBorder="1"/>
    <xf numFmtId="38" fontId="6" fillId="0" borderId="10" xfId="8" applyNumberFormat="1" applyFont="1" applyFill="1" applyBorder="1"/>
    <xf numFmtId="38" fontId="2" fillId="0" borderId="24" xfId="4" applyNumberFormat="1" applyFont="1" applyBorder="1" applyAlignment="1">
      <alignment horizontal="center"/>
    </xf>
    <xf numFmtId="38" fontId="6" fillId="2" borderId="13" xfId="4" applyNumberFormat="1" applyFont="1" applyFill="1" applyBorder="1"/>
  </cellXfs>
  <cellStyles count="9">
    <cellStyle name="Comma" xfId="1" builtinId="3"/>
    <cellStyle name="Comma 3" xfId="6" xr:uid="{C82F67A3-2013-4754-B3FF-3096B20A4B02}"/>
    <cellStyle name="Comma 4" xfId="8" xr:uid="{03668C91-F05A-4331-9CCE-2316491F1F05}"/>
    <cellStyle name="Currency" xfId="2" builtinId="4"/>
    <cellStyle name="Normal" xfId="0" builtinId="0"/>
    <cellStyle name="Normal 2 2" xfId="5" xr:uid="{1A962BA1-6627-485E-B774-7589DE2D1508}"/>
    <cellStyle name="Normal 4" xfId="4" xr:uid="{89630B5E-122C-48ED-A5AA-1E5C496D47A3}"/>
    <cellStyle name="Percent" xfId="3" builtinId="5"/>
    <cellStyle name="Percent 2" xfId="7" xr:uid="{B5AC6A59-AB81-4C38-BAEF-ECE9976A8F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CA86F-7E79-4429-B279-92FEED10CFC6}">
  <dimension ref="A1:Q28"/>
  <sheetViews>
    <sheetView zoomScale="80" zoomScaleNormal="71" workbookViewId="0">
      <selection activeCell="A2" sqref="A2:A3"/>
    </sheetView>
  </sheetViews>
  <sheetFormatPr defaultRowHeight="14.45"/>
  <cols>
    <col min="2" max="2" width="37" customWidth="1"/>
    <col min="3" max="3" width="14.28515625" customWidth="1"/>
    <col min="4" max="4" width="11.42578125" customWidth="1"/>
    <col min="5" max="5" width="11.28515625" customWidth="1"/>
    <col min="6" max="6" width="17.85546875" customWidth="1"/>
    <col min="7" max="8" width="15.7109375" customWidth="1"/>
    <col min="9" max="9" width="16.7109375" customWidth="1"/>
    <col min="10" max="10" width="13" customWidth="1"/>
    <col min="11" max="11" width="15" customWidth="1"/>
    <col min="12" max="12" width="13.42578125" customWidth="1"/>
  </cols>
  <sheetData>
    <row r="1" spans="1:17" s="107" customFormat="1" ht="15.6">
      <c r="A1" s="107" t="s">
        <v>0</v>
      </c>
      <c r="O1" s="108"/>
      <c r="P1" s="108"/>
      <c r="Q1" s="108"/>
    </row>
    <row r="2" spans="1:17" s="107" customFormat="1" ht="15.6">
      <c r="A2" s="107" t="s">
        <v>1</v>
      </c>
      <c r="O2" s="108"/>
      <c r="P2" s="108"/>
      <c r="Q2" s="108"/>
    </row>
    <row r="3" spans="1:17" s="107" customFormat="1" ht="15.6">
      <c r="A3" s="107" t="s">
        <v>2</v>
      </c>
      <c r="O3" s="108"/>
      <c r="P3" s="108"/>
      <c r="Q3" s="108"/>
    </row>
    <row r="10" spans="1:17" ht="15" thickBot="1">
      <c r="F10" s="39"/>
      <c r="G10" s="39"/>
      <c r="H10" s="39"/>
      <c r="I10" s="39"/>
      <c r="J10" s="39"/>
      <c r="K10" s="39"/>
    </row>
    <row r="11" spans="1:17" ht="46.9">
      <c r="B11" s="81"/>
      <c r="C11" s="82" t="s">
        <v>3</v>
      </c>
      <c r="D11" s="83" t="s">
        <v>4</v>
      </c>
      <c r="E11" s="83" t="s">
        <v>5</v>
      </c>
      <c r="F11" s="83" t="s">
        <v>6</v>
      </c>
      <c r="G11" s="83" t="s">
        <v>7</v>
      </c>
      <c r="H11" s="84" t="s">
        <v>8</v>
      </c>
    </row>
    <row r="12" spans="1:17" ht="15.6">
      <c r="B12" s="85" t="s">
        <v>9</v>
      </c>
      <c r="C12" s="86">
        <v>0</v>
      </c>
      <c r="D12" s="40">
        <v>28.53</v>
      </c>
      <c r="E12" s="40">
        <v>15.61</v>
      </c>
      <c r="F12" s="40">
        <v>12.35</v>
      </c>
      <c r="G12" s="87">
        <v>20</v>
      </c>
      <c r="H12" s="88">
        <v>16</v>
      </c>
    </row>
    <row r="13" spans="1:17" ht="15.6">
      <c r="B13" s="85"/>
      <c r="C13" s="89"/>
      <c r="D13" s="40">
        <v>51.28</v>
      </c>
      <c r="E13" s="40">
        <v>24.19</v>
      </c>
      <c r="F13" s="40">
        <v>23.77</v>
      </c>
      <c r="G13" s="87"/>
      <c r="H13" s="88"/>
    </row>
    <row r="14" spans="1:17" ht="15.6">
      <c r="B14" s="85"/>
      <c r="C14" s="89"/>
      <c r="D14" s="40">
        <v>68.349999999999994</v>
      </c>
      <c r="E14" s="40">
        <v>24.28</v>
      </c>
      <c r="F14" s="90"/>
      <c r="G14" s="87"/>
      <c r="H14" s="88"/>
    </row>
    <row r="15" spans="1:17" ht="15.6">
      <c r="B15" s="85"/>
      <c r="C15" s="89"/>
      <c r="D15" s="40">
        <v>85.41</v>
      </c>
      <c r="E15" s="40">
        <v>36.39</v>
      </c>
      <c r="F15" s="90"/>
      <c r="G15" s="87"/>
      <c r="H15" s="88"/>
    </row>
    <row r="16" spans="1:17" ht="15.6">
      <c r="B16" s="85"/>
      <c r="C16" s="91"/>
      <c r="D16" s="91"/>
      <c r="E16" s="91"/>
      <c r="F16" s="91"/>
      <c r="G16" s="91"/>
      <c r="H16" s="92"/>
    </row>
    <row r="17" spans="2:11" ht="15.6">
      <c r="B17" s="85" t="s">
        <v>10</v>
      </c>
      <c r="C17" s="93">
        <v>0.12180000000000001</v>
      </c>
      <c r="D17" s="93">
        <v>3.5242665858461156E-2</v>
      </c>
      <c r="E17" s="93">
        <f>'Tiered Customer Charge'!D14</f>
        <v>7.6669564852298602E-2</v>
      </c>
      <c r="F17" s="94">
        <f>'Tiered Customer Charge'!D48</f>
        <v>8.8992648992315751E-2</v>
      </c>
      <c r="G17" s="93">
        <f>'Tiered Customer Charge'!D36</f>
        <v>7.0774049408732692E-2</v>
      </c>
      <c r="H17" s="95">
        <f>'Tiered Customer Charge'!D27</f>
        <v>8.1271830995633926E-2</v>
      </c>
    </row>
    <row r="18" spans="2:11" ht="15.6">
      <c r="B18" s="85" t="s">
        <v>11</v>
      </c>
      <c r="C18" s="93">
        <v>0</v>
      </c>
      <c r="D18" s="93">
        <f>D17-$C$17</f>
        <v>-8.655733414153885E-2</v>
      </c>
      <c r="E18" s="93">
        <f>E17-$C$17</f>
        <v>-4.5130435147701403E-2</v>
      </c>
      <c r="F18" s="93">
        <f>F17-$C$17</f>
        <v>-3.2807351007684254E-2</v>
      </c>
      <c r="G18" s="93">
        <f>G17-$C$17</f>
        <v>-5.1025950591267313E-2</v>
      </c>
      <c r="H18" s="95">
        <f>H17-$C$17</f>
        <v>-4.052816900436608E-2</v>
      </c>
    </row>
    <row r="19" spans="2:11" ht="15.6">
      <c r="B19" s="85"/>
      <c r="C19" s="89"/>
      <c r="D19" s="89"/>
      <c r="E19" s="89"/>
      <c r="F19" s="89"/>
      <c r="G19" s="89"/>
      <c r="H19" s="96"/>
    </row>
    <row r="20" spans="2:11" ht="15.6">
      <c r="B20" s="97" t="s">
        <v>12</v>
      </c>
      <c r="C20" s="89">
        <v>0.31347999999999998</v>
      </c>
      <c r="D20" s="98">
        <f>$C$20+D18</f>
        <v>0.22692266585846113</v>
      </c>
      <c r="E20" s="98">
        <f>$C$20+E18</f>
        <v>0.26834956485229855</v>
      </c>
      <c r="F20" s="98">
        <f>$C$20+F18</f>
        <v>0.2806726489923157</v>
      </c>
      <c r="G20" s="98">
        <f>$C$20+G18</f>
        <v>0.26245404940873268</v>
      </c>
      <c r="H20" s="99">
        <f>$C$20+H18</f>
        <v>0.27295183099563392</v>
      </c>
    </row>
    <row r="21" spans="2:11" ht="16.149999999999999" thickBot="1">
      <c r="B21" s="100" t="s">
        <v>13</v>
      </c>
      <c r="C21" s="101"/>
      <c r="D21" s="102">
        <f>D20/$C$20-1</f>
        <v>-0.27611756457043146</v>
      </c>
      <c r="E21" s="102">
        <f>E20/$C$20-1</f>
        <v>-0.14396591536206915</v>
      </c>
      <c r="F21" s="102">
        <f>F20/$C$20-1</f>
        <v>-0.10465532412812395</v>
      </c>
      <c r="G21" s="102">
        <f>G20/$C$20-1</f>
        <v>-0.16277258705903819</v>
      </c>
      <c r="H21" s="103">
        <f>H20/$C$20-1</f>
        <v>-0.12928470398228298</v>
      </c>
    </row>
    <row r="22" spans="2:11">
      <c r="F22" s="41"/>
      <c r="G22" s="41"/>
      <c r="H22" s="41"/>
      <c r="I22" s="41"/>
      <c r="J22" s="41"/>
      <c r="K22" s="41"/>
    </row>
    <row r="23" spans="2:11">
      <c r="F23" s="41"/>
      <c r="G23" s="41"/>
      <c r="H23" s="41"/>
      <c r="I23" s="41"/>
      <c r="J23" s="41"/>
      <c r="K23" s="41"/>
    </row>
    <row r="24" spans="2:11">
      <c r="D24" s="41" t="s">
        <v>14</v>
      </c>
      <c r="G24" s="41"/>
      <c r="H24" s="41"/>
      <c r="I24" s="41"/>
      <c r="J24" s="41"/>
      <c r="K24" s="41"/>
    </row>
    <row r="25" spans="2:11">
      <c r="F25" s="41"/>
      <c r="G25" s="41"/>
      <c r="H25" s="41"/>
      <c r="I25" s="41"/>
      <c r="J25" s="41"/>
      <c r="K25" s="41"/>
    </row>
    <row r="26" spans="2:11">
      <c r="F26" s="41"/>
      <c r="G26" s="41"/>
      <c r="H26" s="41"/>
      <c r="I26" s="41"/>
      <c r="J26" s="41"/>
      <c r="K26" s="41"/>
    </row>
    <row r="27" spans="2:11">
      <c r="F27" s="42"/>
      <c r="G27" s="42"/>
      <c r="H27" s="42"/>
      <c r="I27" s="42"/>
      <c r="J27" s="42"/>
      <c r="K27" s="42"/>
    </row>
    <row r="28" spans="2:11">
      <c r="F28" s="42"/>
      <c r="G28" s="42"/>
      <c r="H28" s="42"/>
      <c r="I28" s="42"/>
      <c r="J28" s="42"/>
      <c r="K28" s="42"/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46D82-D29D-4A73-B833-492A83532354}">
  <dimension ref="A1:AA68"/>
  <sheetViews>
    <sheetView tabSelected="1" zoomScale="85" zoomScaleNormal="85" workbookViewId="0">
      <selection activeCell="A2" sqref="A2"/>
    </sheetView>
  </sheetViews>
  <sheetFormatPr defaultColWidth="9.28515625" defaultRowHeight="15.6"/>
  <cols>
    <col min="1" max="1" width="9.28515625" style="2"/>
    <col min="2" max="2" width="25.7109375" style="2" customWidth="1"/>
    <col min="3" max="3" width="21.7109375" style="2" customWidth="1"/>
    <col min="4" max="4" width="17.28515625" style="2" customWidth="1"/>
    <col min="5" max="5" width="17.7109375" style="2" customWidth="1"/>
    <col min="6" max="6" width="24.7109375" style="2" customWidth="1"/>
    <col min="7" max="7" width="20.7109375" style="2" customWidth="1"/>
    <col min="8" max="8" width="27.140625" style="2" customWidth="1"/>
    <col min="9" max="9" width="20.5703125" style="2" customWidth="1"/>
    <col min="10" max="10" width="1.7109375" style="2" customWidth="1"/>
    <col min="11" max="11" width="11.7109375" style="2" customWidth="1"/>
    <col min="12" max="12" width="12.28515625" style="2" customWidth="1"/>
    <col min="13" max="13" width="16.140625" style="2" customWidth="1"/>
    <col min="14" max="14" width="14.7109375" style="2" customWidth="1"/>
    <col min="15" max="15" width="17.28515625" style="2" customWidth="1"/>
    <col min="16" max="16" width="21.5703125" style="2" customWidth="1"/>
    <col min="17" max="17" width="28.28515625" style="2" customWidth="1"/>
    <col min="18" max="18" width="25.5703125" style="2" customWidth="1"/>
    <col min="19" max="19" width="14.85546875" style="2" customWidth="1"/>
    <col min="20" max="20" width="19.7109375" style="2" customWidth="1"/>
    <col min="21" max="21" width="17.28515625" style="2" customWidth="1"/>
    <col min="22" max="24" width="15.28515625" style="2" customWidth="1"/>
    <col min="25" max="29" width="9.28515625" style="2"/>
    <col min="30" max="30" width="9.28515625" style="2" customWidth="1"/>
    <col min="31" max="16384" width="9.28515625" style="2"/>
  </cols>
  <sheetData>
    <row r="1" spans="1:24" s="107" customFormat="1">
      <c r="A1" s="107" t="s">
        <v>0</v>
      </c>
      <c r="O1" s="108"/>
      <c r="P1" s="108"/>
      <c r="Q1" s="108"/>
    </row>
    <row r="2" spans="1:24" s="107" customFormat="1">
      <c r="A2" s="107" t="s">
        <v>1</v>
      </c>
      <c r="O2" s="108"/>
      <c r="P2" s="108"/>
      <c r="Q2" s="108"/>
    </row>
    <row r="3" spans="1:24" s="107" customFormat="1">
      <c r="A3" s="107" t="s">
        <v>2</v>
      </c>
      <c r="O3" s="108"/>
      <c r="P3" s="108"/>
      <c r="Q3" s="108"/>
    </row>
    <row r="4" spans="1:24">
      <c r="A4" s="1"/>
      <c r="B4" s="70"/>
      <c r="C4" s="67"/>
      <c r="D4" s="67"/>
      <c r="E4" s="3"/>
      <c r="F4" s="66"/>
      <c r="G4" s="3"/>
      <c r="H4" s="66"/>
      <c r="I4" s="66"/>
      <c r="J4" s="66"/>
      <c r="K4" s="1"/>
      <c r="M4" s="44"/>
    </row>
    <row r="5" spans="1:24">
      <c r="A5" s="1"/>
      <c r="B5" s="67"/>
      <c r="C5" s="67"/>
      <c r="D5" s="67"/>
      <c r="E5" s="3"/>
      <c r="F5" s="66"/>
      <c r="G5" s="3"/>
      <c r="H5" s="66"/>
      <c r="I5" s="66"/>
      <c r="J5" s="66"/>
      <c r="K5" s="1"/>
      <c r="M5" s="45"/>
    </row>
    <row r="6" spans="1:24" ht="14.65" customHeight="1" thickBot="1">
      <c r="A6" s="1"/>
      <c r="E6" s="3"/>
      <c r="H6" s="76"/>
      <c r="K6" s="1"/>
      <c r="U6" s="46"/>
    </row>
    <row r="7" spans="1:24">
      <c r="A7" s="1"/>
      <c r="B7" s="9"/>
      <c r="C7" s="11"/>
      <c r="D7" s="10" t="s">
        <v>5</v>
      </c>
      <c r="E7" s="11"/>
      <c r="F7" s="11"/>
      <c r="G7" s="12">
        <v>3.4583339549020095E-3</v>
      </c>
      <c r="H7" s="12">
        <v>1.813821910378996E-2</v>
      </c>
      <c r="I7" s="13"/>
      <c r="K7" s="1"/>
    </row>
    <row r="8" spans="1:24" ht="31.15">
      <c r="A8" s="1"/>
      <c r="B8" s="80" t="s">
        <v>15</v>
      </c>
      <c r="C8" s="7" t="s">
        <v>16</v>
      </c>
      <c r="D8" s="7" t="s">
        <v>17</v>
      </c>
      <c r="E8" s="7" t="s">
        <v>18</v>
      </c>
      <c r="F8" s="7" t="s">
        <v>19</v>
      </c>
      <c r="G8" s="7" t="s">
        <v>20</v>
      </c>
      <c r="H8" s="7" t="s">
        <v>21</v>
      </c>
      <c r="I8" s="14" t="s">
        <v>22</v>
      </c>
      <c r="K8" s="1"/>
    </row>
    <row r="9" spans="1:24">
      <c r="A9" s="1"/>
      <c r="B9" s="15" t="s">
        <v>23</v>
      </c>
      <c r="C9" s="65" t="s">
        <v>24</v>
      </c>
      <c r="D9" s="71">
        <v>15.61</v>
      </c>
      <c r="E9" s="77">
        <v>11901687.385584552</v>
      </c>
      <c r="F9" s="16">
        <f>D9*E9</f>
        <v>185785340.08897483</v>
      </c>
      <c r="G9" s="16">
        <f>$F$9*-$G$7</f>
        <v>-642507.7499527192</v>
      </c>
      <c r="H9" s="16">
        <f>$F9*$H$7</f>
        <v>3369815.2048059581</v>
      </c>
      <c r="I9" s="17">
        <f>SUM(F9:H9)</f>
        <v>188512647.54382807</v>
      </c>
      <c r="K9" s="1"/>
    </row>
    <row r="10" spans="1:24">
      <c r="A10" s="1"/>
      <c r="B10" s="79" t="s">
        <v>25</v>
      </c>
      <c r="C10" s="65" t="s">
        <v>24</v>
      </c>
      <c r="D10" s="71">
        <v>24.19</v>
      </c>
      <c r="E10" s="77">
        <v>3374345.6179227615</v>
      </c>
      <c r="F10" s="16">
        <f>D10*E10</f>
        <v>81625420.497551605</v>
      </c>
      <c r="G10" s="16">
        <f>$F$10*-$G$7</f>
        <v>-282287.96328983718</v>
      </c>
      <c r="H10" s="16">
        <f>$F10*$H$7</f>
        <v>1480539.7614235792</v>
      </c>
      <c r="I10" s="17">
        <f>SUM(F10:H10)</f>
        <v>82823672.295685336</v>
      </c>
      <c r="K10" s="1"/>
    </row>
    <row r="11" spans="1:24">
      <c r="A11" s="1"/>
      <c r="B11" s="79" t="s">
        <v>26</v>
      </c>
      <c r="C11" s="65" t="s">
        <v>24</v>
      </c>
      <c r="D11" s="71">
        <v>24.28</v>
      </c>
      <c r="E11" s="77">
        <v>198903.59178846324</v>
      </c>
      <c r="F11" s="16">
        <f>D11*E11</f>
        <v>4829379.208623888</v>
      </c>
      <c r="G11" s="16">
        <f>$F$11*-$G$7</f>
        <v>-16701.606098281787</v>
      </c>
      <c r="H11" s="16">
        <f>$F11*$H$7</f>
        <v>87596.338221307844</v>
      </c>
      <c r="I11" s="17">
        <f>SUM(F11:H11)</f>
        <v>4900273.9407469137</v>
      </c>
      <c r="K11" s="1"/>
    </row>
    <row r="12" spans="1:24">
      <c r="A12" s="1"/>
      <c r="B12" s="79" t="s">
        <v>27</v>
      </c>
      <c r="C12" s="65" t="s">
        <v>24</v>
      </c>
      <c r="D12" s="71">
        <v>36.39</v>
      </c>
      <c r="E12" s="77">
        <v>133927.40470422141</v>
      </c>
      <c r="F12" s="16">
        <f>D12*E12</f>
        <v>4873618.2571866168</v>
      </c>
      <c r="G12" s="16">
        <f>$F$12*-$G$7</f>
        <v>-16854.599502058831</v>
      </c>
      <c r="H12" s="16">
        <f>$F12*$H$7</f>
        <v>88398.755777081824</v>
      </c>
      <c r="I12" s="17">
        <f>SUM(F12:H12)</f>
        <v>4945162.4134616395</v>
      </c>
      <c r="K12" s="1"/>
      <c r="U12" s="5"/>
    </row>
    <row r="13" spans="1:24">
      <c r="A13" s="1"/>
      <c r="B13" s="18"/>
      <c r="H13" s="16"/>
      <c r="I13" s="17"/>
      <c r="K13" s="1"/>
    </row>
    <row r="14" spans="1:24">
      <c r="A14" s="1"/>
      <c r="B14" s="18" t="s">
        <v>28</v>
      </c>
      <c r="C14" s="3" t="s">
        <v>29</v>
      </c>
      <c r="D14" s="78">
        <v>7.6669564852298602E-2</v>
      </c>
      <c r="E14" s="77">
        <v>5947490475.311903</v>
      </c>
      <c r="F14" s="16">
        <f>D14*E14</f>
        <v>455991506.70535421</v>
      </c>
      <c r="G14" s="16">
        <f>$F$14*-$G$7</f>
        <v>-1576970.9107860539</v>
      </c>
      <c r="H14" s="16">
        <f>$F14*$H$7</f>
        <v>8270873.8580890233</v>
      </c>
      <c r="I14" s="17">
        <f>SUM(F14:H14)</f>
        <v>462685409.65265721</v>
      </c>
      <c r="K14" s="1"/>
    </row>
    <row r="15" spans="1:24">
      <c r="A15" s="1"/>
      <c r="B15" s="18" t="s">
        <v>30</v>
      </c>
      <c r="H15" s="60" t="s">
        <v>31</v>
      </c>
      <c r="I15" s="17">
        <f>SUM(I9:I12)</f>
        <v>281181756.19372195</v>
      </c>
      <c r="K15" s="1"/>
    </row>
    <row r="16" spans="1:24">
      <c r="A16" s="1"/>
      <c r="B16" s="18" t="s">
        <v>32</v>
      </c>
      <c r="F16" s="16"/>
      <c r="G16" s="20"/>
      <c r="H16" s="61" t="s">
        <v>33</v>
      </c>
      <c r="I16" s="17">
        <f>I14</f>
        <v>462685409.65265721</v>
      </c>
      <c r="J16" s="20"/>
      <c r="K16" s="1"/>
      <c r="L16" s="20"/>
      <c r="U16" s="20"/>
      <c r="V16" s="20"/>
      <c r="W16" s="20"/>
      <c r="X16" s="20"/>
    </row>
    <row r="17" spans="1:27">
      <c r="A17" s="1"/>
      <c r="B17" s="18"/>
      <c r="F17" s="16"/>
      <c r="G17" s="20"/>
      <c r="H17" s="3"/>
      <c r="I17" s="19"/>
      <c r="J17" s="3"/>
      <c r="K17" s="1"/>
      <c r="L17" s="3"/>
      <c r="U17" s="3"/>
      <c r="V17" s="3"/>
      <c r="W17" s="3"/>
      <c r="X17" s="3"/>
    </row>
    <row r="18" spans="1:27">
      <c r="A18" s="1"/>
      <c r="B18" s="18"/>
      <c r="F18" s="16"/>
      <c r="G18" s="3"/>
      <c r="H18" s="43" t="s">
        <v>34</v>
      </c>
      <c r="I18" s="105">
        <f>SUM(I15:I16)</f>
        <v>743867165.84637916</v>
      </c>
      <c r="K18" s="1"/>
      <c r="L18" s="47"/>
      <c r="V18" s="47"/>
      <c r="W18" s="47"/>
      <c r="X18" s="20"/>
    </row>
    <row r="19" spans="1:27">
      <c r="A19" s="1"/>
      <c r="B19" s="18"/>
      <c r="F19" s="52"/>
      <c r="G19" s="52"/>
      <c r="H19" s="55" t="s">
        <v>35</v>
      </c>
      <c r="I19" s="106">
        <v>743867165.84637952</v>
      </c>
      <c r="K19" s="1"/>
      <c r="L19" s="3"/>
      <c r="U19" s="3"/>
      <c r="V19" s="3"/>
      <c r="W19" s="3"/>
      <c r="X19" s="3"/>
    </row>
    <row r="20" spans="1:27">
      <c r="A20" s="1"/>
      <c r="B20" s="18"/>
      <c r="E20" s="3"/>
      <c r="F20" s="3"/>
      <c r="G20" s="3"/>
      <c r="H20" s="43" t="s">
        <v>36</v>
      </c>
      <c r="I20" s="110">
        <f>I18-I19</f>
        <v>0</v>
      </c>
      <c r="K20" s="1"/>
      <c r="L20" s="16"/>
      <c r="U20" s="16"/>
      <c r="V20" s="16"/>
      <c r="W20" s="16"/>
      <c r="X20" s="16"/>
    </row>
    <row r="21" spans="1:27" ht="16.149999999999999" thickBot="1">
      <c r="B21" s="22"/>
      <c r="C21" s="23"/>
      <c r="D21" s="23"/>
      <c r="E21" s="24"/>
      <c r="F21" s="24"/>
      <c r="G21" s="24"/>
      <c r="H21" s="104"/>
      <c r="I21" s="32"/>
      <c r="J21" s="16"/>
      <c r="K21" s="16"/>
      <c r="L21" s="16"/>
      <c r="M21" s="16"/>
      <c r="Q21" s="16"/>
      <c r="S21" s="16"/>
      <c r="T21" s="16"/>
      <c r="U21" s="16"/>
      <c r="V21" s="16"/>
      <c r="W21" s="16"/>
      <c r="X21" s="16"/>
    </row>
    <row r="22" spans="1:27" ht="16.149999999999999" thickBot="1">
      <c r="E22" s="16"/>
      <c r="F22" s="16"/>
      <c r="G22" s="16"/>
      <c r="H22" s="16"/>
      <c r="I22" s="16"/>
      <c r="J22" s="16"/>
      <c r="K22" s="16"/>
      <c r="L22" s="16"/>
      <c r="M22" s="16"/>
      <c r="N22" s="6"/>
      <c r="Q22" s="16"/>
      <c r="S22" s="16"/>
      <c r="T22" s="16"/>
      <c r="U22" s="16"/>
      <c r="V22" s="16"/>
      <c r="W22" s="16"/>
      <c r="X22" s="16"/>
    </row>
    <row r="23" spans="1:27" ht="31.15">
      <c r="C23" s="68" t="s">
        <v>8</v>
      </c>
      <c r="D23" s="25" t="s">
        <v>17</v>
      </c>
      <c r="E23" s="25" t="s">
        <v>18</v>
      </c>
      <c r="F23" s="25" t="s">
        <v>19</v>
      </c>
      <c r="G23" s="26" t="s">
        <v>20</v>
      </c>
      <c r="H23" s="26" t="s">
        <v>21</v>
      </c>
      <c r="I23" s="27" t="s">
        <v>22</v>
      </c>
      <c r="J23" s="16"/>
      <c r="K23" s="16"/>
      <c r="L23" s="16"/>
      <c r="M23" s="16"/>
      <c r="N23" s="3"/>
      <c r="Q23" s="16"/>
      <c r="S23" s="16"/>
      <c r="T23" s="16"/>
      <c r="U23" s="16"/>
      <c r="V23" s="16"/>
      <c r="W23" s="16"/>
      <c r="X23" s="16"/>
    </row>
    <row r="24" spans="1:27">
      <c r="C24" s="18"/>
      <c r="D24" s="8">
        <v>16</v>
      </c>
      <c r="E24" s="16">
        <f>SUM(E9:E13)</f>
        <v>15608863.999999996</v>
      </c>
      <c r="F24" s="16">
        <f>D24*E24</f>
        <v>249741823.99999994</v>
      </c>
      <c r="G24" s="16">
        <f>F24*-$G$7</f>
        <v>-863690.6298983614</v>
      </c>
      <c r="H24" s="16">
        <f>$F24*$H$7</f>
        <v>4529871.9230921492</v>
      </c>
      <c r="I24" s="17">
        <f>SUM(F24:H24)</f>
        <v>253408005.29319373</v>
      </c>
      <c r="N24" s="33"/>
    </row>
    <row r="25" spans="1:27">
      <c r="C25" s="18"/>
      <c r="D25" s="66"/>
      <c r="G25" s="16"/>
      <c r="H25" s="16"/>
      <c r="I25" s="17"/>
      <c r="J25" s="16"/>
      <c r="K25" s="16"/>
      <c r="L25" s="16"/>
      <c r="M25" s="16"/>
      <c r="N25" s="33"/>
      <c r="Q25" s="16"/>
      <c r="S25" s="16"/>
      <c r="T25" s="16"/>
      <c r="U25" s="16"/>
      <c r="V25" s="16"/>
      <c r="W25" s="16"/>
      <c r="X25" s="16"/>
    </row>
    <row r="26" spans="1:27">
      <c r="B26" s="29"/>
      <c r="C26" s="30"/>
      <c r="D26" s="66"/>
      <c r="E26" s="16"/>
      <c r="F26" s="16"/>
      <c r="G26" s="16"/>
      <c r="H26" s="16"/>
      <c r="I26" s="17"/>
      <c r="N26" s="33"/>
      <c r="S26" s="33"/>
    </row>
    <row r="27" spans="1:27">
      <c r="C27" s="18" t="s">
        <v>28</v>
      </c>
      <c r="D27" s="69">
        <v>8.1271830995633926E-2</v>
      </c>
      <c r="E27" s="16">
        <f>E14</f>
        <v>5947490475.311903</v>
      </c>
      <c r="F27" s="54">
        <f>D27*E27</f>
        <v>483363440.75769144</v>
      </c>
      <c r="G27" s="16">
        <f>F27*-$G$7</f>
        <v>-1671632.1997305902</v>
      </c>
      <c r="H27" s="16">
        <f>$F27*$H$7</f>
        <v>8767351.9952248055</v>
      </c>
      <c r="I27" s="17">
        <f>SUM(F27:H27)</f>
        <v>490459160.5531857</v>
      </c>
      <c r="L27" s="16"/>
      <c r="M27" s="16"/>
      <c r="N27" s="33"/>
      <c r="S27" s="33"/>
      <c r="W27" s="16"/>
      <c r="X27" s="16"/>
    </row>
    <row r="28" spans="1:27">
      <c r="C28" s="72"/>
      <c r="D28" s="73"/>
      <c r="H28" s="55" t="s">
        <v>35</v>
      </c>
      <c r="I28" s="111">
        <f>I19</f>
        <v>743867165.84637952</v>
      </c>
      <c r="J28" s="33"/>
      <c r="K28" s="33"/>
      <c r="L28" s="33"/>
      <c r="M28" s="33"/>
      <c r="N28" s="33"/>
      <c r="S28" s="33"/>
      <c r="T28" s="33"/>
      <c r="U28" s="33"/>
      <c r="V28" s="33"/>
      <c r="W28" s="33"/>
      <c r="X28" s="33"/>
    </row>
    <row r="29" spans="1:27" ht="16.149999999999999" thickBot="1">
      <c r="C29" s="74"/>
      <c r="D29" s="75"/>
      <c r="E29" s="23"/>
      <c r="F29" s="23"/>
      <c r="G29" s="23"/>
      <c r="H29" s="112" t="s">
        <v>37</v>
      </c>
      <c r="I29" s="58">
        <f>I27+I24-I28</f>
        <v>0</v>
      </c>
      <c r="J29" s="33"/>
      <c r="K29" s="33"/>
      <c r="L29" s="33"/>
      <c r="M29" s="33"/>
      <c r="N29" s="33"/>
      <c r="S29" s="33"/>
      <c r="T29" s="33"/>
      <c r="U29" s="33"/>
      <c r="V29" s="33"/>
      <c r="W29" s="33"/>
      <c r="X29" s="33"/>
    </row>
    <row r="30" spans="1:27">
      <c r="H30" s="33"/>
      <c r="I30" s="33"/>
      <c r="J30" s="33"/>
      <c r="K30" s="33"/>
      <c r="L30" s="33"/>
      <c r="M30" s="33"/>
      <c r="S30" s="33"/>
      <c r="T30" s="33"/>
      <c r="U30" s="33"/>
      <c r="V30" s="33"/>
      <c r="W30" s="33"/>
      <c r="X30" s="33"/>
    </row>
    <row r="31" spans="1:27" ht="16.149999999999999" thickBot="1">
      <c r="H31" s="33"/>
      <c r="I31" s="33"/>
      <c r="M31" s="16"/>
      <c r="Q31" s="3"/>
      <c r="X31" s="16"/>
    </row>
    <row r="32" spans="1:27" ht="31.15">
      <c r="C32" s="9"/>
      <c r="D32" s="25" t="s">
        <v>17</v>
      </c>
      <c r="E32" s="25" t="s">
        <v>18</v>
      </c>
      <c r="F32" s="25" t="s">
        <v>19</v>
      </c>
      <c r="G32" s="26" t="s">
        <v>20</v>
      </c>
      <c r="H32" s="26" t="s">
        <v>21</v>
      </c>
      <c r="I32" s="27" t="s">
        <v>22</v>
      </c>
      <c r="Q32" s="3"/>
      <c r="Z32" s="3"/>
      <c r="AA32" s="37"/>
    </row>
    <row r="33" spans="2:27">
      <c r="C33" s="28" t="s">
        <v>38</v>
      </c>
      <c r="D33" s="8">
        <v>20</v>
      </c>
      <c r="E33" s="16">
        <f>E24</f>
        <v>15608863.999999996</v>
      </c>
      <c r="F33" s="16">
        <f>D33*E33</f>
        <v>312177279.99999994</v>
      </c>
      <c r="G33" s="16">
        <f>F33*-$G$7</f>
        <v>-1079613.2873729519</v>
      </c>
      <c r="H33" s="16">
        <f>$F33*$H$7</f>
        <v>5662339.9038651865</v>
      </c>
      <c r="I33" s="17">
        <f>SUM(F33:H33)</f>
        <v>316760006.61649215</v>
      </c>
      <c r="K33" s="16"/>
      <c r="V33" s="16"/>
      <c r="Z33" s="3"/>
      <c r="AA33" s="37"/>
    </row>
    <row r="34" spans="2:27">
      <c r="C34" s="18"/>
      <c r="D34" s="66"/>
      <c r="G34" s="16"/>
      <c r="H34" s="16"/>
      <c r="I34" s="17"/>
      <c r="Z34" s="3"/>
      <c r="AA34" s="37"/>
    </row>
    <row r="35" spans="2:27">
      <c r="C35" s="18"/>
      <c r="D35" s="66"/>
      <c r="E35" s="16"/>
      <c r="F35" s="16"/>
      <c r="G35" s="16"/>
      <c r="H35" s="16"/>
      <c r="I35" s="17"/>
      <c r="K35" s="16"/>
      <c r="V35" s="16"/>
      <c r="Z35" s="3"/>
      <c r="AA35" s="37"/>
    </row>
    <row r="36" spans="2:27" ht="13.9" customHeight="1">
      <c r="C36" s="18" t="s">
        <v>28</v>
      </c>
      <c r="D36" s="69">
        <v>7.0774049408732692E-2</v>
      </c>
      <c r="E36" s="16">
        <v>5947490475.311903</v>
      </c>
      <c r="F36" s="2">
        <f>D36*E36</f>
        <v>420927984.75769168</v>
      </c>
      <c r="G36" s="16">
        <f>F36*-$G$7</f>
        <v>-1455709.5422560007</v>
      </c>
      <c r="H36" s="16">
        <f>$F36*$H$7</f>
        <v>7634884.014451772</v>
      </c>
      <c r="I36" s="17">
        <f>SUM(F36:H36)</f>
        <v>427107159.22988749</v>
      </c>
      <c r="Z36" s="3"/>
      <c r="AA36" s="37"/>
    </row>
    <row r="37" spans="2:27">
      <c r="C37" s="18"/>
      <c r="D37" s="73"/>
      <c r="H37" s="55" t="s">
        <v>35</v>
      </c>
      <c r="I37" s="111">
        <f>I19</f>
        <v>743867165.84637952</v>
      </c>
      <c r="Z37" s="3"/>
      <c r="AA37" s="37"/>
    </row>
    <row r="38" spans="2:27" ht="16.149999999999999" thickBot="1">
      <c r="C38" s="22"/>
      <c r="D38" s="23"/>
      <c r="E38" s="23"/>
      <c r="F38" s="23"/>
      <c r="G38" s="23"/>
      <c r="H38" s="112" t="s">
        <v>37</v>
      </c>
      <c r="I38" s="113">
        <f>I36+I33-I37</f>
        <v>0</v>
      </c>
    </row>
    <row r="40" spans="2:27" ht="16.149999999999999" thickBot="1">
      <c r="D40" s="3"/>
      <c r="E40" s="16"/>
    </row>
    <row r="41" spans="2:27">
      <c r="B41" s="9"/>
      <c r="C41" s="10" t="s">
        <v>6</v>
      </c>
      <c r="D41" s="11"/>
      <c r="E41" s="11"/>
      <c r="F41" s="11"/>
      <c r="G41" s="11"/>
      <c r="H41" s="11"/>
      <c r="I41" s="13"/>
    </row>
    <row r="42" spans="2:27" ht="31.15">
      <c r="B42" s="62" t="s">
        <v>15</v>
      </c>
      <c r="C42" s="63" t="s">
        <v>16</v>
      </c>
      <c r="D42" s="7" t="s">
        <v>17</v>
      </c>
      <c r="E42" s="7" t="s">
        <v>18</v>
      </c>
      <c r="F42" s="7" t="s">
        <v>19</v>
      </c>
      <c r="G42" s="7" t="s">
        <v>20</v>
      </c>
      <c r="H42" s="7" t="s">
        <v>21</v>
      </c>
      <c r="I42" s="14" t="s">
        <v>22</v>
      </c>
      <c r="O42" s="3"/>
    </row>
    <row r="43" spans="2:27">
      <c r="B43" s="18" t="s">
        <v>39</v>
      </c>
      <c r="C43" s="6" t="s">
        <v>24</v>
      </c>
      <c r="D43" s="34">
        <v>12.35</v>
      </c>
      <c r="E43" s="16">
        <v>14641012.677485272</v>
      </c>
      <c r="F43" s="34">
        <f>D43*E43</f>
        <v>180816506.56694311</v>
      </c>
      <c r="G43" s="16">
        <f>F43*-$G$7</f>
        <v>-625323.86426722154</v>
      </c>
      <c r="H43" s="16">
        <f>F43*$H$7</f>
        <v>3279689.4136930904</v>
      </c>
      <c r="I43" s="48">
        <f t="shared" ref="I43:I44" si="0">SUM(F43:H43)</f>
        <v>183470872.11636898</v>
      </c>
      <c r="O43" s="3"/>
    </row>
    <row r="44" spans="2:27">
      <c r="B44" s="18" t="s">
        <v>40</v>
      </c>
      <c r="C44" s="6" t="s">
        <v>24</v>
      </c>
      <c r="D44" s="34">
        <v>23.77</v>
      </c>
      <c r="E44" s="16">
        <v>967851.3225147248</v>
      </c>
      <c r="F44" s="34">
        <f>D44*E44</f>
        <v>23005825.936175007</v>
      </c>
      <c r="G44" s="16">
        <f>F44*-$G$7</f>
        <v>-79561.828995639342</v>
      </c>
      <c r="H44" s="59">
        <f>F44*$H$7</f>
        <v>417284.71149399603</v>
      </c>
      <c r="I44" s="48">
        <f t="shared" si="0"/>
        <v>23343548.818673365</v>
      </c>
    </row>
    <row r="45" spans="2:27" ht="13.5" customHeight="1">
      <c r="B45" s="18"/>
      <c r="C45" s="6"/>
      <c r="G45" s="16"/>
      <c r="H45" s="59"/>
      <c r="I45" s="48"/>
      <c r="U45" s="16"/>
    </row>
    <row r="46" spans="2:27" ht="13.5" customHeight="1">
      <c r="B46" s="18"/>
      <c r="C46" s="6"/>
      <c r="G46" s="16"/>
      <c r="H46" s="59"/>
      <c r="I46" s="48"/>
      <c r="U46" s="16"/>
    </row>
    <row r="47" spans="2:27" ht="13.9" customHeight="1">
      <c r="B47" s="18"/>
      <c r="C47" s="6"/>
      <c r="E47" s="53"/>
      <c r="G47" s="16"/>
      <c r="H47" s="59"/>
      <c r="I47" s="19"/>
      <c r="U47" s="16"/>
    </row>
    <row r="48" spans="2:27">
      <c r="B48" s="18" t="s">
        <v>28</v>
      </c>
      <c r="C48" s="1" t="s">
        <v>29</v>
      </c>
      <c r="D48" s="64">
        <v>8.8992648992315751E-2</v>
      </c>
      <c r="E48" s="54">
        <v>5947490475.311903</v>
      </c>
      <c r="F48" s="35">
        <f>D48*E48</f>
        <v>529282932.25457335</v>
      </c>
      <c r="G48" s="16">
        <f>F48*-$G$7</f>
        <v>-1830437.136366091</v>
      </c>
      <c r="H48" s="59">
        <f>F48*$H$7</f>
        <v>9600249.7931298688</v>
      </c>
      <c r="I48" s="19"/>
    </row>
    <row r="49" spans="2:19">
      <c r="B49" s="18"/>
      <c r="C49" s="1"/>
      <c r="H49" s="60" t="s">
        <v>31</v>
      </c>
      <c r="I49" s="48">
        <f>SUM(I43:I45)</f>
        <v>206814420.93504235</v>
      </c>
    </row>
    <row r="50" spans="2:19">
      <c r="B50" s="49"/>
      <c r="C50" s="1"/>
      <c r="G50" s="16"/>
      <c r="H50" s="61" t="s">
        <v>33</v>
      </c>
      <c r="I50" s="48">
        <f>SUM(F48:H48)</f>
        <v>537052744.91133714</v>
      </c>
    </row>
    <row r="51" spans="2:19">
      <c r="B51" s="50"/>
      <c r="C51" s="20"/>
      <c r="G51" s="16"/>
      <c r="H51" s="3"/>
      <c r="I51" s="31"/>
    </row>
    <row r="52" spans="2:19">
      <c r="B52" s="49"/>
      <c r="C52" s="20"/>
      <c r="G52" s="52"/>
      <c r="H52" s="2" t="s">
        <v>34</v>
      </c>
      <c r="I52" s="48">
        <f>SUM(I49:I50)</f>
        <v>743867165.84637952</v>
      </c>
    </row>
    <row r="53" spans="2:19">
      <c r="B53" s="50"/>
      <c r="C53" s="20"/>
      <c r="F53" s="3"/>
      <c r="G53" s="3"/>
      <c r="I53" s="21"/>
    </row>
    <row r="54" spans="2:19">
      <c r="B54" s="51"/>
      <c r="C54" s="20"/>
      <c r="F54" s="16"/>
      <c r="H54" s="55" t="s">
        <v>35</v>
      </c>
      <c r="I54" s="56">
        <v>743867165.84637952</v>
      </c>
    </row>
    <row r="55" spans="2:19" ht="16.149999999999999" thickBot="1">
      <c r="B55" s="22"/>
      <c r="C55" s="23"/>
      <c r="D55" s="23"/>
      <c r="E55" s="23"/>
      <c r="F55" s="23"/>
      <c r="G55" s="23"/>
      <c r="H55" s="57" t="s">
        <v>36</v>
      </c>
      <c r="I55" s="58">
        <f>I52-I54</f>
        <v>0</v>
      </c>
    </row>
    <row r="58" spans="2:19">
      <c r="B58" s="109"/>
      <c r="J58" s="36"/>
    </row>
    <row r="59" spans="2:19">
      <c r="G59" s="36"/>
      <c r="H59" s="36"/>
      <c r="I59" s="36"/>
      <c r="J59" s="36"/>
    </row>
    <row r="60" spans="2:19">
      <c r="G60" s="36"/>
      <c r="H60" s="36"/>
      <c r="I60" s="36"/>
    </row>
    <row r="62" spans="2:19">
      <c r="J62" s="37"/>
      <c r="K62" s="37"/>
    </row>
    <row r="63" spans="2:19">
      <c r="H63" s="37"/>
      <c r="I63" s="37"/>
      <c r="J63" s="37"/>
      <c r="K63" s="37"/>
    </row>
    <row r="64" spans="2:19">
      <c r="H64" s="37"/>
      <c r="I64" s="37"/>
      <c r="J64" s="37"/>
      <c r="K64" s="37"/>
      <c r="P64" s="4"/>
      <c r="Q64" s="4"/>
      <c r="R64" s="4"/>
      <c r="S64" s="4"/>
    </row>
    <row r="65" spans="8:20">
      <c r="H65" s="37"/>
      <c r="I65" s="37"/>
      <c r="J65" s="37"/>
      <c r="K65" s="37"/>
      <c r="P65" s="4"/>
      <c r="Q65" s="4"/>
      <c r="R65" s="4"/>
      <c r="S65" s="4"/>
      <c r="T65" s="4"/>
    </row>
    <row r="66" spans="8:20">
      <c r="H66" s="37"/>
      <c r="I66" s="37"/>
      <c r="P66" s="4"/>
      <c r="Q66" s="4"/>
      <c r="R66" s="4"/>
      <c r="S66" s="4"/>
      <c r="T66" s="4"/>
    </row>
    <row r="67" spans="8:20">
      <c r="P67" s="4"/>
      <c r="Q67" s="4"/>
      <c r="R67" s="4"/>
      <c r="S67" s="4"/>
      <c r="T67" s="4"/>
    </row>
    <row r="68" spans="8:20">
      <c r="P68" s="38"/>
      <c r="Q68" s="38"/>
      <c r="R68" s="38"/>
      <c r="S68" s="38"/>
      <c r="T68" s="38"/>
    </row>
  </sheetData>
  <pageMargins left="0.7" right="0.7" top="0.75" bottom="0.75" header="0.3" footer="0.3"/>
  <pageSetup orientation="portrait" r:id="rId1"/>
  <ignoredErrors>
    <ignoredError sqref="E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Sempra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Campi, Hannah L</dc:creator>
  <cp:keywords/>
  <dc:description/>
  <cp:lastModifiedBy>Morien, Gwen R</cp:lastModifiedBy>
  <cp:revision/>
  <dcterms:created xsi:type="dcterms:W3CDTF">2022-02-23T16:54:55Z</dcterms:created>
  <dcterms:modified xsi:type="dcterms:W3CDTF">2022-02-25T16:13:13Z</dcterms:modified>
  <cp:category/>
  <cp:contentStatus/>
</cp:coreProperties>
</file>