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24226"/>
  <mc:AlternateContent xmlns:mc="http://schemas.openxmlformats.org/markup-compatibility/2006">
    <mc:Choice Requires="x15">
      <x15ac:absPath xmlns:x15ac="http://schemas.microsoft.com/office/spreadsheetml/2010/11/ac" url="https://sempra-my.sharepoint.com/personal/anhammer_semprautilities_com/Documents/User Folders/Desktop/"/>
    </mc:Choice>
  </mc:AlternateContent>
  <xr:revisionPtr revIDLastSave="0" documentId="8_{4DC8664B-3E1F-422A-BD56-51CFFA569758}" xr6:coauthVersionLast="41" xr6:coauthVersionMax="41" xr10:uidLastSave="{00000000-0000-0000-0000-000000000000}"/>
  <bookViews>
    <workbookView xWindow="33855" yWindow="2505" windowWidth="21600" windowHeight="11325" xr2:uid="{00000000-000D-0000-FFFF-FFFF00000000}"/>
  </bookViews>
  <sheets>
    <sheet name="A-1 ESA Budget " sheetId="46" r:id="rId1"/>
    <sheet name="A-1a ESA Budget  MF" sheetId="47" r:id="rId2"/>
    <sheet name="A-2 ESA Budget Electric" sheetId="48" r:id="rId3"/>
    <sheet name="A-2a ESA Budget Electric MF" sheetId="49" r:id="rId4"/>
    <sheet name="A-3 ESA Budget Gas" sheetId="51" r:id="rId5"/>
    <sheet name="A-3a ESA Budget Gas MF" sheetId="53" r:id="rId6"/>
    <sheet name="A-4 ESA Planning" sheetId="1" r:id="rId7"/>
    <sheet name="A-4a ESA Planning MF" sheetId="31" r:id="rId8"/>
    <sheet name="A-5 ESA Savings &amp; Participation" sheetId="42" r:id="rId9"/>
    <sheet name="A-6 ESA Housing Type" sheetId="16" r:id="rId10"/>
    <sheet name="A-6a ESA Housing Type MF" sheetId="33" r:id="rId11"/>
    <sheet name="A-7 ESA Cost Effectiveness" sheetId="15" r:id="rId12"/>
    <sheet name="A-8 ESA Weather" sheetId="14" r:id="rId13"/>
    <sheet name="A-9 ESA Non Weather" sheetId="12" r:id="rId14"/>
    <sheet name="B-1 CARE Budget" sheetId="21" r:id="rId15"/>
    <sheet name="B-2 Rate Impacts - Gas" sheetId="45" r:id="rId16"/>
    <sheet name="B-3 Rate Impacts - Electric" sheetId="54" r:id="rId17"/>
    <sheet name="B-4 CARE Penetration" sheetId="22" r:id="rId18"/>
    <sheet name="B-5 Usage Levels" sheetId="20" r:id="rId19"/>
    <sheet name="C-1 ESA-CARE Pilots and Studies" sheetId="24" r:id="rId20"/>
    <sheet name="D-1 FERA Budget" sheetId="44" r:id="rId21"/>
    <sheet name="D-2 FERA Penetration" sheetId="43"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_____ddd5" hidden="1">{#N/A,#N/A,FALSE,"trates"}</definedName>
    <definedName name="______ddd5" hidden="1">{#N/A,#N/A,FALSE,"trates"}</definedName>
    <definedName name="_____ddd5" hidden="1">{#N/A,#N/A,FALSE,"trates"}</definedName>
    <definedName name="____ddd5" hidden="1">{#N/A,#N/A,FALSE,"trates"}</definedName>
    <definedName name="___ddd5" hidden="1">{#N/A,#N/A,FALSE,"trates"}</definedName>
    <definedName name="__ddd5" hidden="1">{#N/A,#N/A,FALSE,"trates"}</definedName>
    <definedName name="_AtRisk_SimSetting_AutomaticallyGenerateReports" hidden="1">FALSE</definedName>
    <definedName name="_AtRisk_SimSetting_AutomaticResultsDisplayMode" hidden="1">1</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16</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ddd5" hidden="1">{#N/A,#N/A,FALSE,"trates"}</definedName>
    <definedName name="_Fill" hidden="1">#REF!</definedName>
    <definedName name="_Key1" hidden="1">#REF!</definedName>
    <definedName name="_Key2" hidden="1">#REF!</definedName>
    <definedName name="_MatInverse_In" hidden="1">#REF!</definedName>
    <definedName name="_MatMult_A" hidden="1">#REF!</definedName>
    <definedName name="_MatMult_AxB" hidden="1">#REF!</definedName>
    <definedName name="_MatMult_B" hidden="1">#REF!</definedName>
    <definedName name="_Order1" hidden="1">255</definedName>
    <definedName name="_Order2" hidden="1">0</definedName>
    <definedName name="_Parse_In" hidden="1">#REF!</definedName>
    <definedName name="_Parse_Out" hidden="1">#REF!</definedName>
    <definedName name="_Sort" hidden="1">#REF!</definedName>
    <definedName name="anscount" hidden="1">1</definedName>
    <definedName name="atticinsulation" localSheetId="15">'[1]Unit Input'!$D$8:$D$9</definedName>
    <definedName name="atticinsulation">'[2]Unit Input'!$D$8:$D$9</definedName>
    <definedName name="atticweatherstripping" localSheetId="15">'[1]Unit Input'!$D$5:$D$7</definedName>
    <definedName name="atticweatherstripping">'[2]Unit Input'!$D$5:$D$7</definedName>
    <definedName name="Base_Customers" localSheetId="15">'[1]Key to Tables'!$B$19</definedName>
    <definedName name="Base_Customers">'[2]Key to Tables'!$B$19</definedName>
    <definedName name="caulking" localSheetId="15">'[1]Unit Input'!$D$12:$D$14</definedName>
    <definedName name="caulking">'[2]Unit Input'!$D$12:$D$14</definedName>
    <definedName name="centralAC" localSheetId="15">'[1]Unit Input'!$D$48</definedName>
    <definedName name="centralAC">'[2]Unit Input'!$D$48</definedName>
    <definedName name="dddd">[3]Level2!$K$2</definedName>
    <definedName name="Discount" localSheetId="15">'[4]Energy Rate'!$C$44</definedName>
    <definedName name="Discount">'[5]Energy Rate'!$C$44</definedName>
    <definedName name="Discount_Rate" localSheetId="15">#REF!</definedName>
    <definedName name="Discount_Rate" localSheetId="16">#REF!</definedName>
    <definedName name="Discount_Rate">#REF!</definedName>
    <definedName name="Dixcount_Rate" localSheetId="15">#REF!</definedName>
    <definedName name="Dixcount_Rate" localSheetId="16">#REF!</definedName>
    <definedName name="Dixcount_Rate">#REF!</definedName>
    <definedName name="Diycount_Rate" localSheetId="15">#REF!</definedName>
    <definedName name="Diycount_Rate" localSheetId="16">#REF!</definedName>
    <definedName name="Diycount_Rate">#REF!</definedName>
    <definedName name="doorweatherstripping" localSheetId="15">'[1]Unit Input'!$D$17:$D$19</definedName>
    <definedName name="doorweatherstripping">'[2]Unit Input'!$D$17:$D$19</definedName>
    <definedName name="ductrepair" localSheetId="10">'[6]Per Measure Savings'!#REF!</definedName>
    <definedName name="ductrepair" localSheetId="15">'[7]Per Measure Savings'!#REF!</definedName>
    <definedName name="ductrepair" localSheetId="16">'[6]Per Measure Savings'!#REF!</definedName>
    <definedName name="ductrepair">'[6]Per Measure Savings'!#REF!</definedName>
    <definedName name="ductsealandrepair" localSheetId="15">'[1]Unit Input'!$D$49:$D$51</definedName>
    <definedName name="ductsealandrepair">'[2]Unit Input'!$D$49:$D$51</definedName>
    <definedName name="dummy1" hidden="1">{#N/A,#N/A,FALSE,"trates"}</definedName>
    <definedName name="dummy2" hidden="1">{#N/A,#N/A,FALSE,"trates"}</definedName>
    <definedName name="dummy3" hidden="1">{#N/A,#N/A,FALSE,"trates"}</definedName>
    <definedName name="dummy4" hidden="1">{#N/A,#N/A,FALSE,"trates"}</definedName>
    <definedName name="dummy5" hidden="1">{#N/A,#N/A,FALSE,"trates"}</definedName>
    <definedName name="educworkshop" localSheetId="15">'[1]Unit Input'!$D$63</definedName>
    <definedName name="educworkshop">'[2]Unit Input'!$D$63</definedName>
    <definedName name="electricfurnacerepair" localSheetId="15">'[1]Unit Input'!$D$40</definedName>
    <definedName name="electricfurnacerepair">'[2]Unit Input'!$D$40</definedName>
    <definedName name="electricfurnacereplacement" localSheetId="15">'[1]Unit Input'!$D$41</definedName>
    <definedName name="electricfurnacereplacement">'[2]Unit Input'!$D$41</definedName>
    <definedName name="electricwaterheaterreplacement" localSheetId="15">'[1]Unit Input'!$D$54</definedName>
    <definedName name="electricwaterheaterreplacement">'[2]Unit Input'!$D$54</definedName>
    <definedName name="Estimated_Month" localSheetId="10">'[6]Key to Tables'!#REF!</definedName>
    <definedName name="Estimated_Month" localSheetId="15">'[7]Key to Tables'!#REF!</definedName>
    <definedName name="Estimated_Month" localSheetId="16">'[6]Key to Tables'!#REF!</definedName>
    <definedName name="Estimated_Month">'[6]Key to Tables'!#REF!</definedName>
    <definedName name="evapcoolercover" localSheetId="15">'[1]Unit Input'!$D$20</definedName>
    <definedName name="evapcoolercover">'[2]Unit Input'!$D$20</definedName>
    <definedName name="evapcoolermaintenance" localSheetId="15">'[1]Unit Input'!$D$58:$D$60</definedName>
    <definedName name="evapcoolermaintenance">'[2]Unit Input'!$D$58:$D$60</definedName>
    <definedName name="faucetaerator" localSheetId="15">'[1]Unit Input'!$D$21</definedName>
    <definedName name="faucetaerator">'[2]Unit Input'!$D$21</definedName>
    <definedName name="furnacefilter" localSheetId="15">'[1]Unit Input'!$D$22:$D$24</definedName>
    <definedName name="furnacefilter">'[2]Unit Input'!$D$22:$D$24</definedName>
    <definedName name="gasfurnacerepair" localSheetId="15">'[1]Unit Input'!$D$38</definedName>
    <definedName name="gasfurnacerepair">'[2]Unit Input'!$D$38</definedName>
    <definedName name="gasfurnacereplacement" localSheetId="15">'[1]Unit Input'!$D$39</definedName>
    <definedName name="gasfurnacereplacement">'[2]Unit Input'!$D$39</definedName>
    <definedName name="gaskets" localSheetId="15">'[1]Unit Input'!$D$29</definedName>
    <definedName name="gaskets">'[2]Unit Input'!$D$29</definedName>
    <definedName name="gaswaterheaterreplacement" localSheetId="15">'[1]Unit Input'!$D$53</definedName>
    <definedName name="gaswaterheaterreplacement">'[2]Unit Input'!$D$53</definedName>
    <definedName name="inhomeeduc" localSheetId="15">'[1]Unit Input'!$D$62</definedName>
    <definedName name="inhomeeduc">'[2]Unit Input'!$D$62</definedName>
    <definedName name="InvoiceType">[8]Level2!$K$2</definedName>
    <definedName name="jkl" hidden="1">{#N/A,#N/A,FALSE,"trates"}</definedName>
    <definedName name="kWh" localSheetId="15">'[1]Key to Tables'!$B$17</definedName>
    <definedName name="kWh">'[2]Key to Tables'!$B$17</definedName>
    <definedName name="landlordcentralac" localSheetId="15">'[1]Unit Input'!$D$45</definedName>
    <definedName name="landlordcentralac">'[2]Unit Input'!$D$45</definedName>
    <definedName name="landlordrefrigerator" localSheetId="15">'[1]Unit Input'!$D$43</definedName>
    <definedName name="landlordrefrigerator">'[2]Unit Input'!$D$43</definedName>
    <definedName name="landlordwindowac" localSheetId="15">'[1]Unit Input'!$D$44</definedName>
    <definedName name="landlordwindowac">'[2]Unit Input'!$D$44</definedName>
    <definedName name="limcount" hidden="1">1</definedName>
    <definedName name="lowflowshowerhead" localSheetId="15">'[1]Unit Input'!$D$25</definedName>
    <definedName name="lowflowshowerhead">'[2]Unit Input'!$D$25</definedName>
    <definedName name="minorhomerepair" localSheetId="15">'[1]Unit Input'!$D$26:$D$28</definedName>
    <definedName name="minorhomerepair">'[2]Unit Input'!$D$26:$D$28</definedName>
    <definedName name="misc" localSheetId="15">'[1]Unit Input'!$D$42</definedName>
    <definedName name="misc">'[2]Unit Input'!$D$42</definedName>
    <definedName name="Month" localSheetId="15">'[9]Key to Tables'!$B$15</definedName>
    <definedName name="Month">'[10]Key to Tables'!$B$15</definedName>
    <definedName name="Percent_Gas_Heat" localSheetId="15">'[1]Per Measure Savings'!$M$8</definedName>
    <definedName name="Percent_Gas_Heat">'[2]Per Measure Savings'!$M$8</definedName>
    <definedName name="Percent_Gas_Water" localSheetId="15">'[1]Per Measure Savings'!$L$8</definedName>
    <definedName name="Percent_Gas_Water">'[2]Per Measure Savings'!$L$8</definedName>
    <definedName name="permanentevapcooler" localSheetId="15">'[1]Unit Input'!$D$46</definedName>
    <definedName name="permanentevapcooler">'[2]Unit Input'!$D$46</definedName>
    <definedName name="portableevapcooler" localSheetId="15">'[1]Unit Input'!$D$30</definedName>
    <definedName name="portableevapcooler">'[2]Unit Input'!$D$30</definedName>
    <definedName name="_xlnm.Print_Area" localSheetId="0">'A-1 ESA Budget '!$A$1:$H$41</definedName>
    <definedName name="_xlnm.Print_Area" localSheetId="1">'A-1a ESA Budget  MF'!$A$1:$I$48</definedName>
    <definedName name="_xlnm.Print_Area" localSheetId="2">'A-2 ESA Budget Electric'!$A$1:$H$41</definedName>
    <definedName name="_xlnm.Print_Area" localSheetId="3">'A-2a ESA Budget Electric MF'!$A$1:$H$48</definedName>
    <definedName name="_xlnm.Print_Area" localSheetId="4">'A-3 ESA Budget Gas'!$A$1:$J$41</definedName>
    <definedName name="_xlnm.Print_Area" localSheetId="6">'A-4 ESA Planning'!$A$1:$AM$139</definedName>
    <definedName name="_xlnm.Print_Area" localSheetId="7">'A-4a ESA Planning MF'!$A$1:$AN$139</definedName>
    <definedName name="_xlnm.Print_Area" localSheetId="8">'A-5 ESA Savings &amp; Participation'!$A$1:$Z$51</definedName>
    <definedName name="_xlnm.Print_Area" localSheetId="11">'A-7 ESA Cost Effectiveness'!$A$1:$G$32</definedName>
    <definedName name="_xlnm.Print_Area" localSheetId="15">'B-2 Rate Impacts - Gas'!$A$1:$H$79</definedName>
    <definedName name="_xlnm.Print_Area" localSheetId="16">'B-3 Rate Impacts - Electric'!$A$1:$J$78</definedName>
    <definedName name="_xlnm.Print_Area" localSheetId="19">'C-1 ESA-CARE Pilots and Studies'!$A$1:$H$18</definedName>
    <definedName name="_xlnm.Print_Area">#REF!</definedName>
    <definedName name="Print_Area_MI">#REF!</definedName>
    <definedName name="Print_Area2">#REF!</definedName>
    <definedName name="refrigerator" localSheetId="15">'[1]Unit Input'!$D$31:$D$33</definedName>
    <definedName name="refrigerator">'[2]Unit Input'!$D$31:$D$33</definedName>
    <definedName name="RiskAfterRecalcMacro" hidden="1">"'10 Year Model.xls'!RiskSim"</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TRUE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TRUE</definedName>
    <definedName name="RiskUseDifferentSeedForEachSim" hidden="1">FALSE</definedName>
    <definedName name="RiskUseFixedSeed" hidden="1">FALSE</definedName>
    <definedName name="RiskUseMultipleCPUs" hidden="1">FALSE</definedName>
    <definedName name="sencount" hidden="1">2</definedName>
    <definedName name="setbackthermostat" localSheetId="15">'[1]Unit Input'!$D$55</definedName>
    <definedName name="setbackthermostat">'[2]Unit Input'!$D$55</definedName>
    <definedName name="t" localSheetId="15">'[1]Unit Input'!$D$21</definedName>
    <definedName name="t">'[2]Unit Input'!$D$21</definedName>
    <definedName name="table" localSheetId="15">'[1]Unit Input'!$D$48</definedName>
    <definedName name="table">'[2]Unit Input'!$D$48</definedName>
    <definedName name="tbale" localSheetId="15">'[1]Unit Input'!$D$40</definedName>
    <definedName name="tbale">'[2]Unit Input'!$D$40</definedName>
    <definedName name="Therm" localSheetId="15">'[1]Key to Tables'!$B$18</definedName>
    <definedName name="Therm">'[2]Key to Tables'!$B$18</definedName>
    <definedName name="waterheaterblanket" localSheetId="15">'[1]Unit Input'!$D$34:$D$36</definedName>
    <definedName name="waterheaterblanket">'[2]Unit Input'!$D$34:$D$36</definedName>
    <definedName name="waterheaterpipewrap" localSheetId="15">'[1]Unit Input'!$D$37</definedName>
    <definedName name="waterheaterpipewrap">'[2]Unit Input'!$D$37</definedName>
    <definedName name="wholehousefan" localSheetId="15">'[1]Unit Input'!$D$52</definedName>
    <definedName name="wholehousefan">'[2]Unit Input'!$D$52</definedName>
    <definedName name="windowAC" localSheetId="15">'[1]Unit Input'!$D$47</definedName>
    <definedName name="windowAC">'[2]Unit Input'!$D$47</definedName>
    <definedName name="wrn.BL." hidden="1">{#N/A,#N/A,FALSE,"trates"}</definedName>
    <definedName name="xx" localSheetId="16">#REF!</definedName>
    <definedName name="xx">#REF!</definedName>
    <definedName name="Year" localSheetId="15">'[11]Key to Tables'!$B$16</definedName>
    <definedName name="Year">'[12]Key to Tables'!$B$16</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8" i="46" l="1"/>
  <c r="D43" i="47"/>
  <c r="E43" i="47"/>
  <c r="F43" i="47"/>
  <c r="G43" i="47"/>
  <c r="H43" i="47"/>
  <c r="C43" i="47"/>
  <c r="C24" i="47"/>
  <c r="D24" i="47"/>
  <c r="E24" i="47"/>
  <c r="F24" i="47"/>
  <c r="G24" i="47"/>
  <c r="H24" i="47"/>
  <c r="C29" i="47"/>
  <c r="E29" i="47"/>
  <c r="C30" i="47"/>
  <c r="G30" i="47"/>
  <c r="E31" i="47"/>
  <c r="C32" i="47"/>
  <c r="G32" i="47"/>
  <c r="C33" i="47"/>
  <c r="D33" i="47"/>
  <c r="E33" i="47"/>
  <c r="F33" i="47"/>
  <c r="G33" i="47"/>
  <c r="H33" i="47"/>
  <c r="D23" i="47"/>
  <c r="H23" i="47"/>
  <c r="E9" i="47"/>
  <c r="C10" i="47"/>
  <c r="G10" i="47"/>
  <c r="C11" i="47"/>
  <c r="D11" i="47"/>
  <c r="E11" i="47"/>
  <c r="F11" i="47"/>
  <c r="G11" i="47"/>
  <c r="H11" i="47"/>
  <c r="C12" i="47"/>
  <c r="D12" i="47"/>
  <c r="E12" i="47"/>
  <c r="F12" i="47"/>
  <c r="G12" i="47"/>
  <c r="H12" i="47"/>
  <c r="C13" i="47"/>
  <c r="D13" i="47"/>
  <c r="E13" i="47"/>
  <c r="F13" i="47"/>
  <c r="G13" i="47"/>
  <c r="H13" i="47"/>
  <c r="C14" i="47"/>
  <c r="D14" i="47"/>
  <c r="E14" i="47"/>
  <c r="F14" i="47"/>
  <c r="G14" i="47"/>
  <c r="H14" i="47"/>
  <c r="C15" i="47"/>
  <c r="D15" i="47"/>
  <c r="C18" i="47"/>
  <c r="D18" i="47"/>
  <c r="E18" i="47"/>
  <c r="F18" i="47"/>
  <c r="G18" i="47"/>
  <c r="H18" i="47"/>
  <c r="C19" i="47"/>
  <c r="E19" i="47"/>
  <c r="C20" i="47"/>
  <c r="D8" i="47"/>
  <c r="E8" i="47"/>
  <c r="F8" i="47"/>
  <c r="G8" i="47"/>
  <c r="H8" i="47"/>
  <c r="C8" i="47"/>
  <c r="H32" i="53"/>
  <c r="H32" i="47" s="1"/>
  <c r="G32" i="53"/>
  <c r="F32" i="53"/>
  <c r="F32" i="47" s="1"/>
  <c r="E32" i="53"/>
  <c r="E32" i="47" s="1"/>
  <c r="D32" i="53"/>
  <c r="D32" i="47" s="1"/>
  <c r="C32" i="53"/>
  <c r="H31" i="53"/>
  <c r="H31" i="47" s="1"/>
  <c r="G31" i="53"/>
  <c r="G31" i="47" s="1"/>
  <c r="F31" i="53"/>
  <c r="F31" i="47" s="1"/>
  <c r="E31" i="53"/>
  <c r="D31" i="53"/>
  <c r="D31" i="47" s="1"/>
  <c r="C31" i="53"/>
  <c r="C31" i="47" s="1"/>
  <c r="H30" i="53"/>
  <c r="H30" i="47" s="1"/>
  <c r="G30" i="53"/>
  <c r="F30" i="53"/>
  <c r="F30" i="47" s="1"/>
  <c r="E30" i="53"/>
  <c r="D30" i="53"/>
  <c r="D30" i="47" s="1"/>
  <c r="C30" i="53"/>
  <c r="H29" i="53"/>
  <c r="H29" i="47" s="1"/>
  <c r="G29" i="53"/>
  <c r="G29" i="47" s="1"/>
  <c r="F29" i="53"/>
  <c r="F29" i="47" s="1"/>
  <c r="E29" i="53"/>
  <c r="D29" i="53"/>
  <c r="D29" i="47" s="1"/>
  <c r="H28" i="53"/>
  <c r="H28" i="47" s="1"/>
  <c r="G28" i="53"/>
  <c r="G28" i="47" s="1"/>
  <c r="F28" i="53"/>
  <c r="F28" i="47" s="1"/>
  <c r="E28" i="53"/>
  <c r="E28" i="47" s="1"/>
  <c r="D28" i="53"/>
  <c r="D28" i="47" s="1"/>
  <c r="C28" i="53"/>
  <c r="C28" i="47" s="1"/>
  <c r="H27" i="53"/>
  <c r="H27" i="47" s="1"/>
  <c r="G27" i="53"/>
  <c r="G27" i="47" s="1"/>
  <c r="F27" i="53"/>
  <c r="F27" i="47" s="1"/>
  <c r="E27" i="53"/>
  <c r="E27" i="47" s="1"/>
  <c r="D27" i="53"/>
  <c r="D27" i="47" s="1"/>
  <c r="C27" i="53"/>
  <c r="C27" i="47" s="1"/>
  <c r="H26" i="53"/>
  <c r="H26" i="47" s="1"/>
  <c r="G26" i="53"/>
  <c r="G26" i="47" s="1"/>
  <c r="F26" i="53"/>
  <c r="F26" i="47" s="1"/>
  <c r="E26" i="53"/>
  <c r="E26" i="47" s="1"/>
  <c r="D26" i="53"/>
  <c r="D26" i="47" s="1"/>
  <c r="C26" i="53"/>
  <c r="C26" i="47" s="1"/>
  <c r="H25" i="53"/>
  <c r="H25" i="47" s="1"/>
  <c r="G25" i="53"/>
  <c r="G25" i="47" s="1"/>
  <c r="F25" i="53"/>
  <c r="F25" i="47" s="1"/>
  <c r="E25" i="53"/>
  <c r="E25" i="47" s="1"/>
  <c r="D25" i="53"/>
  <c r="D25" i="47" s="1"/>
  <c r="C25" i="53"/>
  <c r="C25" i="47" s="1"/>
  <c r="H23" i="53"/>
  <c r="G23" i="53"/>
  <c r="G23" i="47" s="1"/>
  <c r="F23" i="53"/>
  <c r="F23" i="47" s="1"/>
  <c r="E23" i="53"/>
  <c r="D23" i="53"/>
  <c r="C23" i="53"/>
  <c r="C23" i="47" s="1"/>
  <c r="B21" i="53"/>
  <c r="B35" i="53" s="1"/>
  <c r="H20" i="53"/>
  <c r="H20" i="47" s="1"/>
  <c r="G20" i="53"/>
  <c r="G20" i="47" s="1"/>
  <c r="F20" i="53"/>
  <c r="F20" i="47" s="1"/>
  <c r="E20" i="53"/>
  <c r="E20" i="47" s="1"/>
  <c r="D20" i="53"/>
  <c r="D20" i="47" s="1"/>
  <c r="H19" i="53"/>
  <c r="H37" i="53" s="1"/>
  <c r="G19" i="53"/>
  <c r="G19" i="47" s="1"/>
  <c r="F19" i="53"/>
  <c r="E19" i="53"/>
  <c r="D19" i="53"/>
  <c r="D37" i="53" s="1"/>
  <c r="H17" i="53"/>
  <c r="H17" i="47" s="1"/>
  <c r="G17" i="53"/>
  <c r="G17" i="47" s="1"/>
  <c r="F17" i="53"/>
  <c r="F17" i="47" s="1"/>
  <c r="E17" i="53"/>
  <c r="E17" i="47" s="1"/>
  <c r="D17" i="53"/>
  <c r="D17" i="47" s="1"/>
  <c r="C17" i="53"/>
  <c r="C17" i="47" s="1"/>
  <c r="H16" i="53"/>
  <c r="H16" i="47" s="1"/>
  <c r="G16" i="53"/>
  <c r="G16" i="47" s="1"/>
  <c r="F16" i="53"/>
  <c r="F16" i="47" s="1"/>
  <c r="E16" i="53"/>
  <c r="E16" i="47" s="1"/>
  <c r="D16" i="53"/>
  <c r="D16" i="47" s="1"/>
  <c r="C16" i="53"/>
  <c r="C16" i="47" s="1"/>
  <c r="H15" i="53"/>
  <c r="H15" i="47" s="1"/>
  <c r="G15" i="53"/>
  <c r="G15" i="47" s="1"/>
  <c r="F15" i="53"/>
  <c r="F15" i="47" s="1"/>
  <c r="E15" i="53"/>
  <c r="E15" i="47" s="1"/>
  <c r="H10" i="53"/>
  <c r="H10" i="47" s="1"/>
  <c r="G10" i="53"/>
  <c r="F10" i="53"/>
  <c r="F10" i="47" s="1"/>
  <c r="E10" i="53"/>
  <c r="E10" i="47" s="1"/>
  <c r="D10" i="53"/>
  <c r="D10" i="47" s="1"/>
  <c r="C10" i="53"/>
  <c r="H9" i="53"/>
  <c r="G9" i="53"/>
  <c r="G21" i="53" s="1"/>
  <c r="G35" i="53" s="1"/>
  <c r="F9" i="53"/>
  <c r="F9" i="47" s="1"/>
  <c r="E9" i="53"/>
  <c r="D9" i="53"/>
  <c r="C9" i="53"/>
  <c r="C21" i="53" s="1"/>
  <c r="C35" i="53" s="1"/>
  <c r="D21" i="53" l="1"/>
  <c r="D35" i="53" s="1"/>
  <c r="H21" i="53"/>
  <c r="H35" i="53" s="1"/>
  <c r="D39" i="53"/>
  <c r="H39" i="53"/>
  <c r="E37" i="53"/>
  <c r="H19" i="47"/>
  <c r="D19" i="47"/>
  <c r="H9" i="47"/>
  <c r="D9" i="47"/>
  <c r="F37" i="53"/>
  <c r="E39" i="53"/>
  <c r="G9" i="47"/>
  <c r="C9" i="47"/>
  <c r="E30" i="47"/>
  <c r="G39" i="53"/>
  <c r="E21" i="53"/>
  <c r="E35" i="53" s="1"/>
  <c r="G37" i="53"/>
  <c r="F21" i="53"/>
  <c r="F35" i="53" s="1"/>
  <c r="F39" i="53"/>
  <c r="F19" i="47"/>
  <c r="E23" i="47"/>
  <c r="D24" i="33"/>
  <c r="E24" i="33"/>
  <c r="F24" i="33"/>
  <c r="G24" i="33"/>
  <c r="H24" i="33"/>
  <c r="C24" i="33"/>
  <c r="D23" i="33"/>
  <c r="E23" i="33"/>
  <c r="F23" i="33"/>
  <c r="G23" i="33"/>
  <c r="H23" i="33"/>
  <c r="C23" i="33"/>
  <c r="D22" i="33"/>
  <c r="E22" i="33"/>
  <c r="F22" i="33"/>
  <c r="G22" i="33"/>
  <c r="H22" i="33"/>
  <c r="C22" i="33"/>
  <c r="D20" i="33"/>
  <c r="E20" i="33"/>
  <c r="F20" i="33"/>
  <c r="G20" i="33"/>
  <c r="H20" i="33"/>
  <c r="C20" i="33"/>
  <c r="D19" i="33"/>
  <c r="E19" i="33"/>
  <c r="F19" i="33"/>
  <c r="G19" i="33"/>
  <c r="H19" i="33"/>
  <c r="C19" i="33"/>
  <c r="D18" i="33"/>
  <c r="E18" i="33"/>
  <c r="F18" i="33"/>
  <c r="G18" i="33"/>
  <c r="H18" i="33"/>
  <c r="C18" i="33"/>
  <c r="E15" i="33"/>
  <c r="F15" i="33"/>
  <c r="G15" i="33"/>
  <c r="H15" i="33"/>
  <c r="D15" i="33"/>
  <c r="C15" i="33"/>
  <c r="C11" i="33"/>
  <c r="D14" i="33"/>
  <c r="E14" i="33"/>
  <c r="F14" i="33"/>
  <c r="G14" i="33"/>
  <c r="H14" i="33"/>
  <c r="C14" i="33"/>
  <c r="D13" i="33"/>
  <c r="E13" i="33"/>
  <c r="F13" i="33"/>
  <c r="G13" i="33"/>
  <c r="H13" i="33"/>
  <c r="C13" i="33"/>
  <c r="D11" i="33"/>
  <c r="E11" i="33"/>
  <c r="F11" i="33"/>
  <c r="G11" i="33"/>
  <c r="H11" i="33"/>
  <c r="D10" i="33"/>
  <c r="E10" i="33"/>
  <c r="F10" i="33"/>
  <c r="G10" i="33"/>
  <c r="H10" i="33"/>
  <c r="C10" i="33"/>
  <c r="D9" i="33"/>
  <c r="E9" i="33"/>
  <c r="F9" i="33"/>
  <c r="G9" i="33"/>
  <c r="H9" i="33"/>
  <c r="C9" i="33"/>
  <c r="AL139" i="31"/>
  <c r="AK139" i="31"/>
  <c r="AJ139" i="31"/>
  <c r="AI139" i="31"/>
  <c r="AG139" i="31"/>
  <c r="AF139" i="31"/>
  <c r="AE139" i="31"/>
  <c r="AD139" i="31"/>
  <c r="AB139" i="31"/>
  <c r="AA139" i="31"/>
  <c r="Z139" i="31"/>
  <c r="Y139" i="31"/>
  <c r="W139" i="31"/>
  <c r="V139" i="31"/>
  <c r="U139" i="31"/>
  <c r="T139" i="31"/>
  <c r="R139" i="31"/>
  <c r="Q139" i="31"/>
  <c r="P139" i="31"/>
  <c r="O139" i="31"/>
  <c r="H61" i="31" l="1"/>
  <c r="W139" i="1"/>
  <c r="D38" i="46"/>
  <c r="E38" i="46"/>
  <c r="F38" i="46"/>
  <c r="G38" i="46"/>
  <c r="H38" i="46"/>
  <c r="C24" i="46"/>
  <c r="D24" i="46"/>
  <c r="E24" i="46"/>
  <c r="F24" i="46"/>
  <c r="G24" i="46"/>
  <c r="H24" i="46"/>
  <c r="C25" i="46"/>
  <c r="D25" i="46"/>
  <c r="E25" i="46"/>
  <c r="F25" i="46"/>
  <c r="G25" i="46"/>
  <c r="H25" i="46"/>
  <c r="C26" i="46"/>
  <c r="D26" i="46"/>
  <c r="E26" i="46"/>
  <c r="F26" i="46"/>
  <c r="G26" i="46"/>
  <c r="H26" i="46"/>
  <c r="C27" i="46"/>
  <c r="D27" i="46"/>
  <c r="E27" i="46"/>
  <c r="F27" i="46"/>
  <c r="G27" i="46"/>
  <c r="H27" i="46"/>
  <c r="C28" i="46"/>
  <c r="D28" i="46"/>
  <c r="E28" i="46"/>
  <c r="F28" i="46"/>
  <c r="G28" i="46"/>
  <c r="H28" i="46"/>
  <c r="C29" i="46"/>
  <c r="D29" i="46"/>
  <c r="E29" i="46"/>
  <c r="F29" i="46"/>
  <c r="G29" i="46"/>
  <c r="H29" i="46"/>
  <c r="C30" i="46"/>
  <c r="D30" i="46"/>
  <c r="F30" i="46"/>
  <c r="G30" i="46"/>
  <c r="H30" i="46"/>
  <c r="C31" i="46"/>
  <c r="D31" i="46"/>
  <c r="E31" i="46"/>
  <c r="F31" i="46"/>
  <c r="G31" i="46"/>
  <c r="H31" i="46"/>
  <c r="C32" i="46"/>
  <c r="D32" i="46"/>
  <c r="E32" i="46"/>
  <c r="F32" i="46"/>
  <c r="G32" i="46"/>
  <c r="H32" i="46"/>
  <c r="C33" i="46"/>
  <c r="D33" i="46"/>
  <c r="E33" i="46"/>
  <c r="F33" i="46"/>
  <c r="G33" i="46"/>
  <c r="H33" i="46"/>
  <c r="D23" i="46"/>
  <c r="E23" i="46"/>
  <c r="F23" i="46"/>
  <c r="G23" i="46"/>
  <c r="H23" i="46"/>
  <c r="C23" i="46"/>
  <c r="C9" i="46"/>
  <c r="D9" i="46"/>
  <c r="E9" i="46"/>
  <c r="F9" i="46"/>
  <c r="G9" i="46"/>
  <c r="H9" i="46"/>
  <c r="C10" i="46"/>
  <c r="D10" i="46"/>
  <c r="E10" i="46"/>
  <c r="F10" i="46"/>
  <c r="G10" i="46"/>
  <c r="H10" i="46"/>
  <c r="C11" i="46"/>
  <c r="D11" i="46"/>
  <c r="E11" i="46"/>
  <c r="F11" i="46"/>
  <c r="G11" i="46"/>
  <c r="H11" i="46"/>
  <c r="C12" i="46"/>
  <c r="D12" i="46"/>
  <c r="E12" i="46"/>
  <c r="F12" i="46"/>
  <c r="G12" i="46"/>
  <c r="H12" i="46"/>
  <c r="C13" i="46"/>
  <c r="D13" i="46"/>
  <c r="E13" i="46"/>
  <c r="F13" i="46"/>
  <c r="G13" i="46"/>
  <c r="H13" i="46"/>
  <c r="C14" i="46"/>
  <c r="D14" i="46"/>
  <c r="E14" i="46"/>
  <c r="F14" i="46"/>
  <c r="G14" i="46"/>
  <c r="H14" i="46"/>
  <c r="C15" i="46"/>
  <c r="D15" i="46"/>
  <c r="F15" i="46"/>
  <c r="G15" i="46"/>
  <c r="H15" i="46"/>
  <c r="C16" i="46"/>
  <c r="D16" i="46"/>
  <c r="F16" i="46"/>
  <c r="G16" i="46"/>
  <c r="H16" i="46"/>
  <c r="C17" i="46"/>
  <c r="D17" i="46"/>
  <c r="F17" i="46"/>
  <c r="G17" i="46"/>
  <c r="H17" i="46"/>
  <c r="C18" i="46"/>
  <c r="D18" i="46"/>
  <c r="E18" i="46"/>
  <c r="F18" i="46"/>
  <c r="G18" i="46"/>
  <c r="H18" i="46"/>
  <c r="C19" i="46"/>
  <c r="D19" i="46"/>
  <c r="E19" i="46"/>
  <c r="F19" i="46"/>
  <c r="G19" i="46"/>
  <c r="H19" i="46"/>
  <c r="C20" i="46"/>
  <c r="D20" i="46"/>
  <c r="E20" i="46"/>
  <c r="F20" i="46"/>
  <c r="G20" i="46"/>
  <c r="H20" i="46"/>
  <c r="D8" i="46"/>
  <c r="E8" i="46"/>
  <c r="F8" i="46"/>
  <c r="G8" i="46"/>
  <c r="H8" i="46"/>
  <c r="C8" i="46"/>
  <c r="E30" i="51"/>
  <c r="H21" i="51"/>
  <c r="H35" i="51" s="1"/>
  <c r="G21" i="51"/>
  <c r="G35" i="51" s="1"/>
  <c r="F21" i="51"/>
  <c r="F35" i="51" s="1"/>
  <c r="D21" i="51"/>
  <c r="D35" i="51" s="1"/>
  <c r="C21" i="51"/>
  <c r="C35" i="51" s="1"/>
  <c r="B21" i="51"/>
  <c r="B35" i="51" s="1"/>
  <c r="E17" i="51"/>
  <c r="E16" i="51"/>
  <c r="E21" i="51" s="1"/>
  <c r="E35" i="51" s="1"/>
  <c r="E15" i="51"/>
  <c r="H32" i="49"/>
  <c r="G32" i="49"/>
  <c r="F32" i="49"/>
  <c r="E32" i="49"/>
  <c r="D32" i="49"/>
  <c r="C32" i="49"/>
  <c r="H31" i="49"/>
  <c r="G31" i="49"/>
  <c r="F31" i="49"/>
  <c r="E31" i="49"/>
  <c r="D31" i="49"/>
  <c r="C31" i="49"/>
  <c r="H30" i="49"/>
  <c r="G30" i="49"/>
  <c r="F30" i="49"/>
  <c r="E30" i="49"/>
  <c r="D30" i="49"/>
  <c r="C30" i="49"/>
  <c r="H29" i="49"/>
  <c r="G29" i="49"/>
  <c r="F29" i="49"/>
  <c r="E29" i="49"/>
  <c r="D29" i="49"/>
  <c r="H28" i="49"/>
  <c r="G28" i="49"/>
  <c r="F28" i="49"/>
  <c r="E28" i="49"/>
  <c r="D28" i="49"/>
  <c r="C28" i="49"/>
  <c r="H27" i="49"/>
  <c r="G27" i="49"/>
  <c r="F27" i="49"/>
  <c r="E27" i="49"/>
  <c r="D27" i="49"/>
  <c r="C27" i="49"/>
  <c r="H26" i="49"/>
  <c r="G26" i="49"/>
  <c r="F26" i="49"/>
  <c r="E26" i="49"/>
  <c r="D26" i="49"/>
  <c r="C26" i="49"/>
  <c r="H25" i="49"/>
  <c r="G25" i="49"/>
  <c r="F25" i="49"/>
  <c r="E25" i="49"/>
  <c r="D25" i="49"/>
  <c r="C25" i="49"/>
  <c r="H23" i="49"/>
  <c r="H39" i="49" s="1"/>
  <c r="G23" i="49"/>
  <c r="F23" i="49"/>
  <c r="E23" i="49"/>
  <c r="D23" i="49"/>
  <c r="D39" i="49" s="1"/>
  <c r="C23" i="49"/>
  <c r="B21" i="49"/>
  <c r="B35" i="49" s="1"/>
  <c r="H20" i="49"/>
  <c r="G20" i="49"/>
  <c r="F20" i="49"/>
  <c r="E20" i="49"/>
  <c r="D20" i="49"/>
  <c r="H19" i="49"/>
  <c r="G19" i="49"/>
  <c r="F19" i="49"/>
  <c r="E19" i="49"/>
  <c r="D19" i="49"/>
  <c r="H17" i="49"/>
  <c r="G17" i="49"/>
  <c r="F17" i="49"/>
  <c r="E17" i="49"/>
  <c r="D17" i="49"/>
  <c r="C17" i="49"/>
  <c r="H16" i="49"/>
  <c r="G16" i="49"/>
  <c r="F16" i="49"/>
  <c r="E16" i="49"/>
  <c r="D16" i="49"/>
  <c r="C16" i="49"/>
  <c r="H15" i="49"/>
  <c r="G15" i="49"/>
  <c r="F15" i="49"/>
  <c r="E15" i="49"/>
  <c r="H10" i="49"/>
  <c r="G10" i="49"/>
  <c r="F10" i="49"/>
  <c r="F21" i="49" s="1"/>
  <c r="E10" i="49"/>
  <c r="D10" i="49"/>
  <c r="C10" i="49"/>
  <c r="H9" i="49"/>
  <c r="G9" i="49"/>
  <c r="F9" i="49"/>
  <c r="E9" i="49"/>
  <c r="D9" i="49"/>
  <c r="C9" i="49"/>
  <c r="E30" i="48"/>
  <c r="H21" i="48"/>
  <c r="H35" i="48" s="1"/>
  <c r="G21" i="48"/>
  <c r="G35" i="48" s="1"/>
  <c r="F21" i="48"/>
  <c r="F35" i="48" s="1"/>
  <c r="D21" i="48"/>
  <c r="D35" i="48" s="1"/>
  <c r="C21" i="48"/>
  <c r="C35" i="48" s="1"/>
  <c r="B21" i="48"/>
  <c r="B35" i="48" s="1"/>
  <c r="E17" i="48"/>
  <c r="E16" i="48"/>
  <c r="E15" i="48"/>
  <c r="E15" i="46" s="1"/>
  <c r="B21" i="46"/>
  <c r="B35" i="46" s="1"/>
  <c r="E16" i="46" l="1"/>
  <c r="E30" i="46"/>
  <c r="E17" i="46"/>
  <c r="F35" i="49"/>
  <c r="H21" i="49"/>
  <c r="H35" i="49" s="1"/>
  <c r="E39" i="49"/>
  <c r="C21" i="49"/>
  <c r="C35" i="49" s="1"/>
  <c r="G21" i="49"/>
  <c r="G35" i="49" s="1"/>
  <c r="F37" i="49"/>
  <c r="F39" i="49"/>
  <c r="F21" i="47"/>
  <c r="D21" i="49"/>
  <c r="D35" i="49" s="1"/>
  <c r="E37" i="49"/>
  <c r="G37" i="49"/>
  <c r="G39" i="49"/>
  <c r="D37" i="49"/>
  <c r="H37" i="49"/>
  <c r="E21" i="46"/>
  <c r="E21" i="48"/>
  <c r="E35" i="48" s="1"/>
  <c r="G21" i="46"/>
  <c r="B21" i="47"/>
  <c r="B35" i="47" s="1"/>
  <c r="D21" i="46"/>
  <c r="D35" i="46" s="1"/>
  <c r="C21" i="46"/>
  <c r="C35" i="46" s="1"/>
  <c r="F21" i="46"/>
  <c r="F35" i="46" s="1"/>
  <c r="H21" i="46"/>
  <c r="H35" i="46" s="1"/>
  <c r="E35" i="46"/>
  <c r="G35" i="46"/>
  <c r="E21" i="49"/>
  <c r="E35" i="49" s="1"/>
  <c r="AI139" i="1"/>
  <c r="AJ139" i="1"/>
  <c r="AK139" i="1"/>
  <c r="AL139" i="1"/>
  <c r="AD139" i="1"/>
  <c r="AE139" i="1"/>
  <c r="AF139" i="1"/>
  <c r="AG139" i="1"/>
  <c r="Y139" i="1"/>
  <c r="Z139" i="1"/>
  <c r="AA139" i="1"/>
  <c r="AB139" i="1"/>
  <c r="T139" i="1"/>
  <c r="U139" i="1"/>
  <c r="V139" i="1"/>
  <c r="O139" i="1"/>
  <c r="P139" i="1"/>
  <c r="Q139" i="1"/>
  <c r="R139" i="1"/>
  <c r="H21" i="47" l="1"/>
  <c r="G21" i="47"/>
  <c r="G35" i="47" s="1"/>
  <c r="D21" i="47"/>
  <c r="D35" i="47" s="1"/>
  <c r="C21" i="47"/>
  <c r="C35" i="47" s="1"/>
  <c r="F35" i="47"/>
  <c r="E21" i="47"/>
  <c r="E35" i="47" s="1"/>
  <c r="H35" i="47"/>
  <c r="D34" i="33"/>
  <c r="E34" i="33"/>
  <c r="F34" i="33"/>
  <c r="G34" i="33"/>
  <c r="H34" i="33"/>
  <c r="C34" i="33"/>
  <c r="W15" i="42" l="1"/>
  <c r="Y15" i="42" s="1"/>
  <c r="U15" i="42"/>
  <c r="K15" i="42"/>
  <c r="J12" i="42"/>
  <c r="E6" i="22"/>
  <c r="AL56" i="1" l="1"/>
  <c r="AG56" i="1"/>
  <c r="AB56" i="1"/>
  <c r="H38" i="16"/>
  <c r="C7" i="16"/>
  <c r="D34" i="16" l="1"/>
  <c r="C34" i="16"/>
  <c r="C13" i="16"/>
  <c r="D38" i="16" l="1"/>
  <c r="C38" i="16"/>
  <c r="D18" i="16"/>
  <c r="C18" i="16"/>
  <c r="H24" i="16"/>
  <c r="G24" i="16"/>
  <c r="F24" i="16"/>
  <c r="E24" i="16"/>
  <c r="D24" i="16"/>
  <c r="C24" i="16"/>
  <c r="C19" i="16"/>
  <c r="H19" i="16"/>
  <c r="G19" i="16"/>
  <c r="F19" i="16"/>
  <c r="E19" i="16"/>
  <c r="D19" i="16"/>
  <c r="D7" i="16"/>
  <c r="H13" i="16"/>
  <c r="G13" i="16"/>
  <c r="F13" i="16"/>
  <c r="E13" i="16"/>
  <c r="D13" i="16"/>
  <c r="E8" i="16"/>
  <c r="F8" i="16"/>
  <c r="G8" i="16"/>
  <c r="H8" i="16"/>
  <c r="D8" i="16"/>
  <c r="C8" i="16"/>
  <c r="G18" i="16" l="1"/>
  <c r="E18" i="16"/>
  <c r="F18" i="16"/>
  <c r="H18" i="16"/>
  <c r="H7" i="16"/>
  <c r="G7" i="16"/>
  <c r="G38" i="16" s="1"/>
  <c r="F7" i="16"/>
  <c r="F38" i="16" s="1"/>
  <c r="E7" i="16"/>
  <c r="E38" i="16" s="1"/>
  <c r="B17" i="44" l="1"/>
  <c r="AB56" i="31" l="1"/>
  <c r="AG56" i="31"/>
  <c r="W56" i="31"/>
  <c r="B17" i="21" l="1"/>
  <c r="B19" i="21"/>
  <c r="B21" i="21" s="1"/>
  <c r="H19" i="21" l="1"/>
  <c r="D19" i="21"/>
  <c r="AL56" i="31" l="1"/>
  <c r="AL50" i="31"/>
  <c r="AL42" i="31"/>
  <c r="AL61" i="31"/>
  <c r="AG61" i="31"/>
  <c r="AB61" i="31"/>
  <c r="W61" i="31"/>
  <c r="R61" i="31"/>
  <c r="W56" i="1" l="1"/>
  <c r="C9" i="42" l="1"/>
  <c r="AG61" i="1" l="1"/>
  <c r="AB61" i="1"/>
  <c r="W61" i="1"/>
  <c r="AL61" i="1" l="1"/>
  <c r="X10" i="42" l="1"/>
  <c r="X11" i="42"/>
  <c r="X9" i="42"/>
  <c r="X12" i="42" s="1"/>
  <c r="E10" i="24" l="1"/>
  <c r="C10" i="24"/>
  <c r="F10" i="1" l="1"/>
  <c r="G10" i="1"/>
  <c r="H10" i="1"/>
  <c r="E10" i="1"/>
  <c r="E6" i="43" l="1"/>
  <c r="G13" i="44" l="1"/>
  <c r="G17" i="44" s="1"/>
  <c r="F13" i="44"/>
  <c r="F17" i="44" s="1"/>
  <c r="E13" i="44"/>
  <c r="E17" i="44" s="1"/>
  <c r="D13" i="44"/>
  <c r="D17" i="44" s="1"/>
  <c r="C13" i="44"/>
  <c r="C17" i="44" s="1"/>
  <c r="B13" i="44"/>
  <c r="G19" i="21" l="1"/>
  <c r="F19" i="21"/>
  <c r="E19" i="21"/>
  <c r="C19" i="21"/>
  <c r="T12" i="42" l="1"/>
  <c r="S12" i="42"/>
  <c r="N12" i="42"/>
  <c r="D12" i="42"/>
  <c r="U10" i="42" l="1"/>
  <c r="U11" i="42"/>
  <c r="U9" i="42"/>
  <c r="M10" i="42"/>
  <c r="M11" i="42"/>
  <c r="M9" i="42"/>
  <c r="M12" i="42" l="1"/>
  <c r="I10" i="42"/>
  <c r="I11" i="42"/>
  <c r="I9" i="42"/>
  <c r="I12" i="42" s="1"/>
  <c r="C10" i="42"/>
  <c r="W10" i="42" s="1"/>
  <c r="Y10" i="42" s="1"/>
  <c r="C11" i="42"/>
  <c r="W11" i="42" s="1"/>
  <c r="Y11" i="42" s="1"/>
  <c r="C12" i="42" l="1"/>
  <c r="W9" i="42"/>
  <c r="E54" i="1"/>
  <c r="F54" i="1"/>
  <c r="G54" i="1"/>
  <c r="H54" i="1"/>
  <c r="J54" i="1"/>
  <c r="K54" i="1"/>
  <c r="L54" i="1"/>
  <c r="M54" i="1"/>
  <c r="O54" i="1"/>
  <c r="P54" i="1"/>
  <c r="Q54" i="1"/>
  <c r="R54" i="1"/>
  <c r="T54" i="1"/>
  <c r="U54" i="1"/>
  <c r="V54" i="1"/>
  <c r="Y54" i="1"/>
  <c r="Z54" i="1"/>
  <c r="AA54" i="1"/>
  <c r="AD54" i="1"/>
  <c r="AE54" i="1"/>
  <c r="AF54" i="1"/>
  <c r="AI54" i="1"/>
  <c r="AJ54" i="1"/>
  <c r="AK54" i="1"/>
  <c r="AL54" i="31"/>
  <c r="AL39" i="31"/>
  <c r="AL25" i="31"/>
  <c r="AL22" i="31"/>
  <c r="AL10" i="31"/>
  <c r="AL6" i="31"/>
  <c r="E6" i="31"/>
  <c r="E10" i="31"/>
  <c r="E22" i="31"/>
  <c r="E25" i="31"/>
  <c r="E39" i="31"/>
  <c r="E42" i="31"/>
  <c r="E50" i="31"/>
  <c r="E54" i="31"/>
  <c r="E61" i="31"/>
  <c r="F6" i="31"/>
  <c r="G6" i="31"/>
  <c r="H6" i="31"/>
  <c r="J6" i="31"/>
  <c r="K6" i="31"/>
  <c r="L6" i="31"/>
  <c r="L10" i="31"/>
  <c r="L22" i="31"/>
  <c r="L25" i="31"/>
  <c r="L39" i="31"/>
  <c r="L42" i="31"/>
  <c r="L50" i="31"/>
  <c r="L54" i="31"/>
  <c r="L61" i="31"/>
  <c r="M6" i="31"/>
  <c r="O6" i="31"/>
  <c r="O10" i="31"/>
  <c r="O22" i="31"/>
  <c r="O25" i="31"/>
  <c r="O39" i="31"/>
  <c r="O42" i="31"/>
  <c r="O50" i="31"/>
  <c r="O54" i="31"/>
  <c r="O61" i="31"/>
  <c r="P6" i="31"/>
  <c r="Q6" i="31"/>
  <c r="R6" i="31"/>
  <c r="T6" i="31"/>
  <c r="U6" i="31"/>
  <c r="U10" i="31"/>
  <c r="U22" i="31"/>
  <c r="U25" i="31"/>
  <c r="U39" i="31"/>
  <c r="U42" i="31"/>
  <c r="U50" i="31"/>
  <c r="U54" i="31"/>
  <c r="U61" i="31"/>
  <c r="V6" i="31"/>
  <c r="V10" i="31"/>
  <c r="V22" i="31"/>
  <c r="V25" i="31"/>
  <c r="V39" i="31"/>
  <c r="V42" i="31"/>
  <c r="V50" i="31"/>
  <c r="V54" i="31"/>
  <c r="V61" i="31"/>
  <c r="W6" i="31"/>
  <c r="Y6" i="31"/>
  <c r="Y10" i="31"/>
  <c r="Y22" i="31"/>
  <c r="Y25" i="31"/>
  <c r="Y39" i="31"/>
  <c r="Y42" i="31"/>
  <c r="Y50" i="31"/>
  <c r="Y54" i="31"/>
  <c r="Y61" i="31"/>
  <c r="Z6" i="31"/>
  <c r="AA6" i="31"/>
  <c r="AB6" i="31"/>
  <c r="AD6" i="31"/>
  <c r="AD10" i="31"/>
  <c r="AD22" i="31"/>
  <c r="AD25" i="31"/>
  <c r="AD39" i="31"/>
  <c r="AD42" i="31"/>
  <c r="AD50" i="31"/>
  <c r="AD54" i="31"/>
  <c r="AD61" i="31"/>
  <c r="AE6" i="31"/>
  <c r="AE10" i="31"/>
  <c r="AE22" i="31"/>
  <c r="AE25" i="31"/>
  <c r="AE39" i="31"/>
  <c r="AE42" i="31"/>
  <c r="AE50" i="31"/>
  <c r="AE54" i="31"/>
  <c r="AE61" i="31"/>
  <c r="AF6" i="31"/>
  <c r="AG6" i="31"/>
  <c r="AI6" i="31"/>
  <c r="AJ6" i="31"/>
  <c r="AK6" i="31"/>
  <c r="F10" i="31"/>
  <c r="F22" i="31"/>
  <c r="F25" i="31"/>
  <c r="F39" i="31"/>
  <c r="F42" i="31"/>
  <c r="F50" i="31"/>
  <c r="F54" i="31"/>
  <c r="F61" i="31"/>
  <c r="G10" i="31"/>
  <c r="G22" i="31"/>
  <c r="G25" i="31"/>
  <c r="G39" i="31"/>
  <c r="G42" i="31"/>
  <c r="G50" i="31"/>
  <c r="G54" i="31"/>
  <c r="G61" i="31"/>
  <c r="H10" i="31"/>
  <c r="J10" i="31"/>
  <c r="J22" i="31"/>
  <c r="J25" i="31"/>
  <c r="J39" i="31"/>
  <c r="J42" i="31"/>
  <c r="J50" i="31"/>
  <c r="J54" i="31"/>
  <c r="J61" i="31"/>
  <c r="K10" i="31"/>
  <c r="M10" i="31"/>
  <c r="P10" i="31"/>
  <c r="P22" i="31"/>
  <c r="P25" i="31"/>
  <c r="P39" i="31"/>
  <c r="P42" i="31"/>
  <c r="P50" i="31"/>
  <c r="P54" i="31"/>
  <c r="P61" i="31"/>
  <c r="Q10" i="31"/>
  <c r="R10" i="31"/>
  <c r="T10" i="31"/>
  <c r="W10" i="31"/>
  <c r="Z10" i="31"/>
  <c r="Z22" i="31"/>
  <c r="Z25" i="31"/>
  <c r="Z39" i="31"/>
  <c r="Z42" i="31"/>
  <c r="Z50" i="31"/>
  <c r="Z54" i="31"/>
  <c r="Z61" i="31"/>
  <c r="AA10" i="31"/>
  <c r="AB10" i="31"/>
  <c r="AB22" i="31"/>
  <c r="AB25" i="31"/>
  <c r="AB39" i="31"/>
  <c r="AB42" i="31"/>
  <c r="AB50" i="31"/>
  <c r="AB54" i="31"/>
  <c r="AF10" i="31"/>
  <c r="AG10" i="31"/>
  <c r="AI10" i="31"/>
  <c r="AJ10" i="31"/>
  <c r="AJ22" i="31"/>
  <c r="AJ25" i="31"/>
  <c r="AJ39" i="31"/>
  <c r="AJ42" i="31"/>
  <c r="AJ50" i="31"/>
  <c r="AJ54" i="31"/>
  <c r="AJ61" i="31"/>
  <c r="AK10" i="31"/>
  <c r="H22" i="31"/>
  <c r="K22" i="31"/>
  <c r="M22" i="31"/>
  <c r="Q22" i="31"/>
  <c r="R22" i="31"/>
  <c r="R25" i="31"/>
  <c r="R39" i="31"/>
  <c r="R42" i="31"/>
  <c r="R50" i="31"/>
  <c r="R54" i="31"/>
  <c r="T22" i="31"/>
  <c r="W22" i="31"/>
  <c r="AA22" i="31"/>
  <c r="AF22" i="31"/>
  <c r="AG22" i="31"/>
  <c r="AI22" i="31"/>
  <c r="AK22" i="31"/>
  <c r="AK25" i="31"/>
  <c r="AK39" i="31"/>
  <c r="AK42" i="31"/>
  <c r="AK50" i="31"/>
  <c r="AK54" i="31"/>
  <c r="AK61" i="31"/>
  <c r="H25" i="31"/>
  <c r="K25" i="31"/>
  <c r="M25" i="31"/>
  <c r="Q25" i="31"/>
  <c r="T25" i="31"/>
  <c r="W25" i="31"/>
  <c r="W39" i="31"/>
  <c r="W42" i="31"/>
  <c r="W50" i="31"/>
  <c r="W54" i="31"/>
  <c r="AA25" i="31"/>
  <c r="AF25" i="31"/>
  <c r="AG25" i="31"/>
  <c r="AG39" i="31"/>
  <c r="AG42" i="31"/>
  <c r="AG50" i="31"/>
  <c r="AG54" i="31"/>
  <c r="AI25" i="31"/>
  <c r="H39" i="31"/>
  <c r="K39" i="31"/>
  <c r="M39" i="31"/>
  <c r="Q39" i="31"/>
  <c r="Q42" i="31"/>
  <c r="Q50" i="31"/>
  <c r="Q54" i="31"/>
  <c r="Q61" i="31"/>
  <c r="T39" i="31"/>
  <c r="AA39" i="31"/>
  <c r="AF39" i="31"/>
  <c r="AI39" i="31"/>
  <c r="H42" i="31"/>
  <c r="K42" i="31"/>
  <c r="M42" i="31"/>
  <c r="T42" i="31"/>
  <c r="AA42" i="31"/>
  <c r="AF42" i="31"/>
  <c r="AI42" i="31"/>
  <c r="H50" i="31"/>
  <c r="K50" i="31"/>
  <c r="M50" i="31"/>
  <c r="T50" i="31"/>
  <c r="AA50" i="31"/>
  <c r="AF50" i="31"/>
  <c r="AI50" i="31"/>
  <c r="H54" i="31"/>
  <c r="K54" i="31"/>
  <c r="M54" i="31"/>
  <c r="M61" i="31"/>
  <c r="T54" i="31"/>
  <c r="AA54" i="31"/>
  <c r="AF54" i="31"/>
  <c r="AF61" i="31"/>
  <c r="AI54" i="31"/>
  <c r="K61" i="31"/>
  <c r="T61" i="31"/>
  <c r="AA61" i="31"/>
  <c r="AI61" i="31"/>
  <c r="AL6" i="1"/>
  <c r="AL10" i="1"/>
  <c r="AL22" i="1"/>
  <c r="AL25" i="1"/>
  <c r="AL39" i="1"/>
  <c r="AL42" i="1"/>
  <c r="AL50" i="1"/>
  <c r="E6" i="1"/>
  <c r="E22" i="1"/>
  <c r="E25" i="1"/>
  <c r="E39" i="1"/>
  <c r="E42" i="1"/>
  <c r="E50" i="1"/>
  <c r="E61" i="1"/>
  <c r="F6" i="1"/>
  <c r="F22" i="1"/>
  <c r="F25" i="1"/>
  <c r="F39" i="1"/>
  <c r="F42" i="1"/>
  <c r="F50" i="1"/>
  <c r="F61" i="1"/>
  <c r="G6" i="1"/>
  <c r="H6" i="1"/>
  <c r="J6" i="1"/>
  <c r="K6" i="1"/>
  <c r="L6" i="1"/>
  <c r="L10" i="1"/>
  <c r="L22" i="1"/>
  <c r="L25" i="1"/>
  <c r="L39" i="1"/>
  <c r="L42" i="1"/>
  <c r="L50" i="1"/>
  <c r="L61" i="1"/>
  <c r="M6" i="1"/>
  <c r="M10" i="1"/>
  <c r="M22" i="1"/>
  <c r="M25" i="1"/>
  <c r="M39" i="1"/>
  <c r="M42" i="1"/>
  <c r="M50" i="1"/>
  <c r="M61" i="1"/>
  <c r="O6" i="1"/>
  <c r="P6" i="1"/>
  <c r="P10" i="1"/>
  <c r="P22" i="1"/>
  <c r="P25" i="1"/>
  <c r="P39" i="1"/>
  <c r="P42" i="1"/>
  <c r="P50" i="1"/>
  <c r="P61" i="1"/>
  <c r="Q6" i="1"/>
  <c r="R6" i="1"/>
  <c r="T6" i="1"/>
  <c r="U6" i="1"/>
  <c r="V6" i="1"/>
  <c r="V10" i="1"/>
  <c r="V22" i="1"/>
  <c r="V25" i="1"/>
  <c r="V39" i="1"/>
  <c r="V42" i="1"/>
  <c r="V50" i="1"/>
  <c r="V61" i="1"/>
  <c r="W6" i="1"/>
  <c r="Y6" i="1"/>
  <c r="Z6" i="1"/>
  <c r="Z10" i="1"/>
  <c r="Z22" i="1"/>
  <c r="Z25" i="1"/>
  <c r="Z39" i="1"/>
  <c r="Z42" i="1"/>
  <c r="Z50" i="1"/>
  <c r="Z61" i="1"/>
  <c r="AA6" i="1"/>
  <c r="AB6" i="1"/>
  <c r="AD6" i="1"/>
  <c r="AE6" i="1"/>
  <c r="AF6" i="1"/>
  <c r="AG6" i="1"/>
  <c r="AG10" i="1"/>
  <c r="AG22" i="1"/>
  <c r="AG25" i="1"/>
  <c r="AG39" i="1"/>
  <c r="AG42" i="1"/>
  <c r="AG50" i="1"/>
  <c r="AI6" i="1"/>
  <c r="AJ6" i="1"/>
  <c r="AK6" i="1"/>
  <c r="G22" i="1"/>
  <c r="G25" i="1"/>
  <c r="G39" i="1"/>
  <c r="G42" i="1"/>
  <c r="G50" i="1"/>
  <c r="G61" i="1"/>
  <c r="H22" i="1"/>
  <c r="H25" i="1"/>
  <c r="H39" i="1"/>
  <c r="H42" i="1"/>
  <c r="H50" i="1"/>
  <c r="H61" i="1"/>
  <c r="J10" i="1"/>
  <c r="K10" i="1"/>
  <c r="O10" i="1"/>
  <c r="Q10" i="1"/>
  <c r="Q22" i="1"/>
  <c r="Q25" i="1"/>
  <c r="Q39" i="1"/>
  <c r="Q42" i="1"/>
  <c r="Q50" i="1"/>
  <c r="Q61" i="1"/>
  <c r="R10" i="1"/>
  <c r="T10" i="1"/>
  <c r="T22" i="1"/>
  <c r="T25" i="1"/>
  <c r="T39" i="1"/>
  <c r="T42" i="1"/>
  <c r="T50" i="1"/>
  <c r="T61" i="1"/>
  <c r="U10" i="1"/>
  <c r="W10" i="1"/>
  <c r="Y10" i="1"/>
  <c r="AA10" i="1"/>
  <c r="AA22" i="1"/>
  <c r="AA25" i="1"/>
  <c r="AA39" i="1"/>
  <c r="AA42" i="1"/>
  <c r="AA50" i="1"/>
  <c r="AA61" i="1"/>
  <c r="AB10" i="1"/>
  <c r="AD10" i="1"/>
  <c r="AD22" i="1"/>
  <c r="AD25" i="1"/>
  <c r="AD39" i="1"/>
  <c r="AD42" i="1"/>
  <c r="AD50" i="1"/>
  <c r="AD61" i="1"/>
  <c r="AE10" i="1"/>
  <c r="AF10" i="1"/>
  <c r="AI10" i="1"/>
  <c r="AJ10" i="1"/>
  <c r="AJ22" i="1"/>
  <c r="AJ25" i="1"/>
  <c r="AJ39" i="1"/>
  <c r="AJ42" i="1"/>
  <c r="AJ50" i="1"/>
  <c r="AJ61" i="1"/>
  <c r="AK10" i="1"/>
  <c r="AK22" i="1"/>
  <c r="AK25" i="1"/>
  <c r="AK39" i="1"/>
  <c r="AK42" i="1"/>
  <c r="AK50" i="1"/>
  <c r="AK61" i="1"/>
  <c r="J22" i="1"/>
  <c r="K22" i="1"/>
  <c r="O22" i="1"/>
  <c r="O25" i="1"/>
  <c r="O39" i="1"/>
  <c r="O42" i="1"/>
  <c r="O50" i="1"/>
  <c r="O61" i="1"/>
  <c r="R22" i="1"/>
  <c r="U22" i="1"/>
  <c r="U25" i="1"/>
  <c r="U39" i="1"/>
  <c r="U42" i="1"/>
  <c r="U50" i="1"/>
  <c r="U61" i="1"/>
  <c r="W22" i="1"/>
  <c r="Y22" i="1"/>
  <c r="Y25" i="1"/>
  <c r="Y39" i="1"/>
  <c r="Y42" i="1"/>
  <c r="Y50" i="1"/>
  <c r="Y61" i="1"/>
  <c r="AB22" i="1"/>
  <c r="AE22" i="1"/>
  <c r="AE25" i="1"/>
  <c r="AE39" i="1"/>
  <c r="AE42" i="1"/>
  <c r="AE50" i="1"/>
  <c r="AE61" i="1"/>
  <c r="AF22" i="1"/>
  <c r="AF25" i="1"/>
  <c r="AF39" i="1"/>
  <c r="AF42" i="1"/>
  <c r="AF50" i="1"/>
  <c r="AF61" i="1"/>
  <c r="AI22" i="1"/>
  <c r="J25" i="1"/>
  <c r="K25" i="1"/>
  <c r="R25" i="1"/>
  <c r="W25" i="1"/>
  <c r="AB25" i="1"/>
  <c r="AI25" i="1"/>
  <c r="J39" i="1"/>
  <c r="K39" i="1"/>
  <c r="R39" i="1"/>
  <c r="AB39" i="1"/>
  <c r="AI39" i="1"/>
  <c r="J42" i="1"/>
  <c r="K42" i="1"/>
  <c r="R42" i="1"/>
  <c r="W42" i="1"/>
  <c r="AB42" i="1"/>
  <c r="AI42" i="1"/>
  <c r="J50" i="1"/>
  <c r="K50" i="1"/>
  <c r="R50" i="1"/>
  <c r="W50" i="1"/>
  <c r="AB50" i="1"/>
  <c r="AI50" i="1"/>
  <c r="J61" i="1"/>
  <c r="K61" i="1"/>
  <c r="R61" i="1"/>
  <c r="AI61" i="1"/>
  <c r="C17" i="21"/>
  <c r="C21" i="21" s="1"/>
  <c r="D17" i="21"/>
  <c r="D21" i="21" s="1"/>
  <c r="E17" i="21"/>
  <c r="E21" i="21" s="1"/>
  <c r="F17" i="21"/>
  <c r="F21" i="21" s="1"/>
  <c r="G17" i="21"/>
  <c r="G21" i="21" s="1"/>
  <c r="H17" i="21"/>
  <c r="H21" i="21" s="1"/>
  <c r="Y9" i="42" l="1"/>
  <c r="W12" i="42"/>
  <c r="AG67" i="1"/>
  <c r="AL67" i="1"/>
  <c r="AB67" i="1"/>
  <c r="W67" i="1"/>
  <c r="K67" i="1"/>
  <c r="V67" i="1"/>
  <c r="J67" i="1"/>
  <c r="AJ67" i="1"/>
  <c r="Q67" i="1"/>
  <c r="G67" i="1"/>
  <c r="AI67" i="1"/>
  <c r="U67" i="1"/>
  <c r="P67" i="1"/>
  <c r="E67" i="1"/>
  <c r="O67" i="1"/>
  <c r="AF67" i="1"/>
  <c r="AA67" i="1"/>
  <c r="Z67" i="1"/>
  <c r="T67" i="1"/>
  <c r="M67" i="1"/>
  <c r="L67" i="1"/>
  <c r="F67" i="1"/>
  <c r="AD67" i="1"/>
  <c r="R67" i="1"/>
  <c r="H67" i="1"/>
  <c r="AK67" i="1"/>
  <c r="AE67" i="1"/>
  <c r="Y67" i="1"/>
  <c r="E67" i="31"/>
  <c r="V67" i="31"/>
  <c r="L67" i="31"/>
  <c r="G67" i="31"/>
  <c r="F67" i="31"/>
  <c r="AJ67" i="31"/>
  <c r="AG67" i="31"/>
  <c r="AL67" i="31"/>
  <c r="K67" i="31"/>
  <c r="AE67" i="31"/>
  <c r="R67" i="31"/>
  <c r="AD67" i="31"/>
  <c r="Y67" i="31"/>
  <c r="T67" i="31"/>
  <c r="Q67" i="31"/>
  <c r="O67" i="31"/>
  <c r="AB67" i="31"/>
  <c r="U67" i="31"/>
  <c r="P67" i="31"/>
  <c r="AA67" i="31"/>
  <c r="W67" i="31"/>
  <c r="Z67" i="31"/>
  <c r="AK67" i="31"/>
  <c r="AF67" i="31"/>
  <c r="AI67" i="31"/>
  <c r="M67" i="31"/>
  <c r="J67" i="31"/>
  <c r="H67" i="3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tc={6D86B5AE-6B55-42BA-B8F8-BBCF772E4567}</author>
    <author>tc={71E616D5-B6FD-4796-AD83-E3AFB6F4FFDC}</author>
  </authors>
  <commentList>
    <comment ref="A36" authorId="0" shapeId="0" xr:uid="{6D86B5AE-6B55-42BA-B8F8-BBCF772E4567}">
      <text>
        <t xml:space="preserve">[Threaded comment]
Your version of Excel allows you to read this threaded comment; however, any edits to it will get removed if the file is opened in a newer version of Excel. Learn more: https://go.microsoft.com/fwlink/?linkid=870924
Comment:
    Hi Jason - this term has been confusing folks. We should say "common area" or "in-unit" - whole building refers to them both in combination; that is whole building is defined as "common area and in-unit measures" - hope that makes more sense! the language here has been tricky to get right. 
</t>
      </text>
    </comment>
    <comment ref="A37" authorId="1" shapeId="0" xr:uid="{71E616D5-B6FD-4796-AD83-E3AFB6F4FFDC}">
      <text>
        <t xml:space="preserve">[Threaded comment]
Your version of Excel allows you to read this threaded comment; however, any edits to it will get removed if the file is opened in a newer version of Excel. Learn more: https://go.microsoft.com/fwlink/?linkid=870924
Comment:
    Hi Jason - this term has been confusing folks. We should say "common area" or "in-unit" - whole building refers to them both in combination; that is whole building is defined as "common area and in-unit measures" - hope that makes more sense! the language here has been tricky to get right.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tc={39508C54-556B-43BF-8788-15FED319791A}</author>
    <author>tc={4EFE39A0-5C43-42CB-BFEF-4BD52F069C46}</author>
  </authors>
  <commentList>
    <comment ref="A36" authorId="0" shapeId="0" xr:uid="{39508C54-556B-43BF-8788-15FED319791A}">
      <text>
        <t xml:space="preserve">[Threaded comment]
Your version of Excel allows you to read this threaded comment; however, any edits to it will get removed if the file is opened in a newer version of Excel. Learn more: https://go.microsoft.com/fwlink/?linkid=870924
Comment:
    Hi Jason - this term has been confusing folks. We should say "common area" or "in-unit" - whole building refers to them both in combination; that is whole building is defined as "common area and in-unit measures" - hope that makes more sense! the language here has been tricky to get right. 
</t>
      </text>
    </comment>
    <comment ref="A37" authorId="1" shapeId="0" xr:uid="{4EFE39A0-5C43-42CB-BFEF-4BD52F069C46}">
      <text>
        <t xml:space="preserve">[Threaded comment]
Your version of Excel allows you to read this threaded comment; however, any edits to it will get removed if the file is opened in a newer version of Excel. Learn more: https://go.microsoft.com/fwlink/?linkid=870924
Comment:
    Hi Jason - this term has been confusing folks. We should say "common area" or "in-unit" - whole building refers to them both in combination; that is whole building is defined as "common area and in-unit measures" - hope that makes more sense! the language here has been tricky to get right.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tc={3EE72D46-4B4D-4ED5-AE97-66EB6C79C28E}</author>
    <author>tc={A53623D9-C5F1-4673-A10D-12055166C7FF}</author>
  </authors>
  <commentList>
    <comment ref="A36" authorId="0" shapeId="0" xr:uid="{3EE72D46-4B4D-4ED5-AE97-66EB6C79C28E}">
      <text>
        <t xml:space="preserve">[Threaded comment]
Your version of Excel allows you to read this threaded comment; however, any edits to it will get removed if the file is opened in a newer version of Excel. Learn more: https://go.microsoft.com/fwlink/?linkid=870924
Comment:
    Hi Jason - this term has been confusing folks. We should say "common area" or "in-unit" - whole building refers to them both in combination; that is whole building is defined as "common area and in-unit measures" - hope that makes more sense! the language here has been tricky to get right. 
</t>
      </text>
    </comment>
    <comment ref="A37" authorId="1" shapeId="0" xr:uid="{A53623D9-C5F1-4673-A10D-12055166C7FF}">
      <text>
        <t xml:space="preserve">[Threaded comment]
Your version of Excel allows you to read this threaded comment; however, any edits to it will get removed if the file is opened in a newer version of Excel. Learn more: https://go.microsoft.com/fwlink/?linkid=870924
Comment:
    Hi Jason - this term has been confusing folks. We should say "common area" or "in-unit" - whole building refers to them both in combination; that is whole building is defined as "common area and in-unit measures" - hope that makes more sense! the language here has been tricky to get right.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tc={F45EABDF-8E23-4924-8A09-16BEC4460952}</author>
  </authors>
  <commentList>
    <comment ref="A1" authorId="0" shapeId="0" xr:uid="{00000000-0006-0000-0700-000001000000}">
      <text>
        <t xml:space="preserve">[Threaded comment]
Your version of Excel allows you to read this threaded comment; however, any edits to it will get removed if the file is opened in a newer version of Excel. Learn more: https://go.microsoft.com/fwlink/?linkid=870924
Comment:
    @jason - did we have a way to mention here whether measures are in-unit or common areas? that distinction will be helpful here...
</t>
      </text>
    </comment>
  </commentList>
</comments>
</file>

<file path=xl/sharedStrings.xml><?xml version="1.0" encoding="utf-8"?>
<sst xmlns="http://schemas.openxmlformats.org/spreadsheetml/2006/main" count="2681" uniqueCount="562">
  <si>
    <t>PY 2021-2026 Energy Savings Assistance Program Table A-1, Proposed Electric &amp; Gas Budget</t>
  </si>
  <si>
    <t>San Diego Gas &amp; Electric Company</t>
  </si>
  <si>
    <t xml:space="preserve"> </t>
  </si>
  <si>
    <t>PY2020 Authorized</t>
  </si>
  <si>
    <t xml:space="preserve">PY 2021 Proposed </t>
  </si>
  <si>
    <t>PY 2022 Proposed</t>
  </si>
  <si>
    <t xml:space="preserve">PY 2023 Proposed </t>
  </si>
  <si>
    <t xml:space="preserve">PY 2024 Proposed </t>
  </si>
  <si>
    <t xml:space="preserve">PY 2025 Proposed </t>
  </si>
  <si>
    <t xml:space="preserve">PY 2026 Proposed </t>
  </si>
  <si>
    <t>Energy Savings Assistance Program</t>
  </si>
  <si>
    <t xml:space="preserve">Energy Efficiency </t>
  </si>
  <si>
    <t>Appliances</t>
  </si>
  <si>
    <t>Domestic Hot Water</t>
  </si>
  <si>
    <t>Enclosure</t>
  </si>
  <si>
    <t>HVAC</t>
  </si>
  <si>
    <t>Maintenance</t>
  </si>
  <si>
    <t>Lighting</t>
  </si>
  <si>
    <t>Miscellaneous</t>
  </si>
  <si>
    <t>New - Special Initiatives (HCS)</t>
  </si>
  <si>
    <t>Customer Enrollment</t>
  </si>
  <si>
    <t xml:space="preserve">In Home Education   </t>
  </si>
  <si>
    <t xml:space="preserve">New - Electrification Initiative </t>
  </si>
  <si>
    <t>New - MF CAM (non-Deed Resticted)</t>
  </si>
  <si>
    <t xml:space="preserve">New - MF Deed Restricted CAM </t>
  </si>
  <si>
    <t>Energy Efficiency Total</t>
  </si>
  <si>
    <t>Training Center</t>
  </si>
  <si>
    <r>
      <t>Workforce Education and Training</t>
    </r>
    <r>
      <rPr>
        <vertAlign val="superscript"/>
        <sz val="10"/>
        <rFont val="Arial"/>
        <family val="2"/>
      </rPr>
      <t>1</t>
    </r>
  </si>
  <si>
    <t>Inspections</t>
  </si>
  <si>
    <t>Marketing and Outreach</t>
  </si>
  <si>
    <t>Studies</t>
  </si>
  <si>
    <t>Regulatory Compliance</t>
  </si>
  <si>
    <t>New - SW MF Whole Building Program Admin (IOU + 3P)</t>
  </si>
  <si>
    <t>General Administration</t>
  </si>
  <si>
    <t>CPUC Energy Division</t>
  </si>
  <si>
    <t xml:space="preserve">New - SPOC </t>
  </si>
  <si>
    <t>Unallocated Funds</t>
  </si>
  <si>
    <t xml:space="preserve">TOTAL PROGRAM COSTS </t>
  </si>
  <si>
    <t>Funded Outside of ESAP Program Budget</t>
  </si>
  <si>
    <r>
      <t>Indirect Costs</t>
    </r>
    <r>
      <rPr>
        <vertAlign val="superscript"/>
        <sz val="10"/>
        <rFont val="Arial"/>
        <family val="2"/>
      </rPr>
      <t>2</t>
    </r>
  </si>
  <si>
    <r>
      <t>NGAT Costs</t>
    </r>
    <r>
      <rPr>
        <vertAlign val="superscript"/>
        <sz val="10"/>
        <rFont val="Arial"/>
        <family val="2"/>
      </rPr>
      <t>3</t>
    </r>
  </si>
  <si>
    <r>
      <rPr>
        <i/>
        <vertAlign val="superscript"/>
        <sz val="9"/>
        <rFont val="Arial"/>
        <family val="2"/>
      </rPr>
      <t>1</t>
    </r>
    <r>
      <rPr>
        <i/>
        <sz val="9"/>
        <rFont val="Arial"/>
        <family val="2"/>
      </rPr>
      <t>Workforce Education and Training to be funded through SDG&amp;E's Energy Efficiency program portfolio</t>
    </r>
  </si>
  <si>
    <r>
      <rPr>
        <i/>
        <vertAlign val="superscript"/>
        <sz val="9"/>
        <rFont val="Arial"/>
        <family val="2"/>
      </rPr>
      <t>2</t>
    </r>
    <r>
      <rPr>
        <i/>
        <sz val="9"/>
        <rFont val="Arial"/>
        <family val="2"/>
      </rPr>
      <t>SDG&amp;E does not forecast indirect costs</t>
    </r>
  </si>
  <si>
    <r>
      <rPr>
        <i/>
        <vertAlign val="superscript"/>
        <sz val="9"/>
        <rFont val="Arial"/>
        <family val="2"/>
      </rPr>
      <t xml:space="preserve">3 </t>
    </r>
    <r>
      <rPr>
        <i/>
        <sz val="9"/>
        <rFont val="Arial"/>
        <family val="2"/>
      </rPr>
      <t>NGAT Costs are included in SDG&amp;E's GRC Applications</t>
    </r>
  </si>
  <si>
    <t>PY 2021-2026 Energy Savings Assistance Program Table A-1a, Proposed Electric &amp; Gas Budget (Multifamily only)</t>
  </si>
  <si>
    <r>
      <t>PY2020 Authorized</t>
    </r>
    <r>
      <rPr>
        <b/>
        <vertAlign val="superscript"/>
        <sz val="10"/>
        <rFont val="Arial"/>
        <family val="2"/>
      </rPr>
      <t>5</t>
    </r>
  </si>
  <si>
    <r>
      <t>Common Area Cost Allocation (SW MFWB)</t>
    </r>
    <r>
      <rPr>
        <vertAlign val="superscript"/>
        <sz val="10"/>
        <color theme="1"/>
        <rFont val="Arial"/>
        <family val="2"/>
      </rPr>
      <t>2</t>
    </r>
  </si>
  <si>
    <t xml:space="preserve">Common Area Cost Allocation (Local MF CAM non-deed restricted) </t>
  </si>
  <si>
    <r>
      <t>In Unit Cost Allocation (SW MFWB)</t>
    </r>
    <r>
      <rPr>
        <vertAlign val="superscript"/>
        <sz val="10"/>
        <rFont val="Arial"/>
        <family val="2"/>
      </rPr>
      <t>2</t>
    </r>
  </si>
  <si>
    <t xml:space="preserve">In Unit Cost Allocation (Local MF CAM non-deed restricted) </t>
  </si>
  <si>
    <t xml:space="preserve">Communal Area/Shared System Cost Allocation </t>
  </si>
  <si>
    <r>
      <t>Indirect Costs</t>
    </r>
    <r>
      <rPr>
        <vertAlign val="superscript"/>
        <sz val="10"/>
        <rFont val="Arial"/>
        <family val="2"/>
      </rPr>
      <t>3</t>
    </r>
  </si>
  <si>
    <r>
      <t>NGAT Costs</t>
    </r>
    <r>
      <rPr>
        <vertAlign val="superscript"/>
        <sz val="10"/>
        <rFont val="Arial"/>
        <family val="2"/>
      </rPr>
      <t>4</t>
    </r>
  </si>
  <si>
    <r>
      <rPr>
        <i/>
        <vertAlign val="superscript"/>
        <sz val="9"/>
        <rFont val="Arial"/>
        <family val="2"/>
      </rPr>
      <t>2</t>
    </r>
    <r>
      <rPr>
        <i/>
        <sz val="9"/>
        <rFont val="Arial"/>
        <family val="2"/>
      </rPr>
      <t xml:space="preserve"> Cost allocations for CAM vs in unit do not include direct implementation non incentives (DINI) or MFWB Program Admin </t>
    </r>
  </si>
  <si>
    <r>
      <rPr>
        <i/>
        <vertAlign val="superscript"/>
        <sz val="9"/>
        <rFont val="Arial"/>
        <family val="2"/>
      </rPr>
      <t>3</t>
    </r>
    <r>
      <rPr>
        <i/>
        <sz val="9"/>
        <rFont val="Arial"/>
        <family val="2"/>
      </rPr>
      <t>SDG&amp;E does not forecast indirect costs</t>
    </r>
  </si>
  <si>
    <r>
      <rPr>
        <i/>
        <vertAlign val="superscript"/>
        <sz val="9"/>
        <rFont val="Arial"/>
        <family val="2"/>
      </rPr>
      <t>4</t>
    </r>
    <r>
      <rPr>
        <i/>
        <sz val="9"/>
        <rFont val="Arial"/>
        <family val="2"/>
      </rPr>
      <t>NGAT Costs are included in SDG&amp;E's GRC Applications</t>
    </r>
  </si>
  <si>
    <r>
      <rPr>
        <i/>
        <vertAlign val="superscript"/>
        <sz val="9"/>
        <rFont val="Arial"/>
        <family val="2"/>
      </rPr>
      <t xml:space="preserve">5 </t>
    </r>
    <r>
      <rPr>
        <i/>
        <sz val="9"/>
        <rFont val="Arial"/>
        <family val="2"/>
      </rPr>
      <t>SDG&amp;E was not allocated a PY2020 Authorized budget specific to Multifamily</t>
    </r>
  </si>
  <si>
    <t>PY 2021-2026 Energy Savings Assistance Program Table A-2, Proposed Electric Budget</t>
  </si>
  <si>
    <t>New - Local MF CAM (non-Deed Restricted)</t>
  </si>
  <si>
    <t>New - SW MF Whole Building Program</t>
  </si>
  <si>
    <t>PY 2021-2026 Energy Savings Assistance Program Table A-2a, Proposed Electric Budget (Multifamily only)</t>
  </si>
  <si>
    <t>PY 2021-2026 Energy Savings Assistance Program Table A-3, Proposed Gas Budget</t>
  </si>
  <si>
    <t>PY 2021-2026 Energy Savings Assistance Program Table A-3a, Proposed Gas Budget (Multifamily only)</t>
  </si>
  <si>
    <t xml:space="preserve">PY  2021-2026 Energy Savings Assistance Program Table A-4, Planning Assumptions </t>
  </si>
  <si>
    <t>Table A-4-1:  In-Unit Installations for All Housing Types</t>
  </si>
  <si>
    <t>PY 2020 Authorized</t>
  </si>
  <si>
    <t>PY 2021 Planned</t>
  </si>
  <si>
    <t>PY 2022 Planned</t>
  </si>
  <si>
    <t>PY 2023 Planned</t>
  </si>
  <si>
    <t>PY 2024 Planned</t>
  </si>
  <si>
    <t>PY 2025 Planned</t>
  </si>
  <si>
    <t>PY 2026 Planned</t>
  </si>
  <si>
    <t>Energy Efficiency Savings Claim Source (Workpaper Number or Impact Evaluation Report)</t>
  </si>
  <si>
    <t>Measures*</t>
  </si>
  <si>
    <t>R=Resource
NR=Non-Resource</t>
  </si>
  <si>
    <t>Units</t>
  </si>
  <si>
    <t>Quantity
Installed</t>
  </si>
  <si>
    <t>kWh (Annual)</t>
  </si>
  <si>
    <t>kW (Annual)</t>
  </si>
  <si>
    <t>Therms (Annual)</t>
  </si>
  <si>
    <t>Projected Expenses</t>
  </si>
  <si>
    <t>Proposed Expenses</t>
  </si>
  <si>
    <t>Appliances:</t>
  </si>
  <si>
    <t>High Efficiency Clothes Washers</t>
  </si>
  <si>
    <t>R</t>
  </si>
  <si>
    <t>Each</t>
  </si>
  <si>
    <t>SWAP004 for electric MF MH; else 2015 -2017 Impact Evaluation</t>
  </si>
  <si>
    <t>New - High Efficiency Clothes Dryers</t>
  </si>
  <si>
    <t>SWAP003</t>
  </si>
  <si>
    <t>Refrigerators</t>
  </si>
  <si>
    <t>2015-2017 ESA Impact Evaluation</t>
  </si>
  <si>
    <t>Domestic Hot Water:</t>
  </si>
  <si>
    <r>
      <t>Water Heater Blanket</t>
    </r>
    <r>
      <rPr>
        <vertAlign val="superscript"/>
        <sz val="10"/>
        <rFont val="Arial"/>
        <family val="2"/>
      </rPr>
      <t>1,2</t>
    </r>
  </si>
  <si>
    <t>NR</t>
  </si>
  <si>
    <t xml:space="preserve">Low Flow Shower Head </t>
  </si>
  <si>
    <t>SWWH002</t>
  </si>
  <si>
    <r>
      <t>Water Heater Pipe Insulation</t>
    </r>
    <r>
      <rPr>
        <vertAlign val="superscript"/>
        <sz val="10"/>
        <rFont val="Arial"/>
        <family val="2"/>
      </rPr>
      <t>1,2</t>
    </r>
  </si>
  <si>
    <t>N/A</t>
  </si>
  <si>
    <t>Faucet Aerator Kitchen</t>
  </si>
  <si>
    <t>SWWH001</t>
  </si>
  <si>
    <t>Faucet Aerator Lavatory</t>
  </si>
  <si>
    <t>Water Heater Repair/Replacement</t>
  </si>
  <si>
    <t>Thermostat-controlled Shower Valve</t>
  </si>
  <si>
    <t>SWWH003</t>
  </si>
  <si>
    <t>Combined Showerhead/TSV</t>
  </si>
  <si>
    <t>Heat Pump Water Heater </t>
  </si>
  <si>
    <t>SWWH014</t>
  </si>
  <si>
    <t>Thermostat-controlled Shower Valve with Tub Diverter</t>
  </si>
  <si>
    <t>SWWH023</t>
  </si>
  <si>
    <t>Water heater blanket and water heater pipe insulation bundle</t>
  </si>
  <si>
    <t>Home</t>
  </si>
  <si>
    <t>Enclosure:</t>
  </si>
  <si>
    <t>Air Sealing / Envelope</t>
  </si>
  <si>
    <t>MF &amp; MH: NR; SF:R</t>
  </si>
  <si>
    <t>Attic Insulation</t>
  </si>
  <si>
    <t>WPSDGEREHC1066-0</t>
  </si>
  <si>
    <t>HVAC:</t>
  </si>
  <si>
    <r>
      <t>FAU Standing Pilot Conversion</t>
    </r>
    <r>
      <rPr>
        <vertAlign val="superscript"/>
        <sz val="10"/>
        <rFont val="Arial"/>
        <family val="2"/>
      </rPr>
      <t xml:space="preserve">1 </t>
    </r>
  </si>
  <si>
    <t>Furnace Repair/Replacement</t>
  </si>
  <si>
    <t>Room A/C Replacement</t>
  </si>
  <si>
    <t>SWAP007</t>
  </si>
  <si>
    <r>
      <t>Central A/C replacement</t>
    </r>
    <r>
      <rPr>
        <vertAlign val="superscript"/>
        <sz val="10"/>
        <rFont val="Arial"/>
        <family val="2"/>
      </rPr>
      <t>1</t>
    </r>
  </si>
  <si>
    <r>
      <t>Heat Pump Replacement</t>
    </r>
    <r>
      <rPr>
        <vertAlign val="superscript"/>
        <sz val="10"/>
        <rFont val="Arial"/>
        <family val="2"/>
      </rPr>
      <t>1</t>
    </r>
  </si>
  <si>
    <r>
      <t>Evaporative Cooler (Replacement/Installation)</t>
    </r>
    <r>
      <rPr>
        <vertAlign val="superscript"/>
        <sz val="10"/>
        <rFont val="Arial"/>
        <family val="2"/>
      </rPr>
      <t>1</t>
    </r>
  </si>
  <si>
    <t>Duct Testing and Sealing</t>
  </si>
  <si>
    <t>WPSDGEREHC0032-2</t>
  </si>
  <si>
    <t> Energy Efficient Fan Control</t>
  </si>
  <si>
    <t>SWHC029</t>
  </si>
  <si>
    <r>
      <t>Prescriptive Duct Sealing</t>
    </r>
    <r>
      <rPr>
        <vertAlign val="superscript"/>
        <sz val="10"/>
        <rFont val="Arial"/>
        <family val="2"/>
      </rPr>
      <t>1</t>
    </r>
  </si>
  <si>
    <r>
      <t>High Efficiency Forced Air Unit (HE FAU)</t>
    </r>
    <r>
      <rPr>
        <vertAlign val="superscript"/>
        <sz val="10"/>
        <rFont val="Arial"/>
        <family val="2"/>
      </rPr>
      <t>1</t>
    </r>
  </si>
  <si>
    <r>
      <t>A/C Time Delay</t>
    </r>
    <r>
      <rPr>
        <vertAlign val="superscript"/>
        <sz val="10"/>
        <rFont val="Arial"/>
        <family val="2"/>
      </rPr>
      <t>1</t>
    </r>
  </si>
  <si>
    <t>New - Whole House Fan</t>
  </si>
  <si>
    <t>SWHC030</t>
  </si>
  <si>
    <t>Smart Thermostat</t>
  </si>
  <si>
    <t>SWHC039</t>
  </si>
  <si>
    <t>Maintenance:</t>
  </si>
  <si>
    <t>Furnace Clean and Tune</t>
  </si>
  <si>
    <t>Central A/C Tune up</t>
  </si>
  <si>
    <t>Lighting:</t>
  </si>
  <si>
    <t>Interior Hard wired LED fixtures</t>
  </si>
  <si>
    <t>PGECOLTG-3</t>
  </si>
  <si>
    <t>Exterior Hard wired LED fixtures</t>
  </si>
  <si>
    <t>Torchiere LED</t>
  </si>
  <si>
    <r>
      <t>Vacancy Sensor</t>
    </r>
    <r>
      <rPr>
        <vertAlign val="superscript"/>
        <sz val="10"/>
        <rFont val="Arial"/>
        <family val="2"/>
      </rPr>
      <t>1</t>
    </r>
  </si>
  <si>
    <t>LED A-Lamps</t>
  </si>
  <si>
    <t>LED PAR Lamps</t>
  </si>
  <si>
    <t>LED R/BR Lamps</t>
  </si>
  <si>
    <t>Miscellaneous:</t>
  </si>
  <si>
    <t>Pool Pumps</t>
  </si>
  <si>
    <t>SWRE002</t>
  </si>
  <si>
    <t>Smart Power Strips - Tier 1</t>
  </si>
  <si>
    <t>Smart Power Strip - Tier 2</t>
  </si>
  <si>
    <t>Pilots:</t>
  </si>
  <si>
    <t xml:space="preserve">Special Initiatives </t>
  </si>
  <si>
    <t>Air Purifers</t>
  </si>
  <si>
    <t xml:space="preserve">Home </t>
  </si>
  <si>
    <t xml:space="preserve">In Home Displays </t>
  </si>
  <si>
    <t xml:space="preserve">Portable AC </t>
  </si>
  <si>
    <t xml:space="preserve">Generators </t>
  </si>
  <si>
    <t>Customer Enrollment:</t>
  </si>
  <si>
    <t xml:space="preserve">Outreach &amp; Assessment </t>
  </si>
  <si>
    <t xml:space="preserve">In-Home Education </t>
  </si>
  <si>
    <t>New - Audit, Assesment and Enrollment</t>
  </si>
  <si>
    <t>New - Enhanced In-Home Energy Education</t>
  </si>
  <si>
    <t xml:space="preserve">New - Online Home Energy Audits Only </t>
  </si>
  <si>
    <t xml:space="preserve">Total </t>
  </si>
  <si>
    <r>
      <rPr>
        <vertAlign val="superscript"/>
        <sz val="9"/>
        <rFont val="Arial"/>
        <family val="2"/>
      </rPr>
      <t>1</t>
    </r>
    <r>
      <rPr>
        <sz val="9"/>
        <rFont val="Arial"/>
        <family val="2"/>
      </rPr>
      <t>SDG&amp;E will not offer this measure in the 2021 - 2026 Program Portfolio</t>
    </r>
  </si>
  <si>
    <r>
      <rPr>
        <vertAlign val="superscript"/>
        <sz val="9"/>
        <rFont val="Arial"/>
        <family val="2"/>
      </rPr>
      <t>2</t>
    </r>
    <r>
      <rPr>
        <sz val="9"/>
        <rFont val="Arial"/>
        <family val="2"/>
      </rPr>
      <t xml:space="preserve"> Included in Water heater blanket and water heater pipe insulation bundle</t>
    </r>
  </si>
  <si>
    <t>Table A-4-2:  Multi-family Non-deed Restricted Common Area Installations</t>
  </si>
  <si>
    <t>Measures</t>
  </si>
  <si>
    <t>Efficient Refrigerator, ENERGY STAR, Top Freezer, No Ice,  Medium (15-20 cu ft),</t>
  </si>
  <si>
    <t>SWAP001</t>
  </si>
  <si>
    <t>Duct Seal and Test, Residential, High (40% to 12%), Mfm, CZ07</t>
  </si>
  <si>
    <t>Cap-Tons</t>
  </si>
  <si>
    <t>SWSV001</t>
  </si>
  <si>
    <t>Duct Seal and Test, Residential, High (40% to 12%), Mfm, CZ10</t>
  </si>
  <si>
    <t>Duct Seal and Test, Residential, High (40% to 12%), Mfm, CZ14</t>
  </si>
  <si>
    <t>Duct Seal and Test, Residential, High (40% to 12%), Mfm, CZ15</t>
  </si>
  <si>
    <t>Duct Seal and Test, Residential, Medium (25% to 15%), Mfm, CZ07</t>
  </si>
  <si>
    <t>Duct Seal and Test, Residential, Medium (25% to 15%), Mfm, CZ10</t>
  </si>
  <si>
    <t>Duct Seal and Test, Residential, Medium (25% to 15%), Mfm, CZ14</t>
  </si>
  <si>
    <t>Duct Seal and Test, Residential, Medium (25% to 15%), Mfm, CZ15</t>
  </si>
  <si>
    <t>HEAT Pump Split System (&lt;=1.5 ton)(2 - 2.5 ton)(3 - 3.5 ton)(&gt; 4 ton)</t>
  </si>
  <si>
    <t>RE-HV-ResHP-16p0S-9p0H</t>
  </si>
  <si>
    <t>High Efficiency Furnace, Residential, AFUE 92%-VSM, MFm</t>
  </si>
  <si>
    <t>Household</t>
  </si>
  <si>
    <t>SWHC031</t>
  </si>
  <si>
    <t>High Efficiency Furnace, Residential, AFUE 97%-VSM, MFm</t>
  </si>
  <si>
    <t>Residential Smart Thermostat</t>
  </si>
  <si>
    <t>Water Heating:</t>
  </si>
  <si>
    <t>1in Tank Insulation-Medium Temp-High Usage-Indoor (SWWH018A), Gas</t>
  </si>
  <si>
    <t>Area-ft2</t>
  </si>
  <si>
    <t>SWWH018</t>
  </si>
  <si>
    <t>1in Tank Insulation-Medium Temp-High Usage-Outdoor (SWWH018B), Gas</t>
  </si>
  <si>
    <t>Commercial Inst. Heaters &lt; 200 kBTUh, 0.87 UEF (SWWH006B)</t>
  </si>
  <si>
    <t>Cap-kBTUh</t>
  </si>
  <si>
    <t>SWWH006</t>
  </si>
  <si>
    <t>Commercial Inst. Heaters, &lt;=200 kBtu/hr, 0.81 UEF (SWWH006A)</t>
  </si>
  <si>
    <t>Faucet Aerator Kitchen 1.5 GPM, MF, elec</t>
  </si>
  <si>
    <t>Faucet Aerator Kitchen 1.5 GPM, MF, gas</t>
  </si>
  <si>
    <t>Faucet Aerator Lavatory 1.2 GPM, MF, elec</t>
  </si>
  <si>
    <t>Faucet Aerator Lavatory 1.2 GPM, MF, gas</t>
  </si>
  <si>
    <t>Low Flow Showerhead 1.25 GPM, MF, elec</t>
  </si>
  <si>
    <t>MF Boiler, Hot Water, 84% TE &lt; 200k BTUh (SWWH010A)</t>
  </si>
  <si>
    <t>SWWH010</t>
  </si>
  <si>
    <t>MF Boiler, Hot Water, 90% TE &lt; 200k BTUh (SWWH010B)</t>
  </si>
  <si>
    <t>Pipe Insulation 1 Insulation &lt;= 1 pipe Hot Water_Outdoor (SWWH017A), Gas</t>
  </si>
  <si>
    <t>Len-Ft</t>
  </si>
  <si>
    <t>SWWH0017</t>
  </si>
  <si>
    <t>Pipe Insulation 1 Insulation &lt;= 1in pipe Hot Water_Indoor (SWWH017S), Gas</t>
  </si>
  <si>
    <t>45 8 Watt Pool Light LED replacing 300 Watt incandescent</t>
  </si>
  <si>
    <t>Fixture</t>
  </si>
  <si>
    <t>WPSDGENRLG0028-Rev01</t>
  </si>
  <si>
    <t>45 8 Watt Spa Light LED replacing 300 Watt incandescent</t>
  </si>
  <si>
    <t>52 4 Watt Pool Light LED replacing 400 Watt incandescent</t>
  </si>
  <si>
    <t>52 4 Watt Spa Light LED replacing 400 Watt incandescent</t>
  </si>
  <si>
    <t>67 4 Watt Pool Light LED replacing 500 Watt incandescent</t>
  </si>
  <si>
    <t>67 4 Watt Spa Light LED replacing 500 Watt incandescent</t>
  </si>
  <si>
    <t>Interior Hardwired Fixture, MF, elec</t>
  </si>
  <si>
    <t>LED A Lamps, MF, elec</t>
  </si>
  <si>
    <t>LED Outdoor Parking Garage Fixture: 0 - 38W</t>
  </si>
  <si>
    <t>WPSDGENRLG0181-Rev04</t>
  </si>
  <si>
    <t>LED Outdoor Parking Garage Fixture: 39 - 56W</t>
  </si>
  <si>
    <t>LED Outdoor Parking Garage Fixture: 57 - 88W</t>
  </si>
  <si>
    <t>LED Outdoor Parking Garage Fixture: 89 - 113W</t>
  </si>
  <si>
    <t>LED Outdoor Pole/Arm-Mounted Fixture: 108 to 146W</t>
  </si>
  <si>
    <t>LED Outdoor Pole/Arm-Mounted Fixture: 147 to 235W</t>
  </si>
  <si>
    <t>LED Outdoor Pole/Arm-Mounted Fixture: 69 to 90W</t>
  </si>
  <si>
    <t>LED Outdoor Pole/Arm-Mounted Fixture: 91 to 107W</t>
  </si>
  <si>
    <t>LED Outdoor Wall-Mounted Fixture: 0 - 25W</t>
  </si>
  <si>
    <t>WPSDGERELG0182-Rev00</t>
  </si>
  <si>
    <t>LED Outdoor Wall-Mounted Fixture: 26 - 39W</t>
  </si>
  <si>
    <t>LED Outdoor Wall-Mounted Fixture: 40 - 58W</t>
  </si>
  <si>
    <t>LED PAR Lamps, MF, elec</t>
  </si>
  <si>
    <t>LED R/BR Lamps, MF, elec</t>
  </si>
  <si>
    <t>LED T8 Lamp UL Type A 4 foot (Common Area)</t>
  </si>
  <si>
    <t>Lamp</t>
  </si>
  <si>
    <t>SWLG009</t>
  </si>
  <si>
    <t>Residential MF Interior - LED Direct/Indirect Linear Ambient 2 ft. New Luminaire, &gt;= 125 to 139 LPW</t>
  </si>
  <si>
    <t>KiloLumen</t>
  </si>
  <si>
    <t>SWLG012</t>
  </si>
  <si>
    <t>Residential MF Interior - LED Direct/Indirect Linear Ambient 2 ft. New Luminaire, &gt;= 140 LPW</t>
  </si>
  <si>
    <t>Residential MF Interior - LED Direct/Indirect Linear Ambient 4 ft. New Luminaire, &gt;= 125 to 139 LPW</t>
  </si>
  <si>
    <t>Residential MF Interior - LED Direct/Indirect Linear Ambient 4 ft. New Luminaire, &gt;= 140 LPW</t>
  </si>
  <si>
    <t>Residential MF Interior - LED Direct/Indirect Linear Ambient 8 ft. New Luminaire, &gt;= 125 to 139 LPW</t>
  </si>
  <si>
    <t>Residential MF Interior - LED Direct/Indirect Linear Ambient 8 ft. New Luminaire, &gt;= 140 LPW</t>
  </si>
  <si>
    <t>Torchiere Lamps, MF, elec</t>
  </si>
  <si>
    <t>Commissioned variable-speed pumps</t>
  </si>
  <si>
    <t>Smart Strip Tier II, MF, elec</t>
  </si>
  <si>
    <t>WPSDGEREHE0004_Rev1.1</t>
  </si>
  <si>
    <t>Audits</t>
  </si>
  <si>
    <t>Minor repairs, permits and other miscellaneous costs</t>
  </si>
  <si>
    <t>Total</t>
  </si>
  <si>
    <t>PY  2021-2026 Energy Savings Assistance Program Table A-4a, Planning Assumptions (Multifamily only)</t>
  </si>
  <si>
    <t>Table A-4a-1:  In-Unit Installations for Multi-family</t>
  </si>
  <si>
    <t> Heat Pump Water Heater </t>
  </si>
  <si>
    <t>Vacancy Sensor</t>
  </si>
  <si>
    <t>PY 2021-2026 Energy Savings Assistance Program Table A-5, Portfolio Goals and Target Populations</t>
  </si>
  <si>
    <t>Electric Savings</t>
  </si>
  <si>
    <t>Demand Savings</t>
  </si>
  <si>
    <t xml:space="preserve">Gas Savings </t>
  </si>
  <si>
    <t>GHG Savings</t>
  </si>
  <si>
    <t>Combined (Electric and Gas) Savings</t>
  </si>
  <si>
    <t>Aggregate Values</t>
  </si>
  <si>
    <t>Annual Goals</t>
  </si>
  <si>
    <t>Annual Metric  [3]</t>
  </si>
  <si>
    <t>Annual Goal</t>
  </si>
  <si>
    <t>Total Potential (kWh)</t>
  </si>
  <si>
    <t>Total Goal (kWh) for six year cycle</t>
  </si>
  <si>
    <t>Total Participation Goal (HH) for six year cycle</t>
  </si>
  <si>
    <r>
      <t xml:space="preserve">Average Annual  </t>
    </r>
    <r>
      <rPr>
        <b/>
        <u/>
        <sz val="10"/>
        <rFont val="Arial"/>
        <family val="2"/>
      </rPr>
      <t>Resource</t>
    </r>
    <r>
      <rPr>
        <b/>
        <sz val="10"/>
        <rFont val="Arial"/>
        <family val="2"/>
      </rPr>
      <t xml:space="preserve"> Electric Savings per Household (kWh/HH/yr)</t>
    </r>
    <r>
      <rPr>
        <b/>
        <vertAlign val="superscript"/>
        <sz val="10"/>
        <rFont val="Arial"/>
        <family val="2"/>
      </rPr>
      <t>3</t>
    </r>
  </si>
  <si>
    <r>
      <t xml:space="preserve">Average Annual </t>
    </r>
    <r>
      <rPr>
        <b/>
        <u/>
        <sz val="10"/>
        <rFont val="Arial"/>
        <family val="2"/>
      </rPr>
      <t xml:space="preserve">Non-Resource </t>
    </r>
    <r>
      <rPr>
        <b/>
        <sz val="10"/>
        <rFont val="Arial"/>
        <family val="2"/>
      </rPr>
      <t>Quantitative Goal per Household (units/HH/yr)</t>
    </r>
    <r>
      <rPr>
        <b/>
        <vertAlign val="superscript"/>
        <sz val="10"/>
        <rFont val="Arial"/>
        <family val="2"/>
      </rPr>
      <t>4</t>
    </r>
  </si>
  <si>
    <r>
      <t>Average Annual Household hardship reduction indicator (units/HH/yr) [4]</t>
    </r>
    <r>
      <rPr>
        <b/>
        <vertAlign val="superscript"/>
        <sz val="10"/>
        <rFont val="Arial"/>
        <family val="2"/>
      </rPr>
      <t>5</t>
    </r>
  </si>
  <si>
    <t>Total Potential (kW)</t>
  </si>
  <si>
    <t>Total Goal (kW) for six year cycle</t>
  </si>
  <si>
    <r>
      <t xml:space="preserve">Average Annual </t>
    </r>
    <r>
      <rPr>
        <b/>
        <u/>
        <sz val="10"/>
        <rFont val="Arial"/>
        <family val="2"/>
      </rPr>
      <t>Resource</t>
    </r>
    <r>
      <rPr>
        <b/>
        <sz val="10"/>
        <rFont val="Arial"/>
        <family val="2"/>
      </rPr>
      <t xml:space="preserve"> Demand Savings per Household (kW/HH/yr)</t>
    </r>
    <r>
      <rPr>
        <b/>
        <vertAlign val="superscript"/>
        <sz val="10"/>
        <rFont val="Arial"/>
        <family val="2"/>
      </rPr>
      <t>3</t>
    </r>
  </si>
  <si>
    <t>Total Potential (therms (MM))</t>
  </si>
  <si>
    <t>Total Goal (therms) for six year cycle</t>
  </si>
  <si>
    <r>
      <t>Average Annual  Resource Gas Savings per Household (therms/HH/yr)</t>
    </r>
    <r>
      <rPr>
        <b/>
        <vertAlign val="superscript"/>
        <sz val="10"/>
        <rFont val="Arial"/>
        <family val="2"/>
      </rPr>
      <t>3</t>
    </r>
  </si>
  <si>
    <t>Total Potential (GHG (Tons))</t>
  </si>
  <si>
    <t>Total Goal (GHG (Tons)) for six year cycle</t>
  </si>
  <si>
    <t>Average Annual GHG Savings per Household (GHG (Tons)/HH)</t>
  </si>
  <si>
    <t>Total Potential (kBTU)</t>
  </si>
  <si>
    <t>Total Goal (kBTU)</t>
  </si>
  <si>
    <t>Total Participation Goal (HH)</t>
  </si>
  <si>
    <t>Average Annual kBTU Savings per Household (kBTU/HH)</t>
  </si>
  <si>
    <t>Target Populations</t>
  </si>
  <si>
    <t>Housing Type</t>
  </si>
  <si>
    <t xml:space="preserve">Single Family </t>
  </si>
  <si>
    <t>TBD</t>
  </si>
  <si>
    <t>To be reported starting in 2021 witih baseline calculated for PY2020</t>
  </si>
  <si>
    <t>Multifamily [1]</t>
  </si>
  <si>
    <t xml:space="preserve">Mobile Homes </t>
  </si>
  <si>
    <t>Housing Total</t>
  </si>
  <si>
    <t>Customer Type</t>
  </si>
  <si>
    <r>
      <t>Disadvantaged Communities</t>
    </r>
    <r>
      <rPr>
        <vertAlign val="superscript"/>
        <sz val="10"/>
        <rFont val="Arial"/>
        <family val="2"/>
      </rPr>
      <t>1</t>
    </r>
    <r>
      <rPr>
        <sz val="10"/>
        <rFont val="Arial"/>
        <family val="2"/>
      </rPr>
      <t xml:space="preserve"> [2]</t>
    </r>
  </si>
  <si>
    <r>
      <t>Tribal Communities</t>
    </r>
    <r>
      <rPr>
        <vertAlign val="superscript"/>
        <sz val="10"/>
        <rFont val="Arial"/>
        <family val="2"/>
      </rPr>
      <t>2</t>
    </r>
  </si>
  <si>
    <r>
      <t>Other ESA-eligible Communities</t>
    </r>
    <r>
      <rPr>
        <vertAlign val="superscript"/>
        <sz val="10"/>
        <rFont val="Arial"/>
        <family val="2"/>
      </rPr>
      <t>2</t>
    </r>
  </si>
  <si>
    <r>
      <t>CARB-Identified Communities</t>
    </r>
    <r>
      <rPr>
        <vertAlign val="superscript"/>
        <sz val="10"/>
        <rFont val="Arial"/>
        <family val="2"/>
      </rPr>
      <t>2</t>
    </r>
  </si>
  <si>
    <t>Customer Total</t>
  </si>
  <si>
    <r>
      <t>Climate Zone</t>
    </r>
    <r>
      <rPr>
        <b/>
        <sz val="14"/>
        <color rgb="FFFF0000"/>
        <rFont val="Arial"/>
        <family val="2"/>
      </rPr>
      <t>*</t>
    </r>
    <r>
      <rPr>
        <b/>
        <vertAlign val="superscript"/>
        <sz val="14"/>
        <rFont val="Arial"/>
        <family val="2"/>
      </rPr>
      <t>2</t>
    </r>
  </si>
  <si>
    <r>
      <t>Other Category</t>
    </r>
    <r>
      <rPr>
        <b/>
        <sz val="14"/>
        <color rgb="FFFF0000"/>
        <rFont val="Arial"/>
        <family val="2"/>
      </rPr>
      <t>*</t>
    </r>
    <r>
      <rPr>
        <b/>
        <vertAlign val="superscript"/>
        <sz val="14"/>
        <rFont val="Arial"/>
        <family val="2"/>
      </rPr>
      <t>2</t>
    </r>
  </si>
  <si>
    <r>
      <rPr>
        <sz val="14"/>
        <color rgb="FFFF0000"/>
        <rFont val="Arial"/>
        <family val="2"/>
      </rPr>
      <t>*</t>
    </r>
    <r>
      <rPr>
        <sz val="10"/>
        <rFont val="Arial"/>
        <family val="2"/>
      </rPr>
      <t>Optional categories to fill-in. Housing Type and Customer Type are mandatory.</t>
    </r>
  </si>
  <si>
    <t>[1] For the purposes of this Application, consider a multifamily building has at a minimum five or more units.</t>
  </si>
  <si>
    <t>[2] As designated by CalEPA using their CalEnviroScreen Tool</t>
  </si>
  <si>
    <t>[3] Include both Resource and Equity measures in calculation</t>
  </si>
  <si>
    <t>[4] Cite source of rates used to calculate any bill savings</t>
  </si>
  <si>
    <r>
      <rPr>
        <vertAlign val="superscript"/>
        <sz val="10"/>
        <rFont val="Arial"/>
        <family val="2"/>
      </rPr>
      <t>1</t>
    </r>
    <r>
      <rPr>
        <sz val="10"/>
        <rFont val="Arial"/>
      </rPr>
      <t>Goals for DACs are based on percentage of eligible untreated population residing in these communities.  These are included in the Housing Type goals.</t>
    </r>
  </si>
  <si>
    <r>
      <rPr>
        <vertAlign val="superscript"/>
        <sz val="10"/>
        <rFont val="Arial"/>
        <family val="2"/>
      </rPr>
      <t>2</t>
    </r>
    <r>
      <rPr>
        <sz val="10"/>
        <rFont val="Arial"/>
        <family val="2"/>
      </rPr>
      <t>SDG&amp;E is not distinguishing goals by customer type "tribal" "other" or "CARB", or climate zone or other category</t>
    </r>
  </si>
  <si>
    <r>
      <rPr>
        <vertAlign val="superscript"/>
        <sz val="10"/>
        <rFont val="Arial"/>
        <family val="2"/>
      </rPr>
      <t>3</t>
    </r>
    <r>
      <rPr>
        <sz val="10"/>
        <rFont val="Arial"/>
      </rPr>
      <t>Average annual resource goals are based on forecasted savings for resource measures per household type divided by number of homes treated per household type</t>
    </r>
  </si>
  <si>
    <r>
      <rPr>
        <vertAlign val="superscript"/>
        <sz val="10"/>
        <rFont val="Arial"/>
        <family val="2"/>
      </rPr>
      <t>4</t>
    </r>
    <r>
      <rPr>
        <sz val="10"/>
        <rFont val="Arial"/>
      </rPr>
      <t>Average annual non-resource goals are based on estimated participant non-energy benefits in dollars for non-resource measures divided by number of homes treated per household type</t>
    </r>
  </si>
  <si>
    <r>
      <rPr>
        <vertAlign val="superscript"/>
        <sz val="10"/>
        <rFont val="Arial"/>
        <family val="2"/>
      </rPr>
      <t>5</t>
    </r>
    <r>
      <rPr>
        <sz val="10"/>
        <rFont val="Arial"/>
        <family val="2"/>
      </rPr>
      <t>Average annul household hardship reduction indicator will be calculated starting in 2021</t>
    </r>
  </si>
  <si>
    <t>Energy Savings Assistance Program Table A-6, Detail by Housing Type</t>
  </si>
  <si>
    <t xml:space="preserve">PY 2021 </t>
  </si>
  <si>
    <t xml:space="preserve">PY 2022 </t>
  </si>
  <si>
    <t>PY 2023</t>
  </si>
  <si>
    <t xml:space="preserve">PY 2024 </t>
  </si>
  <si>
    <t xml:space="preserve">PY 2025 </t>
  </si>
  <si>
    <t>PY 2026</t>
  </si>
  <si>
    <t>Projected Customers Treated</t>
  </si>
  <si>
    <t xml:space="preserve">Projected Customers Treated </t>
  </si>
  <si>
    <r>
      <t xml:space="preserve">Projected Customers Reached </t>
    </r>
    <r>
      <rPr>
        <b/>
        <vertAlign val="superscript"/>
        <sz val="10"/>
        <rFont val="Arial"/>
        <family val="2"/>
      </rPr>
      <t>1</t>
    </r>
  </si>
  <si>
    <t>Gas and Electric Customers</t>
  </si>
  <si>
    <t>Owners - Total</t>
  </si>
  <si>
    <t>Multifamily</t>
  </si>
  <si>
    <t xml:space="preserve">Audits Only </t>
  </si>
  <si>
    <t>Renters - Total</t>
  </si>
  <si>
    <t>Single Family</t>
  </si>
  <si>
    <t>Mobile Homes</t>
  </si>
  <si>
    <t>Electric Customers (only)</t>
  </si>
  <si>
    <t>Gas Customers (only)</t>
  </si>
  <si>
    <t>Total Customers</t>
  </si>
  <si>
    <t xml:space="preserve">* Multifamily is defined as 5 or more units </t>
  </si>
  <si>
    <t>Energy Savings Assistance Program Table A-6a, Detail by Housing Type (Multifamily only)</t>
  </si>
  <si>
    <t>Properties</t>
  </si>
  <si>
    <t>Multifamily Tenant Units</t>
  </si>
  <si>
    <t>Units Indirectly Treated (CAM)</t>
  </si>
  <si>
    <t>NOTES</t>
  </si>
  <si>
    <t>Multifamily buildings are defined as 5 or more units</t>
  </si>
  <si>
    <t>Property is a collection of one or more buildings that constitute a multifamily property</t>
  </si>
  <si>
    <t>Multifamily tenant units are provided here to give a sense of the number of low-income households impacted through treatment of a whole building treatment or common area measures</t>
  </si>
  <si>
    <t>"Units Treated" should only be completed for units not captured in A-6 as part of a whole building treatment where measures are installed in common areas and in units</t>
  </si>
  <si>
    <t>***</t>
  </si>
  <si>
    <t>Assumptions Used to Populate Table</t>
  </si>
  <si>
    <t xml:space="preserve">The MF buildings that SDG&amp;E will be targeting will have a low income population where 65% of the tenants will have a high propensity to meet the ESAP income guidelines </t>
  </si>
  <si>
    <t xml:space="preserve">The MF properties that SDG&amp;E will be targeting will have an average of 16 low income units per building </t>
  </si>
  <si>
    <t>The MF properties that SDG&amp;E will be targeting will have an average of 18 units per building</t>
  </si>
  <si>
    <t>Summary of Energy Savings Assistance Program Table A-7, Cost Effectiveness</t>
  </si>
  <si>
    <t>In-unit Installations for All Housing Types</t>
  </si>
  <si>
    <t>Ratio of Program Benefits over Program Costs</t>
  </si>
  <si>
    <t>Energy Savings
Assistance Cost Effectiveness
Test (ESACET)</t>
  </si>
  <si>
    <t>Resource Test [1]</t>
  </si>
  <si>
    <t>TRC [2]</t>
  </si>
  <si>
    <t>PAC [2]</t>
  </si>
  <si>
    <t>RIM [2]</t>
  </si>
  <si>
    <t>PY 2016*</t>
  </si>
  <si>
    <t>PY 2017*</t>
  </si>
  <si>
    <t>PY 2018*</t>
  </si>
  <si>
    <t>PY 2019*</t>
  </si>
  <si>
    <t>PY 2020*</t>
  </si>
  <si>
    <t>Estimated</t>
  </si>
  <si>
    <t>PY 2021</t>
  </si>
  <si>
    <t>PY 2022</t>
  </si>
  <si>
    <t>PY 2024</t>
  </si>
  <si>
    <t>PY 2025</t>
  </si>
  <si>
    <t>* Sources of test results from prior years:  PY2016 is from the 2015 to 2017 Low-Income Application A.14-11-009 filed November 2014; PY2017 and PY2018 are from the Conforming Advice Letter 3065-E/2568-G filed April 2017; PY2019 and PY2020 are from the Midcycle Advice Letter 3250-E / 2688-G filed July 2018.</t>
  </si>
  <si>
    <t>[1] Formerly known as the Resource TRC, updated per:June 2018 Recommendations of the ESA Cost Effectiveness Working Group.</t>
  </si>
  <si>
    <t>[2] Provided for PY2021 through PY2026 in compliance with Decision 19-05-019.</t>
  </si>
  <si>
    <t>Multi-family Non-deed Restricted Common Area Measures</t>
  </si>
  <si>
    <t>TRC</t>
  </si>
  <si>
    <t>PAC</t>
  </si>
  <si>
    <t>RIM</t>
  </si>
  <si>
    <t>Energy Savings Assistance Program Table A-8, Cost-Effectiveness - Weather Sensitive Measures</t>
  </si>
  <si>
    <t>Measure*</t>
  </si>
  <si>
    <t>Measure Group</t>
  </si>
  <si>
    <t>R=Resource</t>
  </si>
  <si>
    <t xml:space="preserve">Type of Home </t>
  </si>
  <si>
    <t>Electric or Gas</t>
  </si>
  <si>
    <t>Climate Zone**</t>
  </si>
  <si>
    <t>ESACET</t>
  </si>
  <si>
    <t>NR=Non-Resource</t>
  </si>
  <si>
    <t>(SF, MH, MF)</t>
  </si>
  <si>
    <t>(E,G)</t>
  </si>
  <si>
    <t>(Number)</t>
  </si>
  <si>
    <t>Air Sealing / Enclosure</t>
  </si>
  <si>
    <t xml:space="preserve"> MF</t>
  </si>
  <si>
    <t xml:space="preserve"> elec</t>
  </si>
  <si>
    <t>7,10,14,15</t>
  </si>
  <si>
    <t>n/a</t>
  </si>
  <si>
    <t xml:space="preserve"> MH</t>
  </si>
  <si>
    <t xml:space="preserve"> SF</t>
  </si>
  <si>
    <t xml:space="preserve"> gas</t>
  </si>
  <si>
    <t>Energy Efficient Fan Control</t>
  </si>
  <si>
    <t>Room AC Replacement</t>
  </si>
  <si>
    <t>10,14,15</t>
  </si>
  <si>
    <t xml:space="preserve">Whole House Fan </t>
  </si>
  <si>
    <t>* Include chart pertaining to each proposed measure, with information included on type of home (ie. Single Family, Multi Family, Mobile Home) and electric or gas (if applicable).</t>
  </si>
  <si>
    <t>** Charts to include information on each climate zone in utility service area.</t>
  </si>
  <si>
    <t>Note on charts:  Where measure level savings could differ by climate zone, the most conservative climate zone estimate was used in the analysis. Therefore, the charts are not provided as the results do not vary by climate zone.</t>
  </si>
  <si>
    <t>[1] Formerly known as the Resource TRC, updated per June 2018 Recommendations of the ESA Cost Effectiveness Working Group</t>
  </si>
  <si>
    <t>Energy Savings Assistance Program Table A-9, Cost-Effectiveness - Non Weather Sensitive Measures</t>
  </si>
  <si>
    <t>(SF,MH,MF)</t>
  </si>
  <si>
    <t>High Efficiency Clothes Dryers</t>
  </si>
  <si>
    <t>Appliance</t>
  </si>
  <si>
    <t>High Efficiency Clothes Washer</t>
  </si>
  <si>
    <t>Heat Pump Water Heater</t>
  </si>
  <si>
    <t>Low Flow Showerhead</t>
  </si>
  <si>
    <t>Thermostatic Shower Valve</t>
  </si>
  <si>
    <t>TSV and Tub diverter</t>
  </si>
  <si>
    <t>Exterior Hardwired Fixture</t>
  </si>
  <si>
    <t>Interior Hardwired Fixture</t>
  </si>
  <si>
    <t>LED A Lamps</t>
  </si>
  <si>
    <t>Pool Pump</t>
  </si>
  <si>
    <t>Smart Strip</t>
  </si>
  <si>
    <t>Smart Strip Tier II</t>
  </si>
  <si>
    <t>PY 2021 -  2026 CARE Table B-1, Proposed Program Budget</t>
  </si>
  <si>
    <t>CARE Budget Categories</t>
  </si>
  <si>
    <t xml:space="preserve">2020 Authorized </t>
  </si>
  <si>
    <t>2021 Planned</t>
  </si>
  <si>
    <t>2022 Planned</t>
  </si>
  <si>
    <t>2023 Planned</t>
  </si>
  <si>
    <t>2024 Planned</t>
  </si>
  <si>
    <t>2025 Planned</t>
  </si>
  <si>
    <t>2026 Planned</t>
  </si>
  <si>
    <t>Outreach</t>
  </si>
  <si>
    <t>Processing, Certification, Recertification</t>
  </si>
  <si>
    <t>Post Enrollment Verification</t>
  </si>
  <si>
    <t>IT Programming</t>
  </si>
  <si>
    <t>Cooling Centers</t>
  </si>
  <si>
    <t>CHANGES*</t>
  </si>
  <si>
    <t>Pilots</t>
  </si>
  <si>
    <t>Measurement and Evaluation</t>
  </si>
  <si>
    <t>CPUC Energy Division Staff</t>
  </si>
  <si>
    <t>SUBTOTAL MANAGEMENT COSTS</t>
  </si>
  <si>
    <t>Subsidies and Benefits</t>
  </si>
  <si>
    <t>TOTAL PROGRAM COSTS &amp; CUSTOMER DISCOUNTS</t>
  </si>
  <si>
    <t xml:space="preserve">*SDG&amp;E proposes to move funding for CHANGES out of the low income proceeding and into SDG&amp;E’s next GRC application; however pending a decision the funding for the program is requested here. </t>
  </si>
  <si>
    <t>Table B-2 PY 2021 - 2026 CARE and ESA Rate Impacts - Gas ($/Therm)</t>
  </si>
  <si>
    <t>San Diego Gas &amp; Electric</t>
  </si>
  <si>
    <t>Average Rate Excluding CARE/ESA Surcharge</t>
  </si>
  <si>
    <t>CARE Subsidy Portion of Rate</t>
  </si>
  <si>
    <t>CARE Administration Portion of Rate</t>
  </si>
  <si>
    <t>ESA Program Portion of Rate</t>
  </si>
  <si>
    <t>ESA Program Administration Portion of Rate</t>
  </si>
  <si>
    <t>Total CARE/ESA Surcharge</t>
  </si>
  <si>
    <t>Average Rate Including CARE/ESA Surcharge</t>
  </si>
  <si>
    <t>Residential (non CARE)</t>
  </si>
  <si>
    <t>Residential (CARE)</t>
  </si>
  <si>
    <r>
      <t>Commercial</t>
    </r>
    <r>
      <rPr>
        <b/>
        <sz val="10"/>
        <rFont val="Arial"/>
        <family val="2"/>
      </rPr>
      <t>¹</t>
    </r>
  </si>
  <si>
    <r>
      <t>Industrial</t>
    </r>
    <r>
      <rPr>
        <b/>
        <sz val="10"/>
        <rFont val="Arial"/>
        <family val="2"/>
      </rPr>
      <t>²</t>
    </r>
  </si>
  <si>
    <t>Agricultural</t>
  </si>
  <si>
    <t xml:space="preserve">Lighting </t>
  </si>
  <si>
    <t>System</t>
  </si>
  <si>
    <t>¹  Core C/I</t>
  </si>
  <si>
    <t>²  NonCore C/I</t>
  </si>
  <si>
    <t>Natural Gas CARE subsidy for this table is illustrative.  Actual CARE subsidy will be updated in an Advice Letter filing per OP 22 in D.04-08-010.</t>
  </si>
  <si>
    <t>Average Rate Excluding CARE/FERA/ESA Surcharge</t>
  </si>
  <si>
    <t>FERA Subsidy Portion of Rate</t>
  </si>
  <si>
    <t>FERA Administration Portion of Rate</t>
  </si>
  <si>
    <t>ESA Administration Portion of Rate</t>
  </si>
  <si>
    <t>Total CARE/FERA/ESA Surcharge</t>
  </si>
  <si>
    <t xml:space="preserve">Average Rate (cents/kWh) including surcharge </t>
  </si>
  <si>
    <t>Commercial</t>
  </si>
  <si>
    <t>Industrial</t>
  </si>
  <si>
    <t xml:space="preserve">PY 2021 - 2026 CARE Table B-4, Estimated Penetration </t>
  </si>
  <si>
    <t xml:space="preserve"> Total Enrolled       12-31-18</t>
  </si>
  <si>
    <t>Total Enrolled Through August 2019</t>
  </si>
  <si>
    <t>PY 2019 Estimated Eligible</t>
  </si>
  <si>
    <t>Estimated  Net PY 2019 Enrollments</t>
  </si>
  <si>
    <t>Estimated Year End PY 2020 Participation</t>
  </si>
  <si>
    <t>Estimated PY 2020      Goal Rate</t>
  </si>
  <si>
    <t xml:space="preserve">Estimated PY 2021 Net Enrollments </t>
  </si>
  <si>
    <t>Estimated Year End PY 2021 Participation</t>
  </si>
  <si>
    <t>Estimated  PY 2021          Goal Rate   (a)</t>
  </si>
  <si>
    <t xml:space="preserve">Estimated PY 2022 Net Enrollments </t>
  </si>
  <si>
    <t>Estimated Year End PY 2022 Participation</t>
  </si>
  <si>
    <t>Estimated PY 2022          Goal Rate   (a)</t>
  </si>
  <si>
    <t xml:space="preserve">Estimated PY 2023 Net Enrollments </t>
  </si>
  <si>
    <t>Estimated Year End PY 2023 Participation</t>
  </si>
  <si>
    <t>Estimated PY 2023          Goal Rate   (a)</t>
  </si>
  <si>
    <t xml:space="preserve">Estimated PY 2024 Net Enrollments </t>
  </si>
  <si>
    <t>Estimated Year End PY 2024 Participation</t>
  </si>
  <si>
    <t>Estimated PY 2024         Goal Rate   (a)</t>
  </si>
  <si>
    <t xml:space="preserve">Estimated PY 2025 Net Enrollments </t>
  </si>
  <si>
    <t>Estimated Year End PY 2025 Participation</t>
  </si>
  <si>
    <t>Estimated PY 2025          Goal Rate   (a)</t>
  </si>
  <si>
    <t xml:space="preserve">Estimated PY 2026 Net Enrollments </t>
  </si>
  <si>
    <t>Estimated Year End PY 2026 Participation</t>
  </si>
  <si>
    <t>Estimated PY 2026          Goal Rate   (a)</t>
  </si>
  <si>
    <t>(Source)</t>
  </si>
  <si>
    <t>(1)</t>
  </si>
  <si>
    <t>(6)</t>
  </si>
  <si>
    <t>(2)</t>
  </si>
  <si>
    <t>(3)</t>
  </si>
  <si>
    <t>(4)</t>
  </si>
  <si>
    <t>(5)</t>
  </si>
  <si>
    <t xml:space="preserve">(a) Estimated Goal Rate will fluctuate based on updated CARE Eligibility information.  </t>
  </si>
  <si>
    <t>(1) CARE Annual Reports, dated 5/1/19</t>
  </si>
  <si>
    <t>(2) Each utility's estimate based on eligibility rates filed. SDG&amp;E Assumes Estimated Eligible will grow by 1% per year.</t>
  </si>
  <si>
    <t>(3) Most recent estimates of net enrollments.</t>
  </si>
  <si>
    <t>(4) Assumes we will match 1% eligibility growth and maintain 90% penetration</t>
  </si>
  <si>
    <t>(5) Assumes we will maintain 90% penetration</t>
  </si>
  <si>
    <t xml:space="preserve">(6) CARE Monthly Report, dated </t>
  </si>
  <si>
    <t>PY 2019 - 2026 CARE Table B-5, Low Income Customer Usage Levels</t>
  </si>
  <si>
    <r>
      <t>PY 2019</t>
    </r>
    <r>
      <rPr>
        <b/>
        <vertAlign val="superscript"/>
        <sz val="10"/>
        <rFont val="Arial"/>
        <family val="2"/>
      </rPr>
      <t>5</t>
    </r>
  </si>
  <si>
    <t>PY 2020 (Projected)</t>
  </si>
  <si>
    <t>PY 2021 (Projected)</t>
  </si>
  <si>
    <t>PY 2022 (Projected)</t>
  </si>
  <si>
    <t>PY 2023 (Projected)</t>
  </si>
  <si>
    <t>PY 2024 (Projected)</t>
  </si>
  <si>
    <t>PY 2025 (Projected)</t>
  </si>
  <si>
    <t>PY 2026 (Projected)</t>
  </si>
  <si>
    <r>
      <t>Number of CARE Customers</t>
    </r>
    <r>
      <rPr>
        <b/>
        <vertAlign val="superscript"/>
        <sz val="10"/>
        <rFont val="Arial"/>
        <family val="2"/>
      </rPr>
      <t>1</t>
    </r>
  </si>
  <si>
    <r>
      <t>Number of Customers Treated by ESA</t>
    </r>
    <r>
      <rPr>
        <b/>
        <vertAlign val="superscript"/>
        <sz val="10"/>
        <rFont val="Arial"/>
        <family val="2"/>
      </rPr>
      <t>2</t>
    </r>
  </si>
  <si>
    <t>Number of Customers Treated by ESA</t>
  </si>
  <si>
    <t xml:space="preserve">Electric </t>
  </si>
  <si>
    <r>
      <t>Total</t>
    </r>
    <r>
      <rPr>
        <b/>
        <vertAlign val="superscript"/>
        <sz val="10"/>
        <rFont val="Arial"/>
        <family val="2"/>
      </rPr>
      <t>3</t>
    </r>
  </si>
  <si>
    <r>
      <t>Tier 1</t>
    </r>
    <r>
      <rPr>
        <b/>
        <vertAlign val="superscript"/>
        <sz val="10"/>
        <rFont val="Arial"/>
        <family val="2"/>
      </rPr>
      <t>4</t>
    </r>
  </si>
  <si>
    <r>
      <t>Tier 2</t>
    </r>
    <r>
      <rPr>
        <b/>
        <vertAlign val="superscript"/>
        <sz val="10"/>
        <rFont val="Arial"/>
        <family val="2"/>
      </rPr>
      <t>4</t>
    </r>
  </si>
  <si>
    <t>TOU</t>
  </si>
  <si>
    <t>Gas</t>
  </si>
  <si>
    <t>Below Baseline*</t>
  </si>
  <si>
    <t>Above Baseline*</t>
  </si>
  <si>
    <t xml:space="preserve">* Utility may include a more detailed breakdown of gas customers' usage level and an explanation of measurement breakdown employed.  </t>
  </si>
  <si>
    <t xml:space="preserve">The usage tier should be reported as the tier the customer was on, the maximum number of months, in the reported year. </t>
  </si>
  <si>
    <r>
      <rPr>
        <vertAlign val="superscript"/>
        <sz val="10"/>
        <rFont val="Arial"/>
        <family val="2"/>
      </rPr>
      <t>1</t>
    </r>
    <r>
      <rPr>
        <sz val="10"/>
        <rFont val="Arial"/>
      </rPr>
      <t>Future PY Projected Number of CARE accounts assume 1% growth</t>
    </r>
  </si>
  <si>
    <r>
      <rPr>
        <vertAlign val="superscript"/>
        <sz val="10"/>
        <rFont val="Arial"/>
        <family val="2"/>
      </rPr>
      <t>2</t>
    </r>
    <r>
      <rPr>
        <sz val="10"/>
        <rFont val="Arial"/>
        <family val="2"/>
      </rPr>
      <t>2019 includes total homes treated goal for the year</t>
    </r>
  </si>
  <si>
    <r>
      <rPr>
        <vertAlign val="superscript"/>
        <sz val="10"/>
        <rFont val="Arial"/>
        <family val="2"/>
      </rPr>
      <t>3</t>
    </r>
    <r>
      <rPr>
        <sz val="10"/>
        <rFont val="Arial"/>
      </rPr>
      <t>includes individual accounts only for both gas and electric</t>
    </r>
  </si>
  <si>
    <r>
      <rPr>
        <vertAlign val="superscript"/>
        <sz val="10"/>
        <rFont val="Arial"/>
        <family val="2"/>
      </rPr>
      <t>4</t>
    </r>
    <r>
      <rPr>
        <sz val="10"/>
        <rFont val="Arial"/>
      </rPr>
      <t>Electric Tiers: Tier 1 is up to 130% of baseline, Tier 2 is above 130%</t>
    </r>
  </si>
  <si>
    <r>
      <rPr>
        <vertAlign val="superscript"/>
        <sz val="10"/>
        <rFont val="Arial"/>
        <family val="2"/>
      </rPr>
      <t>5</t>
    </r>
    <r>
      <rPr>
        <sz val="10"/>
        <rFont val="Arial"/>
        <family val="2"/>
      </rPr>
      <t>Includes usage from August, 2018 to August, 2019 for accounts having at least 6 months of usage, this eliminates seasonal differences - applies to both gas and electric</t>
    </r>
  </si>
  <si>
    <t>PY 2021 - 2026 ESA &amp; CARE Table C-1, Pilots and Studies</t>
  </si>
  <si>
    <t xml:space="preserve">Line No. </t>
  </si>
  <si>
    <t>Statewide Study Category</t>
  </si>
  <si>
    <t>Total Cost</t>
  </si>
  <si>
    <t>Percent paid by Utility</t>
  </si>
  <si>
    <t>Total Cost paid by Utility</t>
  </si>
  <si>
    <t>Start Date</t>
  </si>
  <si>
    <t>End Date</t>
  </si>
  <si>
    <t>Impact Evaluations</t>
  </si>
  <si>
    <t>Process Evaluations</t>
  </si>
  <si>
    <t>Low Income Needs Assessments</t>
  </si>
  <si>
    <t>Non-Energy Benefits</t>
  </si>
  <si>
    <t>Categorical Eligibility</t>
  </si>
  <si>
    <t>Local Study Category</t>
  </si>
  <si>
    <t>Customer Research</t>
  </si>
  <si>
    <t xml:space="preserve">Statewide Pilot </t>
  </si>
  <si>
    <t>PY 2021 -  2026 FERA Table D-1, Proposed Program Budget</t>
  </si>
  <si>
    <t xml:space="preserve">FERA Program Budget </t>
  </si>
  <si>
    <t>Processing</t>
  </si>
  <si>
    <t xml:space="preserve">Measurement &amp; Evaluation </t>
  </si>
  <si>
    <t>Subtotal Management Costs</t>
  </si>
  <si>
    <t>Subsidies &amp; Benefits</t>
  </si>
  <si>
    <t>Total Program Costs &amp; Customer Discounts</t>
  </si>
  <si>
    <t xml:space="preserve">PY 2021 - 2026 FERA Table D-2, Estimated Penetration </t>
  </si>
  <si>
    <t>Estimated PY 2020 Goal Rate</t>
  </si>
  <si>
    <t>*Estimated Eligible for PY 2019 is based on a 1% growth from 2018</t>
  </si>
  <si>
    <t>Residential (non-CARE)</t>
  </si>
  <si>
    <r>
      <t xml:space="preserve">Residential (CARE) </t>
    </r>
    <r>
      <rPr>
        <b/>
        <vertAlign val="superscript"/>
        <sz val="10"/>
        <rFont val="Arial"/>
        <family val="2"/>
      </rPr>
      <t>1</t>
    </r>
  </si>
  <si>
    <r>
      <rPr>
        <vertAlign val="superscript"/>
        <sz val="10"/>
        <rFont val="Arial"/>
        <family val="2"/>
      </rPr>
      <t>1</t>
    </r>
    <r>
      <rPr>
        <sz val="10"/>
        <rFont val="Arial"/>
        <family val="2"/>
      </rPr>
      <t xml:space="preserve"> Residential CARE customer type is included for illustrative purposes and does not include the line-item discount CARE customers receive on their bill. Only CARE customers are exempt </t>
    </r>
  </si>
  <si>
    <t xml:space="preserve">  from CARE subsidy and administration costs.</t>
  </si>
  <si>
    <t>Table B-3 PY 2021 - 2026 CARE, FERA and ESA Rate Impacts - Electric ($/kWh)</t>
  </si>
  <si>
    <r>
      <t xml:space="preserve">1 </t>
    </r>
    <r>
      <rPr>
        <sz val="10"/>
        <rFont val="Arial"/>
        <family val="2"/>
      </rPr>
      <t xml:space="preserve">Customer Reached includes customers receiving in home treatment and audit only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</si>
</sst>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General_)"/>
    <numFmt numFmtId="172" formatCode="_-* #,##0.00\ _D_M_-;\-* #,##0.00\ _D_M_-;_-* &quot;-&quot;??\ _D_M_-;_-@_-"/>
    <numFmt numFmtId="173" formatCode="_-* #,##0.00\ &quot;DM&quot;_-;\-* #,##0.00\ &quot;DM&quot;_-;_-* &quot;-&quot;??\ &quot;DM&quot;_-;_-@_-"/>
    <numFmt numFmtId="174" formatCode="0.000"/>
    <numFmt numFmtId="175" formatCode="&quot;$&quot;#,##0.00000"/>
    <numFmt numFmtId="176" formatCode="#,##0.000"/>
    <numFmt numFmtId="177" formatCode="0.00000"/>
  </numFmts>
  <fonts count="13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sz val="8"/>
      <name val="Arial"/>
      <family val="2"/>
    </font>
    <font>
      <b/>
      <sz val="11"/>
      <name val="Arial"/>
      <family val="2"/>
    </font>
    <font>
      <sz val="9"/>
      <name val="Arial"/>
      <family val="2"/>
    </font>
    <font>
      <sz val="12"/>
      <name val="Arial"/>
      <family val="2"/>
    </font>
    <font>
      <b/>
      <sz val="12"/>
      <name val="Times New Roman"/>
      <family val="1"/>
    </font>
    <font>
      <sz val="12"/>
      <name val="Times New Roman"/>
      <family val="1"/>
    </font>
    <font>
      <sz val="10"/>
      <color indexed="8"/>
      <name val="Arial"/>
      <family val="2"/>
    </font>
    <font>
      <b/>
      <sz val="10"/>
      <color indexed="8"/>
      <name val="Arial"/>
      <family val="2"/>
    </font>
    <font>
      <i/>
      <sz val="10"/>
      <name val="Arial"/>
      <family val="2"/>
    </font>
    <font>
      <b/>
      <sz val="8"/>
      <name val="Arial"/>
      <family val="2"/>
    </font>
    <font>
      <b/>
      <u/>
      <sz val="10"/>
      <name val="Arial"/>
      <family val="2"/>
    </font>
    <font>
      <sz val="10"/>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b/>
      <u/>
      <sz val="18"/>
      <name val="Arial"/>
      <family val="2"/>
    </font>
    <font>
      <b/>
      <sz val="14"/>
      <name val="Arial"/>
      <family val="2"/>
    </font>
    <font>
      <b/>
      <sz val="14"/>
      <color rgb="FFFF0000"/>
      <name val="Arial"/>
      <family val="2"/>
    </font>
    <font>
      <sz val="14"/>
      <color rgb="FFFF000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color indexed="10"/>
      <name val="Arial"/>
      <family val="2"/>
    </font>
    <font>
      <sz val="10"/>
      <color indexed="8"/>
      <name val="MS Sans Serif"/>
      <family val="2"/>
    </font>
    <font>
      <b/>
      <u/>
      <sz val="11"/>
      <color indexed="37"/>
      <name val="Arial"/>
      <family val="2"/>
    </font>
    <font>
      <b/>
      <sz val="18"/>
      <name val="Arial"/>
      <family val="2"/>
    </font>
    <font>
      <sz val="10"/>
      <color indexed="12"/>
      <name val="Arial"/>
      <family val="2"/>
    </font>
    <font>
      <sz val="7"/>
      <name val="Small Fonts"/>
      <family val="2"/>
    </font>
    <font>
      <sz val="10"/>
      <name val="Tahoma"/>
      <family val="2"/>
    </font>
    <font>
      <sz val="8"/>
      <color indexed="12"/>
      <name val="Arial"/>
      <family val="2"/>
    </font>
    <font>
      <sz val="8"/>
      <color indexed="8"/>
      <name val="Arial"/>
      <family val="2"/>
    </font>
    <font>
      <sz val="10"/>
      <name val="Helv"/>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sz val="11"/>
      <name val="Arial"/>
      <family val="2"/>
    </font>
    <font>
      <sz val="11"/>
      <name val="Interstate-LightCondensed"/>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8"/>
      <color theme="3"/>
      <name val="Cambria"/>
      <family val="2"/>
      <scheme val="major"/>
    </font>
    <font>
      <sz val="11"/>
      <color rgb="FF9C6500"/>
      <name val="Calibri"/>
      <family val="2"/>
      <scheme val="minor"/>
    </font>
    <font>
      <sz val="11"/>
      <color indexed="16"/>
      <name val="Calibri"/>
      <family val="2"/>
    </font>
    <font>
      <b/>
      <sz val="11"/>
      <color indexed="53"/>
      <name val="Calibri"/>
      <family val="2"/>
    </font>
    <font>
      <i/>
      <sz val="10"/>
      <color indexed="23"/>
      <name val="Arial"/>
      <family val="2"/>
    </font>
    <font>
      <sz val="11"/>
      <color indexed="48"/>
      <name val="Calibri"/>
      <family val="2"/>
    </font>
    <font>
      <sz val="11"/>
      <color indexed="53"/>
      <name val="Calibri"/>
      <family val="2"/>
    </font>
    <font>
      <sz val="19"/>
      <color indexed="48"/>
      <name val="Arial"/>
      <family val="2"/>
    </font>
    <font>
      <sz val="11"/>
      <color rgb="FF000000"/>
      <name val="Calibri"/>
      <family val="2"/>
    </font>
    <font>
      <sz val="12"/>
      <name val="Helv"/>
    </font>
    <font>
      <sz val="10"/>
      <color theme="1"/>
      <name val="Arial Narrow"/>
      <family val="2"/>
    </font>
    <font>
      <sz val="11"/>
      <color theme="1"/>
      <name val="Arial Narrow"/>
      <family val="2"/>
    </font>
    <font>
      <b/>
      <sz val="10"/>
      <color rgb="FFFF0000"/>
      <name val="Arial"/>
      <family val="2"/>
    </font>
    <font>
      <sz val="16"/>
      <color theme="1"/>
      <name val="Calibri"/>
      <family val="2"/>
      <scheme val="minor"/>
    </font>
    <font>
      <sz val="12"/>
      <color theme="1"/>
      <name val="Calibri"/>
      <family val="2"/>
      <scheme val="minor"/>
    </font>
    <font>
      <b/>
      <sz val="10"/>
      <color theme="1"/>
      <name val="Arial"/>
      <family val="2"/>
    </font>
    <font>
      <sz val="12"/>
      <color theme="1"/>
      <name val="Arial"/>
      <family val="2"/>
    </font>
    <font>
      <b/>
      <vertAlign val="superscript"/>
      <sz val="10"/>
      <name val="Arial"/>
      <family val="2"/>
    </font>
    <font>
      <vertAlign val="superscript"/>
      <sz val="10"/>
      <name val="Arial"/>
      <family val="2"/>
    </font>
    <font>
      <sz val="12"/>
      <name val="Calibri"/>
      <family val="2"/>
      <scheme val="minor"/>
    </font>
    <font>
      <sz val="16"/>
      <name val="Calibri"/>
      <family val="2"/>
      <scheme val="minor"/>
    </font>
    <font>
      <sz val="11"/>
      <color theme="4"/>
      <name val="Calibri"/>
      <family val="2"/>
      <scheme val="minor"/>
    </font>
    <font>
      <sz val="10"/>
      <name val="Arial"/>
    </font>
    <font>
      <sz val="10"/>
      <color theme="0"/>
      <name val="Arial"/>
    </font>
    <font>
      <vertAlign val="superscript"/>
      <sz val="10"/>
      <color theme="1"/>
      <name val="Arial"/>
      <family val="2"/>
    </font>
    <font>
      <i/>
      <sz val="9"/>
      <name val="Arial"/>
      <family val="2"/>
    </font>
    <font>
      <i/>
      <vertAlign val="superscript"/>
      <sz val="9"/>
      <name val="Arial"/>
      <family val="2"/>
    </font>
    <font>
      <vertAlign val="superscript"/>
      <sz val="9"/>
      <name val="Arial"/>
      <family val="2"/>
    </font>
    <font>
      <b/>
      <vertAlign val="superscript"/>
      <sz val="14"/>
      <name val="Arial"/>
      <family val="2"/>
    </font>
  </fonts>
  <fills count="110">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50"/>
      </patternFill>
    </fill>
    <fill>
      <patternFill patternType="solid">
        <fgColor indexed="54"/>
        <bgColor indexed="64"/>
      </patternFill>
    </fill>
    <fill>
      <patternFill patternType="solid">
        <fgColor indexed="9"/>
        <bgColor indexed="64"/>
      </patternFill>
    </fill>
    <fill>
      <patternFill patternType="solid">
        <fgColor indexed="31"/>
        <bgColor indexed="5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41"/>
      </patternFill>
    </fill>
    <fill>
      <patternFill patternType="solid">
        <fgColor indexed="10"/>
        <bgColor indexed="64"/>
      </patternFill>
    </fill>
    <fill>
      <patternFill patternType="solid">
        <fgColor indexed="31"/>
        <bgColor indexed="64"/>
      </patternFill>
    </fill>
    <fill>
      <patternFill patternType="solid">
        <fgColor indexed="30"/>
        <bgColor indexed="40"/>
      </patternFill>
    </fill>
    <fill>
      <patternFill patternType="solid">
        <fgColor indexed="14"/>
        <bgColor indexed="64"/>
      </patternFill>
    </fill>
    <fill>
      <patternFill patternType="solid">
        <fgColor indexed="47"/>
        <bgColor indexed="64"/>
      </patternFill>
    </fill>
    <fill>
      <patternFill patternType="lightUp">
        <fgColor indexed="54"/>
        <bgColor indexed="41"/>
      </patternFill>
    </fill>
    <fill>
      <patternFill patternType="solid">
        <fgColor indexed="54"/>
      </patternFill>
    </fill>
    <fill>
      <patternFill patternType="solid">
        <fgColor indexed="9"/>
      </patternFill>
    </fill>
    <fill>
      <patternFill patternType="solid">
        <fgColor indexed="40"/>
      </patternFill>
    </fill>
    <fill>
      <patternFill patternType="solid">
        <fgColor indexed="48"/>
        <bgColor indexed="48"/>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25"/>
        <bgColor indexed="25"/>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lightUp">
        <fgColor indexed="48"/>
        <bgColor indexed="41"/>
      </patternFill>
    </fill>
    <fill>
      <patternFill patternType="solid">
        <fgColor indexed="15"/>
      </patternFill>
    </fill>
    <fill>
      <patternFill patternType="solid">
        <fgColor rgb="FFFFFF66"/>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8"/>
      </right>
      <top/>
      <bottom style="medium">
        <color indexed="64"/>
      </bottom>
      <diagonal/>
    </border>
    <border>
      <left/>
      <right style="medium">
        <color indexed="8"/>
      </right>
      <top/>
      <bottom style="medium">
        <color indexed="64"/>
      </bottom>
      <diagonal/>
    </border>
    <border>
      <left/>
      <right style="medium">
        <color indexed="64"/>
      </right>
      <top/>
      <bottom style="medium">
        <color indexed="64"/>
      </bottom>
      <diagonal/>
    </border>
    <border>
      <left style="medium">
        <color indexed="64"/>
      </left>
      <right style="medium">
        <color indexed="8"/>
      </right>
      <top style="medium">
        <color indexed="64"/>
      </top>
      <bottom style="medium">
        <color indexed="8"/>
      </bottom>
      <diagonal/>
    </border>
    <border>
      <left style="medium">
        <color indexed="64"/>
      </left>
      <right style="medium">
        <color indexed="8"/>
      </right>
      <top/>
      <bottom style="medium">
        <color indexed="8"/>
      </bottom>
      <diagonal/>
    </border>
    <border>
      <left/>
      <right style="medium">
        <color indexed="8"/>
      </right>
      <top/>
      <bottom style="medium">
        <color indexed="8"/>
      </bottom>
      <diagonal/>
    </border>
    <border>
      <left/>
      <right style="medium">
        <color indexed="64"/>
      </right>
      <top/>
      <bottom style="medium">
        <color indexed="8"/>
      </bottom>
      <diagonal/>
    </border>
    <border>
      <left style="medium">
        <color indexed="8"/>
      </left>
      <right style="medium">
        <color indexed="8"/>
      </right>
      <top style="medium">
        <color indexed="64"/>
      </top>
      <bottom style="thin">
        <color indexed="64"/>
      </bottom>
      <diagonal/>
    </border>
    <border>
      <left/>
      <right style="medium">
        <color indexed="8"/>
      </right>
      <top style="medium">
        <color indexed="64"/>
      </top>
      <bottom style="thin">
        <color indexed="64"/>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bottom style="thick">
        <color indexed="48"/>
      </bottom>
      <diagonal/>
    </border>
    <border>
      <left/>
      <right/>
      <top/>
      <bottom style="medium">
        <color indexed="24"/>
      </bottom>
      <diagonal/>
    </border>
    <border>
      <left/>
      <right/>
      <top/>
      <bottom style="double">
        <color indexed="53"/>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right/>
      <top/>
      <bottom style="thin">
        <color indexed="64"/>
      </bottom>
      <diagonal/>
    </border>
    <border>
      <left style="thin">
        <color indexed="64"/>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s>
  <cellStyleXfs count="46882">
    <xf numFmtId="0" fontId="0"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0" fontId="13" fillId="0" borderId="0"/>
    <xf numFmtId="0" fontId="13" fillId="0" borderId="0"/>
    <xf numFmtId="0" fontId="5" fillId="0" borderId="0"/>
    <xf numFmtId="170" fontId="41" fillId="40" borderId="0" applyNumberFormat="0" applyBorder="0" applyAlignment="0" applyProtection="0"/>
    <xf numFmtId="170" fontId="41" fillId="41" borderId="0" applyNumberFormat="0" applyBorder="0" applyAlignment="0" applyProtection="0"/>
    <xf numFmtId="170" fontId="41" fillId="42" borderId="0" applyNumberFormat="0" applyBorder="0" applyAlignment="0" applyProtection="0"/>
    <xf numFmtId="170" fontId="41" fillId="43" borderId="0" applyNumberFormat="0" applyBorder="0" applyAlignment="0" applyProtection="0"/>
    <xf numFmtId="170" fontId="41" fillId="44" borderId="0" applyNumberFormat="0" applyBorder="0" applyAlignment="0" applyProtection="0"/>
    <xf numFmtId="170" fontId="41" fillId="45" borderId="0" applyNumberFormat="0" applyBorder="0" applyAlignment="0" applyProtection="0"/>
    <xf numFmtId="170" fontId="41" fillId="46" borderId="0" applyNumberFormat="0" applyBorder="0" applyAlignment="0" applyProtection="0"/>
    <xf numFmtId="170" fontId="41" fillId="47" borderId="0" applyNumberFormat="0" applyBorder="0" applyAlignment="0" applyProtection="0"/>
    <xf numFmtId="170" fontId="41" fillId="48" borderId="0" applyNumberFormat="0" applyBorder="0" applyAlignment="0" applyProtection="0"/>
    <xf numFmtId="170" fontId="41" fillId="43" borderId="0" applyNumberFormat="0" applyBorder="0" applyAlignment="0" applyProtection="0"/>
    <xf numFmtId="170" fontId="41" fillId="46" borderId="0" applyNumberFormat="0" applyBorder="0" applyAlignment="0" applyProtection="0"/>
    <xf numFmtId="170" fontId="41" fillId="49" borderId="0" applyNumberFormat="0" applyBorder="0" applyAlignment="0" applyProtection="0"/>
    <xf numFmtId="170" fontId="42" fillId="50" borderId="0" applyNumberFormat="0" applyBorder="0" applyAlignment="0" applyProtection="0"/>
    <xf numFmtId="170" fontId="42" fillId="47" borderId="0" applyNumberFormat="0" applyBorder="0" applyAlignment="0" applyProtection="0"/>
    <xf numFmtId="170" fontId="42" fillId="48" borderId="0" applyNumberFormat="0" applyBorder="0" applyAlignment="0" applyProtection="0"/>
    <xf numFmtId="170" fontId="42" fillId="51" borderId="0" applyNumberFormat="0" applyBorder="0" applyAlignment="0" applyProtection="0"/>
    <xf numFmtId="170" fontId="42" fillId="52" borderId="0" applyNumberFormat="0" applyBorder="0" applyAlignment="0" applyProtection="0"/>
    <xf numFmtId="170" fontId="42" fillId="53" borderId="0" applyNumberFormat="0" applyBorder="0" applyAlignment="0" applyProtection="0"/>
    <xf numFmtId="170" fontId="42" fillId="54" borderId="0" applyNumberFormat="0" applyBorder="0" applyAlignment="0" applyProtection="0"/>
    <xf numFmtId="170" fontId="42" fillId="55" borderId="0" applyNumberFormat="0" applyBorder="0" applyAlignment="0" applyProtection="0"/>
    <xf numFmtId="170" fontId="42" fillId="56" borderId="0" applyNumberFormat="0" applyBorder="0" applyAlignment="0" applyProtection="0"/>
    <xf numFmtId="170" fontId="42" fillId="51" borderId="0" applyNumberFormat="0" applyBorder="0" applyAlignment="0" applyProtection="0"/>
    <xf numFmtId="170" fontId="42" fillId="52" borderId="0" applyNumberFormat="0" applyBorder="0" applyAlignment="0" applyProtection="0"/>
    <xf numFmtId="170" fontId="42" fillId="57" borderId="0" applyNumberFormat="0" applyBorder="0" applyAlignment="0" applyProtection="0"/>
    <xf numFmtId="166" fontId="56" fillId="58" borderId="74">
      <alignment horizontal="center" vertical="center"/>
    </xf>
    <xf numFmtId="166" fontId="56" fillId="58" borderId="74">
      <alignment horizontal="center" vertical="center"/>
    </xf>
    <xf numFmtId="166" fontId="56" fillId="58" borderId="74">
      <alignment horizontal="center" vertical="center"/>
    </xf>
    <xf numFmtId="166" fontId="56" fillId="58" borderId="74">
      <alignment horizontal="center" vertical="center"/>
    </xf>
    <xf numFmtId="170" fontId="43" fillId="41" borderId="0" applyNumberFormat="0" applyBorder="0" applyAlignment="0" applyProtection="0"/>
    <xf numFmtId="170" fontId="44" fillId="59" borderId="75" applyNumberFormat="0" applyAlignment="0" applyProtection="0"/>
    <xf numFmtId="170" fontId="45" fillId="60" borderId="76"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70" fontId="46"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170" fontId="47" fillId="42" borderId="0" applyNumberFormat="0" applyBorder="0" applyAlignment="0" applyProtection="0"/>
    <xf numFmtId="38" fontId="6" fillId="3" borderId="0" applyNumberFormat="0" applyBorder="0" applyAlignment="0" applyProtection="0"/>
    <xf numFmtId="38" fontId="6" fillId="3" borderId="0" applyNumberFormat="0" applyBorder="0" applyAlignment="0" applyProtection="0"/>
    <xf numFmtId="170" fontId="57" fillId="0" borderId="0" applyNumberFormat="0" applyFill="0" applyBorder="0" applyAlignment="0" applyProtection="0"/>
    <xf numFmtId="170" fontId="7" fillId="0" borderId="60" applyNumberFormat="0" applyAlignment="0" applyProtection="0">
      <alignment horizontal="left" vertical="center"/>
    </xf>
    <xf numFmtId="170" fontId="7" fillId="0" borderId="58">
      <alignment horizontal="left" vertical="center"/>
    </xf>
    <xf numFmtId="170" fontId="58" fillId="0" borderId="0" applyNumberFormat="0" applyFont="0" applyFill="0" applyBorder="0" applyProtection="0"/>
    <xf numFmtId="170" fontId="58" fillId="0" borderId="0" applyNumberFormat="0" applyFont="0" applyFill="0" applyBorder="0" applyProtection="0"/>
    <xf numFmtId="170" fontId="58" fillId="0" borderId="0" applyNumberFormat="0" applyFont="0" applyFill="0" applyBorder="0" applyProtection="0"/>
    <xf numFmtId="170" fontId="7" fillId="0" borderId="0" applyNumberFormat="0" applyFont="0" applyFill="0" applyBorder="0" applyProtection="0"/>
    <xf numFmtId="170" fontId="7" fillId="0" borderId="0" applyNumberFormat="0" applyFont="0" applyFill="0" applyBorder="0" applyProtection="0"/>
    <xf numFmtId="170" fontId="7" fillId="0" borderId="0" applyNumberFormat="0" applyFont="0" applyFill="0" applyBorder="0" applyProtection="0"/>
    <xf numFmtId="170" fontId="48" fillId="0" borderId="78" applyNumberFormat="0" applyFill="0" applyAlignment="0" applyProtection="0"/>
    <xf numFmtId="170" fontId="48" fillId="0" borderId="0" applyNumberFormat="0" applyFill="0" applyBorder="0" applyAlignment="0" applyProtection="0"/>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8" fontId="5" fillId="0" borderId="0" applyFont="0" applyFill="0" applyBorder="0" applyAlignment="0" applyProtection="0">
      <alignment horizontal="center"/>
    </xf>
    <xf numFmtId="170" fontId="59" fillId="0" borderId="79" applyNumberFormat="0" applyFill="0" applyAlignment="0" applyProtection="0"/>
    <xf numFmtId="0" fontId="83" fillId="0" borderId="0" applyNumberFormat="0" applyFill="0" applyBorder="0" applyAlignment="0" applyProtection="0">
      <alignment vertical="top"/>
      <protection locked="0"/>
    </xf>
    <xf numFmtId="10" fontId="6" fillId="61" borderId="1" applyNumberFormat="0" applyBorder="0" applyAlignment="0" applyProtection="0"/>
    <xf numFmtId="10" fontId="6" fillId="61" borderId="1" applyNumberFormat="0" applyBorder="0" applyAlignment="0" applyProtection="0"/>
    <xf numFmtId="170" fontId="49" fillId="45" borderId="75" applyNumberFormat="0" applyAlignment="0" applyProtection="0"/>
    <xf numFmtId="170" fontId="49" fillId="45" borderId="75" applyNumberFormat="0" applyAlignment="0" applyProtection="0"/>
    <xf numFmtId="170" fontId="49" fillId="45" borderId="75" applyNumberFormat="0" applyAlignment="0" applyProtection="0"/>
    <xf numFmtId="170" fontId="49" fillId="45" borderId="75" applyNumberFormat="0" applyAlignment="0" applyProtection="0"/>
    <xf numFmtId="170" fontId="49" fillId="45" borderId="75" applyNumberFormat="0" applyAlignment="0" applyProtection="0"/>
    <xf numFmtId="170" fontId="50" fillId="0" borderId="80" applyNumberFormat="0" applyFill="0" applyAlignment="0" applyProtection="0"/>
    <xf numFmtId="170" fontId="51" fillId="62" borderId="0" applyNumberFormat="0" applyBorder="0" applyAlignment="0" applyProtection="0"/>
    <xf numFmtId="37" fontId="60" fillId="0" borderId="0"/>
    <xf numFmtId="37" fontId="60" fillId="0" borderId="0"/>
    <xf numFmtId="37" fontId="60" fillId="0" borderId="0"/>
    <xf numFmtId="37" fontId="60" fillId="0" borderId="0"/>
    <xf numFmtId="169" fontId="13" fillId="0" borderId="0"/>
    <xf numFmtId="169" fontId="13" fillId="0" borderId="0"/>
    <xf numFmtId="169" fontId="13" fillId="0" borderId="0"/>
    <xf numFmtId="169"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0" fontId="5" fillId="0" borderId="0"/>
    <xf numFmtId="170" fontId="12" fillId="0" borderId="0"/>
    <xf numFmtId="17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0" fontId="5" fillId="0" borderId="0"/>
    <xf numFmtId="170" fontId="81" fillId="0" borderId="0"/>
    <xf numFmtId="17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36" fillId="0" borderId="0"/>
    <xf numFmtId="0" fontId="36" fillId="0" borderId="0"/>
    <xf numFmtId="0" fontId="36" fillId="0" borderId="0"/>
    <xf numFmtId="0" fontId="36" fillId="0" borderId="0"/>
    <xf numFmtId="170" fontId="81" fillId="0" borderId="0"/>
    <xf numFmtId="0" fontId="36" fillId="0" borderId="0"/>
    <xf numFmtId="0" fontId="36" fillId="0" borderId="0"/>
    <xf numFmtId="0" fontId="36" fillId="0" borderId="0"/>
    <xf numFmtId="0" fontId="36" fillId="0" borderId="0"/>
    <xf numFmtId="0" fontId="36" fillId="0" borderId="0"/>
    <xf numFmtId="0" fontId="36" fillId="0" borderId="0"/>
    <xf numFmtId="170" fontId="81" fillId="0" borderId="0"/>
    <xf numFmtId="170" fontId="5" fillId="0" borderId="0"/>
    <xf numFmtId="170" fontId="5" fillId="0" borderId="0"/>
    <xf numFmtId="170" fontId="5" fillId="0" borderId="0"/>
    <xf numFmtId="0" fontId="5" fillId="0" borderId="0"/>
    <xf numFmtId="170" fontId="5" fillId="63" borderId="81" applyNumberFormat="0" applyFont="0" applyAlignment="0" applyProtection="0"/>
    <xf numFmtId="170" fontId="52" fillId="59" borderId="82" applyNumberFormat="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16" fillId="2" borderId="82" applyNumberFormat="0" applyProtection="0">
      <alignment vertical="center"/>
    </xf>
    <xf numFmtId="4" fontId="16" fillId="2" borderId="82" applyNumberFormat="0" applyProtection="0">
      <alignment vertical="center"/>
    </xf>
    <xf numFmtId="4" fontId="82" fillId="64" borderId="1" applyNumberFormat="0" applyProtection="0">
      <alignment horizontal="right" vertical="center" wrapText="1"/>
    </xf>
    <xf numFmtId="4" fontId="16" fillId="2" borderId="82" applyNumberFormat="0" applyProtection="0">
      <alignment vertical="center"/>
    </xf>
    <xf numFmtId="4" fontId="82" fillId="64" borderId="1" applyNumberFormat="0" applyProtection="0">
      <alignment horizontal="right" vertical="center" wrapText="1"/>
    </xf>
    <xf numFmtId="4" fontId="65" fillId="2" borderId="83" applyNumberFormat="0" applyProtection="0">
      <alignment vertical="center"/>
    </xf>
    <xf numFmtId="4" fontId="66" fillId="65" borderId="77">
      <alignment vertical="center"/>
    </xf>
    <xf numFmtId="4" fontId="67" fillId="65" borderId="77">
      <alignment vertical="center"/>
    </xf>
    <xf numFmtId="4" fontId="66" fillId="66" borderId="77">
      <alignment vertical="center"/>
    </xf>
    <xf numFmtId="4" fontId="67" fillId="66" borderId="77">
      <alignment vertical="center"/>
    </xf>
    <xf numFmtId="4" fontId="16" fillId="2" borderId="82" applyNumberFormat="0" applyProtection="0">
      <alignment horizontal="left" vertical="center" indent="1"/>
    </xf>
    <xf numFmtId="4" fontId="16" fillId="2" borderId="82" applyNumberFormat="0" applyProtection="0">
      <alignment horizontal="left" vertical="center" indent="1"/>
    </xf>
    <xf numFmtId="4" fontId="82" fillId="64" borderId="1" applyNumberFormat="0" applyProtection="0">
      <alignment horizontal="left" vertical="center" indent="1"/>
    </xf>
    <xf numFmtId="4" fontId="16" fillId="2" borderId="82" applyNumberFormat="0" applyProtection="0">
      <alignment horizontal="left" vertical="center" indent="1"/>
    </xf>
    <xf numFmtId="4" fontId="82" fillId="64" borderId="1" applyNumberFormat="0" applyProtection="0">
      <alignment horizontal="left" vertical="center" indent="1"/>
    </xf>
    <xf numFmtId="170" fontId="17" fillId="2" borderId="83" applyNumberFormat="0" applyProtection="0">
      <alignment horizontal="left" vertical="top" indent="1"/>
    </xf>
    <xf numFmtId="4" fontId="68" fillId="67" borderId="1" applyNumberFormat="0" applyProtection="0">
      <alignment horizontal="left" vertical="center"/>
    </xf>
    <xf numFmtId="4" fontId="19" fillId="68" borderId="1" applyNumberFormat="0">
      <alignment horizontal="right" vertical="center"/>
    </xf>
    <xf numFmtId="4" fontId="16" fillId="41" borderId="83" applyNumberFormat="0" applyProtection="0">
      <alignment horizontal="right" vertical="center"/>
    </xf>
    <xf numFmtId="4" fontId="16" fillId="41" borderId="83" applyNumberFormat="0" applyProtection="0">
      <alignment horizontal="right" vertical="center"/>
    </xf>
    <xf numFmtId="4" fontId="16" fillId="47" borderId="83" applyNumberFormat="0" applyProtection="0">
      <alignment horizontal="right" vertical="center"/>
    </xf>
    <xf numFmtId="4" fontId="16" fillId="47" borderId="83" applyNumberFormat="0" applyProtection="0">
      <alignment horizontal="right" vertical="center"/>
    </xf>
    <xf numFmtId="4" fontId="16" fillId="55" borderId="83" applyNumberFormat="0" applyProtection="0">
      <alignment horizontal="right" vertical="center"/>
    </xf>
    <xf numFmtId="4" fontId="16" fillId="55" borderId="83" applyNumberFormat="0" applyProtection="0">
      <alignment horizontal="right" vertical="center"/>
    </xf>
    <xf numFmtId="4" fontId="16" fillId="49" borderId="83" applyNumberFormat="0" applyProtection="0">
      <alignment horizontal="right" vertical="center"/>
    </xf>
    <xf numFmtId="4" fontId="16" fillId="49" borderId="83" applyNumberFormat="0" applyProtection="0">
      <alignment horizontal="right" vertical="center"/>
    </xf>
    <xf numFmtId="4" fontId="16" fillId="53" borderId="83" applyNumberFormat="0" applyProtection="0">
      <alignment horizontal="right" vertical="center"/>
    </xf>
    <xf numFmtId="4" fontId="16" fillId="53" borderId="83" applyNumberFormat="0" applyProtection="0">
      <alignment horizontal="right" vertical="center"/>
    </xf>
    <xf numFmtId="4" fontId="16" fillId="57" borderId="83" applyNumberFormat="0" applyProtection="0">
      <alignment horizontal="right" vertical="center"/>
    </xf>
    <xf numFmtId="4" fontId="16" fillId="57" borderId="83" applyNumberFormat="0" applyProtection="0">
      <alignment horizontal="right" vertical="center"/>
    </xf>
    <xf numFmtId="4" fontId="16" fillId="56" borderId="83" applyNumberFormat="0" applyProtection="0">
      <alignment horizontal="right" vertical="center"/>
    </xf>
    <xf numFmtId="4" fontId="16" fillId="56" borderId="83" applyNumberFormat="0" applyProtection="0">
      <alignment horizontal="right" vertical="center"/>
    </xf>
    <xf numFmtId="4" fontId="16" fillId="69" borderId="83" applyNumberFormat="0" applyProtection="0">
      <alignment horizontal="right" vertical="center"/>
    </xf>
    <xf numFmtId="4" fontId="16" fillId="69" borderId="83" applyNumberFormat="0" applyProtection="0">
      <alignment horizontal="right" vertical="center"/>
    </xf>
    <xf numFmtId="4" fontId="16" fillId="48" borderId="83" applyNumberFormat="0" applyProtection="0">
      <alignment horizontal="right" vertical="center"/>
    </xf>
    <xf numFmtId="4" fontId="16" fillId="48" borderId="83" applyNumberFormat="0" applyProtection="0">
      <alignment horizontal="right" vertical="center"/>
    </xf>
    <xf numFmtId="4" fontId="17" fillId="0" borderId="1" applyNumberFormat="0" applyProtection="0">
      <alignment horizontal="left" vertical="center" indent="1"/>
    </xf>
    <xf numFmtId="4" fontId="16" fillId="0" borderId="1" applyNumberFormat="0" applyProtection="0">
      <alignment horizontal="left" vertical="center" indent="1"/>
    </xf>
    <xf numFmtId="4" fontId="16" fillId="0" borderId="1" applyNumberFormat="0" applyProtection="0">
      <alignment horizontal="left" vertical="center" indent="1"/>
    </xf>
    <xf numFmtId="4" fontId="16" fillId="0" borderId="1" applyNumberFormat="0" applyProtection="0">
      <alignment horizontal="left" vertical="center" indent="1"/>
    </xf>
    <xf numFmtId="4" fontId="69" fillId="70" borderId="0" applyNumberFormat="0" applyProtection="0">
      <alignment horizontal="left" vertical="center" indent="1"/>
    </xf>
    <xf numFmtId="4" fontId="69" fillId="70" borderId="0" applyNumberFormat="0" applyProtection="0">
      <alignment horizontal="left" vertical="center" indent="1"/>
    </xf>
    <xf numFmtId="4" fontId="69" fillId="70" borderId="0" applyNumberFormat="0" applyProtection="0">
      <alignment horizontal="left" vertical="center" indent="1"/>
    </xf>
    <xf numFmtId="4" fontId="69" fillId="70" borderId="0" applyNumberFormat="0" applyProtection="0">
      <alignment horizontal="left" vertical="center" indent="1"/>
    </xf>
    <xf numFmtId="4" fontId="70" fillId="59" borderId="83" applyNumberFormat="0" applyProtection="0">
      <alignment horizontal="center" vertical="center"/>
    </xf>
    <xf numFmtId="4" fontId="71" fillId="71" borderId="84">
      <alignment horizontal="left" vertical="center" indent="1"/>
    </xf>
    <xf numFmtId="4" fontId="68" fillId="0" borderId="0" applyNumberFormat="0" applyProtection="0">
      <alignment horizontal="left" vertical="center" indent="1"/>
    </xf>
    <xf numFmtId="4" fontId="68" fillId="0" borderId="0" applyNumberFormat="0" applyProtection="0">
      <alignment horizontal="left" vertical="center" indent="1"/>
    </xf>
    <xf numFmtId="4" fontId="68" fillId="0" borderId="0" applyNumberFormat="0" applyProtection="0">
      <alignment horizontal="left" vertical="center" indent="1"/>
    </xf>
    <xf numFmtId="4" fontId="68" fillId="0" borderId="0" applyNumberFormat="0" applyProtection="0">
      <alignment horizontal="left" vertical="center" indent="1"/>
    </xf>
    <xf numFmtId="4" fontId="68" fillId="0" borderId="0" applyNumberFormat="0" applyProtection="0">
      <alignment horizontal="left" vertical="center" indent="1"/>
    </xf>
    <xf numFmtId="4" fontId="68" fillId="0" borderId="0" applyNumberFormat="0" applyProtection="0">
      <alignment horizontal="left" vertical="center" indent="1"/>
    </xf>
    <xf numFmtId="4" fontId="68" fillId="0" borderId="0" applyNumberFormat="0" applyProtection="0">
      <alignment horizontal="left" vertical="center" indent="1"/>
    </xf>
    <xf numFmtId="4" fontId="68" fillId="0" borderId="0" applyNumberFormat="0" applyProtection="0">
      <alignment horizontal="left" vertical="center" indent="1"/>
    </xf>
    <xf numFmtId="170" fontId="68" fillId="72" borderId="1" applyNumberFormat="0" applyProtection="0">
      <alignment horizontal="left" vertical="center" indent="2"/>
    </xf>
    <xf numFmtId="170" fontId="68" fillId="72" borderId="1" applyNumberFormat="0" applyProtection="0">
      <alignment horizontal="left" vertical="center" indent="2"/>
    </xf>
    <xf numFmtId="170" fontId="68" fillId="72" borderId="1" applyNumberFormat="0" applyProtection="0">
      <alignment horizontal="left" vertical="center" indent="2"/>
    </xf>
    <xf numFmtId="170" fontId="68" fillId="72" borderId="1" applyNumberFormat="0" applyProtection="0">
      <alignment horizontal="left" vertical="center" indent="2"/>
    </xf>
    <xf numFmtId="170" fontId="5" fillId="70" borderId="83" applyNumberFormat="0" applyProtection="0">
      <alignment horizontal="left" vertical="top" indent="1"/>
    </xf>
    <xf numFmtId="170" fontId="5" fillId="70" borderId="83" applyNumberFormat="0" applyProtection="0">
      <alignment horizontal="left" vertical="top" indent="1"/>
    </xf>
    <xf numFmtId="170" fontId="5" fillId="70" borderId="83" applyNumberFormat="0" applyProtection="0">
      <alignment horizontal="left" vertical="top" indent="1"/>
    </xf>
    <xf numFmtId="170" fontId="5" fillId="70" borderId="83" applyNumberFormat="0" applyProtection="0">
      <alignment horizontal="left" vertical="top" indent="1"/>
    </xf>
    <xf numFmtId="170" fontId="5" fillId="70" borderId="83" applyNumberFormat="0" applyProtection="0">
      <alignment horizontal="left" vertical="top" indent="1"/>
    </xf>
    <xf numFmtId="170" fontId="5" fillId="70" borderId="83" applyNumberFormat="0" applyProtection="0">
      <alignment horizontal="left" vertical="top" indent="1"/>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5" fillId="73" borderId="83" applyNumberFormat="0" applyProtection="0">
      <alignment horizontal="left" vertical="top" indent="1"/>
    </xf>
    <xf numFmtId="170" fontId="5" fillId="73" borderId="83" applyNumberFormat="0" applyProtection="0">
      <alignment horizontal="left" vertical="top" indent="1"/>
    </xf>
    <xf numFmtId="170" fontId="5" fillId="73" borderId="83" applyNumberFormat="0" applyProtection="0">
      <alignment horizontal="left" vertical="top" indent="1"/>
    </xf>
    <xf numFmtId="170" fontId="5" fillId="73" borderId="83" applyNumberFormat="0" applyProtection="0">
      <alignment horizontal="left" vertical="top" indent="1"/>
    </xf>
    <xf numFmtId="170" fontId="5" fillId="73" borderId="83" applyNumberFormat="0" applyProtection="0">
      <alignment horizontal="left" vertical="top" indent="1"/>
    </xf>
    <xf numFmtId="170" fontId="5" fillId="73" borderId="83" applyNumberFormat="0" applyProtection="0">
      <alignment horizontal="left" vertical="top" indent="1"/>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5" fillId="58" borderId="83" applyNumberFormat="0" applyProtection="0">
      <alignment horizontal="left" vertical="top" indent="1"/>
    </xf>
    <xf numFmtId="170" fontId="5" fillId="58" borderId="83" applyNumberFormat="0" applyProtection="0">
      <alignment horizontal="left" vertical="top" indent="1"/>
    </xf>
    <xf numFmtId="170" fontId="5" fillId="58" borderId="83" applyNumberFormat="0" applyProtection="0">
      <alignment horizontal="left" vertical="top" indent="1"/>
    </xf>
    <xf numFmtId="170" fontId="5" fillId="58" borderId="83" applyNumberFormat="0" applyProtection="0">
      <alignment horizontal="left" vertical="top" indent="1"/>
    </xf>
    <xf numFmtId="170" fontId="5" fillId="58" borderId="83" applyNumberFormat="0" applyProtection="0">
      <alignment horizontal="left" vertical="top" indent="1"/>
    </xf>
    <xf numFmtId="170" fontId="5" fillId="58" borderId="83" applyNumberFormat="0" applyProtection="0">
      <alignment horizontal="left" vertical="top" indent="1"/>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5" fillId="74" borderId="83" applyNumberFormat="0" applyProtection="0">
      <alignment horizontal="left" vertical="top" indent="1"/>
    </xf>
    <xf numFmtId="170" fontId="5" fillId="74" borderId="83" applyNumberFormat="0" applyProtection="0">
      <alignment horizontal="left" vertical="top" indent="1"/>
    </xf>
    <xf numFmtId="170" fontId="5" fillId="74" borderId="83" applyNumberFormat="0" applyProtection="0">
      <alignment horizontal="left" vertical="top" indent="1"/>
    </xf>
    <xf numFmtId="170" fontId="5" fillId="74" borderId="83" applyNumberFormat="0" applyProtection="0">
      <alignment horizontal="left" vertical="top" indent="1"/>
    </xf>
    <xf numFmtId="170" fontId="5" fillId="74" borderId="83" applyNumberFormat="0" applyProtection="0">
      <alignment horizontal="left" vertical="top" indent="1"/>
    </xf>
    <xf numFmtId="170" fontId="5" fillId="74" borderId="83" applyNumberFormat="0" applyProtection="0">
      <alignment horizontal="left" vertical="top" indent="1"/>
    </xf>
    <xf numFmtId="4" fontId="16" fillId="61" borderId="83" applyNumberFormat="0" applyProtection="0">
      <alignment vertical="center"/>
    </xf>
    <xf numFmtId="4" fontId="16" fillId="61" borderId="83" applyNumberFormat="0" applyProtection="0">
      <alignment vertical="center"/>
    </xf>
    <xf numFmtId="4" fontId="72" fillId="61" borderId="83" applyNumberFormat="0" applyProtection="0">
      <alignment vertical="center"/>
    </xf>
    <xf numFmtId="4" fontId="73" fillId="65" borderId="84">
      <alignment vertical="center"/>
    </xf>
    <xf numFmtId="4" fontId="74" fillId="65" borderId="84">
      <alignment vertical="center"/>
    </xf>
    <xf numFmtId="4" fontId="73" fillId="66" borderId="84">
      <alignment vertical="center"/>
    </xf>
    <xf numFmtId="4" fontId="74" fillId="66" borderId="84">
      <alignment vertical="center"/>
    </xf>
    <xf numFmtId="4" fontId="63" fillId="0" borderId="0" applyNumberFormat="0" applyProtection="0">
      <alignment horizontal="left" vertical="center" indent="1"/>
    </xf>
    <xf numFmtId="170" fontId="16" fillId="61" borderId="83" applyNumberFormat="0" applyProtection="0">
      <alignment horizontal="left" vertical="top" indent="1"/>
    </xf>
    <xf numFmtId="170" fontId="16" fillId="61" borderId="83" applyNumberFormat="0" applyProtection="0">
      <alignment horizontal="left" vertical="top" indent="1"/>
    </xf>
    <xf numFmtId="170" fontId="19" fillId="68" borderId="1" applyNumberFormat="0">
      <alignment horizontal="left" vertical="center"/>
    </xf>
    <xf numFmtId="4" fontId="6" fillId="0" borderId="1" applyNumberFormat="0" applyProtection="0">
      <alignment horizontal="left" vertical="center" indent="1"/>
    </xf>
    <xf numFmtId="4" fontId="16" fillId="75" borderId="82" applyNumberFormat="0" applyProtection="0">
      <alignment horizontal="right" vertical="center"/>
    </xf>
    <xf numFmtId="4" fontId="16" fillId="75" borderId="82" applyNumberFormat="0" applyProtection="0">
      <alignment horizontal="right" vertical="center"/>
    </xf>
    <xf numFmtId="4" fontId="81" fillId="0" borderId="1" applyNumberFormat="0" applyProtection="0">
      <alignment horizontal="right" vertical="center" wrapText="1"/>
    </xf>
    <xf numFmtId="4" fontId="16" fillId="75" borderId="82" applyNumberFormat="0" applyProtection="0">
      <alignment horizontal="right" vertical="center"/>
    </xf>
    <xf numFmtId="4" fontId="81" fillId="0" borderId="1" applyNumberFormat="0" applyProtection="0">
      <alignment horizontal="right" vertical="center" wrapText="1"/>
    </xf>
    <xf numFmtId="4" fontId="72" fillId="76" borderId="83" applyNumberFormat="0" applyProtection="0">
      <alignment horizontal="right" vertical="center"/>
    </xf>
    <xf numFmtId="4" fontId="75" fillId="65" borderId="84">
      <alignment vertical="center"/>
    </xf>
    <xf numFmtId="4" fontId="76" fillId="65" borderId="84">
      <alignment vertical="center"/>
    </xf>
    <xf numFmtId="4" fontId="75" fillId="66" borderId="84">
      <alignment vertical="center"/>
    </xf>
    <xf numFmtId="4" fontId="76" fillId="77" borderId="84">
      <alignment vertical="center"/>
    </xf>
    <xf numFmtId="170" fontId="5" fillId="78" borderId="82" applyNumberFormat="0" applyProtection="0">
      <alignment horizontal="left" vertical="center" indent="1"/>
    </xf>
    <xf numFmtId="170" fontId="5" fillId="78" borderId="82" applyNumberFormat="0" applyProtection="0">
      <alignment horizontal="left" vertical="center" indent="1"/>
    </xf>
    <xf numFmtId="4" fontId="81" fillId="0" borderId="1" applyNumberFormat="0" applyProtection="0">
      <alignment horizontal="left" vertical="center" indent="1"/>
    </xf>
    <xf numFmtId="170" fontId="5" fillId="78" borderId="82" applyNumberFormat="0" applyProtection="0">
      <alignment horizontal="left" vertical="center" indent="1"/>
    </xf>
    <xf numFmtId="170" fontId="5" fillId="78" borderId="82" applyNumberFormat="0" applyProtection="0">
      <alignment horizontal="left" vertical="center" indent="1"/>
    </xf>
    <xf numFmtId="170" fontId="5" fillId="78" borderId="82" applyNumberFormat="0" applyProtection="0">
      <alignment horizontal="left" vertical="center" indent="1"/>
    </xf>
    <xf numFmtId="4" fontId="81" fillId="0" borderId="1" applyNumberFormat="0" applyProtection="0">
      <alignment horizontal="left" vertical="center" indent="1"/>
    </xf>
    <xf numFmtId="170" fontId="68" fillId="79" borderId="1" applyNumberFormat="0" applyProtection="0">
      <alignment horizontal="center" vertical="top" wrapText="1"/>
    </xf>
    <xf numFmtId="4" fontId="77" fillId="71" borderId="85">
      <alignment vertical="center"/>
    </xf>
    <xf numFmtId="4" fontId="78" fillId="71" borderId="85">
      <alignment vertical="center"/>
    </xf>
    <xf numFmtId="4" fontId="66" fillId="65" borderId="85">
      <alignment vertical="center"/>
    </xf>
    <xf numFmtId="4" fontId="67" fillId="65" borderId="85">
      <alignment vertical="center"/>
    </xf>
    <xf numFmtId="4" fontId="66" fillId="66" borderId="84">
      <alignment vertical="center"/>
    </xf>
    <xf numFmtId="4" fontId="67" fillId="66" borderId="84">
      <alignment vertical="center"/>
    </xf>
    <xf numFmtId="4" fontId="79" fillId="61" borderId="85">
      <alignment horizontal="left" vertical="center" indent="1"/>
    </xf>
    <xf numFmtId="4" fontId="38" fillId="0" borderId="0" applyNumberFormat="0" applyProtection="0">
      <alignment vertical="center"/>
    </xf>
    <xf numFmtId="4" fontId="55" fillId="0" borderId="83" applyNumberFormat="0" applyProtection="0">
      <alignment horizontal="right" vertical="center"/>
    </xf>
    <xf numFmtId="4" fontId="55" fillId="0" borderId="83" applyNumberFormat="0" applyProtection="0">
      <alignment horizontal="right" vertical="center"/>
    </xf>
    <xf numFmtId="170" fontId="80" fillId="71" borderId="86">
      <protection locked="0"/>
    </xf>
    <xf numFmtId="170" fontId="80" fillId="80" borderId="0"/>
    <xf numFmtId="170" fontId="64" fillId="0" borderId="0"/>
    <xf numFmtId="170" fontId="61" fillId="0" borderId="0" applyNumberFormat="0" applyFont="0" applyFill="0" applyBorder="0" applyAlignment="0" applyProtection="0"/>
    <xf numFmtId="170" fontId="61" fillId="0" borderId="0" applyNumberFormat="0" applyFont="0" applyFill="0" applyBorder="0" applyAlignment="0" applyProtection="0"/>
    <xf numFmtId="170" fontId="61" fillId="0" borderId="0" applyNumberFormat="0" applyFont="0" applyFill="0" applyBorder="0" applyAlignment="0" applyProtection="0"/>
    <xf numFmtId="170" fontId="53" fillId="0" borderId="0" applyNumberFormat="0" applyFill="0" applyBorder="0" applyAlignment="0" applyProtection="0"/>
    <xf numFmtId="170" fontId="5" fillId="0" borderId="87" applyNumberFormat="0" applyFill="0" applyBorder="0" applyAlignment="0" applyProtection="0"/>
    <xf numFmtId="170" fontId="5" fillId="0" borderId="87" applyNumberFormat="0" applyFill="0" applyBorder="0" applyAlignment="0" applyProtection="0"/>
    <xf numFmtId="170" fontId="5" fillId="0" borderId="87" applyNumberFormat="0" applyFill="0" applyBorder="0" applyAlignment="0" applyProtection="0"/>
    <xf numFmtId="170" fontId="5" fillId="0" borderId="87" applyNumberFormat="0" applyFill="0" applyBorder="0" applyAlignment="0" applyProtection="0"/>
    <xf numFmtId="37" fontId="6" fillId="2" borderId="0" applyNumberFormat="0" applyBorder="0" applyAlignment="0" applyProtection="0"/>
    <xf numFmtId="37" fontId="6" fillId="2" borderId="0" applyNumberFormat="0" applyBorder="0" applyAlignment="0" applyProtection="0"/>
    <xf numFmtId="37" fontId="6" fillId="0" borderId="0"/>
    <xf numFmtId="37" fontId="6" fillId="0" borderId="0"/>
    <xf numFmtId="37" fontId="6" fillId="0" borderId="0"/>
    <xf numFmtId="37" fontId="6" fillId="0" borderId="0"/>
    <xf numFmtId="3" fontId="62" fillId="0" borderId="79" applyProtection="0"/>
    <xf numFmtId="170" fontId="54" fillId="0" borderId="0" applyNumberFormat="0" applyFill="0" applyBorder="0" applyAlignment="0" applyProtection="0"/>
    <xf numFmtId="0" fontId="36" fillId="0" borderId="0"/>
    <xf numFmtId="0" fontId="36" fillId="0" borderId="0"/>
    <xf numFmtId="4" fontId="55" fillId="0" borderId="83"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36" fillId="0" borderId="0"/>
    <xf numFmtId="0" fontId="36" fillId="0" borderId="0"/>
    <xf numFmtId="0" fontId="36" fillId="0" borderId="0"/>
    <xf numFmtId="0" fontId="4" fillId="0" borderId="0"/>
    <xf numFmtId="0" fontId="85" fillId="0" borderId="0"/>
    <xf numFmtId="0" fontId="41" fillId="40" borderId="0" applyNumberFormat="0" applyBorder="0" applyAlignment="0" applyProtection="0"/>
    <xf numFmtId="0" fontId="41" fillId="41" borderId="0" applyNumberFormat="0" applyBorder="0" applyAlignment="0" applyProtection="0"/>
    <xf numFmtId="0" fontId="41" fillId="42" borderId="0" applyNumberFormat="0" applyBorder="0" applyAlignment="0" applyProtection="0"/>
    <xf numFmtId="0" fontId="41" fillId="43" borderId="0" applyNumberFormat="0" applyBorder="0" applyAlignment="0" applyProtection="0"/>
    <xf numFmtId="0" fontId="41" fillId="44" borderId="0" applyNumberFormat="0" applyBorder="0" applyAlignment="0" applyProtection="0"/>
    <xf numFmtId="0" fontId="41" fillId="45" borderId="0" applyNumberFormat="0" applyBorder="0" applyAlignment="0" applyProtection="0"/>
    <xf numFmtId="0" fontId="41" fillId="46" borderId="0" applyNumberFormat="0" applyBorder="0" applyAlignment="0" applyProtection="0"/>
    <xf numFmtId="0" fontId="41" fillId="47" borderId="0" applyNumberFormat="0" applyBorder="0" applyAlignment="0" applyProtection="0"/>
    <xf numFmtId="0" fontId="41" fillId="48" borderId="0" applyNumberFormat="0" applyBorder="0" applyAlignment="0" applyProtection="0"/>
    <xf numFmtId="0" fontId="41" fillId="43" borderId="0" applyNumberFormat="0" applyBorder="0" applyAlignment="0" applyProtection="0"/>
    <xf numFmtId="0" fontId="41" fillId="46" borderId="0" applyNumberFormat="0" applyBorder="0" applyAlignment="0" applyProtection="0"/>
    <xf numFmtId="0" fontId="41" fillId="49" borderId="0" applyNumberFormat="0" applyBorder="0" applyAlignment="0" applyProtection="0"/>
    <xf numFmtId="0" fontId="42" fillId="50" borderId="0" applyNumberFormat="0" applyBorder="0" applyAlignment="0" applyProtection="0"/>
    <xf numFmtId="0" fontId="42" fillId="47" borderId="0" applyNumberFormat="0" applyBorder="0" applyAlignment="0" applyProtection="0"/>
    <xf numFmtId="0" fontId="42" fillId="48" borderId="0" applyNumberFormat="0" applyBorder="0" applyAlignment="0" applyProtection="0"/>
    <xf numFmtId="0" fontId="42" fillId="51"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42" fillId="56" borderId="0" applyNumberFormat="0" applyBorder="0" applyAlignment="0" applyProtection="0"/>
    <xf numFmtId="0" fontId="42" fillId="51" borderId="0" applyNumberFormat="0" applyBorder="0" applyAlignment="0" applyProtection="0"/>
    <xf numFmtId="0" fontId="42" fillId="52" borderId="0" applyNumberFormat="0" applyBorder="0" applyAlignment="0" applyProtection="0"/>
    <xf numFmtId="0" fontId="42" fillId="57" borderId="0" applyNumberFormat="0" applyBorder="0" applyAlignment="0" applyProtection="0"/>
    <xf numFmtId="0" fontId="43" fillId="41" borderId="0" applyNumberFormat="0" applyBorder="0" applyAlignment="0" applyProtection="0"/>
    <xf numFmtId="0" fontId="44" fillId="59" borderId="75" applyNumberFormat="0" applyAlignment="0" applyProtection="0"/>
    <xf numFmtId="0" fontId="45" fillId="60" borderId="76" applyNumberFormat="0" applyAlignment="0" applyProtection="0"/>
    <xf numFmtId="43" fontId="85" fillId="0" borderId="0" applyFont="0" applyFill="0" applyBorder="0" applyAlignment="0" applyProtection="0"/>
    <xf numFmtId="0" fontId="46" fillId="0" borderId="0" applyNumberFormat="0" applyFill="0" applyBorder="0" applyAlignment="0" applyProtection="0"/>
    <xf numFmtId="0" fontId="47" fillId="42" borderId="0" applyNumberFormat="0" applyBorder="0" applyAlignment="0" applyProtection="0"/>
    <xf numFmtId="0" fontId="86" fillId="0" borderId="88" applyNumberFormat="0" applyFill="0" applyAlignment="0" applyProtection="0"/>
    <xf numFmtId="0" fontId="87" fillId="0" borderId="77" applyNumberFormat="0" applyFill="0" applyAlignment="0" applyProtection="0"/>
    <xf numFmtId="0" fontId="48" fillId="0" borderId="78" applyNumberFormat="0" applyFill="0" applyAlignment="0" applyProtection="0"/>
    <xf numFmtId="0" fontId="48" fillId="0" borderId="0" applyNumberFormat="0" applyFill="0" applyBorder="0" applyAlignment="0" applyProtection="0"/>
    <xf numFmtId="0" fontId="49" fillId="45" borderId="75" applyNumberFormat="0" applyAlignment="0" applyProtection="0"/>
    <xf numFmtId="0" fontId="50" fillId="0" borderId="80" applyNumberFormat="0" applyFill="0" applyAlignment="0" applyProtection="0"/>
    <xf numFmtId="0" fontId="51" fillId="62" borderId="0" applyNumberFormat="0" applyBorder="0" applyAlignment="0" applyProtection="0"/>
    <xf numFmtId="0" fontId="85" fillId="63" borderId="81" applyNumberFormat="0" applyFont="0" applyAlignment="0" applyProtection="0"/>
    <xf numFmtId="0" fontId="52" fillId="59" borderId="82" applyNumberFormat="0" applyAlignment="0" applyProtection="0"/>
    <xf numFmtId="9" fontId="85" fillId="0" borderId="0" applyFont="0" applyFill="0" applyBorder="0" applyAlignment="0" applyProtection="0"/>
    <xf numFmtId="0" fontId="53" fillId="0" borderId="0" applyNumberFormat="0" applyFill="0" applyBorder="0" applyAlignment="0" applyProtection="0"/>
    <xf numFmtId="0" fontId="88" fillId="0" borderId="89" applyNumberFormat="0" applyFill="0" applyAlignment="0" applyProtection="0"/>
    <xf numFmtId="0" fontId="54" fillId="0" borderId="0" applyNumberFormat="0" applyFill="0" applyBorder="0" applyAlignment="0" applyProtection="0"/>
    <xf numFmtId="0" fontId="4" fillId="0" borderId="0"/>
    <xf numFmtId="0" fontId="5" fillId="0" borderId="0"/>
    <xf numFmtId="171" fontId="90"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4" fillId="0" borderId="0"/>
    <xf numFmtId="0" fontId="57" fillId="0" borderId="0" applyNumberFormat="0" applyFill="0" applyBorder="0" applyAlignment="0" applyProtection="0"/>
    <xf numFmtId="0" fontId="7" fillId="0" borderId="60" applyNumberFormat="0" applyAlignment="0" applyProtection="0">
      <alignment horizontal="left" vertical="center"/>
    </xf>
    <xf numFmtId="0" fontId="7" fillId="0" borderId="58">
      <alignment horizontal="left" vertical="center"/>
    </xf>
    <xf numFmtId="0" fontId="58" fillId="0" borderId="0" applyNumberFormat="0" applyFont="0" applyFill="0" applyBorder="0" applyProtection="0"/>
    <xf numFmtId="0" fontId="7" fillId="0" borderId="0" applyNumberFormat="0" applyFont="0" applyFill="0" applyBorder="0" applyProtection="0"/>
    <xf numFmtId="0" fontId="7" fillId="0" borderId="0" applyNumberFormat="0" applyFont="0" applyFill="0" applyBorder="0" applyProtection="0"/>
    <xf numFmtId="0" fontId="59" fillId="0" borderId="79" applyNumberFormat="0" applyFill="0" applyAlignment="0" applyProtection="0"/>
    <xf numFmtId="0" fontId="5" fillId="0" borderId="0"/>
    <xf numFmtId="0" fontId="5" fillId="0" borderId="0"/>
    <xf numFmtId="0" fontId="5" fillId="0" borderId="0"/>
    <xf numFmtId="0" fontId="4" fillId="0" borderId="0"/>
    <xf numFmtId="9" fontId="5" fillId="0" borderId="0" applyFont="0" applyFill="0" applyBorder="0" applyAlignment="0" applyProtection="0"/>
    <xf numFmtId="4" fontId="91" fillId="2" borderId="90" applyNumberFormat="0" applyProtection="0">
      <alignment vertical="center"/>
    </xf>
    <xf numFmtId="4" fontId="92" fillId="2" borderId="90" applyNumberFormat="0" applyProtection="0">
      <alignment vertical="center"/>
    </xf>
    <xf numFmtId="4" fontId="93" fillId="2" borderId="90" applyNumberFormat="0" applyProtection="0">
      <alignment horizontal="left" vertical="center" indent="1"/>
    </xf>
    <xf numFmtId="0" fontId="17" fillId="2" borderId="83" applyNumberFormat="0" applyProtection="0">
      <alignment horizontal="left" vertical="top" indent="1"/>
    </xf>
    <xf numFmtId="4" fontId="94" fillId="70" borderId="90" applyNumberFormat="0" applyProtection="0">
      <alignment horizontal="left" vertical="center" indent="1"/>
    </xf>
    <xf numFmtId="4" fontId="75" fillId="77" borderId="90" applyNumberFormat="0" applyProtection="0">
      <alignment vertical="center"/>
    </xf>
    <xf numFmtId="4" fontId="84" fillId="81" borderId="90" applyNumberFormat="0" applyProtection="0">
      <alignment vertical="center"/>
    </xf>
    <xf numFmtId="4" fontId="75" fillId="65" borderId="90" applyNumberFormat="0" applyProtection="0">
      <alignment vertical="center"/>
    </xf>
    <xf numFmtId="4" fontId="66" fillId="77" borderId="90" applyNumberFormat="0" applyProtection="0">
      <alignment vertical="center"/>
    </xf>
    <xf numFmtId="4" fontId="79" fillId="82" borderId="90" applyNumberFormat="0" applyProtection="0">
      <alignment horizontal="left" vertical="center" indent="1"/>
    </xf>
    <xf numFmtId="4" fontId="79" fillId="74" borderId="90" applyNumberFormat="0" applyProtection="0">
      <alignment horizontal="left" vertical="center" indent="1"/>
    </xf>
    <xf numFmtId="4" fontId="95" fillId="70" borderId="90" applyNumberFormat="0" applyProtection="0">
      <alignment horizontal="left" vertical="center" indent="1"/>
    </xf>
    <xf numFmtId="4" fontId="96" fillId="58" borderId="90" applyNumberFormat="0" applyProtection="0">
      <alignment vertical="center"/>
    </xf>
    <xf numFmtId="4" fontId="71" fillId="71" borderId="90" applyNumberFormat="0" applyProtection="0">
      <alignment horizontal="left" vertical="center" indent="1"/>
    </xf>
    <xf numFmtId="4" fontId="97" fillId="74" borderId="90" applyNumberFormat="0" applyProtection="0">
      <alignment horizontal="left" vertical="center" indent="1"/>
    </xf>
    <xf numFmtId="4" fontId="98" fillId="70" borderId="90"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4" fontId="99" fillId="71" borderId="90" applyNumberFormat="0" applyProtection="0">
      <alignment vertical="center"/>
    </xf>
    <xf numFmtId="4" fontId="100" fillId="71" borderId="90" applyNumberFormat="0" applyProtection="0">
      <alignment vertical="center"/>
    </xf>
    <xf numFmtId="4" fontId="79" fillId="74" borderId="90" applyNumberFormat="0" applyProtection="0">
      <alignment horizontal="left" vertical="center" indent="1"/>
    </xf>
    <xf numFmtId="0" fontId="16" fillId="61" borderId="83" applyNumberFormat="0" applyProtection="0">
      <alignment horizontal="left" vertical="top" indent="1"/>
    </xf>
    <xf numFmtId="0" fontId="16" fillId="61" borderId="83" applyNumberFormat="0" applyProtection="0">
      <alignment horizontal="left" vertical="top" indent="1"/>
    </xf>
    <xf numFmtId="4" fontId="101" fillId="71" borderId="90" applyNumberFormat="0" applyProtection="0">
      <alignment vertical="center"/>
    </xf>
    <xf numFmtId="4" fontId="102" fillId="71" borderId="90" applyNumberFormat="0" applyProtection="0">
      <alignment vertical="center"/>
    </xf>
    <xf numFmtId="4" fontId="79" fillId="74" borderId="90" applyNumberFormat="0" applyProtection="0">
      <alignment horizontal="left" vertical="center" indent="1"/>
    </xf>
    <xf numFmtId="0" fontId="16" fillId="73" borderId="83" applyNumberFormat="0" applyProtection="0">
      <alignment horizontal="left" vertical="top" indent="1"/>
    </xf>
    <xf numFmtId="0" fontId="16" fillId="73" borderId="83" applyNumberFormat="0" applyProtection="0">
      <alignment horizontal="left" vertical="top" indent="1"/>
    </xf>
    <xf numFmtId="4" fontId="77" fillId="71" borderId="90" applyNumberFormat="0" applyProtection="0">
      <alignment vertical="center"/>
    </xf>
    <xf numFmtId="4" fontId="78" fillId="71" borderId="90" applyNumberFormat="0" applyProtection="0">
      <alignment vertical="center"/>
    </xf>
    <xf numFmtId="4" fontId="79" fillId="61" borderId="90" applyNumberFormat="0" applyProtection="0">
      <alignment horizontal="left" vertical="center" indent="1"/>
    </xf>
    <xf numFmtId="4" fontId="103" fillId="58" borderId="90" applyNumberFormat="0" applyProtection="0">
      <alignment horizontal="left" indent="1"/>
    </xf>
    <xf numFmtId="4" fontId="89" fillId="71" borderId="90" applyNumberFormat="0" applyProtection="0">
      <alignment vertical="center"/>
    </xf>
    <xf numFmtId="0" fontId="61" fillId="0" borderId="0" applyNumberFormat="0" applyFon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4" fillId="0" borderId="0"/>
    <xf numFmtId="0" fontId="4" fillId="0" borderId="0"/>
    <xf numFmtId="43" fontId="5"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8" fontId="5" fillId="0" borderId="0" applyFont="0" applyFill="0" applyBorder="0" applyAlignment="0" applyProtection="0">
      <alignment horizontal="center"/>
    </xf>
    <xf numFmtId="0" fontId="5" fillId="0" borderId="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4" fillId="0" borderId="0"/>
    <xf numFmtId="0" fontId="5" fillId="0" borderId="0"/>
    <xf numFmtId="0" fontId="41" fillId="45" borderId="0" applyNumberFormat="0" applyBorder="0" applyAlignment="0" applyProtection="0"/>
    <xf numFmtId="0" fontId="41" fillId="45" borderId="0" applyNumberFormat="0" applyBorder="0" applyAlignment="0" applyProtection="0"/>
    <xf numFmtId="0" fontId="41" fillId="40"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7" borderId="0" applyNumberFormat="0" applyBorder="0" applyAlignment="0" applyProtection="0"/>
    <xf numFmtId="0" fontId="41" fillId="47" borderId="0" applyNumberFormat="0" applyBorder="0" applyAlignment="0" applyProtection="0"/>
    <xf numFmtId="0" fontId="41" fillId="41" borderId="0" applyNumberFormat="0" applyBorder="0" applyAlignment="0" applyProtection="0"/>
    <xf numFmtId="0" fontId="41" fillId="47" borderId="0" applyNumberFormat="0" applyBorder="0" applyAlignment="0" applyProtection="0"/>
    <xf numFmtId="0" fontId="41" fillId="47" borderId="0" applyNumberFormat="0" applyBorder="0" applyAlignment="0" applyProtection="0"/>
    <xf numFmtId="0" fontId="41" fillId="47"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42"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3"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45"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46"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48"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4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49"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2" fillId="48"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1"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53"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83" borderId="0" applyNumberFormat="0" applyBorder="0" applyAlignment="0" applyProtection="0"/>
    <xf numFmtId="0" fontId="42" fillId="83" borderId="0" applyNumberFormat="0" applyBorder="0" applyAlignment="0" applyProtection="0"/>
    <xf numFmtId="0" fontId="42" fillId="51" borderId="0" applyNumberFormat="0" applyBorder="0" applyAlignment="0" applyProtection="0"/>
    <xf numFmtId="0" fontId="42" fillId="83" borderId="0" applyNumberFormat="0" applyBorder="0" applyAlignment="0" applyProtection="0"/>
    <xf numFmtId="0" fontId="42" fillId="83" borderId="0" applyNumberFormat="0" applyBorder="0" applyAlignment="0" applyProtection="0"/>
    <xf numFmtId="0" fontId="42" fillId="83" borderId="0" applyNumberFormat="0" applyBorder="0" applyAlignment="0" applyProtection="0"/>
    <xf numFmtId="0" fontId="44" fillId="84" borderId="75" applyNumberFormat="0" applyAlignment="0" applyProtection="0"/>
    <xf numFmtId="0" fontId="44" fillId="84" borderId="75" applyNumberFormat="0" applyAlignment="0" applyProtection="0"/>
    <xf numFmtId="0" fontId="44" fillId="59" borderId="75" applyNumberFormat="0" applyAlignment="0" applyProtection="0"/>
    <xf numFmtId="0" fontId="44" fillId="84" borderId="75" applyNumberFormat="0" applyAlignment="0" applyProtection="0"/>
    <xf numFmtId="0" fontId="44" fillId="84" borderId="75" applyNumberFormat="0" applyAlignment="0" applyProtection="0"/>
    <xf numFmtId="0" fontId="44" fillId="84" borderId="75" applyNumberFormat="0" applyAlignment="0" applyProtection="0"/>
    <xf numFmtId="43" fontId="5" fillId="0" borderId="0" applyFont="0" applyFill="0" applyBorder="0" applyAlignment="0" applyProtection="0"/>
    <xf numFmtId="43" fontId="4"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4"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0" fontId="106" fillId="0" borderId="91" applyNumberFormat="0" applyFill="0" applyAlignment="0" applyProtection="0"/>
    <xf numFmtId="0" fontId="106" fillId="0" borderId="91" applyNumberFormat="0" applyFill="0" applyAlignment="0" applyProtection="0"/>
    <xf numFmtId="0" fontId="86" fillId="0" borderId="88" applyNumberFormat="0" applyFill="0" applyAlignment="0" applyProtection="0"/>
    <xf numFmtId="0" fontId="106" fillId="0" borderId="91" applyNumberFormat="0" applyFill="0" applyAlignment="0" applyProtection="0"/>
    <xf numFmtId="0" fontId="106" fillId="0" borderId="91" applyNumberFormat="0" applyFill="0" applyAlignment="0" applyProtection="0"/>
    <xf numFmtId="0" fontId="106" fillId="0" borderId="91" applyNumberFormat="0" applyFill="0" applyAlignment="0" applyProtection="0"/>
    <xf numFmtId="0" fontId="58" fillId="0" borderId="0" applyNumberFormat="0" applyFont="0" applyFill="0" applyBorder="0" applyProtection="0"/>
    <xf numFmtId="0" fontId="58" fillId="0" borderId="0" applyNumberFormat="0" applyFont="0" applyFill="0" applyBorder="0" applyProtection="0"/>
    <xf numFmtId="0" fontId="58" fillId="0" borderId="0" applyNumberFormat="0" applyFont="0" applyFill="0" applyBorder="0" applyProtection="0"/>
    <xf numFmtId="0" fontId="58" fillId="0" borderId="0" applyNumberFormat="0" applyFont="0" applyFill="0" applyBorder="0" applyProtection="0"/>
    <xf numFmtId="0" fontId="58" fillId="0" borderId="0" applyNumberFormat="0" applyFont="0" applyFill="0" applyBorder="0" applyProtection="0"/>
    <xf numFmtId="0" fontId="58" fillId="0" borderId="0" applyNumberFormat="0" applyFont="0" applyFill="0" applyBorder="0" applyProtection="0"/>
    <xf numFmtId="0" fontId="7" fillId="0" borderId="0" applyNumberFormat="0" applyFont="0" applyFill="0" applyBorder="0" applyProtection="0"/>
    <xf numFmtId="0" fontId="107" fillId="0" borderId="77" applyNumberFormat="0" applyFill="0" applyAlignment="0" applyProtection="0"/>
    <xf numFmtId="0" fontId="107" fillId="0" borderId="77" applyNumberFormat="0" applyFill="0" applyAlignment="0" applyProtection="0"/>
    <xf numFmtId="0" fontId="87" fillId="0" borderId="77" applyNumberFormat="0" applyFill="0" applyAlignment="0" applyProtection="0"/>
    <xf numFmtId="0" fontId="107" fillId="0" borderId="77" applyNumberFormat="0" applyFill="0" applyAlignment="0" applyProtection="0"/>
    <xf numFmtId="0" fontId="107" fillId="0" borderId="77" applyNumberFormat="0" applyFill="0" applyAlignment="0" applyProtection="0"/>
    <xf numFmtId="0" fontId="107" fillId="0" borderId="77" applyNumberFormat="0" applyFill="0" applyAlignment="0" applyProtection="0"/>
    <xf numFmtId="0" fontId="7" fillId="0" borderId="0" applyNumberFormat="0" applyFont="0" applyFill="0" applyBorder="0" applyProtection="0"/>
    <xf numFmtId="0" fontId="7" fillId="0" borderId="0" applyNumberFormat="0" applyFont="0" applyFill="0" applyBorder="0" applyProtection="0"/>
    <xf numFmtId="0" fontId="7" fillId="0" borderId="0" applyNumberFormat="0" applyFont="0" applyFill="0" applyBorder="0" applyProtection="0"/>
    <xf numFmtId="0" fontId="7" fillId="0" borderId="0" applyNumberFormat="0" applyFont="0" applyFill="0" applyBorder="0" applyProtection="0"/>
    <xf numFmtId="0" fontId="7" fillId="0" borderId="0" applyNumberFormat="0" applyFont="0" applyFill="0" applyBorder="0" applyProtection="0"/>
    <xf numFmtId="0" fontId="104" fillId="0" borderId="92" applyNumberFormat="0" applyFill="0" applyAlignment="0" applyProtection="0"/>
    <xf numFmtId="0" fontId="104" fillId="0" borderId="92" applyNumberFormat="0" applyFill="0" applyAlignment="0" applyProtection="0"/>
    <xf numFmtId="0" fontId="48" fillId="0" borderId="78" applyNumberFormat="0" applyFill="0" applyAlignment="0" applyProtection="0"/>
    <xf numFmtId="0" fontId="104" fillId="0" borderId="92" applyNumberFormat="0" applyFill="0" applyAlignment="0" applyProtection="0"/>
    <xf numFmtId="0" fontId="104" fillId="0" borderId="92" applyNumberFormat="0" applyFill="0" applyAlignment="0" applyProtection="0"/>
    <xf numFmtId="0" fontId="104" fillId="0" borderId="92"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8"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167" fontId="5" fillId="0" borderId="0">
      <protection locked="0"/>
    </xf>
    <xf numFmtId="0" fontId="49" fillId="62" borderId="75" applyNumberFormat="0" applyAlignment="0" applyProtection="0"/>
    <xf numFmtId="0" fontId="49" fillId="62" borderId="75" applyNumberFormat="0" applyAlignment="0" applyProtection="0"/>
    <xf numFmtId="0" fontId="49" fillId="45" borderId="75" applyNumberFormat="0" applyAlignment="0" applyProtection="0"/>
    <xf numFmtId="0" fontId="49" fillId="62" borderId="75" applyNumberFormat="0" applyAlignment="0" applyProtection="0"/>
    <xf numFmtId="0" fontId="49" fillId="62" borderId="75" applyNumberFormat="0" applyAlignment="0" applyProtection="0"/>
    <xf numFmtId="0" fontId="49" fillId="62" borderId="75" applyNumberFormat="0" applyAlignment="0" applyProtection="0"/>
    <xf numFmtId="0" fontId="49" fillId="45" borderId="75" applyNumberFormat="0" applyAlignment="0" applyProtection="0"/>
    <xf numFmtId="0" fontId="49" fillId="45" borderId="75" applyNumberFormat="0" applyAlignment="0" applyProtection="0"/>
    <xf numFmtId="0" fontId="49" fillId="45" borderId="75" applyNumberFormat="0" applyAlignment="0" applyProtection="0"/>
    <xf numFmtId="0" fontId="49" fillId="45" borderId="75" applyNumberFormat="0" applyAlignment="0" applyProtection="0"/>
    <xf numFmtId="0" fontId="49" fillId="45" borderId="75" applyNumberFormat="0" applyAlignment="0" applyProtection="0"/>
    <xf numFmtId="0" fontId="8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5" fillId="0" borderId="0"/>
    <xf numFmtId="0" fontId="85" fillId="0" borderId="0"/>
    <xf numFmtId="0" fontId="5" fillId="0" borderId="0"/>
    <xf numFmtId="0" fontId="5" fillId="0" borderId="0"/>
    <xf numFmtId="0" fontId="5" fillId="0" borderId="0"/>
    <xf numFmtId="0" fontId="4" fillId="0" borderId="0"/>
    <xf numFmtId="0" fontId="5" fillId="0" borderId="0"/>
    <xf numFmtId="0" fontId="5" fillId="0" borderId="0"/>
    <xf numFmtId="0" fontId="4"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8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85" fillId="0" borderId="0"/>
    <xf numFmtId="0" fontId="5" fillId="0" borderId="0"/>
    <xf numFmtId="0" fontId="5" fillId="0" borderId="0"/>
    <xf numFmtId="0" fontId="4" fillId="0" borderId="0"/>
    <xf numFmtId="0" fontId="5" fillId="0" borderId="0"/>
    <xf numFmtId="0" fontId="8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85" fillId="0" borderId="0"/>
    <xf numFmtId="0" fontId="5" fillId="0" borderId="0"/>
    <xf numFmtId="0" fontId="5" fillId="63" borderId="81" applyNumberFormat="0" applyFont="0" applyAlignment="0" applyProtection="0"/>
    <xf numFmtId="0" fontId="5" fillId="63" borderId="81" applyNumberFormat="0" applyFont="0" applyAlignment="0" applyProtection="0"/>
    <xf numFmtId="0" fontId="85" fillId="63" borderId="81" applyNumberFormat="0" applyFont="0" applyAlignment="0" applyProtection="0"/>
    <xf numFmtId="0" fontId="5" fillId="63" borderId="81" applyNumberFormat="0" applyFont="0" applyAlignment="0" applyProtection="0"/>
    <xf numFmtId="0" fontId="5" fillId="63" borderId="81" applyNumberFormat="0" applyFont="0" applyAlignment="0" applyProtection="0"/>
    <xf numFmtId="0" fontId="5" fillId="63" borderId="81" applyNumberFormat="0" applyFont="0" applyAlignment="0" applyProtection="0"/>
    <xf numFmtId="0" fontId="52" fillId="84" borderId="82" applyNumberFormat="0" applyAlignment="0" applyProtection="0"/>
    <xf numFmtId="0" fontId="52" fillId="84" borderId="82" applyNumberFormat="0" applyAlignment="0" applyProtection="0"/>
    <xf numFmtId="0" fontId="52" fillId="59" borderId="82" applyNumberFormat="0" applyAlignment="0" applyProtection="0"/>
    <xf numFmtId="0" fontId="52" fillId="84" borderId="82" applyNumberFormat="0" applyAlignment="0" applyProtection="0"/>
    <xf numFmtId="0" fontId="52" fillId="84" borderId="82" applyNumberFormat="0" applyAlignment="0" applyProtection="0"/>
    <xf numFmtId="0" fontId="52" fillId="84" borderId="82" applyNumberFormat="0" applyAlignment="0" applyProtection="0"/>
    <xf numFmtId="9"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5" fillId="0" borderId="0" applyFont="0" applyFill="0" applyBorder="0" applyAlignment="0" applyProtection="0"/>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center"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0" borderId="83" applyNumberFormat="0" applyProtection="0">
      <alignment horizontal="left" vertical="top"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center"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73" borderId="83" applyNumberFormat="0" applyProtection="0">
      <alignment horizontal="left" vertical="top"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center"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58" borderId="83" applyNumberFormat="0" applyProtection="0">
      <alignment horizontal="left" vertical="top"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center"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5" fillId="74" borderId="83" applyNumberFormat="0" applyProtection="0">
      <alignment horizontal="left" vertical="top" indent="1"/>
    </xf>
    <xf numFmtId="0" fontId="105" fillId="0" borderId="0" applyNumberFormat="0" applyFill="0" applyBorder="0" applyAlignment="0" applyProtection="0"/>
    <xf numFmtId="0" fontId="105" fillId="0" borderId="0" applyNumberFormat="0" applyFill="0" applyBorder="0" applyAlignment="0" applyProtection="0"/>
    <xf numFmtId="0" fontId="53"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88" fillId="0" borderId="93" applyNumberFormat="0" applyFill="0" applyAlignment="0" applyProtection="0"/>
    <xf numFmtId="0" fontId="88" fillId="0" borderId="93" applyNumberFormat="0" applyFill="0" applyAlignment="0" applyProtection="0"/>
    <xf numFmtId="0" fontId="88" fillId="0" borderId="89" applyNumberFormat="0" applyFill="0" applyAlignment="0" applyProtection="0"/>
    <xf numFmtId="0" fontId="88" fillId="0" borderId="93" applyNumberFormat="0" applyFill="0" applyAlignment="0" applyProtection="0"/>
    <xf numFmtId="0" fontId="88" fillId="0" borderId="93" applyNumberFormat="0" applyFill="0" applyAlignment="0" applyProtection="0"/>
    <xf numFmtId="0" fontId="88" fillId="0" borderId="93" applyNumberFormat="0" applyFill="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5" fillId="0" borderId="87" applyNumberFormat="0" applyFill="0" applyBorder="0" applyAlignment="0" applyProtection="0"/>
    <xf numFmtId="0" fontId="4" fillId="0" borderId="0"/>
    <xf numFmtId="9" fontId="5"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9" fontId="85" fillId="0" borderId="0" applyFont="0" applyFill="0" applyBorder="0" applyAlignment="0" applyProtection="0"/>
    <xf numFmtId="0" fontId="49" fillId="45" borderId="75" applyNumberFormat="0" applyAlignment="0" applyProtection="0"/>
    <xf numFmtId="43" fontId="85" fillId="0" borderId="0" applyFont="0" applyFill="0" applyBorder="0" applyAlignment="0" applyProtection="0"/>
    <xf numFmtId="0" fontId="8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4" fillId="0" borderId="0"/>
    <xf numFmtId="0" fontId="4" fillId="0" borderId="0"/>
    <xf numFmtId="0" fontId="4" fillId="0" borderId="0"/>
    <xf numFmtId="9"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9" fontId="85" fillId="0" borderId="0" applyFont="0" applyFill="0" applyBorder="0" applyAlignment="0" applyProtection="0"/>
    <xf numFmtId="43" fontId="85" fillId="0" borderId="0" applyFont="0" applyFill="0" applyBorder="0" applyAlignment="0" applyProtection="0"/>
    <xf numFmtId="0" fontId="85" fillId="0" borderId="0"/>
    <xf numFmtId="9" fontId="85" fillId="0" borderId="0" applyFont="0" applyFill="0" applyBorder="0" applyAlignment="0" applyProtection="0"/>
    <xf numFmtId="43" fontId="85" fillId="0" borderId="0" applyFont="0" applyFill="0" applyBorder="0" applyAlignment="0" applyProtection="0"/>
    <xf numFmtId="0" fontId="49" fillId="45" borderId="75" applyNumberFormat="0" applyAlignment="0" applyProtection="0"/>
    <xf numFmtId="0" fontId="85" fillId="0" borderId="0"/>
    <xf numFmtId="0" fontId="49" fillId="45" borderId="75" applyNumberFormat="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1" fillId="40" borderId="0" applyNumberFormat="0" applyBorder="0" applyAlignment="0" applyProtection="0"/>
    <xf numFmtId="0" fontId="41" fillId="41" borderId="0" applyNumberFormat="0" applyBorder="0" applyAlignment="0" applyProtection="0"/>
    <xf numFmtId="0" fontId="41" fillId="42" borderId="0" applyNumberFormat="0" applyBorder="0" applyAlignment="0" applyProtection="0"/>
    <xf numFmtId="0" fontId="41" fillId="43" borderId="0" applyNumberFormat="0" applyBorder="0" applyAlignment="0" applyProtection="0"/>
    <xf numFmtId="0" fontId="41" fillId="44" borderId="0" applyNumberFormat="0" applyBorder="0" applyAlignment="0" applyProtection="0"/>
    <xf numFmtId="0" fontId="41" fillId="45" borderId="0" applyNumberFormat="0" applyBorder="0" applyAlignment="0" applyProtection="0"/>
    <xf numFmtId="0" fontId="41" fillId="46" borderId="0" applyNumberFormat="0" applyBorder="0" applyAlignment="0" applyProtection="0"/>
    <xf numFmtId="0" fontId="41" fillId="47" borderId="0" applyNumberFormat="0" applyBorder="0" applyAlignment="0" applyProtection="0"/>
    <xf numFmtId="0" fontId="41" fillId="48" borderId="0" applyNumberFormat="0" applyBorder="0" applyAlignment="0" applyProtection="0"/>
    <xf numFmtId="0" fontId="41" fillId="43" borderId="0" applyNumberFormat="0" applyBorder="0" applyAlignment="0" applyProtection="0"/>
    <xf numFmtId="0" fontId="41" fillId="46" borderId="0" applyNumberFormat="0" applyBorder="0" applyAlignment="0" applyProtection="0"/>
    <xf numFmtId="0" fontId="41" fillId="49" borderId="0" applyNumberFormat="0" applyBorder="0" applyAlignment="0" applyProtection="0"/>
    <xf numFmtId="0" fontId="42" fillId="50" borderId="0" applyNumberFormat="0" applyBorder="0" applyAlignment="0" applyProtection="0"/>
    <xf numFmtId="0" fontId="42" fillId="47" borderId="0" applyNumberFormat="0" applyBorder="0" applyAlignment="0" applyProtection="0"/>
    <xf numFmtId="0" fontId="42" fillId="48" borderId="0" applyNumberFormat="0" applyBorder="0" applyAlignment="0" applyProtection="0"/>
    <xf numFmtId="0" fontId="42" fillId="51"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42" fillId="56" borderId="0" applyNumberFormat="0" applyBorder="0" applyAlignment="0" applyProtection="0"/>
    <xf numFmtId="0" fontId="42" fillId="51" borderId="0" applyNumberFormat="0" applyBorder="0" applyAlignment="0" applyProtection="0"/>
    <xf numFmtId="0" fontId="42" fillId="52" borderId="0" applyNumberFormat="0" applyBorder="0" applyAlignment="0" applyProtection="0"/>
    <xf numFmtId="0" fontId="42" fillId="57" borderId="0" applyNumberFormat="0" applyBorder="0" applyAlignment="0" applyProtection="0"/>
    <xf numFmtId="0" fontId="43" fillId="41" borderId="0" applyNumberFormat="0" applyBorder="0" applyAlignment="0" applyProtection="0"/>
    <xf numFmtId="0" fontId="44" fillId="59" borderId="75" applyNumberFormat="0" applyAlignment="0" applyProtection="0"/>
    <xf numFmtId="0" fontId="45" fillId="60" borderId="76" applyNumberFormat="0" applyAlignment="0" applyProtection="0"/>
    <xf numFmtId="43" fontId="85" fillId="0" borderId="0" applyFont="0" applyFill="0" applyBorder="0" applyAlignment="0" applyProtection="0"/>
    <xf numFmtId="0" fontId="46" fillId="0" borderId="0" applyNumberFormat="0" applyFill="0" applyBorder="0" applyAlignment="0" applyProtection="0"/>
    <xf numFmtId="0" fontId="47" fillId="42" borderId="0" applyNumberFormat="0" applyBorder="0" applyAlignment="0" applyProtection="0"/>
    <xf numFmtId="0" fontId="86" fillId="0" borderId="88" applyNumberFormat="0" applyFill="0" applyAlignment="0" applyProtection="0"/>
    <xf numFmtId="0" fontId="87" fillId="0" borderId="77" applyNumberFormat="0" applyFill="0" applyAlignment="0" applyProtection="0"/>
    <xf numFmtId="0" fontId="48" fillId="0" borderId="78" applyNumberFormat="0" applyFill="0" applyAlignment="0" applyProtection="0"/>
    <xf numFmtId="0" fontId="48" fillId="0" borderId="0" applyNumberFormat="0" applyFill="0" applyBorder="0" applyAlignment="0" applyProtection="0"/>
    <xf numFmtId="0" fontId="50" fillId="0" borderId="80" applyNumberFormat="0" applyFill="0" applyAlignment="0" applyProtection="0"/>
    <xf numFmtId="0" fontId="51" fillId="62" borderId="0" applyNumberFormat="0" applyBorder="0" applyAlignment="0" applyProtection="0"/>
    <xf numFmtId="0" fontId="85" fillId="63" borderId="81" applyNumberFormat="0" applyFont="0" applyAlignment="0" applyProtection="0"/>
    <xf numFmtId="0" fontId="52" fillId="59" borderId="82" applyNumberFormat="0" applyAlignment="0" applyProtection="0"/>
    <xf numFmtId="0" fontId="53" fillId="0" borderId="0" applyNumberFormat="0" applyFill="0" applyBorder="0" applyAlignment="0" applyProtection="0"/>
    <xf numFmtId="0" fontId="88" fillId="0" borderId="89" applyNumberFormat="0" applyFill="0" applyAlignment="0" applyProtection="0"/>
    <xf numFmtId="0" fontId="5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5" fillId="0" borderId="0"/>
    <xf numFmtId="170" fontId="5" fillId="78" borderId="82" applyNumberFormat="0" applyProtection="0">
      <alignment horizontal="left" vertical="center" indent="1"/>
    </xf>
    <xf numFmtId="4" fontId="16" fillId="75" borderId="82" applyNumberFormat="0" applyProtection="0">
      <alignment horizontal="right" vertical="center"/>
    </xf>
    <xf numFmtId="170" fontId="16" fillId="61" borderId="83" applyNumberFormat="0" applyProtection="0">
      <alignment horizontal="left" vertical="top" indent="1"/>
    </xf>
    <xf numFmtId="4" fontId="72" fillId="61" borderId="83" applyNumberFormat="0" applyProtection="0">
      <alignment vertical="center"/>
    </xf>
    <xf numFmtId="4" fontId="16" fillId="61" borderId="83" applyNumberFormat="0" applyProtection="0">
      <alignment vertical="center"/>
    </xf>
    <xf numFmtId="170" fontId="5" fillId="74" borderId="83" applyNumberFormat="0" applyProtection="0">
      <alignment horizontal="left" vertical="top" indent="1"/>
    </xf>
    <xf numFmtId="170" fontId="5" fillId="74" borderId="83" applyNumberFormat="0" applyProtection="0">
      <alignment horizontal="left" vertical="top" indent="1"/>
    </xf>
    <xf numFmtId="170" fontId="5" fillId="74" borderId="83" applyNumberFormat="0" applyProtection="0">
      <alignment horizontal="left" vertical="top" indent="1"/>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5" fillId="58" borderId="83" applyNumberFormat="0" applyProtection="0">
      <alignment horizontal="left" vertical="top" indent="1"/>
    </xf>
    <xf numFmtId="170" fontId="5" fillId="58" borderId="83" applyNumberFormat="0" applyProtection="0">
      <alignment horizontal="left" vertical="top" indent="1"/>
    </xf>
    <xf numFmtId="170" fontId="5" fillId="58" borderId="83" applyNumberFormat="0" applyProtection="0">
      <alignment horizontal="left" vertical="top" indent="1"/>
    </xf>
    <xf numFmtId="170" fontId="12" fillId="0" borderId="1" applyNumberFormat="0" applyProtection="0">
      <alignment horizontal="left" vertical="center" indent="2"/>
    </xf>
    <xf numFmtId="170" fontId="5" fillId="73" borderId="83" applyNumberFormat="0" applyProtection="0">
      <alignment horizontal="left" vertical="top" indent="1"/>
    </xf>
    <xf numFmtId="170" fontId="5" fillId="73" borderId="83" applyNumberFormat="0" applyProtection="0">
      <alignment horizontal="left" vertical="top" indent="1"/>
    </xf>
    <xf numFmtId="170" fontId="5" fillId="73" borderId="83" applyNumberFormat="0" applyProtection="0">
      <alignment horizontal="left" vertical="top" indent="1"/>
    </xf>
    <xf numFmtId="170" fontId="12" fillId="0" borderId="1" applyNumberFormat="0" applyProtection="0">
      <alignment horizontal="left" vertical="center" indent="2"/>
    </xf>
    <xf numFmtId="170" fontId="17" fillId="2" borderId="83" applyNumberFormat="0" applyProtection="0">
      <alignment horizontal="left" vertical="top" indent="1"/>
    </xf>
    <xf numFmtId="170" fontId="5" fillId="0" borderId="0"/>
    <xf numFmtId="170" fontId="42" fillId="51" borderId="0" applyNumberFormat="0" applyBorder="0" applyAlignment="0" applyProtection="0"/>
    <xf numFmtId="170" fontId="42" fillId="47" borderId="0" applyNumberFormat="0" applyBorder="0" applyAlignment="0" applyProtection="0"/>
    <xf numFmtId="170" fontId="41" fillId="40" borderId="0" applyNumberFormat="0" applyBorder="0" applyAlignment="0" applyProtection="0"/>
    <xf numFmtId="170" fontId="81" fillId="0" borderId="0"/>
    <xf numFmtId="170" fontId="5" fillId="0" borderId="0"/>
    <xf numFmtId="170" fontId="12" fillId="0" borderId="1" applyNumberFormat="0" applyProtection="0">
      <alignment horizontal="left" vertical="center" indent="2"/>
    </xf>
    <xf numFmtId="170" fontId="5" fillId="70" borderId="83" applyNumberFormat="0" applyProtection="0">
      <alignment horizontal="left" vertical="top" indent="1"/>
    </xf>
    <xf numFmtId="170" fontId="12" fillId="0" borderId="1" applyNumberFormat="0" applyProtection="0">
      <alignment horizontal="left" vertical="center" indent="2"/>
    </xf>
    <xf numFmtId="170" fontId="12" fillId="0" borderId="1" applyNumberFormat="0" applyProtection="0">
      <alignment horizontal="left" vertical="center" indent="2"/>
    </xf>
    <xf numFmtId="170" fontId="5" fillId="70" borderId="83" applyNumberFormat="0" applyProtection="0">
      <alignment horizontal="left" vertical="top" indent="1"/>
    </xf>
    <xf numFmtId="170" fontId="5" fillId="70" borderId="83" applyNumberFormat="0" applyProtection="0">
      <alignment horizontal="left" vertical="top" indent="1"/>
    </xf>
    <xf numFmtId="170" fontId="68" fillId="72" borderId="1" applyNumberFormat="0" applyProtection="0">
      <alignment horizontal="left" vertical="center" indent="2"/>
    </xf>
    <xf numFmtId="4" fontId="68" fillId="0" borderId="0" applyNumberFormat="0" applyProtection="0">
      <alignment horizontal="left" vertical="center" indent="1"/>
    </xf>
    <xf numFmtId="4" fontId="71" fillId="71" borderId="84">
      <alignment horizontal="left" vertical="center" indent="1"/>
    </xf>
    <xf numFmtId="4" fontId="70" fillId="59" borderId="83" applyNumberFormat="0" applyProtection="0">
      <alignment horizontal="center" vertical="center"/>
    </xf>
    <xf numFmtId="4" fontId="69" fillId="70" borderId="0" applyNumberFormat="0" applyProtection="0">
      <alignment horizontal="left" vertical="center" indent="1"/>
    </xf>
    <xf numFmtId="4" fontId="16" fillId="0" borderId="1" applyNumberFormat="0" applyProtection="0">
      <alignment horizontal="left" vertical="center" indent="1"/>
    </xf>
    <xf numFmtId="4" fontId="17" fillId="0" borderId="1" applyNumberFormat="0" applyProtection="0">
      <alignment horizontal="left" vertical="center" indent="1"/>
    </xf>
    <xf numFmtId="4" fontId="68" fillId="67" borderId="1" applyNumberFormat="0" applyProtection="0">
      <alignment horizontal="left" vertical="center"/>
    </xf>
    <xf numFmtId="4" fontId="16" fillId="2" borderId="82" applyNumberFormat="0" applyProtection="0">
      <alignment horizontal="left" vertical="center" indent="1"/>
    </xf>
    <xf numFmtId="9" fontId="5" fillId="0" borderId="0" applyFont="0" applyFill="0" applyBorder="0" applyAlignment="0" applyProtection="0"/>
    <xf numFmtId="9" fontId="5" fillId="0" borderId="0" applyFont="0" applyFill="0" applyBorder="0" applyAlignment="0" applyProtection="0"/>
    <xf numFmtId="170" fontId="52" fillId="59" borderId="82" applyNumberFormat="0" applyAlignment="0" applyProtection="0"/>
    <xf numFmtId="170" fontId="5" fillId="0" borderId="0"/>
    <xf numFmtId="0" fontId="5" fillId="0" borderId="0"/>
    <xf numFmtId="170" fontId="12" fillId="0" borderId="0"/>
    <xf numFmtId="170" fontId="5" fillId="0" borderId="0"/>
    <xf numFmtId="0" fontId="5" fillId="0" borderId="0"/>
    <xf numFmtId="170" fontId="51" fillId="62" borderId="0" applyNumberFormat="0" applyBorder="0" applyAlignment="0" applyProtection="0"/>
    <xf numFmtId="170" fontId="50" fillId="0" borderId="80" applyNumberFormat="0" applyFill="0" applyAlignment="0" applyProtection="0"/>
    <xf numFmtId="170" fontId="49" fillId="45" borderId="75" applyNumberFormat="0" applyAlignment="0" applyProtection="0"/>
    <xf numFmtId="170" fontId="49" fillId="45" borderId="75" applyNumberFormat="0" applyAlignment="0" applyProtection="0"/>
    <xf numFmtId="170" fontId="49" fillId="45" borderId="75" applyNumberFormat="0" applyAlignment="0" applyProtection="0"/>
    <xf numFmtId="170" fontId="59" fillId="0" borderId="79" applyNumberFormat="0" applyFill="0" applyAlignment="0" applyProtection="0"/>
    <xf numFmtId="170" fontId="48" fillId="0" borderId="0" applyNumberFormat="0" applyFill="0" applyBorder="0" applyAlignment="0" applyProtection="0"/>
    <xf numFmtId="170" fontId="48" fillId="0" borderId="78" applyNumberFormat="0" applyFill="0" applyAlignment="0" applyProtection="0"/>
    <xf numFmtId="170" fontId="7" fillId="0" borderId="0" applyNumberFormat="0" applyFont="0" applyFill="0" applyBorder="0" applyProtection="0"/>
    <xf numFmtId="170" fontId="7" fillId="0" borderId="0" applyNumberFormat="0" applyFont="0" applyFill="0" applyBorder="0" applyProtection="0"/>
    <xf numFmtId="170" fontId="58" fillId="0" borderId="0" applyNumberFormat="0" applyFont="0" applyFill="0" applyBorder="0" applyProtection="0"/>
    <xf numFmtId="170" fontId="7" fillId="0" borderId="58">
      <alignment horizontal="left" vertical="center"/>
    </xf>
    <xf numFmtId="170" fontId="57" fillId="0" borderId="0" applyNumberFormat="0" applyFill="0" applyBorder="0" applyAlignment="0" applyProtection="0"/>
    <xf numFmtId="170" fontId="46" fillId="0" borderId="0" applyNumberForma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45" fillId="60" borderId="76" applyNumberFormat="0" applyAlignment="0" applyProtection="0"/>
    <xf numFmtId="170" fontId="44" fillId="59" borderId="75" applyNumberFormat="0" applyAlignment="0" applyProtection="0"/>
    <xf numFmtId="170" fontId="43" fillId="41" borderId="0" applyNumberFormat="0" applyBorder="0" applyAlignment="0" applyProtection="0"/>
    <xf numFmtId="170" fontId="42" fillId="57" borderId="0" applyNumberFormat="0" applyBorder="0" applyAlignment="0" applyProtection="0"/>
    <xf numFmtId="170" fontId="42" fillId="52" borderId="0" applyNumberFormat="0" applyBorder="0" applyAlignment="0" applyProtection="0"/>
    <xf numFmtId="170" fontId="42" fillId="51" borderId="0" applyNumberFormat="0" applyBorder="0" applyAlignment="0" applyProtection="0"/>
    <xf numFmtId="170" fontId="42" fillId="56" borderId="0" applyNumberFormat="0" applyBorder="0" applyAlignment="0" applyProtection="0"/>
    <xf numFmtId="170" fontId="42" fillId="55" borderId="0" applyNumberFormat="0" applyBorder="0" applyAlignment="0" applyProtection="0"/>
    <xf numFmtId="170" fontId="42" fillId="54" borderId="0" applyNumberFormat="0" applyBorder="0" applyAlignment="0" applyProtection="0"/>
    <xf numFmtId="170" fontId="42" fillId="53" borderId="0" applyNumberFormat="0" applyBorder="0" applyAlignment="0" applyProtection="0"/>
    <xf numFmtId="170" fontId="42" fillId="52" borderId="0" applyNumberFormat="0" applyBorder="0" applyAlignment="0" applyProtection="0"/>
    <xf numFmtId="170" fontId="41" fillId="46" borderId="0" applyNumberFormat="0" applyBorder="0" applyAlignment="0" applyProtection="0"/>
    <xf numFmtId="170" fontId="42" fillId="50" borderId="0" applyNumberFormat="0" applyBorder="0" applyAlignment="0" applyProtection="0"/>
    <xf numFmtId="170" fontId="41" fillId="49" borderId="0" applyNumberFormat="0" applyBorder="0" applyAlignment="0" applyProtection="0"/>
    <xf numFmtId="170" fontId="41" fillId="48" borderId="0" applyNumberFormat="0" applyBorder="0" applyAlignment="0" applyProtection="0"/>
    <xf numFmtId="170" fontId="41" fillId="44" borderId="0" applyNumberFormat="0" applyBorder="0" applyAlignment="0" applyProtection="0"/>
    <xf numFmtId="170" fontId="41" fillId="43" borderId="0" applyNumberFormat="0" applyBorder="0" applyAlignment="0" applyProtection="0"/>
    <xf numFmtId="170" fontId="41" fillId="42" borderId="0" applyNumberFormat="0" applyBorder="0" applyAlignment="0" applyProtection="0"/>
    <xf numFmtId="170" fontId="41" fillId="41" borderId="0" applyNumberFormat="0" applyBorder="0" applyAlignment="0" applyProtection="0"/>
    <xf numFmtId="170" fontId="5" fillId="70" borderId="83" applyNumberFormat="0" applyProtection="0">
      <alignment horizontal="left" vertical="top" indent="1"/>
    </xf>
    <xf numFmtId="170" fontId="68" fillId="72" borderId="1" applyNumberFormat="0" applyProtection="0">
      <alignment horizontal="left" vertical="center" indent="2"/>
    </xf>
    <xf numFmtId="170" fontId="68" fillId="72" borderId="1" applyNumberFormat="0" applyProtection="0">
      <alignment horizontal="left" vertical="center" indent="2"/>
    </xf>
    <xf numFmtId="4" fontId="68" fillId="0" borderId="0" applyNumberFormat="0" applyProtection="0">
      <alignment horizontal="left" vertical="center" indent="1"/>
    </xf>
    <xf numFmtId="4" fontId="16" fillId="2" borderId="82" applyNumberFormat="0" applyProtection="0">
      <alignment vertical="center"/>
    </xf>
    <xf numFmtId="9" fontId="5" fillId="0" borderId="0" applyFont="0" applyFill="0" applyBorder="0" applyAlignment="0" applyProtection="0"/>
    <xf numFmtId="0" fontId="5" fillId="0" borderId="0"/>
    <xf numFmtId="170" fontId="5" fillId="63" borderId="81" applyNumberFormat="0" applyFont="0" applyAlignment="0" applyProtection="0"/>
    <xf numFmtId="170" fontId="5" fillId="0" borderId="0"/>
    <xf numFmtId="170" fontId="12" fillId="0" borderId="0"/>
    <xf numFmtId="170" fontId="58" fillId="0" borderId="0" applyNumberFormat="0" applyFont="0" applyFill="0" applyBorder="0" applyProtection="0"/>
    <xf numFmtId="170" fontId="7" fillId="0" borderId="60" applyNumberFormat="0" applyAlignment="0" applyProtection="0">
      <alignment horizontal="left" vertical="center"/>
    </xf>
    <xf numFmtId="170" fontId="47" fillId="42" borderId="0" applyNumberFormat="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41" fillId="43" borderId="0" applyNumberFormat="0" applyBorder="0" applyAlignment="0" applyProtection="0"/>
    <xf numFmtId="170" fontId="41" fillId="46" borderId="0" applyNumberFormat="0" applyBorder="0" applyAlignment="0" applyProtection="0"/>
    <xf numFmtId="170" fontId="41" fillId="47" borderId="0" applyNumberFormat="0" applyBorder="0" applyAlignment="0" applyProtection="0"/>
    <xf numFmtId="170" fontId="81" fillId="0" borderId="0"/>
    <xf numFmtId="4" fontId="72" fillId="76" borderId="83" applyNumberFormat="0" applyProtection="0">
      <alignment horizontal="right" vertical="center"/>
    </xf>
    <xf numFmtId="170" fontId="16" fillId="61" borderId="83" applyNumberFormat="0" applyProtection="0">
      <alignment horizontal="left" vertical="top" indent="1"/>
    </xf>
    <xf numFmtId="4" fontId="63" fillId="0" borderId="0" applyNumberFormat="0" applyProtection="0">
      <alignment horizontal="left" vertical="center" indent="1"/>
    </xf>
    <xf numFmtId="170" fontId="5" fillId="74" borderId="83" applyNumberFormat="0" applyProtection="0">
      <alignment horizontal="left" vertical="top" indent="1"/>
    </xf>
    <xf numFmtId="170" fontId="5" fillId="74" borderId="83" applyNumberFormat="0" applyProtection="0">
      <alignment horizontal="left" vertical="top" indent="1"/>
    </xf>
    <xf numFmtId="170" fontId="12" fillId="0" borderId="1" applyNumberFormat="0" applyProtection="0">
      <alignment horizontal="left" vertical="center" indent="2"/>
    </xf>
    <xf numFmtId="170" fontId="5" fillId="58" borderId="83" applyNumberFormat="0" applyProtection="0">
      <alignment horizontal="left" vertical="top" indent="1"/>
    </xf>
    <xf numFmtId="170" fontId="5" fillId="58" borderId="83" applyNumberFormat="0" applyProtection="0">
      <alignment horizontal="left" vertical="top" indent="1"/>
    </xf>
    <xf numFmtId="170" fontId="12" fillId="0" borderId="1" applyNumberFormat="0" applyProtection="0">
      <alignment horizontal="left" vertical="center" indent="2"/>
    </xf>
    <xf numFmtId="170" fontId="5" fillId="73" borderId="83" applyNumberFormat="0" applyProtection="0">
      <alignment horizontal="left" vertical="top" indent="1"/>
    </xf>
    <xf numFmtId="170" fontId="5" fillId="73" borderId="83" applyNumberFormat="0" applyProtection="0">
      <alignment horizontal="left" vertical="top" indent="1"/>
    </xf>
    <xf numFmtId="170" fontId="5" fillId="70" borderId="83" applyNumberFormat="0" applyProtection="0">
      <alignment horizontal="left" vertical="top" indent="1"/>
    </xf>
    <xf numFmtId="4" fontId="65" fillId="2" borderId="83" applyNumberFormat="0" applyProtection="0">
      <alignment vertical="center"/>
    </xf>
    <xf numFmtId="170" fontId="42" fillId="48" borderId="0" applyNumberFormat="0" applyBorder="0" applyAlignment="0" applyProtection="0"/>
    <xf numFmtId="170" fontId="41" fillId="45" borderId="0" applyNumberFormat="0" applyBorder="0" applyAlignment="0" applyProtection="0"/>
    <xf numFmtId="0" fontId="5" fillId="0" borderId="0"/>
    <xf numFmtId="170" fontId="81" fillId="0" borderId="0"/>
    <xf numFmtId="170" fontId="68" fillId="79" borderId="1" applyNumberFormat="0" applyProtection="0">
      <alignment horizontal="center" vertical="top" wrapText="1"/>
    </xf>
    <xf numFmtId="4" fontId="77" fillId="71" borderId="85">
      <alignment vertical="center"/>
    </xf>
    <xf numFmtId="4" fontId="78" fillId="71" borderId="85">
      <alignment vertical="center"/>
    </xf>
    <xf numFmtId="4" fontId="79" fillId="61" borderId="85">
      <alignment horizontal="left" vertical="center" indent="1"/>
    </xf>
    <xf numFmtId="4" fontId="38" fillId="0" borderId="0" applyNumberFormat="0" applyProtection="0">
      <alignment vertical="center"/>
    </xf>
    <xf numFmtId="4" fontId="55" fillId="0" borderId="83" applyNumberFormat="0" applyProtection="0">
      <alignment horizontal="right" vertical="center"/>
    </xf>
    <xf numFmtId="170" fontId="61" fillId="0" borderId="0" applyNumberFormat="0" applyFont="0" applyFill="0" applyBorder="0" applyAlignment="0" applyProtection="0"/>
    <xf numFmtId="170" fontId="53" fillId="0" borderId="0" applyNumberFormat="0" applyFill="0" applyBorder="0" applyAlignment="0" applyProtection="0"/>
    <xf numFmtId="170" fontId="5" fillId="0" borderId="87" applyNumberFormat="0" applyFill="0" applyBorder="0" applyAlignment="0" applyProtection="0"/>
    <xf numFmtId="170" fontId="5" fillId="0" borderId="87" applyNumberFormat="0" applyFill="0" applyBorder="0" applyAlignment="0" applyProtection="0"/>
    <xf numFmtId="170" fontId="5" fillId="0" borderId="87" applyNumberFormat="0" applyFill="0" applyBorder="0" applyAlignment="0" applyProtection="0"/>
    <xf numFmtId="170" fontId="5" fillId="0" borderId="87" applyNumberFormat="0" applyFill="0" applyBorder="0" applyAlignment="0" applyProtection="0"/>
    <xf numFmtId="0" fontId="5" fillId="0" borderId="0"/>
    <xf numFmtId="170" fontId="54" fillId="0" borderId="0" applyNumberForma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58" fillId="0" borderId="0" applyNumberFormat="0" applyFont="0" applyFill="0" applyBorder="0" applyProtection="0"/>
    <xf numFmtId="0" fontId="7" fillId="0" borderId="0" applyNumberFormat="0" applyFont="0" applyFill="0" applyBorder="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87" applyNumberFormat="0" applyFill="0" applyBorder="0" applyAlignment="0" applyProtection="0"/>
    <xf numFmtId="0" fontId="4" fillId="0" borderId="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9" fillId="45" borderId="75" applyNumberFormat="0" applyAlignment="0" applyProtection="0"/>
    <xf numFmtId="43" fontId="85" fillId="0" borderId="0" applyFont="0" applyFill="0" applyBorder="0" applyAlignment="0" applyProtection="0"/>
    <xf numFmtId="9" fontId="85" fillId="0" borderId="0" applyFont="0" applyFill="0" applyBorder="0" applyAlignment="0" applyProtection="0"/>
    <xf numFmtId="0" fontId="85" fillId="0" borderId="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105" fillId="0" borderId="0" applyNumberFormat="0" applyFill="0" applyBorder="0" applyAlignment="0" applyProtection="0"/>
    <xf numFmtId="0" fontId="5" fillId="46" borderId="83" applyNumberFormat="0" applyProtection="0">
      <alignment horizontal="left" vertical="center" indent="1"/>
    </xf>
    <xf numFmtId="0" fontId="5" fillId="85" borderId="83" applyNumberFormat="0" applyProtection="0">
      <alignment horizontal="left" vertical="center" indent="1"/>
    </xf>
    <xf numFmtId="0" fontId="111" fillId="102" borderId="75" applyNumberFormat="0" applyAlignment="0" applyProtection="0"/>
    <xf numFmtId="173" fontId="5" fillId="0" borderId="0" applyFont="0" applyFill="0" applyBorder="0" applyAlignment="0" applyProtection="0"/>
    <xf numFmtId="0" fontId="88" fillId="103" borderId="0" applyNumberFormat="0" applyBorder="0" applyAlignment="0" applyProtection="0"/>
    <xf numFmtId="0" fontId="112" fillId="0" borderId="0" applyNumberFormat="0" applyFill="0" applyBorder="0" applyAlignment="0" applyProtection="0"/>
    <xf numFmtId="0" fontId="104" fillId="0" borderId="95" applyNumberFormat="0" applyFill="0" applyAlignment="0" applyProtection="0"/>
    <xf numFmtId="0" fontId="52" fillId="102" borderId="82" applyNumberFormat="0" applyAlignment="0" applyProtection="0"/>
    <xf numFmtId="0" fontId="5" fillId="46" borderId="83" applyNumberFormat="0" applyProtection="0">
      <alignment horizontal="left" vertical="top" indent="1"/>
    </xf>
    <xf numFmtId="0" fontId="5" fillId="83" borderId="83" applyNumberFormat="0" applyProtection="0">
      <alignment horizontal="left" vertical="top" indent="1"/>
    </xf>
    <xf numFmtId="0" fontId="4" fillId="21" borderId="0" applyNumberFormat="0" applyBorder="0" applyAlignment="0" applyProtection="0"/>
    <xf numFmtId="4" fontId="16" fillId="85" borderId="83" applyNumberFormat="0" applyProtection="0">
      <alignment horizontal="left" vertical="center" indent="1"/>
    </xf>
    <xf numFmtId="4" fontId="16" fillId="76" borderId="83" applyNumberFormat="0" applyProtection="0">
      <alignment horizontal="right" vertical="center"/>
    </xf>
    <xf numFmtId="0" fontId="16" fillId="85" borderId="83" applyNumberFormat="0" applyProtection="0">
      <alignment horizontal="left" vertical="top" indent="1"/>
    </xf>
    <xf numFmtId="0" fontId="16" fillId="63" borderId="83" applyNumberFormat="0" applyProtection="0">
      <alignment horizontal="left" vertical="top" indent="1"/>
    </xf>
    <xf numFmtId="0" fontId="4" fillId="34" borderId="0" applyNumberFormat="0" applyBorder="0" applyAlignment="0" applyProtection="0"/>
    <xf numFmtId="4" fontId="16" fillId="85" borderId="0" applyNumberFormat="0" applyProtection="0">
      <alignment horizontal="left" vertical="center" indent="1"/>
    </xf>
    <xf numFmtId="0" fontId="88" fillId="0" borderId="98" applyNumberFormat="0" applyFill="0" applyAlignment="0" applyProtection="0"/>
    <xf numFmtId="0" fontId="35" fillId="39"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4" fontId="17" fillId="62" borderId="83" applyNumberFormat="0" applyProtection="0">
      <alignment horizontal="left" vertical="center" indent="1"/>
    </xf>
    <xf numFmtId="4" fontId="16" fillId="85" borderId="83" applyNumberFormat="0" applyProtection="0">
      <alignment horizontal="right" vertical="center"/>
    </xf>
    <xf numFmtId="4" fontId="72" fillId="63" borderId="83" applyNumberFormat="0" applyProtection="0">
      <alignment vertical="center"/>
    </xf>
    <xf numFmtId="0" fontId="4" fillId="22" borderId="0" applyNumberFormat="0" applyBorder="0" applyAlignment="0" applyProtection="0"/>
    <xf numFmtId="0" fontId="4" fillId="29" borderId="0" applyNumberFormat="0" applyBorder="0" applyAlignment="0" applyProtection="0"/>
    <xf numFmtId="0" fontId="35" fillId="36" borderId="0" applyNumberFormat="0" applyBorder="0" applyAlignment="0" applyProtection="0"/>
    <xf numFmtId="0" fontId="35" fillId="27" borderId="0" applyNumberFormat="0" applyBorder="0" applyAlignment="0" applyProtection="0"/>
    <xf numFmtId="0" fontId="35" fillId="23" borderId="0" applyNumberFormat="0" applyBorder="0" applyAlignment="0" applyProtection="0"/>
    <xf numFmtId="4" fontId="69" fillId="83" borderId="0" applyNumberFormat="0" applyProtection="0">
      <alignment horizontal="left" vertical="center" indent="1"/>
    </xf>
    <xf numFmtId="0" fontId="5" fillId="84" borderId="1" applyNumberFormat="0">
      <protection locked="0"/>
    </xf>
    <xf numFmtId="0" fontId="35" fillId="35" borderId="0" applyNumberFormat="0" applyBorder="0" applyAlignment="0" applyProtection="0"/>
    <xf numFmtId="0" fontId="4" fillId="38" borderId="0" applyNumberFormat="0" applyBorder="0" applyAlignment="0" applyProtection="0"/>
    <xf numFmtId="0" fontId="25" fillId="9" borderId="0" applyNumberFormat="0" applyBorder="0" applyAlignment="0" applyProtection="0"/>
    <xf numFmtId="0" fontId="35" fillId="28" borderId="0" applyNumberFormat="0" applyBorder="0" applyAlignment="0" applyProtection="0"/>
    <xf numFmtId="0" fontId="35" fillId="20" borderId="0" applyNumberFormat="0" applyBorder="0" applyAlignment="0" applyProtection="0"/>
    <xf numFmtId="0" fontId="5" fillId="83" borderId="83" applyNumberFormat="0" applyProtection="0">
      <alignment horizontal="left" vertical="center" indent="1"/>
    </xf>
    <xf numFmtId="0" fontId="5" fillId="85" borderId="83" applyNumberFormat="0" applyProtection="0">
      <alignment horizontal="left" vertical="top" indent="1"/>
    </xf>
    <xf numFmtId="0" fontId="5" fillId="76" borderId="83" applyNumberFormat="0" applyProtection="0">
      <alignment horizontal="left" vertical="top" indent="1"/>
    </xf>
    <xf numFmtId="4" fontId="55" fillId="76" borderId="83" applyNumberFormat="0" applyProtection="0">
      <alignment horizontal="right" vertical="center"/>
    </xf>
    <xf numFmtId="0" fontId="4" fillId="25" borderId="0" applyNumberFormat="0" applyBorder="0" applyAlignment="0" applyProtection="0"/>
    <xf numFmtId="0" fontId="35" fillId="32" borderId="0" applyNumberFormat="0" applyBorder="0" applyAlignment="0" applyProtection="0"/>
    <xf numFmtId="0" fontId="35" fillId="16" borderId="0" applyNumberFormat="0" applyBorder="0" applyAlignment="0" applyProtection="0"/>
    <xf numFmtId="0" fontId="27" fillId="12" borderId="68" applyNumberFormat="0" applyAlignment="0" applyProtection="0"/>
    <xf numFmtId="0" fontId="31" fillId="14" borderId="71" applyNumberFormat="0" applyAlignment="0" applyProtection="0"/>
    <xf numFmtId="0" fontId="29" fillId="13" borderId="68" applyNumberFormat="0" applyAlignment="0" applyProtection="0"/>
    <xf numFmtId="4" fontId="16" fillId="63" borderId="83" applyNumberFormat="0" applyProtection="0">
      <alignment horizontal="left" vertical="center" indent="1"/>
    </xf>
    <xf numFmtId="4" fontId="115" fillId="108" borderId="0" applyNumberFormat="0" applyProtection="0">
      <alignment horizontal="left" vertical="center" indent="1"/>
    </xf>
    <xf numFmtId="0" fontId="4" fillId="17" borderId="0" applyNumberFormat="0" applyBorder="0" applyAlignment="0" applyProtection="0"/>
    <xf numFmtId="0" fontId="35" fillId="31" borderId="0" applyNumberFormat="0" applyBorder="0" applyAlignment="0" applyProtection="0"/>
    <xf numFmtId="0" fontId="33" fillId="0" borderId="0" applyNumberFormat="0" applyFill="0" applyBorder="0" applyAlignment="0" applyProtection="0"/>
    <xf numFmtId="0" fontId="26" fillId="10" borderId="0" applyNumberFormat="0" applyBorder="0" applyAlignment="0" applyProtection="0"/>
    <xf numFmtId="0" fontId="30" fillId="0" borderId="70" applyNumberFormat="0" applyFill="0" applyAlignment="0" applyProtection="0"/>
    <xf numFmtId="0" fontId="24" fillId="0" borderId="67" applyNumberFormat="0" applyFill="0" applyAlignment="0" applyProtection="0"/>
    <xf numFmtId="0" fontId="23" fillId="0" borderId="66" applyNumberFormat="0" applyFill="0" applyAlignment="0" applyProtection="0"/>
    <xf numFmtId="0" fontId="105" fillId="0" borderId="0" applyNumberFormat="0" applyFill="0" applyBorder="0" applyAlignment="0" applyProtection="0"/>
    <xf numFmtId="0" fontId="4" fillId="0" borderId="0"/>
    <xf numFmtId="0" fontId="4" fillId="26" borderId="0" applyNumberFormat="0" applyBorder="0" applyAlignment="0" applyProtection="0"/>
    <xf numFmtId="0" fontId="24" fillId="0" borderId="0" applyNumberFormat="0" applyFill="0" applyBorder="0" applyAlignment="0" applyProtection="0"/>
    <xf numFmtId="0" fontId="22" fillId="0" borderId="65" applyNumberFormat="0" applyFill="0" applyAlignment="0" applyProtection="0"/>
    <xf numFmtId="0" fontId="4" fillId="18" borderId="0" applyNumberFormat="0" applyBorder="0" applyAlignment="0" applyProtection="0"/>
    <xf numFmtId="0" fontId="4" fillId="30" borderId="0" applyNumberFormat="0" applyBorder="0" applyAlignment="0" applyProtection="0"/>
    <xf numFmtId="0" fontId="35" fillId="19" borderId="0" applyNumberFormat="0" applyBorder="0" applyAlignment="0" applyProtection="0"/>
    <xf numFmtId="0" fontId="35" fillId="24" borderId="0" applyNumberFormat="0" applyBorder="0" applyAlignment="0" applyProtection="0"/>
    <xf numFmtId="0" fontId="32" fillId="0" borderId="0" applyNumberFormat="0" applyFill="0" applyBorder="0" applyAlignment="0" applyProtection="0"/>
    <xf numFmtId="0" fontId="28" fillId="13" borderId="69" applyNumberFormat="0" applyAlignment="0" applyProtection="0"/>
    <xf numFmtId="0" fontId="4" fillId="38" borderId="0" applyNumberFormat="0" applyBorder="0" applyAlignment="0" applyProtection="0"/>
    <xf numFmtId="0" fontId="4" fillId="37" borderId="0" applyNumberFormat="0" applyBorder="0" applyAlignment="0" applyProtection="0"/>
    <xf numFmtId="0" fontId="35" fillId="24" borderId="0" applyNumberFormat="0" applyBorder="0" applyAlignment="0" applyProtection="0"/>
    <xf numFmtId="0" fontId="4" fillId="21" borderId="0" applyNumberFormat="0" applyBorder="0" applyAlignment="0" applyProtection="0"/>
    <xf numFmtId="0" fontId="35" fillId="20" borderId="0" applyNumberFormat="0" applyBorder="0" applyAlignment="0" applyProtection="0"/>
    <xf numFmtId="0" fontId="4" fillId="18" borderId="0" applyNumberFormat="0" applyBorder="0" applyAlignment="0" applyProtection="0"/>
    <xf numFmtId="0" fontId="4" fillId="17" borderId="0" applyNumberFormat="0" applyBorder="0" applyAlignment="0" applyProtection="0"/>
    <xf numFmtId="0" fontId="4" fillId="0" borderId="0"/>
    <xf numFmtId="0" fontId="4" fillId="15" borderId="72" applyNumberFormat="0" applyFont="0" applyAlignment="0" applyProtection="0"/>
    <xf numFmtId="0" fontId="109" fillId="11" borderId="0" applyNumberFormat="0" applyBorder="0" applyAlignment="0" applyProtection="0"/>
    <xf numFmtId="4" fontId="16" fillId="63" borderId="83" applyNumberFormat="0" applyProtection="0">
      <alignment vertical="center"/>
    </xf>
    <xf numFmtId="4" fontId="16" fillId="76" borderId="0" applyNumberFormat="0" applyProtection="0">
      <alignment horizontal="left" vertical="center" indent="1"/>
    </xf>
    <xf numFmtId="4" fontId="16" fillId="76" borderId="0" applyNumberFormat="0" applyProtection="0">
      <alignment horizontal="left" vertical="center" indent="1"/>
    </xf>
    <xf numFmtId="4" fontId="17" fillId="107" borderId="97" applyNumberFormat="0" applyProtection="0">
      <alignment horizontal="left" vertical="center" indent="1"/>
    </xf>
    <xf numFmtId="4" fontId="17" fillId="85" borderId="0" applyNumberFormat="0" applyProtection="0">
      <alignment horizontal="left" vertical="center" indent="1"/>
    </xf>
    <xf numFmtId="0" fontId="17" fillId="62" borderId="83" applyNumberFormat="0" applyProtection="0">
      <alignment horizontal="left" vertical="top" indent="1"/>
    </xf>
    <xf numFmtId="4" fontId="17" fillId="62" borderId="83" applyNumberFormat="0" applyProtection="0">
      <alignment vertical="center"/>
    </xf>
    <xf numFmtId="0" fontId="5" fillId="100" borderId="81" applyNumberFormat="0" applyFont="0" applyAlignment="0" applyProtection="0"/>
    <xf numFmtId="0" fontId="51" fillId="101" borderId="0" applyNumberFormat="0" applyBorder="0" applyAlignment="0" applyProtection="0"/>
    <xf numFmtId="0" fontId="114" fillId="0" borderId="96" applyNumberFormat="0" applyFill="0" applyAlignment="0" applyProtection="0"/>
    <xf numFmtId="0" fontId="104" fillId="0" borderId="0" applyNumberFormat="0" applyFill="0" applyBorder="0" applyAlignment="0" applyProtection="0"/>
    <xf numFmtId="0" fontId="106" fillId="0" borderId="94" applyNumberFormat="0" applyFill="0" applyAlignment="0" applyProtection="0"/>
    <xf numFmtId="0" fontId="47" fillId="106" borderId="0" applyNumberFormat="0" applyBorder="0" applyAlignment="0" applyProtection="0"/>
    <xf numFmtId="0" fontId="88" fillId="105" borderId="0" applyNumberFormat="0" applyBorder="0" applyAlignment="0" applyProtection="0"/>
    <xf numFmtId="0" fontId="88" fillId="104" borderId="0" applyNumberFormat="0" applyBorder="0" applyAlignment="0" applyProtection="0"/>
    <xf numFmtId="172" fontId="5" fillId="0" borderId="0" applyFont="0" applyFill="0" applyBorder="0" applyAlignment="0" applyProtection="0"/>
    <xf numFmtId="0" fontId="45" fillId="93" borderId="76" applyNumberFormat="0" applyAlignment="0" applyProtection="0"/>
    <xf numFmtId="0" fontId="110" fillId="92" borderId="0" applyNumberFormat="0" applyBorder="0" applyAlignment="0" applyProtection="0"/>
    <xf numFmtId="0" fontId="42" fillId="101" borderId="0" applyNumberFormat="0" applyBorder="0" applyAlignment="0" applyProtection="0"/>
    <xf numFmtId="0" fontId="41" fillId="92" borderId="0" applyNumberFormat="0" applyBorder="0" applyAlignment="0" applyProtection="0"/>
    <xf numFmtId="0" fontId="41" fillId="100" borderId="0" applyNumberFormat="0" applyBorder="0" applyAlignment="0" applyProtection="0"/>
    <xf numFmtId="0" fontId="42" fillId="99" borderId="0" applyNumberFormat="0" applyBorder="0" applyAlignment="0" applyProtection="0"/>
    <xf numFmtId="0" fontId="42" fillId="88" borderId="0" applyNumberFormat="0" applyBorder="0" applyAlignment="0" applyProtection="0"/>
    <xf numFmtId="0" fontId="41" fillId="87" borderId="0" applyNumberFormat="0" applyBorder="0" applyAlignment="0" applyProtection="0"/>
    <xf numFmtId="0" fontId="42" fillId="98" borderId="0" applyNumberFormat="0" applyBorder="0" applyAlignment="0" applyProtection="0"/>
    <xf numFmtId="0" fontId="42" fillId="96" borderId="0" applyNumberFormat="0" applyBorder="0" applyAlignment="0" applyProtection="0"/>
    <xf numFmtId="0" fontId="41" fillId="96" borderId="0" applyNumberFormat="0" applyBorder="0" applyAlignment="0" applyProtection="0"/>
    <xf numFmtId="0" fontId="41" fillId="95" borderId="0" applyNumberFormat="0" applyBorder="0" applyAlignment="0" applyProtection="0"/>
    <xf numFmtId="0" fontId="42" fillId="97" borderId="0" applyNumberFormat="0" applyBorder="0" applyAlignment="0" applyProtection="0"/>
    <xf numFmtId="0" fontId="42" fillId="96" borderId="0" applyNumberFormat="0" applyBorder="0" applyAlignment="0" applyProtection="0"/>
    <xf numFmtId="0" fontId="41" fillId="95" borderId="0" applyNumberFormat="0" applyBorder="0" applyAlignment="0" applyProtection="0"/>
    <xf numFmtId="0" fontId="41" fillId="94" borderId="0" applyNumberFormat="0" applyBorder="0" applyAlignment="0" applyProtection="0"/>
    <xf numFmtId="0" fontId="42" fillId="93" borderId="0" applyNumberFormat="0" applyBorder="0" applyAlignment="0" applyProtection="0"/>
    <xf numFmtId="0" fontId="41" fillId="92" borderId="0" applyNumberFormat="0" applyBorder="0" applyAlignment="0" applyProtection="0"/>
    <xf numFmtId="0" fontId="41" fillId="91" borderId="0" applyNumberFormat="0" applyBorder="0" applyAlignment="0" applyProtection="0"/>
    <xf numFmtId="0" fontId="42" fillId="90" borderId="0" applyNumberFormat="0" applyBorder="0" applyAlignment="0" applyProtection="0"/>
    <xf numFmtId="0" fontId="42" fillId="89" borderId="0" applyNumberFormat="0" applyBorder="0" applyAlignment="0" applyProtection="0"/>
    <xf numFmtId="0" fontId="41" fillId="88" borderId="0" applyNumberFormat="0" applyBorder="0" applyAlignment="0" applyProtection="0"/>
    <xf numFmtId="0" fontId="41" fillId="87" borderId="0" applyNumberFormat="0" applyBorder="0" applyAlignment="0" applyProtection="0"/>
    <xf numFmtId="0" fontId="42" fillId="86" borderId="0" applyNumberFormat="0" applyBorder="0" applyAlignment="0" applyProtection="0"/>
    <xf numFmtId="0" fontId="98" fillId="83" borderId="0" applyNumberFormat="0" applyBorder="0" applyAlignment="0" applyProtection="0"/>
    <xf numFmtId="0" fontId="98" fillId="59" borderId="0" applyNumberFormat="0" applyBorder="0" applyAlignment="0" applyProtection="0"/>
    <xf numFmtId="0" fontId="98" fillId="56" borderId="0" applyNumberFormat="0" applyBorder="0" applyAlignment="0" applyProtection="0"/>
    <xf numFmtId="0" fontId="98" fillId="83" borderId="0" applyNumberFormat="0" applyBorder="0" applyAlignment="0" applyProtection="0"/>
    <xf numFmtId="0" fontId="16" fillId="45" borderId="0" applyNumberFormat="0" applyBorder="0" applyAlignment="0" applyProtection="0"/>
    <xf numFmtId="0" fontId="16" fillId="83" borderId="0" applyNumberFormat="0" applyBorder="0" applyAlignment="0" applyProtection="0"/>
    <xf numFmtId="0" fontId="16" fillId="59" borderId="0" applyNumberFormat="0" applyBorder="0" applyAlignment="0" applyProtection="0"/>
    <xf numFmtId="0" fontId="16" fillId="56" borderId="0" applyNumberFormat="0" applyBorder="0" applyAlignment="0" applyProtection="0"/>
    <xf numFmtId="0" fontId="16" fillId="47" borderId="0" applyNumberFormat="0" applyBorder="0" applyAlignment="0" applyProtection="0"/>
    <xf numFmtId="0" fontId="16" fillId="83" borderId="0" applyNumberFormat="0" applyBorder="0" applyAlignment="0" applyProtection="0"/>
    <xf numFmtId="0" fontId="16" fillId="41" borderId="0" applyNumberFormat="0" applyBorder="0" applyAlignment="0" applyProtection="0"/>
    <xf numFmtId="0" fontId="16" fillId="46" borderId="0" applyNumberFormat="0" applyBorder="0" applyAlignment="0" applyProtection="0"/>
    <xf numFmtId="0" fontId="16" fillId="84" borderId="0" applyNumberFormat="0" applyBorder="0" applyAlignment="0" applyProtection="0"/>
    <xf numFmtId="0" fontId="16" fillId="63" borderId="0" applyNumberFormat="0" applyBorder="0" applyAlignment="0" applyProtection="0"/>
    <xf numFmtId="0" fontId="16" fillId="47" borderId="0" applyNumberFormat="0" applyBorder="0" applyAlignment="0" applyProtection="0"/>
    <xf numFmtId="0" fontId="16" fillId="85" borderId="0" applyNumberFormat="0" applyBorder="0" applyAlignment="0" applyProtection="0"/>
    <xf numFmtId="0" fontId="4" fillId="34" borderId="0" applyNumberFormat="0" applyBorder="0" applyAlignment="0" applyProtection="0"/>
    <xf numFmtId="0" fontId="4" fillId="30" borderId="0" applyNumberFormat="0" applyBorder="0" applyAlignment="0" applyProtection="0"/>
    <xf numFmtId="0" fontId="98" fillId="45" borderId="0" applyNumberFormat="0" applyBorder="0" applyAlignment="0" applyProtection="0"/>
    <xf numFmtId="0" fontId="4" fillId="33" borderId="0" applyNumberFormat="0" applyBorder="0" applyAlignment="0" applyProtection="0"/>
    <xf numFmtId="0" fontId="35" fillId="32" borderId="0" applyNumberFormat="0" applyBorder="0" applyAlignment="0" applyProtection="0"/>
    <xf numFmtId="0" fontId="35" fillId="28" borderId="0" applyNumberFormat="0" applyBorder="0" applyAlignment="0" applyProtection="0"/>
    <xf numFmtId="0" fontId="5" fillId="76" borderId="83" applyNumberFormat="0" applyProtection="0">
      <alignment horizontal="left" vertical="center" indent="1"/>
    </xf>
    <xf numFmtId="0" fontId="35" fillId="36" borderId="0" applyNumberFormat="0" applyBorder="0" applyAlignment="0" applyProtection="0"/>
    <xf numFmtId="0" fontId="4" fillId="25" borderId="0" applyNumberFormat="0" applyBorder="0" applyAlignment="0" applyProtection="0"/>
    <xf numFmtId="4" fontId="65" fillId="62" borderId="83" applyNumberFormat="0" applyProtection="0">
      <alignment vertical="center"/>
    </xf>
    <xf numFmtId="0" fontId="35" fillId="16" borderId="0" applyNumberFormat="0" applyBorder="0" applyAlignment="0" applyProtection="0"/>
    <xf numFmtId="0" fontId="113" fillId="101" borderId="75" applyNumberFormat="0" applyAlignment="0" applyProtection="0"/>
    <xf numFmtId="0" fontId="41" fillId="88" borderId="0" applyNumberFormat="0" applyBorder="0" applyAlignment="0" applyProtection="0"/>
    <xf numFmtId="0" fontId="42" fillId="93" borderId="0" applyNumberFormat="0" applyBorder="0" applyAlignment="0" applyProtection="0"/>
    <xf numFmtId="0" fontId="98" fillId="47" borderId="0" applyNumberFormat="0" applyBorder="0" applyAlignment="0" applyProtection="0"/>
    <xf numFmtId="0" fontId="4" fillId="15" borderId="72" applyNumberFormat="0" applyFont="0" applyAlignment="0" applyProtection="0"/>
    <xf numFmtId="0" fontId="4" fillId="29"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108" fillId="0" borderId="0" applyNumberFormat="0" applyFill="0" applyBorder="0" applyAlignment="0" applyProtection="0"/>
    <xf numFmtId="0" fontId="34" fillId="0" borderId="73" applyNumberFormat="0" applyFill="0" applyAlignment="0" applyProtection="0"/>
    <xf numFmtId="0" fontId="27" fillId="12" borderId="68" applyNumberFormat="0" applyAlignment="0" applyProtection="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18" fillId="0" borderId="0"/>
    <xf numFmtId="0" fontId="4" fillId="0" borderId="0"/>
    <xf numFmtId="0" fontId="119" fillId="0" borderId="0"/>
    <xf numFmtId="9" fontId="5" fillId="0" borderId="0" applyFont="0" applyFill="0" applyBorder="0" applyAlignment="0" applyProtection="0"/>
    <xf numFmtId="0" fontId="117" fillId="0" borderId="0"/>
    <xf numFmtId="0" fontId="119" fillId="0" borderId="0"/>
    <xf numFmtId="0" fontId="118" fillId="0" borderId="0"/>
    <xf numFmtId="9" fontId="5" fillId="0" borderId="0" applyFont="0" applyFill="0" applyBorder="0" applyAlignment="0" applyProtection="0"/>
    <xf numFmtId="0" fontId="118" fillId="0" borderId="0"/>
    <xf numFmtId="0" fontId="118" fillId="0" borderId="0"/>
    <xf numFmtId="0" fontId="11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9" fontId="12" fillId="0" borderId="0" applyFont="0" applyFill="0" applyBorder="0" applyAlignment="0" applyProtection="0"/>
    <xf numFmtId="43" fontId="5" fillId="0" borderId="0" applyFont="0" applyFill="0" applyBorder="0" applyAlignment="0" applyProtection="0"/>
    <xf numFmtId="0" fontId="5" fillId="0" borderId="0"/>
    <xf numFmtId="0" fontId="36" fillId="0" borderId="0"/>
    <xf numFmtId="0" fontId="4" fillId="0" borderId="0"/>
    <xf numFmtId="0" fontId="4" fillId="0" borderId="0"/>
    <xf numFmtId="0" fontId="4" fillId="0" borderId="0"/>
    <xf numFmtId="44" fontId="4" fillId="0" borderId="0" applyFont="0" applyFill="0" applyBorder="0" applyAlignment="0" applyProtection="0"/>
    <xf numFmtId="0" fontId="116" fillId="0" borderId="0"/>
    <xf numFmtId="0" fontId="4" fillId="0" borderId="0"/>
    <xf numFmtId="0" fontId="3"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9" fontId="130" fillId="0" borderId="0" applyFont="0" applyFill="0" applyBorder="0" applyAlignment="0" applyProtection="0"/>
  </cellStyleXfs>
  <cellXfs count="745">
    <xf numFmtId="0" fontId="0" fillId="0" borderId="0" xfId="0"/>
    <xf numFmtId="0" fontId="8" fillId="0" borderId="0" xfId="0" applyFont="1"/>
    <xf numFmtId="0" fontId="10" fillId="0" borderId="0" xfId="0" applyFont="1"/>
    <xf numFmtId="0" fontId="7" fillId="0" borderId="0" xfId="0" applyFont="1" applyAlignment="1">
      <alignment wrapText="1"/>
    </xf>
    <xf numFmtId="5" fontId="9" fillId="2" borderId="3" xfId="0" applyNumberFormat="1" applyFont="1" applyFill="1" applyBorder="1" applyAlignment="1">
      <alignment horizontal="center"/>
    </xf>
    <xf numFmtId="5" fontId="9" fillId="0" borderId="8" xfId="0" applyNumberFormat="1" applyFont="1" applyBorder="1" applyAlignment="1">
      <alignment horizontal="left"/>
    </xf>
    <xf numFmtId="5" fontId="9" fillId="2" borderId="12" xfId="0" applyNumberFormat="1" applyFont="1" applyFill="1" applyBorder="1" applyAlignment="1">
      <alignment horizontal="center"/>
    </xf>
    <xf numFmtId="0" fontId="0" fillId="0" borderId="4" xfId="0" applyBorder="1"/>
    <xf numFmtId="0" fontId="0" fillId="0" borderId="5" xfId="0" applyBorder="1"/>
    <xf numFmtId="0" fontId="9" fillId="2" borderId="2" xfId="0" applyFont="1" applyFill="1" applyBorder="1" applyAlignment="1">
      <alignment horizontal="center" wrapText="1"/>
    </xf>
    <xf numFmtId="0" fontId="9" fillId="0" borderId="1" xfId="0" applyFont="1" applyBorder="1"/>
    <xf numFmtId="0" fontId="9" fillId="0" borderId="2" xfId="0" applyFont="1" applyBorder="1"/>
    <xf numFmtId="0" fontId="7" fillId="0" borderId="0" xfId="0" applyFont="1"/>
    <xf numFmtId="0" fontId="9" fillId="0" borderId="0" xfId="0" applyFont="1" applyAlignment="1">
      <alignment horizontal="center"/>
    </xf>
    <xf numFmtId="0" fontId="9" fillId="0" borderId="0" xfId="0" applyFont="1"/>
    <xf numFmtId="0" fontId="9" fillId="0" borderId="19" xfId="0" applyFont="1" applyBorder="1"/>
    <xf numFmtId="0" fontId="9" fillId="0" borderId="4" xfId="0" applyFont="1" applyBorder="1"/>
    <xf numFmtId="0" fontId="9" fillId="0" borderId="25" xfId="0" applyFont="1" applyBorder="1"/>
    <xf numFmtId="0" fontId="0" fillId="0" borderId="5" xfId="0" applyBorder="1" applyAlignment="1">
      <alignment horizontal="center" vertical="center"/>
    </xf>
    <xf numFmtId="0" fontId="0" fillId="0" borderId="28" xfId="0" applyBorder="1"/>
    <xf numFmtId="0" fontId="9" fillId="0" borderId="9" xfId="0" applyFont="1" applyBorder="1"/>
    <xf numFmtId="0" fontId="9" fillId="0" borderId="11" xfId="0" applyFont="1" applyBorder="1"/>
    <xf numFmtId="0" fontId="9" fillId="0" borderId="5" xfId="0" applyFont="1" applyBorder="1"/>
    <xf numFmtId="0" fontId="9" fillId="0" borderId="20" xfId="0" applyFont="1" applyBorder="1"/>
    <xf numFmtId="0" fontId="7" fillId="0" borderId="0" xfId="5" applyFont="1"/>
    <xf numFmtId="0" fontId="13" fillId="0" borderId="0" xfId="5"/>
    <xf numFmtId="165" fontId="0" fillId="0" borderId="0" xfId="0" applyNumberFormat="1"/>
    <xf numFmtId="0" fontId="14" fillId="0" borderId="0" xfId="4" applyFont="1"/>
    <xf numFmtId="0" fontId="15" fillId="0" borderId="0" xfId="4" applyFont="1"/>
    <xf numFmtId="0" fontId="13" fillId="0" borderId="0" xfId="4"/>
    <xf numFmtId="0" fontId="16" fillId="0" borderId="0" xfId="3" applyFont="1" applyAlignment="1">
      <alignment horizontal="right" vertical="top" wrapText="1"/>
    </xf>
    <xf numFmtId="3" fontId="16" fillId="0" borderId="0" xfId="3" applyNumberFormat="1" applyFont="1" applyAlignment="1">
      <alignment horizontal="right" vertical="top" wrapText="1"/>
    </xf>
    <xf numFmtId="0" fontId="16" fillId="0" borderId="0" xfId="4" applyFont="1"/>
    <xf numFmtId="0" fontId="0" fillId="2" borderId="17" xfId="0" applyFill="1" applyBorder="1"/>
    <xf numFmtId="0" fontId="9" fillId="2" borderId="30" xfId="0" applyFont="1" applyFill="1" applyBorder="1"/>
    <xf numFmtId="0" fontId="9" fillId="2" borderId="27" xfId="0" applyFont="1" applyFill="1" applyBorder="1"/>
    <xf numFmtId="0" fontId="9" fillId="2" borderId="26" xfId="0" applyFont="1" applyFill="1" applyBorder="1"/>
    <xf numFmtId="0" fontId="9" fillId="2" borderId="9" xfId="0" applyFont="1" applyFill="1" applyBorder="1" applyAlignment="1">
      <alignment horizontal="left"/>
    </xf>
    <xf numFmtId="0" fontId="9" fillId="2" borderId="17" xfId="0" applyFont="1" applyFill="1" applyBorder="1"/>
    <xf numFmtId="0" fontId="9" fillId="2" borderId="35" xfId="0" applyFont="1" applyFill="1" applyBorder="1"/>
    <xf numFmtId="0" fontId="9" fillId="2" borderId="36" xfId="0" applyFont="1" applyFill="1" applyBorder="1"/>
    <xf numFmtId="0" fontId="9" fillId="2" borderId="32" xfId="0" applyFont="1" applyFill="1" applyBorder="1"/>
    <xf numFmtId="0" fontId="9" fillId="0" borderId="6" xfId="0" applyFont="1" applyBorder="1"/>
    <xf numFmtId="0" fontId="9" fillId="2" borderId="10" xfId="5" applyFont="1" applyFill="1" applyBorder="1" applyAlignment="1">
      <alignment horizontal="center" wrapText="1"/>
    </xf>
    <xf numFmtId="0" fontId="9" fillId="2" borderId="11" xfId="5" applyFont="1" applyFill="1" applyBorder="1" applyAlignment="1">
      <alignment horizontal="center" wrapText="1"/>
    </xf>
    <xf numFmtId="5" fontId="11" fillId="3" borderId="31" xfId="0" applyNumberFormat="1" applyFont="1" applyFill="1" applyBorder="1" applyAlignment="1">
      <alignment horizontal="left"/>
    </xf>
    <xf numFmtId="5" fontId="11" fillId="3" borderId="33" xfId="0" applyNumberFormat="1" applyFont="1" applyFill="1" applyBorder="1" applyAlignment="1">
      <alignment horizontal="centerContinuous"/>
    </xf>
    <xf numFmtId="0" fontId="9" fillId="0" borderId="4" xfId="5" applyFont="1" applyBorder="1"/>
    <xf numFmtId="0" fontId="9" fillId="0" borderId="24" xfId="5" applyFont="1" applyBorder="1"/>
    <xf numFmtId="0" fontId="9" fillId="2" borderId="9" xfId="5" applyFont="1" applyFill="1" applyBorder="1" applyAlignment="1">
      <alignment horizontal="center" vertical="center" wrapText="1"/>
    </xf>
    <xf numFmtId="0" fontId="16" fillId="0" borderId="41" xfId="3" applyFont="1" applyBorder="1" applyAlignment="1">
      <alignment vertical="top" wrapText="1"/>
    </xf>
    <xf numFmtId="3" fontId="16" fillId="0" borderId="42" xfId="3" applyNumberFormat="1" applyFont="1" applyBorder="1" applyAlignment="1">
      <alignment horizontal="right" vertical="top" wrapText="1"/>
    </xf>
    <xf numFmtId="9" fontId="16" fillId="0" borderId="42" xfId="3" applyNumberFormat="1" applyFont="1" applyBorder="1" applyAlignment="1">
      <alignment horizontal="right" vertical="top" wrapText="1"/>
    </xf>
    <xf numFmtId="9" fontId="16" fillId="0" borderId="43" xfId="3" applyNumberFormat="1" applyFont="1" applyBorder="1" applyAlignment="1">
      <alignment horizontal="right" vertical="top" wrapText="1"/>
    </xf>
    <xf numFmtId="0" fontId="9" fillId="3" borderId="4" xfId="0" applyFont="1" applyFill="1" applyBorder="1"/>
    <xf numFmtId="0" fontId="9" fillId="3" borderId="5" xfId="0" applyFont="1" applyFill="1" applyBorder="1"/>
    <xf numFmtId="0" fontId="0" fillId="3" borderId="28" xfId="0" applyFill="1" applyBorder="1"/>
    <xf numFmtId="0" fontId="0" fillId="3" borderId="1" xfId="0" applyFill="1" applyBorder="1"/>
    <xf numFmtId="0" fontId="0" fillId="3" borderId="5" xfId="0" applyFill="1" applyBorder="1"/>
    <xf numFmtId="0" fontId="7" fillId="0" borderId="0" xfId="4" applyFont="1"/>
    <xf numFmtId="0" fontId="17" fillId="2" borderId="44" xfId="3" applyFont="1" applyFill="1" applyBorder="1" applyAlignment="1">
      <alignment horizontal="right" wrapText="1"/>
    </xf>
    <xf numFmtId="0" fontId="17" fillId="2" borderId="45" xfId="3" applyFont="1" applyFill="1" applyBorder="1" applyAlignment="1">
      <alignment vertical="top" wrapText="1"/>
    </xf>
    <xf numFmtId="0" fontId="17" fillId="2" borderId="46" xfId="3" quotePrefix="1" applyFont="1" applyFill="1" applyBorder="1" applyAlignment="1">
      <alignment horizontal="center" vertical="top" wrapText="1"/>
    </xf>
    <xf numFmtId="0" fontId="9" fillId="2" borderId="46" xfId="3" applyFont="1" applyFill="1" applyBorder="1" applyAlignment="1">
      <alignment horizontal="center" vertical="top" wrapText="1"/>
    </xf>
    <xf numFmtId="0" fontId="9" fillId="2" borderId="48" xfId="3" applyFont="1" applyFill="1" applyBorder="1" applyAlignment="1">
      <alignment horizontal="center" vertical="center" wrapText="1"/>
    </xf>
    <xf numFmtId="0" fontId="9" fillId="2" borderId="49" xfId="3" applyFont="1" applyFill="1" applyBorder="1" applyAlignment="1">
      <alignment horizontal="center" vertical="center" wrapText="1"/>
    </xf>
    <xf numFmtId="0" fontId="9" fillId="2" borderId="34" xfId="3" applyFont="1" applyFill="1" applyBorder="1" applyAlignment="1">
      <alignment horizontal="center" vertical="center" wrapText="1"/>
    </xf>
    <xf numFmtId="14" fontId="16" fillId="0" borderId="0" xfId="3" applyNumberFormat="1" applyFont="1" applyAlignment="1">
      <alignment horizontal="right" vertical="top" wrapText="1"/>
    </xf>
    <xf numFmtId="0" fontId="9" fillId="0" borderId="14" xfId="5" applyFont="1" applyBorder="1"/>
    <xf numFmtId="0" fontId="9" fillId="0" borderId="24" xfId="0" applyFont="1" applyBorder="1"/>
    <xf numFmtId="49" fontId="18" fillId="0" borderId="1" xfId="0" applyNumberFormat="1" applyFont="1" applyBorder="1" applyAlignment="1">
      <alignment horizontal="left" vertical="top" indent="3"/>
    </xf>
    <xf numFmtId="0" fontId="9" fillId="2" borderId="18" xfId="0" applyFont="1" applyFill="1" applyBorder="1"/>
    <xf numFmtId="5" fontId="9" fillId="0" borderId="12" xfId="0" applyNumberFormat="1" applyFont="1" applyBorder="1" applyAlignment="1">
      <alignment horizontal="left"/>
    </xf>
    <xf numFmtId="0" fontId="0" fillId="0" borderId="56" xfId="0" applyBorder="1"/>
    <xf numFmtId="0" fontId="8" fillId="0" borderId="0" xfId="0" applyFont="1" applyAlignment="1">
      <alignment wrapText="1"/>
    </xf>
    <xf numFmtId="0" fontId="7" fillId="0" borderId="0" xfId="0" applyFont="1" applyAlignment="1">
      <alignment horizontal="left" vertical="center"/>
    </xf>
    <xf numFmtId="0" fontId="20" fillId="0" borderId="0" xfId="0" applyFont="1"/>
    <xf numFmtId="0" fontId="0" fillId="6" borderId="58" xfId="0" applyFill="1" applyBorder="1"/>
    <xf numFmtId="0" fontId="10" fillId="4" borderId="0" xfId="0" applyFont="1" applyFill="1"/>
    <xf numFmtId="0" fontId="9" fillId="7" borderId="1" xfId="0" applyFont="1" applyFill="1" applyBorder="1"/>
    <xf numFmtId="0" fontId="11" fillId="0" borderId="14" xfId="0" applyFont="1" applyBorder="1" applyAlignment="1">
      <alignment horizontal="left" wrapText="1"/>
    </xf>
    <xf numFmtId="0" fontId="5" fillId="0" borderId="0" xfId="4" applyFont="1"/>
    <xf numFmtId="0" fontId="9" fillId="2" borderId="62" xfId="0" applyFont="1" applyFill="1" applyBorder="1" applyAlignment="1">
      <alignment horizontal="center"/>
    </xf>
    <xf numFmtId="0" fontId="0" fillId="4" borderId="0" xfId="0" applyFill="1"/>
    <xf numFmtId="0" fontId="7" fillId="4" borderId="0" xfId="0" applyFont="1" applyFill="1"/>
    <xf numFmtId="0" fontId="38" fillId="6" borderId="52" xfId="0" applyFont="1" applyFill="1" applyBorder="1" applyAlignment="1">
      <alignment vertical="top" wrapText="1"/>
    </xf>
    <xf numFmtId="0" fontId="0" fillId="0" borderId="52" xfId="0" applyBorder="1" applyAlignment="1">
      <alignment horizontal="left" indent="2"/>
    </xf>
    <xf numFmtId="0" fontId="9" fillId="7" borderId="52" xfId="0" applyFont="1" applyFill="1" applyBorder="1" applyAlignment="1">
      <alignment horizontal="left"/>
    </xf>
    <xf numFmtId="0" fontId="9" fillId="7" borderId="4" xfId="0" applyFont="1" applyFill="1" applyBorder="1"/>
    <xf numFmtId="0" fontId="9" fillId="7" borderId="5" xfId="0" applyFont="1" applyFill="1" applyBorder="1"/>
    <xf numFmtId="0" fontId="9" fillId="4" borderId="0" xfId="0" applyFont="1" applyFill="1"/>
    <xf numFmtId="0" fontId="9" fillId="4" borderId="17" xfId="0" applyFont="1" applyFill="1" applyBorder="1"/>
    <xf numFmtId="0" fontId="9" fillId="4" borderId="18" xfId="0" applyFont="1" applyFill="1" applyBorder="1"/>
    <xf numFmtId="0" fontId="0" fillId="6" borderId="22" xfId="0" applyFill="1" applyBorder="1"/>
    <xf numFmtId="0" fontId="0" fillId="6" borderId="63" xfId="0" applyFill="1" applyBorder="1"/>
    <xf numFmtId="0" fontId="5" fillId="0" borderId="52" xfId="0" applyFont="1" applyBorder="1" applyAlignment="1">
      <alignment horizontal="left" indent="2"/>
    </xf>
    <xf numFmtId="0" fontId="21" fillId="4" borderId="0" xfId="0" applyFont="1" applyFill="1"/>
    <xf numFmtId="0" fontId="5" fillId="4" borderId="0" xfId="0" applyFont="1" applyFill="1"/>
    <xf numFmtId="0" fontId="5" fillId="0" borderId="0" xfId="0" applyFont="1"/>
    <xf numFmtId="5" fontId="5" fillId="0" borderId="6" xfId="0" applyNumberFormat="1" applyFont="1" applyBorder="1" applyAlignment="1">
      <alignment horizontal="left" indent="1"/>
    </xf>
    <xf numFmtId="5" fontId="5" fillId="0" borderId="12" xfId="0" applyNumberFormat="1" applyFont="1" applyBorder="1" applyAlignment="1">
      <alignment horizontal="left" indent="1"/>
    </xf>
    <xf numFmtId="0" fontId="9" fillId="5" borderId="1" xfId="0" applyFont="1" applyFill="1" applyBorder="1" applyAlignment="1">
      <alignment horizontal="justify" vertical="top" wrapText="1"/>
    </xf>
    <xf numFmtId="0" fontId="0" fillId="0" borderId="52" xfId="0" applyBorder="1"/>
    <xf numFmtId="0" fontId="9" fillId="7" borderId="28" xfId="0" applyFont="1" applyFill="1" applyBorder="1"/>
    <xf numFmtId="0" fontId="9" fillId="7" borderId="52" xfId="0" applyFont="1" applyFill="1" applyBorder="1"/>
    <xf numFmtId="164" fontId="0" fillId="0" borderId="1" xfId="1" applyNumberFormat="1" applyFont="1" applyBorder="1"/>
    <xf numFmtId="0" fontId="0" fillId="0" borderId="1" xfId="0" applyBorder="1"/>
    <xf numFmtId="0" fontId="9" fillId="3" borderId="1" xfId="0" applyFont="1" applyFill="1" applyBorder="1" applyAlignment="1">
      <alignment vertical="top" wrapText="1"/>
    </xf>
    <xf numFmtId="1" fontId="0" fillId="0" borderId="0" xfId="0" applyNumberFormat="1"/>
    <xf numFmtId="0" fontId="9" fillId="2" borderId="3" xfId="0" applyFont="1" applyFill="1" applyBorder="1" applyAlignment="1">
      <alignment shrinkToFit="1"/>
    </xf>
    <xf numFmtId="0" fontId="9" fillId="2" borderId="2" xfId="0" applyFont="1" applyFill="1" applyBorder="1" applyAlignment="1">
      <alignment horizontal="center" wrapText="1" shrinkToFit="1"/>
    </xf>
    <xf numFmtId="0" fontId="9" fillId="2" borderId="6" xfId="0" applyFont="1" applyFill="1" applyBorder="1" applyAlignment="1">
      <alignment horizontal="center" wrapText="1" shrinkToFit="1"/>
    </xf>
    <xf numFmtId="0" fontId="9" fillId="2" borderId="64" xfId="0" applyFont="1" applyFill="1" applyBorder="1" applyAlignment="1">
      <alignment wrapText="1" shrinkToFit="1"/>
    </xf>
    <xf numFmtId="0" fontId="9" fillId="2" borderId="54" xfId="0" applyFont="1" applyFill="1" applyBorder="1" applyAlignment="1">
      <alignment horizontal="center" wrapText="1" shrinkToFit="1"/>
    </xf>
    <xf numFmtId="0" fontId="9" fillId="3" borderId="52" xfId="0" applyFont="1" applyFill="1" applyBorder="1" applyAlignment="1">
      <alignment vertical="top" wrapText="1"/>
    </xf>
    <xf numFmtId="164" fontId="0" fillId="0" borderId="52" xfId="1" applyNumberFormat="1" applyFont="1" applyBorder="1"/>
    <xf numFmtId="0" fontId="9" fillId="4" borderId="0" xfId="0" applyFont="1" applyFill="1" applyBorder="1"/>
    <xf numFmtId="0" fontId="0" fillId="0" borderId="0" xfId="0"/>
    <xf numFmtId="0" fontId="13" fillId="0" borderId="0" xfId="0" applyFont="1"/>
    <xf numFmtId="5" fontId="5" fillId="0" borderId="0" xfId="0" applyNumberFormat="1" applyFont="1"/>
    <xf numFmtId="5" fontId="5" fillId="0" borderId="4" xfId="0" applyNumberFormat="1" applyFont="1" applyBorder="1" applyAlignment="1">
      <alignment horizontal="left"/>
    </xf>
    <xf numFmtId="5" fontId="5" fillId="0" borderId="8" xfId="0" applyNumberFormat="1" applyFont="1" applyBorder="1"/>
    <xf numFmtId="0" fontId="5" fillId="0" borderId="0" xfId="0" applyFont="1" applyAlignment="1">
      <alignment wrapText="1"/>
    </xf>
    <xf numFmtId="0" fontId="6" fillId="5" borderId="28" xfId="0" applyFont="1" applyFill="1" applyBorder="1"/>
    <xf numFmtId="0" fontId="6" fillId="0" borderId="0" xfId="0" applyFont="1"/>
    <xf numFmtId="0" fontId="5" fillId="0" borderId="1" xfId="0" applyFont="1" applyBorder="1" applyAlignment="1">
      <alignment horizontal="justify" vertical="top" wrapText="1"/>
    </xf>
    <xf numFmtId="0" fontId="5" fillId="4" borderId="52" xfId="0" applyFont="1" applyFill="1" applyBorder="1" applyAlignment="1">
      <alignment horizontal="center" vertical="top" wrapText="1"/>
    </xf>
    <xf numFmtId="0" fontId="6" fillId="0" borderId="28" xfId="0" applyFont="1" applyBorder="1"/>
    <xf numFmtId="0" fontId="6" fillId="4" borderId="0" xfId="0" applyFont="1" applyFill="1"/>
    <xf numFmtId="0" fontId="5" fillId="0" borderId="52" xfId="0" applyFont="1" applyBorder="1" applyAlignment="1">
      <alignment horizontal="center" vertical="top" wrapText="1"/>
    </xf>
    <xf numFmtId="0" fontId="5" fillId="0" borderId="1" xfId="0" applyFont="1" applyBorder="1" applyAlignment="1">
      <alignment horizontal="left" vertical="top" wrapText="1"/>
    </xf>
    <xf numFmtId="0" fontId="5" fillId="5" borderId="52" xfId="0" applyFont="1" applyFill="1" applyBorder="1" applyAlignment="1">
      <alignment horizontal="center" vertical="top" wrapText="1"/>
    </xf>
    <xf numFmtId="0" fontId="6" fillId="0" borderId="0" xfId="0" applyFont="1" applyAlignment="1">
      <alignment horizontal="justify" vertical="top" wrapText="1"/>
    </xf>
    <xf numFmtId="0" fontId="13" fillId="0" borderId="0" xfId="0" applyFont="1" applyAlignment="1">
      <alignment horizontal="left" vertical="center"/>
    </xf>
    <xf numFmtId="165" fontId="5" fillId="0" borderId="1" xfId="2" applyNumberFormat="1" applyFont="1" applyBorder="1"/>
    <xf numFmtId="165" fontId="5" fillId="0" borderId="52" xfId="2" applyNumberFormat="1" applyFont="1" applyBorder="1"/>
    <xf numFmtId="165" fontId="5" fillId="0" borderId="5" xfId="2" applyNumberFormat="1" applyFont="1" applyBorder="1"/>
    <xf numFmtId="165" fontId="5" fillId="0" borderId="40" xfId="2" applyNumberFormat="1" applyFont="1" applyBorder="1"/>
    <xf numFmtId="165" fontId="5" fillId="0" borderId="21" xfId="2" applyNumberFormat="1" applyFont="1" applyBorder="1"/>
    <xf numFmtId="165" fontId="5" fillId="0" borderId="57" xfId="2" applyNumberFormat="1" applyFont="1" applyBorder="1"/>
    <xf numFmtId="165" fontId="5" fillId="0" borderId="23" xfId="2" applyNumberFormat="1" applyFont="1" applyBorder="1"/>
    <xf numFmtId="165" fontId="5" fillId="0" borderId="56" xfId="2" applyNumberFormat="1" applyFont="1" applyBorder="1"/>
    <xf numFmtId="165" fontId="5" fillId="0" borderId="50" xfId="2" applyNumberFormat="1" applyFont="1" applyBorder="1"/>
    <xf numFmtId="0" fontId="120" fillId="0" borderId="5" xfId="0" applyFont="1" applyBorder="1"/>
    <xf numFmtId="0" fontId="0" fillId="0" borderId="21" xfId="0" applyBorder="1" applyAlignment="1">
      <alignment horizontal="center"/>
    </xf>
    <xf numFmtId="0" fontId="0" fillId="0" borderId="0" xfId="0" applyAlignment="1">
      <alignment horizontal="center"/>
    </xf>
    <xf numFmtId="0" fontId="0" fillId="2" borderId="1" xfId="0" applyFill="1" applyBorder="1"/>
    <xf numFmtId="0" fontId="0" fillId="0" borderId="1" xfId="0" applyBorder="1" applyAlignment="1">
      <alignment horizontal="center"/>
    </xf>
    <xf numFmtId="2" fontId="0" fillId="0" borderId="1" xfId="1" applyNumberFormat="1" applyFont="1" applyBorder="1" applyAlignment="1">
      <alignment horizontal="center"/>
    </xf>
    <xf numFmtId="0" fontId="5" fillId="0" borderId="1" xfId="0" applyFont="1" applyBorder="1" applyAlignment="1">
      <alignment horizontal="center"/>
    </xf>
    <xf numFmtId="2" fontId="0" fillId="0" borderId="1" xfId="0" applyNumberFormat="1" applyBorder="1" applyAlignment="1">
      <alignment horizontal="center"/>
    </xf>
    <xf numFmtId="164" fontId="5" fillId="4" borderId="1" xfId="1" applyNumberFormat="1" applyFont="1" applyFill="1" applyBorder="1"/>
    <xf numFmtId="164" fontId="5" fillId="4" borderId="4" xfId="1" applyNumberFormat="1" applyFont="1" applyFill="1" applyBorder="1"/>
    <xf numFmtId="164" fontId="0" fillId="0" borderId="0" xfId="1" applyNumberFormat="1" applyFont="1"/>
    <xf numFmtId="164" fontId="5" fillId="4" borderId="1" xfId="1" applyNumberFormat="1" applyFont="1" applyFill="1" applyBorder="1" applyAlignment="1">
      <alignment horizontal="right"/>
    </xf>
    <xf numFmtId="164" fontId="5" fillId="0" borderId="4" xfId="1" applyNumberFormat="1" applyFont="1" applyBorder="1"/>
    <xf numFmtId="164" fontId="5" fillId="0" borderId="1" xfId="1" applyNumberFormat="1" applyFont="1" applyBorder="1"/>
    <xf numFmtId="0" fontId="7" fillId="0" borderId="0" xfId="0" applyFont="1" applyAlignment="1">
      <alignment horizontal="center" wrapText="1"/>
    </xf>
    <xf numFmtId="0" fontId="9" fillId="2" borderId="62" xfId="0" applyFont="1" applyFill="1" applyBorder="1" applyAlignment="1">
      <alignment horizontal="center" wrapText="1" shrinkToFit="1"/>
    </xf>
    <xf numFmtId="0" fontId="9" fillId="3" borderId="1" xfId="0" applyFont="1" applyFill="1" applyBorder="1" applyAlignment="1">
      <alignment horizontal="center" vertical="top" wrapText="1"/>
    </xf>
    <xf numFmtId="0" fontId="5" fillId="0" borderId="1" xfId="0" applyFont="1" applyBorder="1" applyAlignment="1">
      <alignment horizontal="center" vertical="top" wrapText="1"/>
    </xf>
    <xf numFmtId="0" fontId="9" fillId="5" borderId="1" xfId="0" applyFont="1" applyFill="1" applyBorder="1" applyAlignment="1">
      <alignment horizontal="center" vertical="top" wrapText="1"/>
    </xf>
    <xf numFmtId="0" fontId="5" fillId="0" borderId="0" xfId="0" applyFont="1" applyAlignment="1">
      <alignment horizontal="center"/>
    </xf>
    <xf numFmtId="0" fontId="9" fillId="4" borderId="0" xfId="0" applyFont="1" applyFill="1" applyAlignment="1">
      <alignment horizontal="center" vertical="top" wrapText="1"/>
    </xf>
    <xf numFmtId="0" fontId="6" fillId="0" borderId="0" xfId="0" applyFont="1" applyAlignment="1">
      <alignment horizontal="center" vertical="top" wrapText="1"/>
    </xf>
    <xf numFmtId="0" fontId="8" fillId="0" borderId="0" xfId="0" applyFont="1" applyAlignment="1">
      <alignment horizontal="center"/>
    </xf>
    <xf numFmtId="0" fontId="7" fillId="0" borderId="0" xfId="0" applyFont="1" applyAlignment="1"/>
    <xf numFmtId="3" fontId="0" fillId="0" borderId="1" xfId="0" applyNumberFormat="1" applyBorder="1"/>
    <xf numFmtId="164" fontId="0" fillId="4" borderId="1" xfId="1" applyNumberFormat="1" applyFont="1" applyFill="1" applyBorder="1"/>
    <xf numFmtId="164" fontId="9" fillId="5" borderId="19" xfId="1" applyNumberFormat="1" applyFont="1" applyFill="1" applyBorder="1"/>
    <xf numFmtId="0" fontId="0" fillId="0" borderId="1" xfId="0" applyBorder="1" applyAlignment="1">
      <alignment horizontal="center" vertical="center"/>
    </xf>
    <xf numFmtId="174" fontId="0" fillId="0" borderId="1" xfId="0" applyNumberFormat="1" applyBorder="1" applyAlignment="1">
      <alignment horizontal="center" vertical="center"/>
    </xf>
    <xf numFmtId="174" fontId="0" fillId="0" borderId="19" xfId="0" applyNumberFormat="1" applyBorder="1" applyAlignment="1">
      <alignment horizontal="center" vertical="center"/>
    </xf>
    <xf numFmtId="174" fontId="0" fillId="0" borderId="20" xfId="0" applyNumberFormat="1" applyBorder="1" applyAlignment="1">
      <alignment horizontal="center" vertical="center"/>
    </xf>
    <xf numFmtId="174" fontId="0" fillId="0" borderId="5" xfId="0" applyNumberFormat="1" applyBorder="1" applyAlignment="1">
      <alignment horizontal="center" vertical="center"/>
    </xf>
    <xf numFmtId="164" fontId="9" fillId="7" borderId="1" xfId="0" applyNumberFormat="1" applyFont="1" applyFill="1" applyBorder="1"/>
    <xf numFmtId="3" fontId="9" fillId="7" borderId="1" xfId="0" applyNumberFormat="1" applyFont="1" applyFill="1" applyBorder="1"/>
    <xf numFmtId="165" fontId="9" fillId="5" borderId="20" xfId="2" applyNumberFormat="1" applyFont="1" applyFill="1" applyBorder="1"/>
    <xf numFmtId="0" fontId="9" fillId="2" borderId="46" xfId="3" quotePrefix="1" applyFont="1" applyFill="1" applyBorder="1" applyAlignment="1">
      <alignment horizontal="center" vertical="top" wrapText="1"/>
    </xf>
    <xf numFmtId="3" fontId="0" fillId="0" borderId="27" xfId="0" applyNumberFormat="1" applyBorder="1"/>
    <xf numFmtId="3" fontId="0" fillId="0" borderId="2" xfId="0" applyNumberFormat="1" applyBorder="1"/>
    <xf numFmtId="3" fontId="0" fillId="0" borderId="11" xfId="0" applyNumberFormat="1" applyBorder="1"/>
    <xf numFmtId="3" fontId="0" fillId="0" borderId="28" xfId="0" applyNumberFormat="1" applyBorder="1"/>
    <xf numFmtId="3" fontId="0" fillId="0" borderId="5" xfId="0" applyNumberFormat="1" applyBorder="1"/>
    <xf numFmtId="3" fontId="0" fillId="0" borderId="29" xfId="0" applyNumberFormat="1" applyBorder="1"/>
    <xf numFmtId="3" fontId="0" fillId="0" borderId="19" xfId="0" applyNumberFormat="1" applyBorder="1"/>
    <xf numFmtId="0" fontId="17" fillId="2" borderId="47" xfId="3" quotePrefix="1" applyFont="1" applyFill="1" applyBorder="1" applyAlignment="1">
      <alignment horizontal="center" vertical="top" wrapText="1"/>
    </xf>
    <xf numFmtId="0" fontId="121" fillId="0" borderId="0" xfId="46828" applyFont="1"/>
    <xf numFmtId="0" fontId="7" fillId="0" borderId="0" xfId="5" quotePrefix="1" applyFont="1" applyAlignment="1">
      <alignment horizontal="left"/>
    </xf>
    <xf numFmtId="0" fontId="7" fillId="0" borderId="0" xfId="4" quotePrefix="1" applyFont="1" applyAlignment="1">
      <alignment horizontal="left"/>
    </xf>
    <xf numFmtId="0" fontId="122" fillId="0" borderId="0" xfId="46828" applyFont="1"/>
    <xf numFmtId="0" fontId="36" fillId="0" borderId="0" xfId="46828" applyFont="1"/>
    <xf numFmtId="0" fontId="123" fillId="0" borderId="0" xfId="46828" applyFont="1"/>
    <xf numFmtId="0" fontId="124" fillId="0" borderId="0" xfId="46828" applyFont="1"/>
    <xf numFmtId="0" fontId="36" fillId="0" borderId="0" xfId="46828" applyFont="1" applyFill="1"/>
    <xf numFmtId="0" fontId="11" fillId="0" borderId="4" xfId="5" applyFont="1" applyBorder="1"/>
    <xf numFmtId="42" fontId="18" fillId="0" borderId="4" xfId="0" applyNumberFormat="1" applyFont="1" applyBorder="1" applyAlignment="1">
      <alignment horizontal="left" vertical="top" indent="3"/>
    </xf>
    <xf numFmtId="42" fontId="5" fillId="0" borderId="1" xfId="0" applyNumberFormat="1" applyFont="1" applyBorder="1"/>
    <xf numFmtId="42" fontId="5" fillId="0" borderId="52" xfId="0" applyNumberFormat="1" applyFont="1" applyBorder="1"/>
    <xf numFmtId="42" fontId="5" fillId="0" borderId="4" xfId="0" applyNumberFormat="1" applyFont="1" applyBorder="1"/>
    <xf numFmtId="42" fontId="9" fillId="0" borderId="8" xfId="0" applyNumberFormat="1" applyFont="1" applyBorder="1" applyAlignment="1">
      <alignment horizontal="left"/>
    </xf>
    <xf numFmtId="42" fontId="5" fillId="7" borderId="15" xfId="0" applyNumberFormat="1" applyFont="1" applyFill="1" applyBorder="1"/>
    <xf numFmtId="42" fontId="11" fillId="3" borderId="31" xfId="0" applyNumberFormat="1" applyFont="1" applyFill="1" applyBorder="1" applyAlignment="1">
      <alignment horizontal="left"/>
    </xf>
    <xf numFmtId="42" fontId="11" fillId="3" borderId="33" xfId="0" applyNumberFormat="1" applyFont="1" applyFill="1" applyBorder="1" applyAlignment="1">
      <alignment horizontal="centerContinuous"/>
    </xf>
    <xf numFmtId="42" fontId="5" fillId="0" borderId="9" xfId="0" applyNumberFormat="1" applyFont="1" applyBorder="1"/>
    <xf numFmtId="42" fontId="5" fillId="0" borderId="10" xfId="0" applyNumberFormat="1" applyFont="1" applyBorder="1"/>
    <xf numFmtId="42" fontId="5" fillId="0" borderId="53" xfId="0" applyNumberFormat="1" applyFont="1" applyBorder="1"/>
    <xf numFmtId="42" fontId="5" fillId="0" borderId="2" xfId="0" applyNumberFormat="1" applyFont="1" applyBorder="1"/>
    <xf numFmtId="42" fontId="5" fillId="0" borderId="54" xfId="0" applyNumberFormat="1" applyFont="1" applyBorder="1"/>
    <xf numFmtId="42" fontId="5" fillId="0" borderId="7" xfId="0" applyNumberFormat="1" applyFont="1" applyBorder="1"/>
    <xf numFmtId="42" fontId="5" fillId="0" borderId="6" xfId="0" applyNumberFormat="1" applyFont="1" applyBorder="1"/>
    <xf numFmtId="42" fontId="5" fillId="0" borderId="4" xfId="0" applyNumberFormat="1" applyFont="1" applyFill="1" applyBorder="1"/>
    <xf numFmtId="42" fontId="9" fillId="0" borderId="14" xfId="0" applyNumberFormat="1" applyFont="1" applyBorder="1" applyAlignment="1">
      <alignment horizontal="left"/>
    </xf>
    <xf numFmtId="42" fontId="5" fillId="0" borderId="15" xfId="0" applyNumberFormat="1" applyFont="1" applyBorder="1"/>
    <xf numFmtId="42" fontId="5" fillId="0" borderId="55" xfId="0" applyNumberFormat="1" applyFont="1" applyBorder="1"/>
    <xf numFmtId="42" fontId="5" fillId="0" borderId="0" xfId="0" applyNumberFormat="1" applyFont="1"/>
    <xf numFmtId="42" fontId="9" fillId="7" borderId="15" xfId="0" applyNumberFormat="1" applyFont="1" applyFill="1" applyBorder="1"/>
    <xf numFmtId="0" fontId="9" fillId="0" borderId="56" xfId="0" applyFont="1" applyBorder="1"/>
    <xf numFmtId="42" fontId="9" fillId="7" borderId="40" xfId="0" applyNumberFormat="1" applyFont="1" applyFill="1" applyBorder="1"/>
    <xf numFmtId="42" fontId="5" fillId="0" borderId="27" xfId="0" applyNumberFormat="1" applyFont="1" applyBorder="1"/>
    <xf numFmtId="42" fontId="5" fillId="0" borderId="56" xfId="0" applyNumberFormat="1" applyFont="1" applyFill="1" applyBorder="1"/>
    <xf numFmtId="42" fontId="5" fillId="7" borderId="13" xfId="0" applyNumberFormat="1" applyFont="1" applyFill="1" applyBorder="1"/>
    <xf numFmtId="42" fontId="5" fillId="5" borderId="15" xfId="0" applyNumberFormat="1" applyFont="1" applyFill="1" applyBorder="1"/>
    <xf numFmtId="42" fontId="5" fillId="5" borderId="55" xfId="0" applyNumberFormat="1" applyFont="1" applyFill="1" applyBorder="1"/>
    <xf numFmtId="0" fontId="5" fillId="4" borderId="1" xfId="0" applyFont="1" applyFill="1" applyBorder="1" applyAlignment="1">
      <alignment horizontal="center" vertical="top" wrapText="1"/>
    </xf>
    <xf numFmtId="164" fontId="9" fillId="3" borderId="1" xfId="1" applyNumberFormat="1" applyFont="1" applyFill="1" applyBorder="1" applyAlignment="1">
      <alignment vertical="top" wrapText="1"/>
    </xf>
    <xf numFmtId="164" fontId="5" fillId="0" borderId="1" xfId="1" applyNumberFormat="1" applyFont="1" applyBorder="1" applyAlignment="1">
      <alignment horizontal="center" vertical="top" wrapText="1"/>
    </xf>
    <xf numFmtId="0" fontId="0" fillId="0" borderId="1" xfId="0" applyBorder="1" applyAlignment="1">
      <alignment horizontal="justify" vertical="top" wrapText="1"/>
    </xf>
    <xf numFmtId="0" fontId="0" fillId="0" borderId="1" xfId="0" applyBorder="1" applyAlignment="1">
      <alignment horizontal="center" vertical="top" wrapText="1"/>
    </xf>
    <xf numFmtId="164" fontId="5" fillId="4" borderId="28" xfId="1" applyNumberFormat="1" applyFont="1" applyFill="1" applyBorder="1"/>
    <xf numFmtId="0" fontId="0" fillId="0" borderId="52" xfId="0" applyBorder="1" applyAlignment="1">
      <alignment horizontal="center" vertical="top" wrapText="1"/>
    </xf>
    <xf numFmtId="0" fontId="0" fillId="4" borderId="1" xfId="0" applyFill="1" applyBorder="1" applyAlignment="1">
      <alignment horizontal="center" vertical="top" wrapText="1"/>
    </xf>
    <xf numFmtId="0" fontId="0" fillId="0" borderId="0" xfId="0" applyAlignment="1">
      <alignment horizontal="center" vertical="top" wrapText="1"/>
    </xf>
    <xf numFmtId="0" fontId="0" fillId="0" borderId="1" xfId="0" applyFont="1" applyBorder="1"/>
    <xf numFmtId="0" fontId="126" fillId="0" borderId="0" xfId="0" applyFont="1"/>
    <xf numFmtId="2" fontId="0" fillId="0" borderId="21" xfId="0" applyNumberFormat="1" applyBorder="1" applyAlignment="1">
      <alignment horizontal="center"/>
    </xf>
    <xf numFmtId="43" fontId="0" fillId="0" borderId="1" xfId="1" applyFont="1" applyBorder="1" applyAlignment="1">
      <alignment horizontal="center"/>
    </xf>
    <xf numFmtId="43" fontId="0" fillId="0" borderId="1" xfId="1" applyFont="1" applyBorder="1"/>
    <xf numFmtId="49" fontId="0" fillId="0" borderId="1" xfId="1" applyNumberFormat="1" applyFont="1" applyBorder="1" applyAlignment="1">
      <alignment horizontal="center"/>
    </xf>
    <xf numFmtId="49" fontId="0" fillId="0" borderId="1" xfId="0" applyNumberFormat="1" applyBorder="1" applyAlignment="1">
      <alignment horizontal="center"/>
    </xf>
    <xf numFmtId="164" fontId="5" fillId="0" borderId="1" xfId="1" applyNumberFormat="1" applyFont="1" applyBorder="1" applyAlignment="1">
      <alignment horizontal="justify" vertical="top" wrapText="1"/>
    </xf>
    <xf numFmtId="164" fontId="5" fillId="0" borderId="52" xfId="1" applyNumberFormat="1" applyFont="1" applyBorder="1" applyAlignment="1">
      <alignment horizontal="center" vertical="top" wrapText="1"/>
    </xf>
    <xf numFmtId="164" fontId="6" fillId="0" borderId="28" xfId="1" applyNumberFormat="1" applyFont="1" applyBorder="1"/>
    <xf numFmtId="164" fontId="6" fillId="0" borderId="0" xfId="1" applyNumberFormat="1" applyFont="1"/>
    <xf numFmtId="164" fontId="10" fillId="0" borderId="0" xfId="1" applyNumberFormat="1" applyFont="1"/>
    <xf numFmtId="164" fontId="5" fillId="0" borderId="24" xfId="1" applyNumberFormat="1" applyFont="1" applyBorder="1"/>
    <xf numFmtId="165" fontId="9" fillId="3" borderId="5" xfId="2" applyNumberFormat="1" applyFont="1" applyFill="1" applyBorder="1" applyAlignment="1">
      <alignment vertical="top" wrapText="1"/>
    </xf>
    <xf numFmtId="165" fontId="5" fillId="4" borderId="5" xfId="2" applyNumberFormat="1" applyFont="1" applyFill="1" applyBorder="1"/>
    <xf numFmtId="164" fontId="9" fillId="3" borderId="52" xfId="1" applyNumberFormat="1" applyFont="1" applyFill="1" applyBorder="1" applyAlignment="1">
      <alignment vertical="top" wrapText="1"/>
    </xf>
    <xf numFmtId="1" fontId="0" fillId="0" borderId="63" xfId="1" applyNumberFormat="1" applyFont="1" applyBorder="1"/>
    <xf numFmtId="42" fontId="5" fillId="0" borderId="1" xfId="0" applyNumberFormat="1" applyFont="1" applyFill="1" applyBorder="1"/>
    <xf numFmtId="0" fontId="0" fillId="6" borderId="4" xfId="0" applyFont="1" applyFill="1" applyBorder="1"/>
    <xf numFmtId="0" fontId="0" fillId="6" borderId="1" xfId="0" applyFont="1" applyFill="1" applyBorder="1"/>
    <xf numFmtId="0" fontId="0" fillId="6" borderId="52" xfId="0" applyFont="1" applyFill="1" applyBorder="1"/>
    <xf numFmtId="0" fontId="0" fillId="6" borderId="5" xfId="0" applyFont="1" applyFill="1" applyBorder="1"/>
    <xf numFmtId="0" fontId="0" fillId="6" borderId="28" xfId="0" applyFont="1" applyFill="1" applyBorder="1"/>
    <xf numFmtId="3" fontId="0" fillId="0" borderId="1" xfId="0" applyNumberFormat="1" applyFont="1" applyBorder="1"/>
    <xf numFmtId="6" fontId="0" fillId="0" borderId="52" xfId="0" applyNumberFormat="1" applyFont="1" applyBorder="1"/>
    <xf numFmtId="0" fontId="0" fillId="0" borderId="52" xfId="0" applyFont="1" applyBorder="1"/>
    <xf numFmtId="0" fontId="0" fillId="0" borderId="0" xfId="0" applyFont="1"/>
    <xf numFmtId="0" fontId="0" fillId="0" borderId="17" xfId="0" applyFont="1" applyBorder="1"/>
    <xf numFmtId="0" fontId="0" fillId="2" borderId="31" xfId="0" applyFont="1" applyFill="1" applyBorder="1"/>
    <xf numFmtId="0" fontId="0" fillId="2" borderId="4" xfId="0" applyFont="1" applyFill="1" applyBorder="1"/>
    <xf numFmtId="0" fontId="0" fillId="0" borderId="21" xfId="0" applyFont="1" applyBorder="1" applyAlignment="1">
      <alignment horizontal="center"/>
    </xf>
    <xf numFmtId="0" fontId="0" fillId="2" borderId="32" xfId="0" applyFont="1" applyFill="1" applyBorder="1"/>
    <xf numFmtId="0" fontId="0" fillId="2" borderId="32" xfId="0" applyFont="1" applyFill="1" applyBorder="1" applyAlignment="1">
      <alignment horizontal="center"/>
    </xf>
    <xf numFmtId="0" fontId="0" fillId="2" borderId="27" xfId="0" applyFont="1" applyFill="1" applyBorder="1" applyAlignment="1">
      <alignment horizontal="center" vertical="center" wrapText="1"/>
    </xf>
    <xf numFmtId="0" fontId="0" fillId="0" borderId="1" xfId="0" applyFont="1" applyBorder="1" applyAlignment="1">
      <alignment horizontal="center"/>
    </xf>
    <xf numFmtId="9" fontId="0" fillId="0" borderId="1" xfId="0" applyNumberFormat="1" applyFont="1" applyBorder="1"/>
    <xf numFmtId="0" fontId="127" fillId="0" borderId="0" xfId="46828" applyFont="1"/>
    <xf numFmtId="0" fontId="13" fillId="0" borderId="0" xfId="46828" applyFont="1"/>
    <xf numFmtId="0" fontId="9" fillId="0" borderId="4" xfId="46828" applyFont="1" applyBorder="1"/>
    <xf numFmtId="42" fontId="5" fillId="0" borderId="1" xfId="46828" applyNumberFormat="1" applyFont="1" applyBorder="1" applyAlignment="1">
      <alignment horizontal="center"/>
    </xf>
    <xf numFmtId="42" fontId="5" fillId="0" borderId="5" xfId="46828" applyNumberFormat="1" applyFont="1" applyBorder="1" applyAlignment="1">
      <alignment horizontal="center"/>
    </xf>
    <xf numFmtId="0" fontId="9" fillId="0" borderId="4" xfId="46828" applyFont="1" applyFill="1" applyBorder="1"/>
    <xf numFmtId="42" fontId="5" fillId="0" borderId="1" xfId="46828" applyNumberFormat="1" applyFont="1" applyFill="1" applyBorder="1" applyAlignment="1">
      <alignment horizontal="center"/>
    </xf>
    <xf numFmtId="42" fontId="5" fillId="0" borderId="5" xfId="46828" applyNumberFormat="1" applyFont="1" applyFill="1" applyBorder="1" applyAlignment="1">
      <alignment horizontal="center"/>
    </xf>
    <xf numFmtId="0" fontId="11" fillId="0" borderId="4" xfId="46828" applyFont="1" applyFill="1" applyBorder="1"/>
    <xf numFmtId="42" fontId="9" fillId="0" borderId="1" xfId="46828" applyNumberFormat="1" applyFont="1" applyBorder="1" applyAlignment="1">
      <alignment horizontal="center"/>
    </xf>
    <xf numFmtId="42" fontId="9" fillId="0" borderId="5" xfId="46828" applyNumberFormat="1" applyFont="1" applyBorder="1" applyAlignment="1">
      <alignment horizontal="center"/>
    </xf>
    <xf numFmtId="0" fontId="5" fillId="0" borderId="24" xfId="46828" applyFont="1" applyFill="1" applyBorder="1"/>
    <xf numFmtId="42" fontId="5" fillId="0" borderId="21" xfId="46828" applyNumberFormat="1" applyFont="1" applyFill="1" applyBorder="1" applyAlignment="1">
      <alignment horizontal="center"/>
    </xf>
    <xf numFmtId="42" fontId="5" fillId="0" borderId="23" xfId="46828" applyNumberFormat="1" applyFont="1" applyFill="1" applyBorder="1" applyAlignment="1">
      <alignment horizontal="center"/>
    </xf>
    <xf numFmtId="0" fontId="11" fillId="0" borderId="25" xfId="46828" applyFont="1" applyFill="1" applyBorder="1"/>
    <xf numFmtId="42" fontId="9" fillId="0" borderId="19" xfId="46828" applyNumberFormat="1" applyFont="1" applyBorder="1" applyAlignment="1">
      <alignment horizontal="center"/>
    </xf>
    <xf numFmtId="42" fontId="9" fillId="0" borderId="20" xfId="46828" applyNumberFormat="1" applyFont="1" applyBorder="1" applyAlignment="1">
      <alignment horizontal="center"/>
    </xf>
    <xf numFmtId="0" fontId="128" fillId="0" borderId="0" xfId="46828" applyFont="1"/>
    <xf numFmtId="165" fontId="9" fillId="3" borderId="1" xfId="2" applyNumberFormat="1" applyFont="1" applyFill="1" applyBorder="1" applyAlignment="1">
      <alignment vertical="top" wrapText="1"/>
    </xf>
    <xf numFmtId="165" fontId="5" fillId="0" borderId="26" xfId="2" applyNumberFormat="1" applyFont="1" applyFill="1" applyBorder="1" applyAlignment="1">
      <alignment horizontal="right" vertical="top"/>
    </xf>
    <xf numFmtId="165" fontId="0" fillId="0" borderId="5" xfId="2" applyNumberFormat="1" applyFont="1" applyBorder="1"/>
    <xf numFmtId="165" fontId="0" fillId="0" borderId="1" xfId="2" applyNumberFormat="1" applyFont="1" applyBorder="1"/>
    <xf numFmtId="164" fontId="0" fillId="0" borderId="0" xfId="0" applyNumberFormat="1"/>
    <xf numFmtId="3" fontId="15" fillId="0" borderId="0" xfId="0" applyNumberFormat="1" applyFont="1"/>
    <xf numFmtId="43" fontId="0" fillId="0" borderId="0" xfId="0" applyNumberFormat="1"/>
    <xf numFmtId="0" fontId="7" fillId="0" borderId="0" xfId="46880" applyFont="1"/>
    <xf numFmtId="0" fontId="1" fillId="0" borderId="0" xfId="46880"/>
    <xf numFmtId="0" fontId="5" fillId="0" borderId="0" xfId="46880" applyFont="1" applyFill="1"/>
    <xf numFmtId="0" fontId="9" fillId="2" borderId="31" xfId="46880" applyFont="1" applyFill="1" applyBorder="1" applyAlignment="1">
      <alignment horizontal="left"/>
    </xf>
    <xf numFmtId="0" fontId="1" fillId="2" borderId="17" xfId="46880" applyFill="1" applyBorder="1"/>
    <xf numFmtId="0" fontId="1" fillId="0" borderId="0" xfId="46880" applyBorder="1"/>
    <xf numFmtId="0" fontId="9" fillId="2" borderId="6" xfId="46880" applyFont="1" applyFill="1" applyBorder="1"/>
    <xf numFmtId="0" fontId="9" fillId="0" borderId="6" xfId="46880" applyFont="1" applyFill="1" applyBorder="1" applyAlignment="1">
      <alignment horizontal="left" vertical="center" wrapText="1"/>
    </xf>
    <xf numFmtId="0" fontId="9" fillId="0" borderId="4" xfId="46880" applyFont="1" applyFill="1" applyBorder="1" applyAlignment="1">
      <alignment horizontal="left" vertical="center" wrapText="1"/>
    </xf>
    <xf numFmtId="0" fontId="1" fillId="0" borderId="1" xfId="46880" applyBorder="1" applyAlignment="1">
      <alignment horizontal="center"/>
    </xf>
    <xf numFmtId="0" fontId="9" fillId="0" borderId="25" xfId="46880" applyFont="1" applyFill="1" applyBorder="1" applyAlignment="1">
      <alignment horizontal="left" vertical="center" wrapText="1"/>
    </xf>
    <xf numFmtId="0" fontId="5" fillId="0" borderId="0" xfId="46880" applyFont="1" applyFill="1" applyBorder="1" applyAlignment="1">
      <alignment horizontal="left"/>
    </xf>
    <xf numFmtId="175" fontId="1" fillId="0" borderId="0" xfId="46880" applyNumberFormat="1"/>
    <xf numFmtId="0" fontId="1" fillId="0" borderId="5" xfId="46880" applyBorder="1" applyAlignment="1">
      <alignment horizontal="center"/>
    </xf>
    <xf numFmtId="0" fontId="38" fillId="2" borderId="63" xfId="0" applyFont="1" applyFill="1" applyBorder="1" applyAlignment="1">
      <alignment vertical="center" wrapText="1"/>
    </xf>
    <xf numFmtId="0" fontId="38" fillId="2" borderId="52"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9" fillId="0" borderId="1" xfId="0" applyFont="1" applyBorder="1" applyAlignment="1">
      <alignment horizontal="left" indent="1"/>
    </xf>
    <xf numFmtId="0" fontId="9" fillId="2" borderId="32"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1" xfId="0" applyFont="1" applyFill="1" applyBorder="1"/>
    <xf numFmtId="164" fontId="5" fillId="0" borderId="0" xfId="1" applyNumberFormat="1" applyFont="1"/>
    <xf numFmtId="42" fontId="123" fillId="0" borderId="0" xfId="46828" applyNumberFormat="1" applyFont="1"/>
    <xf numFmtId="42" fontId="36" fillId="0" borderId="0" xfId="46828" applyNumberFormat="1" applyFont="1"/>
    <xf numFmtId="1" fontId="0" fillId="0" borderId="2" xfId="0" applyNumberFormat="1" applyFont="1" applyBorder="1"/>
    <xf numFmtId="0" fontId="9" fillId="5" borderId="22" xfId="0" applyFont="1" applyFill="1" applyBorder="1" applyAlignment="1"/>
    <xf numFmtId="0" fontId="0" fillId="0" borderId="0" xfId="0" applyAlignment="1"/>
    <xf numFmtId="1" fontId="0" fillId="0" borderId="2" xfId="0" applyNumberFormat="1" applyBorder="1"/>
    <xf numFmtId="0" fontId="0" fillId="5" borderId="58" xfId="0" applyFont="1" applyFill="1" applyBorder="1" applyAlignment="1"/>
    <xf numFmtId="1" fontId="0" fillId="5" borderId="58" xfId="0" applyNumberFormat="1" applyFont="1" applyFill="1" applyBorder="1" applyAlignment="1"/>
    <xf numFmtId="1" fontId="0" fillId="5" borderId="58" xfId="0" applyNumberFormat="1" applyFill="1" applyBorder="1"/>
    <xf numFmtId="0" fontId="0" fillId="5" borderId="0" xfId="0" applyFont="1" applyFill="1"/>
    <xf numFmtId="1" fontId="0" fillId="5" borderId="0" xfId="0" applyNumberFormat="1" applyFont="1" applyFill="1"/>
    <xf numFmtId="10" fontId="0" fillId="0" borderId="0" xfId="46881" applyNumberFormat="1" applyFont="1"/>
    <xf numFmtId="9" fontId="0" fillId="0" borderId="0" xfId="0" applyNumberFormat="1"/>
    <xf numFmtId="6" fontId="9" fillId="7" borderId="52" xfId="0" applyNumberFormat="1" applyFont="1" applyFill="1" applyBorder="1"/>
    <xf numFmtId="43" fontId="0" fillId="0" borderId="5" xfId="0" applyNumberFormat="1" applyFont="1" applyBorder="1"/>
    <xf numFmtId="43" fontId="9" fillId="7" borderId="5" xfId="0" applyNumberFormat="1" applyFont="1" applyFill="1" applyBorder="1"/>
    <xf numFmtId="43" fontId="9" fillId="4" borderId="18" xfId="0" applyNumberFormat="1" applyFont="1" applyFill="1" applyBorder="1"/>
    <xf numFmtId="43" fontId="0" fillId="6" borderId="63" xfId="0" applyNumberFormat="1" applyFill="1" applyBorder="1"/>
    <xf numFmtId="0" fontId="131" fillId="0" borderId="0" xfId="0" applyFont="1"/>
    <xf numFmtId="0" fontId="5" fillId="0" borderId="52" xfId="0" applyFont="1" applyBorder="1" applyAlignment="1">
      <alignment horizontal="left" vertical="center"/>
    </xf>
    <xf numFmtId="164" fontId="0" fillId="0" borderId="1" xfId="1" applyNumberFormat="1" applyFont="1" applyBorder="1" applyAlignment="1">
      <alignment vertical="center"/>
    </xf>
    <xf numFmtId="164" fontId="0" fillId="0" borderId="52" xfId="1" applyNumberFormat="1" applyFont="1" applyBorder="1" applyAlignment="1">
      <alignment vertical="center"/>
    </xf>
    <xf numFmtId="6" fontId="0" fillId="0" borderId="52" xfId="0" applyNumberFormat="1" applyBorder="1" applyAlignment="1">
      <alignment vertical="center"/>
    </xf>
    <xf numFmtId="44" fontId="0" fillId="0" borderId="5" xfId="2" applyFont="1" applyBorder="1" applyAlignment="1">
      <alignment vertical="center" wrapText="1"/>
    </xf>
    <xf numFmtId="164" fontId="0" fillId="0" borderId="1" xfId="0" applyNumberFormat="1" applyBorder="1" applyAlignment="1">
      <alignment vertical="center"/>
    </xf>
    <xf numFmtId="3" fontId="0" fillId="0" borderId="1" xfId="0" applyNumberFormat="1" applyBorder="1" applyAlignment="1">
      <alignment vertical="center"/>
    </xf>
    <xf numFmtId="43" fontId="0" fillId="0" borderId="5" xfId="1" applyFont="1" applyBorder="1" applyAlignment="1">
      <alignment vertical="center" wrapText="1"/>
    </xf>
    <xf numFmtId="0" fontId="0" fillId="0" borderId="52" xfId="0" applyBorder="1" applyAlignment="1">
      <alignment vertical="center"/>
    </xf>
    <xf numFmtId="0" fontId="0" fillId="0" borderId="1" xfId="0" applyBorder="1" applyAlignment="1">
      <alignment vertical="center"/>
    </xf>
    <xf numFmtId="43" fontId="0" fillId="0" borderId="5" xfId="0" applyNumberFormat="1" applyBorder="1" applyAlignment="1">
      <alignment vertical="center"/>
    </xf>
    <xf numFmtId="0" fontId="0" fillId="0" borderId="4" xfId="0" applyBorder="1" applyAlignment="1">
      <alignment horizontal="center" vertical="center"/>
    </xf>
    <xf numFmtId="0" fontId="0" fillId="0" borderId="0" xfId="0" applyAlignment="1">
      <alignment horizontal="center" vertical="center"/>
    </xf>
    <xf numFmtId="0" fontId="9" fillId="2" borderId="51" xfId="0" applyFont="1" applyFill="1" applyBorder="1" applyAlignment="1"/>
    <xf numFmtId="0" fontId="9" fillId="2" borderId="0" xfId="0" applyFont="1" applyFill="1" applyAlignment="1"/>
    <xf numFmtId="0" fontId="5" fillId="0" borderId="0" xfId="0" applyFont="1" applyBorder="1"/>
    <xf numFmtId="1" fontId="0" fillId="0" borderId="19" xfId="0" applyNumberFormat="1" applyBorder="1"/>
    <xf numFmtId="1" fontId="0" fillId="0" borderId="20" xfId="0" applyNumberFormat="1" applyBorder="1"/>
    <xf numFmtId="42" fontId="18" fillId="4" borderId="4" xfId="0" applyNumberFormat="1" applyFont="1" applyFill="1" applyBorder="1" applyAlignment="1">
      <alignment horizontal="left" vertical="top" indent="3"/>
    </xf>
    <xf numFmtId="42" fontId="5" fillId="4" borderId="4" xfId="0" applyNumberFormat="1" applyFont="1" applyFill="1" applyBorder="1"/>
    <xf numFmtId="42" fontId="36" fillId="0" borderId="6" xfId="0" applyNumberFormat="1" applyFont="1" applyBorder="1" applyAlignment="1">
      <alignment wrapText="1"/>
    </xf>
    <xf numFmtId="164" fontId="0" fillId="0" borderId="2" xfId="1" applyNumberFormat="1" applyFont="1" applyBorder="1"/>
    <xf numFmtId="164" fontId="36" fillId="0" borderId="1" xfId="1" applyNumberFormat="1" applyFont="1" applyBorder="1"/>
    <xf numFmtId="164" fontId="9" fillId="6" borderId="1" xfId="1" applyNumberFormat="1" applyFont="1" applyFill="1" applyBorder="1"/>
    <xf numFmtId="164" fontId="0" fillId="5" borderId="58" xfId="1" applyNumberFormat="1" applyFont="1" applyFill="1" applyBorder="1"/>
    <xf numFmtId="42" fontId="5" fillId="4" borderId="1" xfId="0" applyNumberFormat="1" applyFont="1" applyFill="1" applyBorder="1"/>
    <xf numFmtId="42" fontId="5" fillId="4" borderId="52" xfId="0" applyNumberFormat="1" applyFont="1" applyFill="1" applyBorder="1"/>
    <xf numFmtId="5" fontId="36" fillId="0" borderId="6" xfId="0" applyNumberFormat="1" applyFont="1" applyBorder="1" applyAlignment="1">
      <alignment horizontal="left" indent="1"/>
    </xf>
    <xf numFmtId="0" fontId="133" fillId="0" borderId="0" xfId="0" applyFont="1"/>
    <xf numFmtId="42" fontId="5" fillId="0" borderId="0" xfId="0" applyNumberFormat="1" applyFont="1" applyFill="1" applyBorder="1" applyAlignment="1"/>
    <xf numFmtId="5" fontId="11" fillId="3" borderId="1" xfId="0" applyNumberFormat="1" applyFont="1" applyFill="1" applyBorder="1" applyAlignment="1">
      <alignment horizontal="left"/>
    </xf>
    <xf numFmtId="5" fontId="11" fillId="3" borderId="1" xfId="0" applyNumberFormat="1" applyFont="1" applyFill="1" applyBorder="1" applyAlignment="1">
      <alignment horizontal="centerContinuous"/>
    </xf>
    <xf numFmtId="5" fontId="5" fillId="5" borderId="1" xfId="0" applyNumberFormat="1" applyFont="1" applyFill="1" applyBorder="1" applyAlignment="1">
      <alignment horizontal="left"/>
    </xf>
    <xf numFmtId="42" fontId="18" fillId="0" borderId="1" xfId="0" applyNumberFormat="1" applyFont="1" applyBorder="1" applyAlignment="1">
      <alignment horizontal="left" vertical="top" indent="3"/>
    </xf>
    <xf numFmtId="42" fontId="18" fillId="4" borderId="1" xfId="0" applyNumberFormat="1" applyFont="1" applyFill="1" applyBorder="1" applyAlignment="1">
      <alignment horizontal="left" vertical="top" indent="3"/>
    </xf>
    <xf numFmtId="42" fontId="9" fillId="0" borderId="1" xfId="0" applyNumberFormat="1" applyFont="1" applyBorder="1" applyAlignment="1">
      <alignment horizontal="left"/>
    </xf>
    <xf numFmtId="42" fontId="9" fillId="7" borderId="1" xfId="0" applyNumberFormat="1" applyFont="1" applyFill="1" applyBorder="1"/>
    <xf numFmtId="42" fontId="11" fillId="3" borderId="1" xfId="0" applyNumberFormat="1" applyFont="1" applyFill="1" applyBorder="1" applyAlignment="1">
      <alignment horizontal="left"/>
    </xf>
    <xf numFmtId="42" fontId="11" fillId="3" borderId="1" xfId="0" applyNumberFormat="1" applyFont="1" applyFill="1" applyBorder="1" applyAlignment="1">
      <alignment horizontal="centerContinuous"/>
    </xf>
    <xf numFmtId="42" fontId="36" fillId="0" borderId="1" xfId="0" applyNumberFormat="1" applyFont="1" applyBorder="1" applyAlignment="1">
      <alignment wrapText="1"/>
    </xf>
    <xf numFmtId="5" fontId="5" fillId="0" borderId="1" xfId="0" applyNumberFormat="1" applyFont="1" applyBorder="1" applyAlignment="1">
      <alignment horizontal="left"/>
    </xf>
    <xf numFmtId="5" fontId="9" fillId="0" borderId="1" xfId="0" applyNumberFormat="1" applyFont="1" applyBorder="1" applyAlignment="1">
      <alignment horizontal="left"/>
    </xf>
    <xf numFmtId="42" fontId="5" fillId="7" borderId="1" xfId="0" applyNumberFormat="1" applyFont="1" applyFill="1" applyBorder="1"/>
    <xf numFmtId="5" fontId="36" fillId="0" borderId="1" xfId="0" applyNumberFormat="1" applyFont="1" applyBorder="1" applyAlignment="1">
      <alignment horizontal="left" indent="1"/>
    </xf>
    <xf numFmtId="5" fontId="5" fillId="0" borderId="1" xfId="0" applyNumberFormat="1" applyFont="1" applyBorder="1" applyAlignment="1">
      <alignment horizontal="left" indent="1"/>
    </xf>
    <xf numFmtId="5" fontId="5" fillId="0" borderId="1" xfId="0" applyNumberFormat="1" applyFont="1" applyBorder="1"/>
    <xf numFmtId="165" fontId="0" fillId="0" borderId="0" xfId="2" applyNumberFormat="1" applyFont="1"/>
    <xf numFmtId="165" fontId="7" fillId="0" borderId="0" xfId="2" applyNumberFormat="1" applyFont="1" applyAlignment="1">
      <alignment wrapText="1"/>
    </xf>
    <xf numFmtId="165" fontId="9" fillId="2" borderId="7" xfId="2" applyNumberFormat="1" applyFont="1" applyFill="1" applyBorder="1" applyAlignment="1">
      <alignment horizontal="center" wrapText="1"/>
    </xf>
    <xf numFmtId="165" fontId="5" fillId="0" borderId="0" xfId="2" applyNumberFormat="1" applyFont="1"/>
    <xf numFmtId="165" fontId="5" fillId="4" borderId="1" xfId="2" applyNumberFormat="1" applyFont="1" applyFill="1" applyBorder="1"/>
    <xf numFmtId="165" fontId="8" fillId="0" borderId="0" xfId="2" applyNumberFormat="1" applyFont="1"/>
    <xf numFmtId="164" fontId="7" fillId="0" borderId="0" xfId="1" applyNumberFormat="1" applyFont="1" applyAlignment="1">
      <alignment wrapText="1"/>
    </xf>
    <xf numFmtId="164" fontId="9" fillId="2" borderId="6" xfId="1" applyNumberFormat="1" applyFont="1" applyFill="1" applyBorder="1" applyAlignment="1">
      <alignment horizontal="center" wrapText="1"/>
    </xf>
    <xf numFmtId="164" fontId="9" fillId="2" borderId="2" xfId="1" applyNumberFormat="1" applyFont="1" applyFill="1" applyBorder="1" applyAlignment="1">
      <alignment horizontal="center" wrapText="1"/>
    </xf>
    <xf numFmtId="164" fontId="9" fillId="3" borderId="4" xfId="1" applyNumberFormat="1" applyFont="1" applyFill="1" applyBorder="1" applyAlignment="1">
      <alignment vertical="top" wrapText="1"/>
    </xf>
    <xf numFmtId="164" fontId="9" fillId="5" borderId="25" xfId="1" applyNumberFormat="1" applyFont="1" applyFill="1" applyBorder="1"/>
    <xf numFmtId="164" fontId="5" fillId="4" borderId="0" xfId="1" applyNumberFormat="1" applyFont="1" applyFill="1"/>
    <xf numFmtId="164" fontId="8" fillId="0" borderId="0" xfId="1" applyNumberFormat="1" applyFont="1"/>
    <xf numFmtId="165" fontId="5" fillId="4" borderId="1" xfId="2" applyNumberFormat="1" applyFont="1" applyFill="1" applyBorder="1" applyAlignment="1">
      <alignment horizontal="right"/>
    </xf>
    <xf numFmtId="165" fontId="5" fillId="4" borderId="0" xfId="2" applyNumberFormat="1" applyFont="1" applyFill="1"/>
    <xf numFmtId="165" fontId="0" fillId="0" borderId="0" xfId="2" applyNumberFormat="1" applyFont="1" applyAlignment="1">
      <alignment wrapText="1"/>
    </xf>
    <xf numFmtId="165" fontId="7" fillId="0" borderId="0" xfId="2" applyNumberFormat="1" applyFont="1" applyAlignment="1">
      <alignment horizontal="center"/>
    </xf>
    <xf numFmtId="164" fontId="0" fillId="0" borderId="0" xfId="1" applyNumberFormat="1" applyFont="1" applyAlignment="1">
      <alignment wrapText="1"/>
    </xf>
    <xf numFmtId="0" fontId="9" fillId="2" borderId="6" xfId="0" applyFont="1" applyFill="1" applyBorder="1" applyAlignment="1">
      <alignment horizontal="center" vertical="center" shrinkToFit="1"/>
    </xf>
    <xf numFmtId="0" fontId="9" fillId="2" borderId="2" xfId="0" applyFont="1" applyFill="1" applyBorder="1" applyAlignment="1">
      <alignment horizontal="center" vertical="center" wrapText="1" shrinkToFit="1"/>
    </xf>
    <xf numFmtId="0" fontId="9" fillId="2" borderId="54" xfId="0" applyFont="1" applyFill="1" applyBorder="1" applyAlignment="1">
      <alignment horizontal="center" vertical="center" wrapText="1" shrinkToFit="1"/>
    </xf>
    <xf numFmtId="1" fontId="9" fillId="2" borderId="6" xfId="0" applyNumberFormat="1" applyFont="1" applyFill="1" applyBorder="1" applyAlignment="1">
      <alignment horizontal="center" vertical="center" wrapText="1"/>
    </xf>
    <xf numFmtId="165" fontId="9" fillId="2" borderId="7" xfId="2" applyNumberFormat="1" applyFont="1" applyFill="1" applyBorder="1" applyAlignment="1">
      <alignment horizontal="center" vertical="center" wrapText="1"/>
    </xf>
    <xf numFmtId="164" fontId="9" fillId="2" borderId="6" xfId="1" applyNumberFormat="1" applyFont="1" applyFill="1" applyBorder="1" applyAlignment="1">
      <alignment horizontal="center" vertical="center" wrapText="1"/>
    </xf>
    <xf numFmtId="164" fontId="9" fillId="2" borderId="2" xfId="1" applyNumberFormat="1" applyFont="1" applyFill="1" applyBorder="1" applyAlignment="1">
      <alignment horizontal="center" vertical="center" wrapText="1"/>
    </xf>
    <xf numFmtId="164" fontId="9" fillId="2" borderId="4" xfId="1" applyNumberFormat="1" applyFont="1" applyFill="1" applyBorder="1" applyAlignment="1">
      <alignment horizontal="center" vertical="center" wrapText="1"/>
    </xf>
    <xf numFmtId="164" fontId="9" fillId="2" borderId="1" xfId="1" applyNumberFormat="1" applyFont="1" applyFill="1" applyBorder="1" applyAlignment="1">
      <alignment horizontal="center" vertical="center" wrapText="1"/>
    </xf>
    <xf numFmtId="165" fontId="9" fillId="2" borderId="5" xfId="2" applyNumberFormat="1" applyFont="1" applyFill="1" applyBorder="1" applyAlignment="1">
      <alignment horizontal="center" vertical="center" wrapText="1"/>
    </xf>
    <xf numFmtId="0" fontId="5" fillId="0" borderId="0" xfId="0" applyFont="1" applyAlignment="1">
      <alignment vertical="center" wrapText="1"/>
    </xf>
    <xf numFmtId="0" fontId="8" fillId="0" borderId="0" xfId="0" applyFont="1" applyAlignment="1">
      <alignment vertical="center" wrapText="1"/>
    </xf>
    <xf numFmtId="0" fontId="9" fillId="2" borderId="14" xfId="0" applyFont="1" applyFill="1" applyBorder="1" applyAlignment="1">
      <alignment horizontal="center" vertical="center" shrinkToFit="1"/>
    </xf>
    <xf numFmtId="0" fontId="123" fillId="2" borderId="40" xfId="0" applyFont="1" applyFill="1" applyBorder="1" applyAlignment="1">
      <alignment horizontal="center" vertical="center" wrapText="1" shrinkToFit="1"/>
    </xf>
    <xf numFmtId="0" fontId="9" fillId="2" borderId="56" xfId="0" applyFont="1" applyFill="1" applyBorder="1" applyAlignment="1">
      <alignment horizontal="center" vertical="center" wrapText="1" shrinkToFit="1"/>
    </xf>
    <xf numFmtId="1" fontId="9" fillId="2" borderId="14" xfId="0" applyNumberFormat="1" applyFont="1" applyFill="1" applyBorder="1" applyAlignment="1">
      <alignment horizontal="center" vertical="center" wrapText="1"/>
    </xf>
    <xf numFmtId="164" fontId="9" fillId="2" borderId="40" xfId="1" applyNumberFormat="1" applyFont="1" applyFill="1" applyBorder="1" applyAlignment="1">
      <alignment horizontal="center" vertical="center" wrapText="1"/>
    </xf>
    <xf numFmtId="165" fontId="9" fillId="2" borderId="50" xfId="2" applyNumberFormat="1" applyFont="1" applyFill="1" applyBorder="1" applyAlignment="1">
      <alignment horizontal="center" vertical="center" wrapText="1"/>
    </xf>
    <xf numFmtId="164" fontId="9" fillId="2" borderId="14" xfId="1" applyNumberFormat="1" applyFont="1" applyFill="1" applyBorder="1" applyAlignment="1">
      <alignment horizontal="center" vertical="center" wrapText="1"/>
    </xf>
    <xf numFmtId="164" fontId="9" fillId="2" borderId="24" xfId="1" applyNumberFormat="1" applyFont="1" applyFill="1" applyBorder="1" applyAlignment="1">
      <alignment horizontal="center" vertical="center" wrapText="1"/>
    </xf>
    <xf numFmtId="164" fontId="9" fillId="2" borderId="21" xfId="1" applyNumberFormat="1" applyFont="1" applyFill="1" applyBorder="1" applyAlignment="1">
      <alignment horizontal="center" vertical="center" wrapText="1"/>
    </xf>
    <xf numFmtId="165" fontId="9" fillId="2" borderId="23" xfId="2" applyNumberFormat="1" applyFont="1" applyFill="1" applyBorder="1" applyAlignment="1">
      <alignment horizontal="center" vertical="center" wrapText="1"/>
    </xf>
    <xf numFmtId="0" fontId="8" fillId="0" borderId="0" xfId="0" applyFont="1" applyAlignment="1">
      <alignment vertical="center"/>
    </xf>
    <xf numFmtId="165" fontId="0" fillId="0" borderId="0" xfId="2" applyNumberFormat="1" applyFont="1" applyAlignment="1">
      <alignment vertical="center" wrapText="1"/>
    </xf>
    <xf numFmtId="164" fontId="0" fillId="0" borderId="0" xfId="1" applyNumberFormat="1" applyFont="1" applyAlignment="1">
      <alignment vertical="center" wrapText="1"/>
    </xf>
    <xf numFmtId="164" fontId="5" fillId="0" borderId="0" xfId="1" applyNumberFormat="1" applyFont="1" applyAlignment="1">
      <alignment vertical="center"/>
    </xf>
    <xf numFmtId="165" fontId="5" fillId="0" borderId="0" xfId="2" applyNumberFormat="1" applyFont="1" applyAlignment="1">
      <alignment vertical="center"/>
    </xf>
    <xf numFmtId="0" fontId="5" fillId="0" borderId="0" xfId="0" applyFont="1" applyAlignment="1">
      <alignment vertical="center"/>
    </xf>
    <xf numFmtId="5" fontId="7" fillId="0" borderId="0" xfId="0" applyNumberFormat="1" applyFont="1" applyAlignment="1">
      <alignment horizontal="left" vertical="center"/>
    </xf>
    <xf numFmtId="0" fontId="0" fillId="0" borderId="0" xfId="0" applyAlignment="1">
      <alignment vertical="center"/>
    </xf>
    <xf numFmtId="165" fontId="0" fillId="0" borderId="0" xfId="2" applyNumberFormat="1" applyFont="1" applyAlignment="1">
      <alignment vertical="center"/>
    </xf>
    <xf numFmtId="164" fontId="0" fillId="0" borderId="0" xfId="1" applyNumberFormat="1" applyFont="1" applyAlignment="1">
      <alignment vertical="center"/>
    </xf>
    <xf numFmtId="0" fontId="7" fillId="0" borderId="0" xfId="0" applyFont="1" applyAlignment="1">
      <alignment vertical="center"/>
    </xf>
    <xf numFmtId="0" fontId="7" fillId="0" borderId="0" xfId="0" applyFont="1" applyAlignment="1">
      <alignment horizontal="center" vertical="center" wrapText="1"/>
    </xf>
    <xf numFmtId="0" fontId="7" fillId="0" borderId="0" xfId="0" applyFont="1" applyAlignment="1">
      <alignment vertical="center" wrapText="1"/>
    </xf>
    <xf numFmtId="165" fontId="7" fillId="0" borderId="0" xfId="2" applyNumberFormat="1" applyFont="1" applyAlignment="1">
      <alignment vertical="center" wrapText="1"/>
    </xf>
    <xf numFmtId="164" fontId="7" fillId="0" borderId="0" xfId="1" applyNumberFormat="1" applyFont="1" applyAlignment="1">
      <alignment vertical="center" wrapText="1"/>
    </xf>
    <xf numFmtId="165" fontId="7" fillId="0" borderId="0" xfId="2" applyNumberFormat="1" applyFont="1" applyAlignment="1">
      <alignment horizontal="center" vertical="center"/>
    </xf>
    <xf numFmtId="0" fontId="9" fillId="2" borderId="3" xfId="0" applyFont="1" applyFill="1" applyBorder="1" applyAlignment="1">
      <alignment vertical="center" shrinkToFit="1"/>
    </xf>
    <xf numFmtId="0" fontId="9" fillId="2" borderId="62" xfId="0" applyFont="1" applyFill="1" applyBorder="1" applyAlignment="1">
      <alignment horizontal="center" vertical="center" wrapText="1" shrinkToFit="1"/>
    </xf>
    <xf numFmtId="0" fontId="9" fillId="2" borderId="64" xfId="0" applyFont="1" applyFill="1" applyBorder="1" applyAlignment="1">
      <alignment vertical="center" wrapText="1" shrinkToFi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9" fillId="3" borderId="52" xfId="0" applyFont="1" applyFill="1" applyBorder="1" applyAlignment="1">
      <alignment vertical="center" wrapText="1"/>
    </xf>
    <xf numFmtId="164" fontId="9" fillId="3" borderId="1" xfId="1" applyNumberFormat="1" applyFont="1" applyFill="1" applyBorder="1" applyAlignment="1">
      <alignment vertical="center" wrapText="1"/>
    </xf>
    <xf numFmtId="165" fontId="9" fillId="3" borderId="5" xfId="2" applyNumberFormat="1" applyFont="1" applyFill="1" applyBorder="1" applyAlignment="1">
      <alignment vertical="center" wrapText="1"/>
    </xf>
    <xf numFmtId="164" fontId="9" fillId="3" borderId="4" xfId="1" applyNumberFormat="1" applyFont="1" applyFill="1" applyBorder="1" applyAlignment="1">
      <alignment vertical="center" wrapText="1"/>
    </xf>
    <xf numFmtId="0" fontId="6" fillId="5" borderId="28" xfId="0" applyFont="1" applyFill="1" applyBorder="1" applyAlignment="1">
      <alignment vertical="center"/>
    </xf>
    <xf numFmtId="0" fontId="6" fillId="0" borderId="0" xfId="0" applyFont="1" applyAlignment="1">
      <alignment vertical="center"/>
    </xf>
    <xf numFmtId="0" fontId="10" fillId="0" borderId="0" xfId="0" applyFont="1" applyAlignment="1">
      <alignment vertical="center"/>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5" fillId="4" borderId="52" xfId="0" applyFont="1" applyFill="1" applyBorder="1" applyAlignment="1">
      <alignment horizontal="center" vertical="center" wrapText="1"/>
    </xf>
    <xf numFmtId="165" fontId="0" fillId="0" borderId="1" xfId="2" applyNumberFormat="1" applyFont="1" applyBorder="1" applyAlignment="1">
      <alignment vertical="center"/>
    </xf>
    <xf numFmtId="0" fontId="6" fillId="0" borderId="28" xfId="0" applyFont="1" applyBorder="1" applyAlignment="1">
      <alignment vertical="center"/>
    </xf>
    <xf numFmtId="164" fontId="5" fillId="4" borderId="1" xfId="1" applyNumberFormat="1" applyFont="1" applyFill="1" applyBorder="1" applyAlignment="1">
      <alignment vertical="center"/>
    </xf>
    <xf numFmtId="165" fontId="9" fillId="3" borderId="1" xfId="2" applyNumberFormat="1" applyFont="1" applyFill="1" applyBorder="1" applyAlignment="1">
      <alignment vertical="center" wrapText="1"/>
    </xf>
    <xf numFmtId="0" fontId="5" fillId="4" borderId="1" xfId="0" applyFont="1" applyFill="1" applyBorder="1" applyAlignment="1">
      <alignment horizontal="justify" vertical="center" wrapText="1"/>
    </xf>
    <xf numFmtId="0" fontId="5" fillId="4" borderId="1" xfId="0" applyFont="1" applyFill="1" applyBorder="1" applyAlignment="1">
      <alignment horizontal="center" vertical="center" wrapText="1"/>
    </xf>
    <xf numFmtId="0" fontId="6" fillId="4" borderId="0" xfId="0" applyFont="1" applyFill="1" applyAlignment="1">
      <alignment vertical="center"/>
    </xf>
    <xf numFmtId="0" fontId="10" fillId="4" borderId="0" xfId="0" applyFont="1" applyFill="1" applyAlignment="1">
      <alignment vertical="center"/>
    </xf>
    <xf numFmtId="0" fontId="5" fillId="0" borderId="52" xfId="0" applyFont="1" applyBorder="1" applyAlignment="1">
      <alignment horizontal="center" vertical="center" wrapText="1"/>
    </xf>
    <xf numFmtId="164" fontId="5" fillId="0" borderId="1" xfId="1" applyNumberFormat="1" applyFont="1" applyBorder="1" applyAlignment="1">
      <alignment vertical="center"/>
    </xf>
    <xf numFmtId="164" fontId="5" fillId="0" borderId="1" xfId="1" applyNumberFormat="1" applyFont="1" applyBorder="1" applyAlignment="1">
      <alignment horizontal="center" vertical="center" wrapText="1"/>
    </xf>
    <xf numFmtId="164" fontId="6" fillId="0" borderId="1" xfId="1" applyNumberFormat="1" applyFont="1" applyBorder="1" applyAlignment="1">
      <alignment vertical="center"/>
    </xf>
    <xf numFmtId="165" fontId="6" fillId="0" borderId="1" xfId="2" applyNumberFormat="1" applyFont="1" applyBorder="1" applyAlignment="1">
      <alignment vertical="center"/>
    </xf>
    <xf numFmtId="0" fontId="5" fillId="4" borderId="1" xfId="0" applyFont="1" applyFill="1" applyBorder="1" applyAlignment="1">
      <alignment vertical="center"/>
    </xf>
    <xf numFmtId="0" fontId="5" fillId="4" borderId="1" xfId="0" applyFont="1" applyFill="1" applyBorder="1" applyAlignment="1">
      <alignment horizontal="center" vertical="center"/>
    </xf>
    <xf numFmtId="0" fontId="5" fillId="0" borderId="1" xfId="0" applyFont="1" applyBorder="1" applyAlignment="1">
      <alignment vertical="center"/>
    </xf>
    <xf numFmtId="0" fontId="5" fillId="0" borderId="1" xfId="0" applyFont="1" applyBorder="1" applyAlignment="1">
      <alignment horizontal="center" vertical="center"/>
    </xf>
    <xf numFmtId="165" fontId="5" fillId="4" borderId="1" xfId="2" applyNumberFormat="1" applyFont="1" applyFill="1" applyBorder="1" applyAlignment="1">
      <alignment vertical="center"/>
    </xf>
    <xf numFmtId="164" fontId="5" fillId="4" borderId="1" xfId="1" applyNumberFormat="1" applyFont="1" applyFill="1" applyBorder="1" applyAlignment="1">
      <alignment horizontal="right" vertical="center"/>
    </xf>
    <xf numFmtId="0" fontId="5" fillId="0" borderId="0" xfId="0" applyFont="1" applyBorder="1" applyAlignment="1">
      <alignment horizontal="center" vertical="center" wrapText="1"/>
    </xf>
    <xf numFmtId="1" fontId="5" fillId="0" borderId="63" xfId="1" applyNumberFormat="1" applyFont="1" applyBorder="1" applyAlignment="1">
      <alignment vertical="center"/>
    </xf>
    <xf numFmtId="0" fontId="5" fillId="0" borderId="1" xfId="0" applyFont="1" applyBorder="1" applyAlignment="1">
      <alignment horizontal="left" vertical="center" wrapText="1"/>
    </xf>
    <xf numFmtId="165" fontId="5" fillId="0" borderId="1" xfId="2" applyNumberFormat="1" applyFont="1" applyBorder="1" applyAlignment="1">
      <alignment vertical="center"/>
    </xf>
    <xf numFmtId="165" fontId="5" fillId="0" borderId="5" xfId="2" applyNumberFormat="1" applyFont="1" applyBorder="1" applyAlignment="1">
      <alignment vertical="center"/>
    </xf>
    <xf numFmtId="164" fontId="5" fillId="0" borderId="4" xfId="1" applyNumberFormat="1" applyFont="1" applyBorder="1" applyAlignment="1">
      <alignment vertical="center"/>
    </xf>
    <xf numFmtId="164" fontId="6" fillId="0" borderId="0" xfId="1" applyNumberFormat="1" applyFont="1" applyAlignment="1">
      <alignment vertical="center"/>
    </xf>
    <xf numFmtId="164" fontId="5" fillId="4" borderId="4" xfId="1" applyNumberFormat="1" applyFont="1" applyFill="1" applyBorder="1" applyAlignment="1">
      <alignment vertical="center"/>
    </xf>
    <xf numFmtId="165" fontId="5" fillId="4" borderId="5" xfId="2" applyNumberFormat="1" applyFont="1" applyFill="1" applyBorder="1" applyAlignment="1">
      <alignment vertical="center"/>
    </xf>
    <xf numFmtId="165" fontId="5" fillId="0" borderId="23" xfId="2" applyNumberFormat="1" applyFont="1" applyBorder="1" applyAlignment="1">
      <alignment vertical="center"/>
    </xf>
    <xf numFmtId="164" fontId="5" fillId="0" borderId="24" xfId="1" applyNumberFormat="1" applyFont="1" applyBorder="1" applyAlignment="1">
      <alignment vertical="center"/>
    </xf>
    <xf numFmtId="165" fontId="5" fillId="0" borderId="23" xfId="2" applyNumberFormat="1" applyBorder="1" applyAlignment="1">
      <alignment vertical="center"/>
    </xf>
    <xf numFmtId="0" fontId="9" fillId="5" borderId="1" xfId="0" applyFont="1" applyFill="1" applyBorder="1" applyAlignment="1">
      <alignment horizontal="justify" vertical="center" wrapText="1"/>
    </xf>
    <xf numFmtId="0" fontId="9" fillId="5" borderId="1" xfId="0" applyFont="1" applyFill="1" applyBorder="1" applyAlignment="1">
      <alignment horizontal="center" vertical="center" wrapText="1"/>
    </xf>
    <xf numFmtId="0" fontId="5" fillId="5" borderId="52" xfId="0" applyFont="1" applyFill="1" applyBorder="1" applyAlignment="1">
      <alignment horizontal="center" vertical="center" wrapText="1"/>
    </xf>
    <xf numFmtId="164" fontId="9" fillId="5" borderId="19" xfId="1" applyNumberFormat="1" applyFont="1" applyFill="1" applyBorder="1" applyAlignment="1">
      <alignment vertical="center"/>
    </xf>
    <xf numFmtId="165" fontId="9" fillId="5" borderId="20" xfId="2" applyNumberFormat="1" applyFont="1" applyFill="1" applyBorder="1" applyAlignment="1">
      <alignment vertical="center"/>
    </xf>
    <xf numFmtId="164" fontId="9" fillId="5" borderId="25" xfId="1" applyNumberFormat="1" applyFont="1" applyFill="1" applyBorder="1" applyAlignment="1">
      <alignment vertical="center"/>
    </xf>
    <xf numFmtId="0" fontId="5" fillId="0" borderId="0" xfId="0" applyFont="1" applyAlignment="1">
      <alignment horizontal="center" vertical="center"/>
    </xf>
    <xf numFmtId="164" fontId="5" fillId="4" borderId="0" xfId="1" applyNumberFormat="1" applyFont="1" applyFill="1" applyAlignment="1">
      <alignment vertical="center"/>
    </xf>
    <xf numFmtId="165" fontId="5" fillId="4" borderId="0" xfId="2" applyNumberFormat="1" applyFont="1" applyFill="1" applyAlignment="1">
      <alignment vertical="center"/>
    </xf>
    <xf numFmtId="0" fontId="6" fillId="0" borderId="0" xfId="0" applyFont="1" applyAlignment="1">
      <alignment horizontal="justify" vertical="center" wrapText="1"/>
    </xf>
    <xf numFmtId="0" fontId="6" fillId="0" borderId="0" xfId="0" applyFont="1" applyAlignment="1">
      <alignment horizontal="center" vertical="center" wrapText="1"/>
    </xf>
    <xf numFmtId="164" fontId="21" fillId="0" borderId="0" xfId="1" applyNumberFormat="1" applyFont="1" applyAlignment="1">
      <alignment vertical="center"/>
    </xf>
    <xf numFmtId="164" fontId="9" fillId="2" borderId="33" xfId="1" applyNumberFormat="1" applyFont="1" applyFill="1" applyBorder="1" applyAlignment="1">
      <alignment horizontal="center" vertical="center"/>
    </xf>
    <xf numFmtId="165" fontId="9" fillId="2" borderId="34" xfId="2" applyNumberFormat="1" applyFont="1" applyFill="1" applyBorder="1" applyAlignment="1">
      <alignment horizontal="center" vertical="center"/>
    </xf>
    <xf numFmtId="0" fontId="6" fillId="5" borderId="1" xfId="0" applyFont="1" applyFill="1" applyBorder="1" applyAlignment="1">
      <alignment vertical="center"/>
    </xf>
    <xf numFmtId="0" fontId="0" fillId="0" borderId="1" xfId="0" applyFill="1" applyBorder="1" applyAlignment="1">
      <alignment vertical="center"/>
    </xf>
    <xf numFmtId="0" fontId="0" fillId="0" borderId="1" xfId="0" applyNumberFormat="1" applyFill="1" applyBorder="1" applyAlignment="1">
      <alignment vertical="center"/>
    </xf>
    <xf numFmtId="0" fontId="8" fillId="0" borderId="0" xfId="0" applyFont="1" applyAlignment="1">
      <alignment horizontal="center" vertical="center"/>
    </xf>
    <xf numFmtId="165" fontId="8" fillId="0" borderId="0" xfId="2" applyNumberFormat="1" applyFont="1" applyAlignment="1">
      <alignment vertical="center"/>
    </xf>
    <xf numFmtId="164" fontId="8" fillId="0" borderId="0" xfId="1" applyNumberFormat="1" applyFont="1" applyAlignment="1">
      <alignment vertical="center"/>
    </xf>
    <xf numFmtId="0" fontId="12" fillId="0" borderId="40" xfId="0" applyFont="1" applyFill="1" applyBorder="1" applyAlignment="1">
      <alignment horizontal="justify" vertical="center" wrapText="1"/>
    </xf>
    <xf numFmtId="0" fontId="12" fillId="0" borderId="0" xfId="0" applyFont="1" applyAlignment="1">
      <alignment horizontal="justify" vertical="center" wrapText="1"/>
    </xf>
    <xf numFmtId="1" fontId="0" fillId="0" borderId="0" xfId="0" applyNumberFormat="1" applyAlignment="1">
      <alignment horizontal="center" vertical="center"/>
    </xf>
    <xf numFmtId="165" fontId="0" fillId="0" borderId="0" xfId="2" applyNumberFormat="1" applyFont="1" applyAlignment="1">
      <alignment horizontal="center" vertical="center"/>
    </xf>
    <xf numFmtId="1" fontId="7" fillId="0" borderId="0" xfId="0" applyNumberFormat="1" applyFont="1" applyAlignment="1">
      <alignment horizontal="center" vertical="center" wrapText="1"/>
    </xf>
    <xf numFmtId="165" fontId="7" fillId="0" borderId="0" xfId="2" applyNumberFormat="1" applyFont="1" applyAlignment="1">
      <alignment horizontal="center" vertical="center" wrapText="1"/>
    </xf>
    <xf numFmtId="1" fontId="9" fillId="3" borderId="4" xfId="0" applyNumberFormat="1" applyFont="1" applyFill="1" applyBorder="1" applyAlignment="1">
      <alignment horizontal="center" vertical="center" wrapText="1"/>
    </xf>
    <xf numFmtId="164" fontId="9" fillId="3" borderId="1" xfId="1" applyNumberFormat="1" applyFont="1" applyFill="1" applyBorder="1" applyAlignment="1">
      <alignment horizontal="center" vertical="center" wrapText="1"/>
    </xf>
    <xf numFmtId="165" fontId="9" fillId="3" borderId="5" xfId="2" applyNumberFormat="1" applyFont="1" applyFill="1" applyBorder="1" applyAlignment="1">
      <alignment horizontal="center" vertical="center" wrapText="1"/>
    </xf>
    <xf numFmtId="164" fontId="0" fillId="0" borderId="1" xfId="1" applyNumberFormat="1" applyFont="1" applyBorder="1" applyAlignment="1">
      <alignment horizontal="center" vertical="center"/>
    </xf>
    <xf numFmtId="165" fontId="5" fillId="0" borderId="54" xfId="2" applyNumberFormat="1" applyFont="1" applyFill="1" applyBorder="1" applyAlignment="1">
      <alignment horizontal="center" vertical="center"/>
    </xf>
    <xf numFmtId="164" fontId="5" fillId="4" borderId="1" xfId="1" applyNumberFormat="1" applyFont="1" applyFill="1" applyBorder="1" applyAlignment="1">
      <alignment horizontal="center" vertical="center"/>
    </xf>
    <xf numFmtId="165" fontId="6" fillId="0" borderId="0" xfId="2" applyNumberFormat="1" applyFont="1" applyAlignment="1">
      <alignment horizontal="center" vertical="center"/>
    </xf>
    <xf numFmtId="165" fontId="9" fillId="3" borderId="52" xfId="2" applyNumberFormat="1" applyFont="1" applyFill="1" applyBorder="1" applyAlignment="1">
      <alignment horizontal="center" vertical="center" wrapText="1"/>
    </xf>
    <xf numFmtId="164" fontId="5" fillId="0" borderId="1" xfId="1" applyNumberFormat="1" applyFont="1" applyBorder="1" applyAlignment="1">
      <alignment horizontal="center" vertical="center"/>
    </xf>
    <xf numFmtId="164" fontId="0" fillId="0" borderId="0" xfId="1" applyNumberFormat="1" applyFont="1" applyAlignment="1">
      <alignment horizontal="center" vertical="center"/>
    </xf>
    <xf numFmtId="165" fontId="5" fillId="0" borderId="99" xfId="2" applyNumberFormat="1" applyFont="1" applyFill="1" applyBorder="1" applyAlignment="1">
      <alignment horizontal="center" vertical="center"/>
    </xf>
    <xf numFmtId="165" fontId="5" fillId="0" borderId="52" xfId="2" applyNumberFormat="1" applyFont="1" applyBorder="1" applyAlignment="1">
      <alignment horizontal="center" vertical="center"/>
    </xf>
    <xf numFmtId="165" fontId="5" fillId="0" borderId="52" xfId="2" applyNumberFormat="1" applyFont="1" applyFill="1" applyBorder="1" applyAlignment="1">
      <alignment horizontal="center" vertical="center"/>
    </xf>
    <xf numFmtId="1" fontId="5" fillId="0" borderId="4" xfId="1" applyNumberFormat="1" applyFont="1" applyBorder="1" applyAlignment="1">
      <alignment horizontal="center" vertical="center"/>
    </xf>
    <xf numFmtId="164" fontId="5" fillId="4" borderId="4" xfId="1" applyNumberFormat="1" applyFont="1" applyFill="1" applyBorder="1" applyAlignment="1">
      <alignment horizontal="center" vertical="center"/>
    </xf>
    <xf numFmtId="165" fontId="5" fillId="4" borderId="5" xfId="2" applyNumberFormat="1" applyFont="1" applyFill="1" applyBorder="1" applyAlignment="1">
      <alignment horizontal="center" vertical="center"/>
    </xf>
    <xf numFmtId="164" fontId="5" fillId="0" borderId="21" xfId="1" applyNumberFormat="1" applyFont="1" applyBorder="1" applyAlignment="1">
      <alignment horizontal="center" vertical="center"/>
    </xf>
    <xf numFmtId="1" fontId="9" fillId="5" borderId="25" xfId="1" applyNumberFormat="1" applyFont="1" applyFill="1" applyBorder="1" applyAlignment="1">
      <alignment horizontal="center" vertical="center"/>
    </xf>
    <xf numFmtId="164" fontId="9" fillId="5" borderId="19" xfId="1" applyNumberFormat="1" applyFont="1" applyFill="1" applyBorder="1" applyAlignment="1">
      <alignment horizontal="center" vertical="center"/>
    </xf>
    <xf numFmtId="165" fontId="9" fillId="5" borderId="20" xfId="2" applyNumberFormat="1" applyFont="1" applyFill="1" applyBorder="1" applyAlignment="1">
      <alignment horizontal="center" vertical="center"/>
    </xf>
    <xf numFmtId="1" fontId="5" fillId="0" borderId="0" xfId="0" applyNumberFormat="1" applyFont="1" applyAlignment="1">
      <alignment horizontal="center" vertical="center"/>
    </xf>
    <xf numFmtId="164" fontId="5" fillId="0" borderId="0" xfId="1" applyNumberFormat="1" applyFont="1" applyAlignment="1">
      <alignment horizontal="center" vertical="center"/>
    </xf>
    <xf numFmtId="165" fontId="5" fillId="0" borderId="0" xfId="2" applyNumberFormat="1" applyFont="1" applyAlignment="1">
      <alignment horizontal="center" vertical="center"/>
    </xf>
    <xf numFmtId="1" fontId="9" fillId="3" borderId="1" xfId="0" applyNumberFormat="1" applyFont="1" applyFill="1" applyBorder="1" applyAlignment="1">
      <alignment horizontal="center" vertical="center" wrapText="1"/>
    </xf>
    <xf numFmtId="165" fontId="9" fillId="3" borderId="1" xfId="2" applyNumberFormat="1" applyFont="1" applyFill="1" applyBorder="1" applyAlignment="1">
      <alignment horizontal="center" vertical="center" wrapText="1"/>
    </xf>
    <xf numFmtId="1" fontId="5" fillId="4" borderId="1" xfId="0" applyNumberFormat="1" applyFont="1" applyFill="1" applyBorder="1" applyAlignment="1">
      <alignment horizontal="center" vertical="center"/>
    </xf>
    <xf numFmtId="165" fontId="5" fillId="4" borderId="1" xfId="2" applyNumberFormat="1" applyFont="1" applyFill="1" applyBorder="1" applyAlignment="1">
      <alignment horizontal="center" vertical="center"/>
    </xf>
    <xf numFmtId="1" fontId="5" fillId="0" borderId="1" xfId="0" applyNumberFormat="1" applyFont="1" applyBorder="1" applyAlignment="1">
      <alignment horizontal="center" vertical="center"/>
    </xf>
    <xf numFmtId="1" fontId="8" fillId="0" borderId="0" xfId="0" applyNumberFormat="1" applyFont="1" applyAlignment="1">
      <alignment horizontal="center" vertical="center"/>
    </xf>
    <xf numFmtId="165" fontId="8" fillId="0" borderId="0" xfId="2" applyNumberFormat="1" applyFont="1" applyAlignment="1">
      <alignment horizontal="center" vertical="center"/>
    </xf>
    <xf numFmtId="43" fontId="5" fillId="0" borderId="4" xfId="1" applyFont="1" applyBorder="1" applyAlignment="1">
      <alignment horizontal="center" vertical="center"/>
    </xf>
    <xf numFmtId="43" fontId="5" fillId="0" borderId="24" xfId="1" applyFont="1" applyBorder="1" applyAlignment="1">
      <alignment horizontal="center" vertical="center"/>
    </xf>
    <xf numFmtId="0" fontId="9" fillId="5" borderId="1" xfId="0" applyFont="1" applyFill="1" applyBorder="1" applyAlignment="1">
      <alignment vertical="center"/>
    </xf>
    <xf numFmtId="0" fontId="5" fillId="5" borderId="1" xfId="0" applyFont="1" applyFill="1" applyBorder="1" applyAlignment="1">
      <alignment horizontal="center" vertical="center"/>
    </xf>
    <xf numFmtId="0" fontId="5" fillId="5" borderId="1" xfId="0" applyFont="1" applyFill="1" applyBorder="1" applyAlignment="1">
      <alignment vertical="center"/>
    </xf>
    <xf numFmtId="1" fontId="5" fillId="5" borderId="1" xfId="0" applyNumberFormat="1" applyFont="1" applyFill="1" applyBorder="1" applyAlignment="1">
      <alignment horizontal="center" vertical="center"/>
    </xf>
    <xf numFmtId="164" fontId="5" fillId="5" borderId="1" xfId="1" applyNumberFormat="1" applyFont="1" applyFill="1" applyBorder="1" applyAlignment="1">
      <alignment horizontal="center" vertical="center"/>
    </xf>
    <xf numFmtId="165" fontId="5" fillId="5" borderId="1" xfId="2" applyNumberFormat="1" applyFont="1" applyFill="1" applyBorder="1" applyAlignment="1">
      <alignment horizontal="center" vertical="center"/>
    </xf>
    <xf numFmtId="164" fontId="5" fillId="5" borderId="1" xfId="1" applyNumberFormat="1" applyFont="1" applyFill="1" applyBorder="1" applyAlignment="1">
      <alignment vertical="center"/>
    </xf>
    <xf numFmtId="165" fontId="5" fillId="5" borderId="1" xfId="2" applyNumberFormat="1" applyFont="1" applyFill="1" applyBorder="1" applyAlignment="1">
      <alignment vertical="center"/>
    </xf>
    <xf numFmtId="164" fontId="0" fillId="5" borderId="1" xfId="1" applyNumberFormat="1" applyFont="1" applyFill="1" applyBorder="1" applyAlignment="1">
      <alignment vertical="center"/>
    </xf>
    <xf numFmtId="165" fontId="0" fillId="5" borderId="1" xfId="2" applyNumberFormat="1" applyFont="1" applyFill="1" applyBorder="1" applyAlignment="1">
      <alignment vertical="center"/>
    </xf>
    <xf numFmtId="164" fontId="5" fillId="4" borderId="52" xfId="1" applyNumberFormat="1" applyFont="1" applyFill="1" applyBorder="1"/>
    <xf numFmtId="164" fontId="5" fillId="0" borderId="52" xfId="1" applyNumberFormat="1" applyFont="1" applyBorder="1"/>
    <xf numFmtId="164" fontId="5" fillId="4" borderId="52" xfId="1" applyNumberFormat="1" applyFont="1" applyFill="1" applyBorder="1" applyAlignment="1">
      <alignment horizontal="right"/>
    </xf>
    <xf numFmtId="164" fontId="9" fillId="3" borderId="28" xfId="1" applyNumberFormat="1" applyFont="1" applyFill="1" applyBorder="1" applyAlignment="1">
      <alignment vertical="top" wrapText="1"/>
    </xf>
    <xf numFmtId="164" fontId="129" fillId="0" borderId="1" xfId="1" applyNumberFormat="1" applyFont="1" applyBorder="1" applyAlignment="1">
      <alignment horizontal="center"/>
    </xf>
    <xf numFmtId="164" fontId="129" fillId="0" borderId="1" xfId="1" applyNumberFormat="1" applyFont="1" applyBorder="1"/>
    <xf numFmtId="165" fontId="1" fillId="4" borderId="1" xfId="2" applyNumberFormat="1" applyFont="1" applyFill="1" applyBorder="1"/>
    <xf numFmtId="0" fontId="6" fillId="4" borderId="28" xfId="0" applyFont="1" applyFill="1" applyBorder="1"/>
    <xf numFmtId="5" fontId="11" fillId="3" borderId="34" xfId="0" applyNumberFormat="1" applyFont="1" applyFill="1" applyBorder="1" applyAlignment="1">
      <alignment horizontal="centerContinuous"/>
    </xf>
    <xf numFmtId="42" fontId="5" fillId="4" borderId="5" xfId="0" applyNumberFormat="1" applyFont="1" applyFill="1" applyBorder="1"/>
    <xf numFmtId="42" fontId="11" fillId="3" borderId="34" xfId="0" applyNumberFormat="1" applyFont="1" applyFill="1" applyBorder="1" applyAlignment="1">
      <alignment horizontal="centerContinuous"/>
    </xf>
    <xf numFmtId="42" fontId="5" fillId="0" borderId="11" xfId="0" applyNumberFormat="1" applyFont="1" applyBorder="1"/>
    <xf numFmtId="42" fontId="5" fillId="5" borderId="16" xfId="0" applyNumberFormat="1" applyFont="1" applyFill="1" applyBorder="1"/>
    <xf numFmtId="42" fontId="5" fillId="0" borderId="16" xfId="0" applyNumberFormat="1" applyFont="1" applyBorder="1"/>
    <xf numFmtId="44" fontId="5" fillId="0" borderId="0" xfId="0" applyNumberFormat="1" applyFont="1"/>
    <xf numFmtId="5" fontId="7" fillId="0" borderId="0" xfId="0" applyNumberFormat="1" applyFont="1" applyAlignment="1">
      <alignment horizontal="left"/>
    </xf>
    <xf numFmtId="5" fontId="9" fillId="2" borderId="1" xfId="0" applyNumberFormat="1" applyFont="1" applyFill="1" applyBorder="1" applyAlignment="1">
      <alignment horizontal="center"/>
    </xf>
    <xf numFmtId="0" fontId="9" fillId="2" borderId="31" xfId="0" applyFont="1" applyFill="1" applyBorder="1" applyAlignment="1">
      <alignment horizontal="center" vertical="center"/>
    </xf>
    <xf numFmtId="0" fontId="7" fillId="0" borderId="0" xfId="0" applyFont="1" applyAlignment="1">
      <alignment horizontal="center" vertical="center"/>
    </xf>
    <xf numFmtId="164" fontId="7" fillId="0" borderId="0" xfId="1" applyNumberFormat="1" applyFont="1" applyAlignment="1">
      <alignment horizontal="center" vertical="center"/>
    </xf>
    <xf numFmtId="164" fontId="7" fillId="0" borderId="0" xfId="1" applyNumberFormat="1" applyFont="1" applyAlignment="1">
      <alignment horizontal="center"/>
    </xf>
    <xf numFmtId="0" fontId="7" fillId="0" borderId="0" xfId="0" applyFont="1" applyAlignment="1">
      <alignment horizontal="center"/>
    </xf>
    <xf numFmtId="0" fontId="0" fillId="0" borderId="0" xfId="0" applyAlignment="1"/>
    <xf numFmtId="0" fontId="9" fillId="2" borderId="1" xfId="0" applyFont="1" applyFill="1" applyBorder="1" applyAlignment="1">
      <alignment horizontal="center" wrapText="1"/>
    </xf>
    <xf numFmtId="0" fontId="9" fillId="2" borderId="2" xfId="0" applyFont="1" applyFill="1" applyBorder="1" applyAlignment="1">
      <alignment horizontal="center" vertical="center" wrapText="1"/>
    </xf>
    <xf numFmtId="0" fontId="9" fillId="0" borderId="0" xfId="46880" applyFont="1" applyFill="1" applyBorder="1" applyAlignment="1">
      <alignment horizontal="left" vertical="center" wrapText="1"/>
    </xf>
    <xf numFmtId="174" fontId="0" fillId="0" borderId="1" xfId="0" applyNumberFormat="1" applyBorder="1" applyAlignment="1">
      <alignment horizontal="center"/>
    </xf>
    <xf numFmtId="174" fontId="0" fillId="0" borderId="52" xfId="0" applyNumberFormat="1" applyBorder="1" applyAlignment="1">
      <alignment horizontal="center" vertical="center"/>
    </xf>
    <xf numFmtId="174" fontId="5" fillId="0" borderId="5" xfId="0" applyNumberFormat="1" applyFont="1" applyFill="1" applyBorder="1" applyAlignment="1">
      <alignment horizontal="center" vertical="center"/>
    </xf>
    <xf numFmtId="0" fontId="0" fillId="0" borderId="5" xfId="0" applyBorder="1" applyAlignment="1">
      <alignment horizontal="center"/>
    </xf>
    <xf numFmtId="174" fontId="0" fillId="0" borderId="19" xfId="0" applyNumberFormat="1" applyBorder="1" applyAlignment="1">
      <alignment horizontal="center"/>
    </xf>
    <xf numFmtId="174" fontId="0" fillId="0" borderId="103" xfId="0" applyNumberFormat="1" applyBorder="1" applyAlignment="1">
      <alignment horizontal="center" vertical="center"/>
    </xf>
    <xf numFmtId="0" fontId="0" fillId="0" borderId="20" xfId="0" applyBorder="1" applyAlignment="1">
      <alignment horizontal="center"/>
    </xf>
    <xf numFmtId="0" fontId="0" fillId="0" borderId="5" xfId="0" applyFill="1" applyBorder="1" applyAlignment="1">
      <alignment horizontal="center" vertical="center"/>
    </xf>
    <xf numFmtId="174" fontId="0" fillId="0" borderId="5" xfId="0" applyNumberFormat="1" applyFill="1" applyBorder="1" applyAlignment="1">
      <alignment horizontal="center" vertical="center"/>
    </xf>
    <xf numFmtId="176" fontId="0" fillId="0" borderId="1" xfId="0" applyNumberFormat="1" applyBorder="1" applyAlignment="1">
      <alignment horizontal="center" vertical="center"/>
    </xf>
    <xf numFmtId="176" fontId="0" fillId="0" borderId="5" xfId="0" applyNumberFormat="1" applyBorder="1" applyAlignment="1">
      <alignment horizontal="center" vertical="center"/>
    </xf>
    <xf numFmtId="176" fontId="0" fillId="0" borderId="19" xfId="0" applyNumberFormat="1" applyBorder="1" applyAlignment="1">
      <alignment horizontal="center" vertical="center"/>
    </xf>
    <xf numFmtId="176" fontId="0" fillId="0" borderId="20" xfId="0" applyNumberFormat="1" applyBorder="1" applyAlignment="1">
      <alignment horizontal="center" vertical="center"/>
    </xf>
    <xf numFmtId="5" fontId="9" fillId="2" borderId="1" xfId="0" applyNumberFormat="1" applyFont="1" applyFill="1" applyBorder="1" applyAlignment="1">
      <alignment horizontal="center"/>
    </xf>
    <xf numFmtId="0" fontId="9" fillId="2" borderId="1" xfId="0" applyFont="1" applyFill="1" applyBorder="1" applyAlignment="1">
      <alignment horizontal="center"/>
    </xf>
    <xf numFmtId="0" fontId="5" fillId="0" borderId="0" xfId="0" applyFont="1" applyFill="1" applyBorder="1"/>
    <xf numFmtId="177" fontId="0" fillId="0" borderId="1" xfId="0" applyNumberFormat="1" applyBorder="1" applyAlignment="1">
      <alignment horizontal="center"/>
    </xf>
    <xf numFmtId="177" fontId="0" fillId="0" borderId="5" xfId="0" applyNumberFormat="1" applyBorder="1" applyAlignment="1">
      <alignment horizontal="center"/>
    </xf>
    <xf numFmtId="177" fontId="0" fillId="0" borderId="19" xfId="0" applyNumberFormat="1" applyBorder="1" applyAlignment="1">
      <alignment horizontal="center"/>
    </xf>
    <xf numFmtId="177" fontId="0" fillId="0" borderId="20" xfId="0" applyNumberFormat="1" applyBorder="1" applyAlignment="1">
      <alignment horizontal="center"/>
    </xf>
    <xf numFmtId="0" fontId="9" fillId="109" borderId="9" xfId="46828" applyFont="1" applyFill="1" applyBorder="1" applyAlignment="1">
      <alignment horizontal="left"/>
    </xf>
    <xf numFmtId="0" fontId="9" fillId="109" borderId="10" xfId="46828" applyFont="1" applyFill="1" applyBorder="1" applyAlignment="1">
      <alignment horizontal="center"/>
    </xf>
    <xf numFmtId="0" fontId="9" fillId="109" borderId="11" xfId="46828" applyFont="1" applyFill="1" applyBorder="1" applyAlignment="1">
      <alignment horizontal="center"/>
    </xf>
    <xf numFmtId="0" fontId="37" fillId="4" borderId="57" xfId="0" applyFont="1" applyFill="1" applyBorder="1" applyAlignment="1">
      <alignment horizontal="right" wrapText="1"/>
    </xf>
    <xf numFmtId="0" fontId="37" fillId="4" borderId="56" xfId="0" applyFont="1" applyFill="1" applyBorder="1" applyAlignment="1">
      <alignment horizontal="right" wrapText="1"/>
    </xf>
    <xf numFmtId="0" fontId="38" fillId="2" borderId="28" xfId="0" applyFont="1" applyFill="1" applyBorder="1" applyAlignment="1">
      <alignment vertical="center" wrapText="1"/>
    </xf>
    <xf numFmtId="0" fontId="0" fillId="4" borderId="56" xfId="0" applyFill="1" applyBorder="1" applyAlignment="1">
      <alignment vertical="top"/>
    </xf>
    <xf numFmtId="0" fontId="37" fillId="4" borderId="56" xfId="0" applyFont="1" applyFill="1" applyBorder="1" applyAlignment="1">
      <alignment horizontal="left" wrapText="1"/>
    </xf>
    <xf numFmtId="0" fontId="9" fillId="4" borderId="56" xfId="0" applyFont="1" applyFill="1" applyBorder="1"/>
    <xf numFmtId="0" fontId="9" fillId="4" borderId="30" xfId="0" applyFont="1" applyFill="1" applyBorder="1"/>
    <xf numFmtId="0" fontId="0" fillId="6" borderId="28" xfId="0" applyFill="1" applyBorder="1"/>
    <xf numFmtId="0" fontId="0" fillId="0" borderId="0" xfId="0" applyBorder="1" applyAlignment="1">
      <alignment horizontal="center" vertical="center"/>
    </xf>
    <xf numFmtId="0" fontId="7" fillId="4" borderId="0" xfId="0" applyFont="1" applyFill="1" applyBorder="1"/>
    <xf numFmtId="0" fontId="0" fillId="0" borderId="0" xfId="0" applyFont="1" applyBorder="1"/>
    <xf numFmtId="5" fontId="7" fillId="0" borderId="0" xfId="0" applyNumberFormat="1" applyFont="1" applyBorder="1" applyAlignment="1">
      <alignment horizontal="left"/>
    </xf>
    <xf numFmtId="0" fontId="9" fillId="0" borderId="0" xfId="0" applyFont="1" applyBorder="1"/>
    <xf numFmtId="0" fontId="9" fillId="3" borderId="1" xfId="0" applyFont="1" applyFill="1" applyBorder="1" applyAlignment="1"/>
    <xf numFmtId="164" fontId="9" fillId="3" borderId="1" xfId="1" applyNumberFormat="1" applyFont="1" applyFill="1" applyBorder="1"/>
    <xf numFmtId="0" fontId="9" fillId="5" borderId="1" xfId="0" applyFont="1" applyFill="1" applyBorder="1" applyAlignment="1"/>
    <xf numFmtId="0" fontId="0" fillId="5" borderId="1" xfId="0" applyFill="1" applyBorder="1" applyAlignment="1"/>
    <xf numFmtId="164" fontId="9" fillId="3" borderId="1" xfId="1" applyNumberFormat="1" applyFont="1" applyFill="1" applyBorder="1" applyAlignment="1">
      <alignment horizontal="center"/>
    </xf>
    <xf numFmtId="0" fontId="9" fillId="3" borderId="1" xfId="0" applyFont="1" applyFill="1" applyBorder="1"/>
    <xf numFmtId="0" fontId="9" fillId="6" borderId="1" xfId="0" applyFont="1" applyFill="1" applyBorder="1" applyAlignment="1">
      <alignment horizontal="left"/>
    </xf>
    <xf numFmtId="0" fontId="11" fillId="0" borderId="8" xfId="5" applyFont="1" applyBorder="1" applyAlignment="1">
      <alignment vertical="center" wrapText="1"/>
    </xf>
    <xf numFmtId="165" fontId="5" fillId="8" borderId="15" xfId="2" applyNumberFormat="1" applyFont="1" applyFill="1" applyBorder="1" applyAlignment="1">
      <alignment vertical="center"/>
    </xf>
    <xf numFmtId="165" fontId="5" fillId="8" borderId="16" xfId="2" applyNumberFormat="1" applyFont="1" applyFill="1" applyBorder="1" applyAlignment="1">
      <alignment vertical="center"/>
    </xf>
    <xf numFmtId="0" fontId="11" fillId="0" borderId="8" xfId="0" applyFont="1" applyBorder="1" applyAlignment="1">
      <alignment horizontal="left" vertical="center" wrapText="1"/>
    </xf>
    <xf numFmtId="165" fontId="5" fillId="0" borderId="0" xfId="0" applyNumberFormat="1" applyFont="1" applyAlignment="1">
      <alignment vertical="center"/>
    </xf>
    <xf numFmtId="0" fontId="5" fillId="0" borderId="0" xfId="0" applyFont="1" applyAlignment="1">
      <alignment horizontal="left" indent="1"/>
    </xf>
    <xf numFmtId="5" fontId="9" fillId="3" borderId="1" xfId="0" applyNumberFormat="1" applyFont="1" applyFill="1" applyBorder="1" applyAlignment="1">
      <alignment horizontal="center"/>
    </xf>
    <xf numFmtId="0" fontId="0" fillId="3" borderId="1" xfId="0" applyFill="1" applyBorder="1" applyAlignment="1">
      <alignment horizontal="center"/>
    </xf>
    <xf numFmtId="42" fontId="9" fillId="3" borderId="1" xfId="0" applyNumberFormat="1" applyFont="1" applyFill="1" applyBorder="1" applyAlignment="1">
      <alignment horizontal="center"/>
    </xf>
    <xf numFmtId="5" fontId="7" fillId="0" borderId="0" xfId="0" applyNumberFormat="1" applyFont="1" applyAlignment="1">
      <alignment horizontal="left"/>
    </xf>
    <xf numFmtId="0" fontId="13" fillId="0" borderId="0" xfId="0" applyFont="1" applyAlignment="1"/>
    <xf numFmtId="5" fontId="9" fillId="2" borderId="1" xfId="0" applyNumberFormat="1" applyFont="1" applyFill="1" applyBorder="1" applyAlignment="1">
      <alignment horizontal="center"/>
    </xf>
    <xf numFmtId="5" fontId="9" fillId="2" borderId="21" xfId="0" applyNumberFormat="1" applyFont="1" applyFill="1" applyBorder="1" applyAlignment="1">
      <alignment horizontal="center"/>
    </xf>
    <xf numFmtId="5" fontId="9" fillId="2" borderId="2" xfId="0" applyNumberFormat="1" applyFont="1" applyFill="1" applyBorder="1" applyAlignment="1">
      <alignment horizontal="center"/>
    </xf>
    <xf numFmtId="5" fontId="9" fillId="3" borderId="52" xfId="0" applyNumberFormat="1" applyFont="1" applyFill="1" applyBorder="1" applyAlignment="1">
      <alignment horizontal="center"/>
    </xf>
    <xf numFmtId="0" fontId="0" fillId="3" borderId="58" xfId="0" applyFill="1" applyBorder="1" applyAlignment="1">
      <alignment horizontal="center"/>
    </xf>
    <xf numFmtId="42" fontId="9" fillId="3" borderId="59" xfId="0" applyNumberFormat="1" applyFont="1" applyFill="1" applyBorder="1" applyAlignment="1">
      <alignment horizontal="center"/>
    </xf>
    <xf numFmtId="42" fontId="9" fillId="3" borderId="60" xfId="0" applyNumberFormat="1" applyFont="1" applyFill="1" applyBorder="1" applyAlignment="1">
      <alignment horizontal="center"/>
    </xf>
    <xf numFmtId="5" fontId="9" fillId="2" borderId="62" xfId="0" applyNumberFormat="1" applyFont="1" applyFill="1" applyBorder="1" applyAlignment="1">
      <alignment horizontal="center"/>
    </xf>
    <xf numFmtId="5" fontId="9" fillId="2" borderId="13" xfId="0" applyNumberFormat="1" applyFont="1" applyFill="1" applyBorder="1" applyAlignment="1">
      <alignment horizontal="center"/>
    </xf>
    <xf numFmtId="5" fontId="9" fillId="3" borderId="59" xfId="0" applyNumberFormat="1" applyFont="1" applyFill="1" applyBorder="1" applyAlignment="1">
      <alignment horizontal="center"/>
    </xf>
    <xf numFmtId="5" fontId="9" fillId="3" borderId="60" xfId="0" applyNumberFormat="1" applyFont="1" applyFill="1" applyBorder="1" applyAlignment="1">
      <alignment horizontal="center"/>
    </xf>
    <xf numFmtId="0" fontId="0" fillId="3" borderId="63" xfId="0" applyFill="1" applyBorder="1" applyAlignment="1">
      <alignment horizontal="center"/>
    </xf>
    <xf numFmtId="5" fontId="9" fillId="3" borderId="61" xfId="0" applyNumberFormat="1" applyFont="1" applyFill="1" applyBorder="1" applyAlignment="1">
      <alignment horizontal="center"/>
    </xf>
    <xf numFmtId="5" fontId="9" fillId="2" borderId="3" xfId="0" applyNumberFormat="1" applyFont="1" applyFill="1" applyBorder="1" applyAlignment="1">
      <alignment horizontal="center" vertical="center" wrapText="1"/>
    </xf>
    <xf numFmtId="5" fontId="9" fillId="2" borderId="12" xfId="0" applyNumberFormat="1" applyFont="1" applyFill="1" applyBorder="1" applyAlignment="1">
      <alignment horizontal="center" vertical="center" wrapText="1"/>
    </xf>
    <xf numFmtId="0" fontId="9" fillId="2" borderId="31" xfId="0" applyFont="1" applyFill="1" applyBorder="1" applyAlignment="1">
      <alignment horizontal="center" vertical="center"/>
    </xf>
    <xf numFmtId="0" fontId="9" fillId="2" borderId="33" xfId="0" applyFont="1" applyFill="1" applyBorder="1" applyAlignment="1">
      <alignment horizontal="center" vertical="center"/>
    </xf>
    <xf numFmtId="0" fontId="0" fillId="0" borderId="34" xfId="0" applyBorder="1" applyAlignment="1">
      <alignment horizontal="center" vertical="center"/>
    </xf>
    <xf numFmtId="0" fontId="7" fillId="4" borderId="0" xfId="0" applyFont="1" applyFill="1" applyAlignment="1">
      <alignment vertical="center" wrapText="1"/>
    </xf>
    <xf numFmtId="0" fontId="5" fillId="4" borderId="0" xfId="0" applyFont="1" applyFill="1" applyAlignment="1">
      <alignment vertical="center" wrapText="1"/>
    </xf>
    <xf numFmtId="0" fontId="7" fillId="0" borderId="0" xfId="0" applyFont="1" applyAlignment="1">
      <alignment horizontal="center" vertical="center"/>
    </xf>
    <xf numFmtId="0" fontId="9" fillId="2" borderId="31"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34" xfId="0" applyFont="1" applyFill="1" applyBorder="1" applyAlignment="1">
      <alignment horizontal="center" vertical="center" wrapText="1"/>
    </xf>
    <xf numFmtId="164" fontId="7" fillId="0" borderId="0" xfId="1" applyNumberFormat="1" applyFont="1" applyAlignment="1">
      <alignment horizontal="center" vertical="center"/>
    </xf>
    <xf numFmtId="0" fontId="9" fillId="2" borderId="34" xfId="0" applyFont="1" applyFill="1" applyBorder="1" applyAlignment="1">
      <alignment horizontal="center" vertical="center"/>
    </xf>
    <xf numFmtId="5" fontId="9" fillId="2" borderId="14" xfId="0" applyNumberFormat="1" applyFont="1" applyFill="1" applyBorder="1" applyAlignment="1">
      <alignment horizontal="center" vertical="center" wrapText="1"/>
    </xf>
    <xf numFmtId="5" fontId="9" fillId="2" borderId="3" xfId="0" applyNumberFormat="1" applyFont="1" applyFill="1" applyBorder="1" applyAlignment="1">
      <alignment horizontal="center" wrapText="1"/>
    </xf>
    <xf numFmtId="5" fontId="9" fillId="2" borderId="12" xfId="0" applyNumberFormat="1" applyFont="1" applyFill="1" applyBorder="1" applyAlignment="1">
      <alignment horizontal="center" wrapText="1"/>
    </xf>
    <xf numFmtId="0" fontId="7" fillId="4" borderId="0" xfId="0" applyFont="1" applyFill="1" applyAlignment="1">
      <alignment wrapText="1"/>
    </xf>
    <xf numFmtId="0" fontId="5" fillId="4" borderId="0" xfId="0" applyFont="1" applyFill="1" applyAlignment="1">
      <alignment wrapText="1"/>
    </xf>
    <xf numFmtId="164" fontId="7" fillId="0" borderId="0" xfId="1" applyNumberFormat="1" applyFont="1" applyAlignment="1">
      <alignment horizontal="center"/>
    </xf>
    <xf numFmtId="0" fontId="7" fillId="0" borderId="0" xfId="0" applyFont="1" applyAlignment="1">
      <alignment horizontal="center"/>
    </xf>
    <xf numFmtId="0" fontId="9" fillId="2" borderId="31" xfId="0" applyFont="1" applyFill="1" applyBorder="1" applyAlignment="1">
      <alignment horizontal="center"/>
    </xf>
    <xf numFmtId="0" fontId="9" fillId="2" borderId="33" xfId="0" applyFont="1" applyFill="1" applyBorder="1" applyAlignment="1">
      <alignment horizontal="center"/>
    </xf>
    <xf numFmtId="0" fontId="0" fillId="0" borderId="34" xfId="0" applyBorder="1" applyAlignment="1">
      <alignment horizontal="center"/>
    </xf>
    <xf numFmtId="0" fontId="9" fillId="2" borderId="1" xfId="0" applyFont="1" applyFill="1" applyBorder="1" applyAlignment="1">
      <alignment horizontal="center" vertical="top" wrapText="1"/>
    </xf>
    <xf numFmtId="0" fontId="9" fillId="2" borderId="63" xfId="0" applyFont="1" applyFill="1" applyBorder="1" applyAlignment="1">
      <alignment horizontal="center" vertical="top" wrapText="1"/>
    </xf>
    <xf numFmtId="0" fontId="9" fillId="2" borderId="4" xfId="0" applyFont="1" applyFill="1" applyBorder="1" applyAlignment="1">
      <alignment horizontal="center" vertical="top" wrapText="1"/>
    </xf>
    <xf numFmtId="0" fontId="9" fillId="2" borderId="40" xfId="0"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28" xfId="0" applyFont="1" applyFill="1" applyBorder="1" applyAlignment="1">
      <alignment horizontal="center" vertical="top" wrapText="1"/>
    </xf>
    <xf numFmtId="0" fontId="9" fillId="2" borderId="52" xfId="0" applyFont="1" applyFill="1" applyBorder="1" applyAlignment="1">
      <alignment horizontal="center" vertical="top" wrapText="1"/>
    </xf>
    <xf numFmtId="0" fontId="38" fillId="2" borderId="4"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38" fillId="2" borderId="28" xfId="0" applyFont="1" applyFill="1" applyBorder="1" applyAlignment="1">
      <alignment horizontal="center" vertical="center" wrapText="1"/>
    </xf>
    <xf numFmtId="0" fontId="38" fillId="2" borderId="22" xfId="0" applyFont="1" applyFill="1" applyBorder="1" applyAlignment="1">
      <alignment horizontal="center" vertical="center" wrapText="1"/>
    </xf>
    <xf numFmtId="0" fontId="38" fillId="2" borderId="58" xfId="0" applyFont="1" applyFill="1" applyBorder="1" applyAlignment="1">
      <alignment horizontal="center" vertical="center" wrapText="1"/>
    </xf>
    <xf numFmtId="0" fontId="38" fillId="2" borderId="63" xfId="0" applyFont="1" applyFill="1" applyBorder="1" applyAlignment="1">
      <alignment horizontal="center" vertical="center" wrapText="1"/>
    </xf>
    <xf numFmtId="0" fontId="9" fillId="2" borderId="5" xfId="0" applyFont="1" applyFill="1" applyBorder="1" applyAlignment="1">
      <alignment horizontal="center" vertical="top" wrapText="1"/>
    </xf>
    <xf numFmtId="0" fontId="0" fillId="0" borderId="24" xfId="0" applyFont="1" applyBorder="1" applyAlignment="1">
      <alignment horizontal="center" vertical="center"/>
    </xf>
    <xf numFmtId="0" fontId="0" fillId="0" borderId="14" xfId="0" applyFont="1" applyBorder="1" applyAlignment="1">
      <alignment horizontal="center" vertical="center"/>
    </xf>
    <xf numFmtId="0" fontId="0" fillId="0" borderId="6" xfId="0" applyFont="1" applyBorder="1" applyAlignment="1">
      <alignment horizontal="center" vertical="center"/>
    </xf>
    <xf numFmtId="0" fontId="0" fillId="0" borderId="23" xfId="0" applyFont="1" applyBorder="1" applyAlignment="1">
      <alignment horizontal="center" wrapText="1"/>
    </xf>
    <xf numFmtId="0" fontId="0" fillId="0" borderId="50" xfId="0" applyFont="1" applyBorder="1" applyAlignment="1">
      <alignment horizontal="center" wrapText="1"/>
    </xf>
    <xf numFmtId="0" fontId="0" fillId="0" borderId="7" xfId="0" applyFont="1" applyBorder="1" applyAlignment="1">
      <alignment horizontal="center" wrapText="1"/>
    </xf>
    <xf numFmtId="0" fontId="5" fillId="0" borderId="0" xfId="0" applyFont="1" applyAlignment="1"/>
    <xf numFmtId="0" fontId="0" fillId="0" borderId="0" xfId="0" applyAlignment="1"/>
    <xf numFmtId="0" fontId="9" fillId="2" borderId="1" xfId="0" applyFont="1" applyFill="1" applyBorder="1" applyAlignment="1">
      <alignment horizontal="center" wrapText="1"/>
    </xf>
    <xf numFmtId="0" fontId="9" fillId="2" borderId="57" xfId="0" applyFont="1" applyFill="1" applyBorder="1" applyAlignment="1">
      <alignment horizontal="center"/>
    </xf>
    <xf numFmtId="0" fontId="9" fillId="2" borderId="102" xfId="0" applyFont="1" applyFill="1" applyBorder="1" applyAlignment="1">
      <alignment horizontal="center"/>
    </xf>
    <xf numFmtId="0" fontId="9" fillId="2" borderId="56" xfId="0" applyFont="1" applyFill="1" applyBorder="1" applyAlignment="1">
      <alignment horizontal="center"/>
    </xf>
    <xf numFmtId="0" fontId="9" fillId="2" borderId="30" xfId="0" applyFont="1" applyFill="1" applyBorder="1" applyAlignment="1">
      <alignment horizontal="center"/>
    </xf>
    <xf numFmtId="0" fontId="9" fillId="2" borderId="54" xfId="0" applyFont="1" applyFill="1" applyBorder="1" applyAlignment="1">
      <alignment horizontal="center"/>
    </xf>
    <xf numFmtId="0" fontId="9" fillId="2" borderId="27" xfId="0" applyFont="1" applyFill="1" applyBorder="1" applyAlignment="1">
      <alignment horizontal="center"/>
    </xf>
    <xf numFmtId="0" fontId="9" fillId="3" borderId="22" xfId="0" applyFont="1" applyFill="1" applyBorder="1" applyAlignment="1"/>
    <xf numFmtId="0" fontId="0" fillId="0" borderId="58" xfId="0" applyFont="1" applyBorder="1" applyAlignment="1"/>
    <xf numFmtId="0" fontId="9" fillId="2" borderId="21" xfId="0" applyFont="1" applyFill="1" applyBorder="1" applyAlignment="1">
      <alignment horizontal="center" wrapText="1"/>
    </xf>
    <xf numFmtId="0" fontId="9" fillId="2" borderId="2" xfId="0" applyFont="1" applyFill="1" applyBorder="1" applyAlignment="1">
      <alignment horizontal="center" wrapText="1"/>
    </xf>
    <xf numFmtId="0" fontId="9" fillId="0" borderId="37" xfId="0" applyFont="1" applyBorder="1" applyAlignment="1">
      <alignment horizontal="center" vertical="center" textRotation="90"/>
    </xf>
    <xf numFmtId="0" fontId="9" fillId="0" borderId="38" xfId="0" applyFont="1" applyBorder="1" applyAlignment="1">
      <alignment horizontal="center" vertical="center" textRotation="90"/>
    </xf>
    <xf numFmtId="0" fontId="9" fillId="0" borderId="39" xfId="0" applyFont="1" applyBorder="1" applyAlignment="1">
      <alignment horizontal="center" vertical="center" textRotation="90"/>
    </xf>
    <xf numFmtId="0" fontId="9" fillId="2" borderId="59" xfId="0" applyFont="1" applyFill="1" applyBorder="1" applyAlignment="1">
      <alignment horizontal="center"/>
    </xf>
    <xf numFmtId="0" fontId="9" fillId="2" borderId="61" xfId="0" applyFont="1" applyFill="1" applyBorder="1" applyAlignment="1">
      <alignment horizontal="center"/>
    </xf>
    <xf numFmtId="0" fontId="9" fillId="2" borderId="1" xfId="0" applyFont="1" applyFill="1" applyBorder="1" applyAlignment="1">
      <alignment horizontal="center"/>
    </xf>
    <xf numFmtId="0" fontId="0" fillId="0" borderId="0" xfId="0" applyAlignment="1">
      <alignment horizontal="left" vertical="top" wrapText="1"/>
    </xf>
    <xf numFmtId="0" fontId="19" fillId="2" borderId="59" xfId="0" applyFont="1" applyFill="1" applyBorder="1" applyAlignment="1">
      <alignment horizontal="center"/>
    </xf>
    <xf numFmtId="0" fontId="19" fillId="2" borderId="61" xfId="0" applyFont="1" applyFill="1" applyBorder="1" applyAlignment="1">
      <alignment horizontal="center"/>
    </xf>
    <xf numFmtId="0" fontId="19" fillId="2" borderId="62" xfId="0" applyFont="1" applyFill="1" applyBorder="1" applyAlignment="1">
      <alignment horizontal="center" wrapText="1"/>
    </xf>
    <xf numFmtId="0" fontId="19" fillId="2" borderId="2" xfId="0" applyFont="1" applyFill="1" applyBorder="1" applyAlignment="1">
      <alignment horizontal="center" wrapText="1"/>
    </xf>
    <xf numFmtId="0" fontId="0" fillId="0" borderId="0" xfId="0" applyAlignment="1">
      <alignment wrapText="1"/>
    </xf>
    <xf numFmtId="0" fontId="9" fillId="2" borderId="6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7" fillId="0" borderId="0" xfId="0" applyFont="1" applyAlignment="1">
      <alignment horizontal="left"/>
    </xf>
    <xf numFmtId="0" fontId="13" fillId="0" borderId="0" xfId="0" applyFont="1" applyAlignment="1">
      <alignment horizontal="left"/>
    </xf>
    <xf numFmtId="0" fontId="9" fillId="2" borderId="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84" fillId="0" borderId="0" xfId="0" applyFont="1" applyBorder="1" applyAlignment="1">
      <alignment horizontal="left" vertical="top" wrapText="1"/>
    </xf>
    <xf numFmtId="0" fontId="9" fillId="2" borderId="100" xfId="529" applyFont="1" applyFill="1" applyBorder="1" applyAlignment="1">
      <alignment horizontal="center" vertical="center" wrapText="1"/>
    </xf>
    <xf numFmtId="0" fontId="9" fillId="2" borderId="50" xfId="529" applyFont="1" applyFill="1" applyBorder="1" applyAlignment="1">
      <alignment horizontal="center" vertical="center" wrapText="1"/>
    </xf>
    <xf numFmtId="0" fontId="9" fillId="2" borderId="7" xfId="529" applyFont="1" applyFill="1" applyBorder="1" applyAlignment="1">
      <alignment horizontal="center" vertical="center" wrapText="1"/>
    </xf>
    <xf numFmtId="0" fontId="9" fillId="0" borderId="0" xfId="46880" applyFont="1" applyFill="1" applyBorder="1" applyAlignment="1">
      <alignment horizontal="left" vertical="center" wrapText="1"/>
    </xf>
    <xf numFmtId="0" fontId="9" fillId="2" borderId="62" xfId="529" applyFont="1" applyFill="1" applyBorder="1" applyAlignment="1">
      <alignment horizontal="center" vertical="center" wrapText="1"/>
    </xf>
    <xf numFmtId="0" fontId="9" fillId="2" borderId="40" xfId="529" applyFont="1" applyFill="1" applyBorder="1" applyAlignment="1">
      <alignment horizontal="center" vertical="center" wrapText="1"/>
    </xf>
    <xf numFmtId="0" fontId="9" fillId="2" borderId="2" xfId="529"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5" xfId="0" applyFont="1" applyFill="1" applyBorder="1" applyAlignment="1">
      <alignment horizontal="center" vertical="center"/>
    </xf>
    <xf numFmtId="0" fontId="9" fillId="2" borderId="10" xfId="0" applyFont="1" applyFill="1" applyBorder="1" applyAlignment="1">
      <alignment horizontal="center" vertical="top" wrapText="1"/>
    </xf>
    <xf numFmtId="0" fontId="9" fillId="2" borderId="19" xfId="0" applyFont="1" applyFill="1" applyBorder="1" applyAlignment="1">
      <alignment horizontal="center" vertical="top" wrapText="1"/>
    </xf>
    <xf numFmtId="0" fontId="9" fillId="2" borderId="62" xfId="0" applyFont="1" applyFill="1" applyBorder="1" applyAlignment="1">
      <alignment horizontal="center" vertical="top" wrapText="1"/>
    </xf>
    <xf numFmtId="0" fontId="9" fillId="2" borderId="13"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25" xfId="0" applyFont="1" applyFill="1" applyBorder="1" applyAlignment="1">
      <alignment horizontal="center" vertical="top" wrapText="1"/>
    </xf>
    <xf numFmtId="0" fontId="9" fillId="2" borderId="35" xfId="0" applyFont="1" applyFill="1" applyBorder="1" applyAlignment="1">
      <alignment horizontal="center"/>
    </xf>
    <xf numFmtId="0" fontId="9" fillId="2" borderId="36" xfId="0" applyFont="1" applyFill="1" applyBorder="1" applyAlignment="1">
      <alignment horizontal="center"/>
    </xf>
    <xf numFmtId="0" fontId="9" fillId="6" borderId="1" xfId="0" applyFont="1" applyFill="1" applyBorder="1" applyAlignment="1">
      <alignment horizontal="center"/>
    </xf>
    <xf numFmtId="0" fontId="9" fillId="6" borderId="57" xfId="0" applyFont="1" applyFill="1" applyBorder="1" applyAlignment="1">
      <alignment horizontal="center"/>
    </xf>
    <xf numFmtId="0" fontId="9" fillId="6" borderId="101" xfId="0" applyFont="1" applyFill="1" applyBorder="1" applyAlignment="1">
      <alignment horizontal="center"/>
    </xf>
    <xf numFmtId="0" fontId="9" fillId="6" borderId="102" xfId="0" applyFont="1" applyFill="1" applyBorder="1" applyAlignment="1">
      <alignment horizontal="center"/>
    </xf>
  </cellXfs>
  <cellStyles count="46882">
    <cellStyle name="20% - Accent1 2" xfId="7" xr:uid="{00000000-0005-0000-0000-000000000000}"/>
    <cellStyle name="20% - Accent1 2 2" xfId="572" xr:uid="{00000000-0005-0000-0000-000001000000}"/>
    <cellStyle name="20% - Accent1 2 2 2" xfId="46636" xr:uid="{00000000-0005-0000-0000-000002000000}"/>
    <cellStyle name="20% - Accent1 2 3" xfId="573" xr:uid="{00000000-0005-0000-0000-000003000000}"/>
    <cellStyle name="20% - Accent1 2 4" xfId="574" xr:uid="{00000000-0005-0000-0000-000004000000}"/>
    <cellStyle name="20% - Accent1 2 5" xfId="575" xr:uid="{00000000-0005-0000-0000-000005000000}"/>
    <cellStyle name="20% - Accent1 2 6" xfId="576" xr:uid="{00000000-0005-0000-0000-000006000000}"/>
    <cellStyle name="20% - Accent1 2 7" xfId="571" xr:uid="{00000000-0005-0000-0000-000007000000}"/>
    <cellStyle name="20% - Accent1 2 8" xfId="372" xr:uid="{00000000-0005-0000-0000-000008000000}"/>
    <cellStyle name="20% - Accent1 2 9" xfId="31416" xr:uid="{00000000-0005-0000-0000-000009000000}"/>
    <cellStyle name="20% - Accent1 3" xfId="31335" xr:uid="{00000000-0005-0000-0000-00000A000000}"/>
    <cellStyle name="20% - Accent1 3 2" xfId="46660" xr:uid="{00000000-0005-0000-0000-00000B000000}"/>
    <cellStyle name="20% - Accent1 4" xfId="46719" xr:uid="{00000000-0005-0000-0000-00000C000000}"/>
    <cellStyle name="20% - Accent2 2" xfId="8" xr:uid="{00000000-0005-0000-0000-00000D000000}"/>
    <cellStyle name="20% - Accent2 2 2" xfId="578" xr:uid="{00000000-0005-0000-0000-00000E000000}"/>
    <cellStyle name="20% - Accent2 2 2 2" xfId="46598" xr:uid="{00000000-0005-0000-0000-00000F000000}"/>
    <cellStyle name="20% - Accent2 2 3" xfId="579" xr:uid="{00000000-0005-0000-0000-000010000000}"/>
    <cellStyle name="20% - Accent2 2 4" xfId="580" xr:uid="{00000000-0005-0000-0000-000011000000}"/>
    <cellStyle name="20% - Accent2 2 5" xfId="581" xr:uid="{00000000-0005-0000-0000-000012000000}"/>
    <cellStyle name="20% - Accent2 2 6" xfId="582" xr:uid="{00000000-0005-0000-0000-000013000000}"/>
    <cellStyle name="20% - Accent2 2 7" xfId="577" xr:uid="{00000000-0005-0000-0000-000014000000}"/>
    <cellStyle name="20% - Accent2 2 8" xfId="373" xr:uid="{00000000-0005-0000-0000-000015000000}"/>
    <cellStyle name="20% - Accent2 2 9" xfId="31477" xr:uid="{00000000-0005-0000-0000-000016000000}"/>
    <cellStyle name="20% - Accent2 3" xfId="31336" xr:uid="{00000000-0005-0000-0000-000017000000}"/>
    <cellStyle name="20% - Accent2 3 2" xfId="46657" xr:uid="{00000000-0005-0000-0000-000018000000}"/>
    <cellStyle name="20% - Accent2 4" xfId="46718" xr:uid="{00000000-0005-0000-0000-000019000000}"/>
    <cellStyle name="20% - Accent3 2" xfId="9" xr:uid="{00000000-0005-0000-0000-00001A000000}"/>
    <cellStyle name="20% - Accent3 2 2" xfId="584" xr:uid="{00000000-0005-0000-0000-00001B000000}"/>
    <cellStyle name="20% - Accent3 2 2 2" xfId="46628" xr:uid="{00000000-0005-0000-0000-00001C000000}"/>
    <cellStyle name="20% - Accent3 2 3" xfId="585" xr:uid="{00000000-0005-0000-0000-00001D000000}"/>
    <cellStyle name="20% - Accent3 2 4" xfId="586" xr:uid="{00000000-0005-0000-0000-00001E000000}"/>
    <cellStyle name="20% - Accent3 2 5" xfId="587" xr:uid="{00000000-0005-0000-0000-00001F000000}"/>
    <cellStyle name="20% - Accent3 2 6" xfId="588" xr:uid="{00000000-0005-0000-0000-000020000000}"/>
    <cellStyle name="20% - Accent3 2 7" xfId="583" xr:uid="{00000000-0005-0000-0000-000021000000}"/>
    <cellStyle name="20% - Accent3 2 8" xfId="374" xr:uid="{00000000-0005-0000-0000-000022000000}"/>
    <cellStyle name="20% - Accent3 2 9" xfId="31476" xr:uid="{00000000-0005-0000-0000-000023000000}"/>
    <cellStyle name="20% - Accent3 3" xfId="31337" xr:uid="{00000000-0005-0000-0000-000024000000}"/>
    <cellStyle name="20% - Accent3 3 2" xfId="46728" xr:uid="{00000000-0005-0000-0000-000025000000}"/>
    <cellStyle name="20% - Accent3 4" xfId="46717" xr:uid="{00000000-0005-0000-0000-000026000000}"/>
    <cellStyle name="20% - Accent4 2" xfId="10" xr:uid="{00000000-0005-0000-0000-000027000000}"/>
    <cellStyle name="20% - Accent4 2 2" xfId="590" xr:uid="{00000000-0005-0000-0000-000028000000}"/>
    <cellStyle name="20% - Accent4 2 2 2" xfId="46613" xr:uid="{00000000-0005-0000-0000-000029000000}"/>
    <cellStyle name="20% - Accent4 2 3" xfId="591" xr:uid="{00000000-0005-0000-0000-00002A000000}"/>
    <cellStyle name="20% - Accent4 2 4" xfId="592" xr:uid="{00000000-0005-0000-0000-00002B000000}"/>
    <cellStyle name="20% - Accent4 2 5" xfId="593" xr:uid="{00000000-0005-0000-0000-00002C000000}"/>
    <cellStyle name="20% - Accent4 2 6" xfId="594" xr:uid="{00000000-0005-0000-0000-00002D000000}"/>
    <cellStyle name="20% - Accent4 2 7" xfId="589" xr:uid="{00000000-0005-0000-0000-00002E000000}"/>
    <cellStyle name="20% - Accent4 2 8" xfId="375" xr:uid="{00000000-0005-0000-0000-00002F000000}"/>
    <cellStyle name="20% - Accent4 2 9" xfId="31475" xr:uid="{00000000-0005-0000-0000-000030000000}"/>
    <cellStyle name="20% - Accent4 3" xfId="31338" xr:uid="{00000000-0005-0000-0000-000031000000}"/>
    <cellStyle name="20% - Accent4 3 2" xfId="46736" xr:uid="{00000000-0005-0000-0000-000032000000}"/>
    <cellStyle name="20% - Accent4 4" xfId="46716" xr:uid="{00000000-0005-0000-0000-000033000000}"/>
    <cellStyle name="20% - Accent5 2" xfId="11" xr:uid="{00000000-0005-0000-0000-000034000000}"/>
    <cellStyle name="20% - Accent5 2 2" xfId="376" xr:uid="{00000000-0005-0000-0000-000035000000}"/>
    <cellStyle name="20% - Accent5 2 2 2" xfId="46608" xr:uid="{00000000-0005-0000-0000-000036000000}"/>
    <cellStyle name="20% - Accent5 2 3" xfId="31474" xr:uid="{00000000-0005-0000-0000-000037000000}"/>
    <cellStyle name="20% - Accent5 3" xfId="31339" xr:uid="{00000000-0005-0000-0000-000038000000}"/>
    <cellStyle name="20% - Accent5 3 2" xfId="46723" xr:uid="{00000000-0005-0000-0000-000039000000}"/>
    <cellStyle name="20% - Accent5 4" xfId="46715" xr:uid="{00000000-0005-0000-0000-00003A000000}"/>
    <cellStyle name="20% - Accent6 2" xfId="12" xr:uid="{00000000-0005-0000-0000-00003B000000}"/>
    <cellStyle name="20% - Accent6 2 2" xfId="596" xr:uid="{00000000-0005-0000-0000-00003C000000}"/>
    <cellStyle name="20% - Accent6 2 2 2" xfId="46607" xr:uid="{00000000-0005-0000-0000-00003D000000}"/>
    <cellStyle name="20% - Accent6 2 3" xfId="597" xr:uid="{00000000-0005-0000-0000-00003E000000}"/>
    <cellStyle name="20% - Accent6 2 4" xfId="598" xr:uid="{00000000-0005-0000-0000-00003F000000}"/>
    <cellStyle name="20% - Accent6 2 5" xfId="599" xr:uid="{00000000-0005-0000-0000-000040000000}"/>
    <cellStyle name="20% - Accent6 2 6" xfId="600" xr:uid="{00000000-0005-0000-0000-000041000000}"/>
    <cellStyle name="20% - Accent6 2 7" xfId="595" xr:uid="{00000000-0005-0000-0000-000042000000}"/>
    <cellStyle name="20% - Accent6 2 8" xfId="377" xr:uid="{00000000-0005-0000-0000-000043000000}"/>
    <cellStyle name="20% - Accent6 2 9" xfId="31512" xr:uid="{00000000-0005-0000-0000-000044000000}"/>
    <cellStyle name="20% - Accent6 3" xfId="31340" xr:uid="{00000000-0005-0000-0000-000045000000}"/>
    <cellStyle name="20% - Accent6 3 2" xfId="46655" xr:uid="{00000000-0005-0000-0000-000046000000}"/>
    <cellStyle name="20% - Accent6 4" xfId="46714" xr:uid="{00000000-0005-0000-0000-000047000000}"/>
    <cellStyle name="40% - Accent1 2" xfId="13" xr:uid="{00000000-0005-0000-0000-000048000000}"/>
    <cellStyle name="40% - Accent1 2 2" xfId="602" xr:uid="{00000000-0005-0000-0000-000049000000}"/>
    <cellStyle name="40% - Accent1 2 2 2" xfId="46648" xr:uid="{00000000-0005-0000-0000-00004A000000}"/>
    <cellStyle name="40% - Accent1 2 3" xfId="603" xr:uid="{00000000-0005-0000-0000-00004B000000}"/>
    <cellStyle name="40% - Accent1 2 4" xfId="604" xr:uid="{00000000-0005-0000-0000-00004C000000}"/>
    <cellStyle name="40% - Accent1 2 5" xfId="605" xr:uid="{00000000-0005-0000-0000-00004D000000}"/>
    <cellStyle name="40% - Accent1 2 6" xfId="606" xr:uid="{00000000-0005-0000-0000-00004E000000}"/>
    <cellStyle name="40% - Accent1 2 7" xfId="601" xr:uid="{00000000-0005-0000-0000-00004F000000}"/>
    <cellStyle name="40% - Accent1 2 8" xfId="378" xr:uid="{00000000-0005-0000-0000-000050000000}"/>
    <cellStyle name="40% - Accent1 2 9" xfId="31470" xr:uid="{00000000-0005-0000-0000-000051000000}"/>
    <cellStyle name="40% - Accent1 3" xfId="31341" xr:uid="{00000000-0005-0000-0000-000052000000}"/>
    <cellStyle name="40% - Accent1 3 2" xfId="46659" xr:uid="{00000000-0005-0000-0000-000053000000}"/>
    <cellStyle name="40% - Accent1 4" xfId="46713" xr:uid="{00000000-0005-0000-0000-000054000000}"/>
    <cellStyle name="40% - Accent2 2" xfId="14" xr:uid="{00000000-0005-0000-0000-000055000000}"/>
    <cellStyle name="40% - Accent2 2 2" xfId="379" xr:uid="{00000000-0005-0000-0000-000056000000}"/>
    <cellStyle name="40% - Accent2 2 2 2" xfId="46612" xr:uid="{00000000-0005-0000-0000-000057000000}"/>
    <cellStyle name="40% - Accent2 2 3" xfId="31496" xr:uid="{00000000-0005-0000-0000-000058000000}"/>
    <cellStyle name="40% - Accent2 3" xfId="31342" xr:uid="{00000000-0005-0000-0000-000059000000}"/>
    <cellStyle name="40% - Accent2 3 2" xfId="46738" xr:uid="{00000000-0005-0000-0000-00005A000000}"/>
    <cellStyle name="40% - Accent2 4" xfId="46712" xr:uid="{00000000-0005-0000-0000-00005B000000}"/>
    <cellStyle name="40% - Accent3 2" xfId="15" xr:uid="{00000000-0005-0000-0000-00005C000000}"/>
    <cellStyle name="40% - Accent3 2 2" xfId="608" xr:uid="{00000000-0005-0000-0000-00005D000000}"/>
    <cellStyle name="40% - Accent3 2 2 2" xfId="46645" xr:uid="{00000000-0005-0000-0000-00005E000000}"/>
    <cellStyle name="40% - Accent3 2 3" xfId="609" xr:uid="{00000000-0005-0000-0000-00005F000000}"/>
    <cellStyle name="40% - Accent3 2 4" xfId="610" xr:uid="{00000000-0005-0000-0000-000060000000}"/>
    <cellStyle name="40% - Accent3 2 5" xfId="611" xr:uid="{00000000-0005-0000-0000-000061000000}"/>
    <cellStyle name="40% - Accent3 2 6" xfId="612" xr:uid="{00000000-0005-0000-0000-000062000000}"/>
    <cellStyle name="40% - Accent3 2 7" xfId="607" xr:uid="{00000000-0005-0000-0000-000063000000}"/>
    <cellStyle name="40% - Accent3 2 8" xfId="380" xr:uid="{00000000-0005-0000-0000-000064000000}"/>
    <cellStyle name="40% - Accent3 2 9" xfId="31473" xr:uid="{00000000-0005-0000-0000-000065000000}"/>
    <cellStyle name="40% - Accent3 3" xfId="31343" xr:uid="{00000000-0005-0000-0000-000066000000}"/>
    <cellStyle name="40% - Accent3 3 2" xfId="46737" xr:uid="{00000000-0005-0000-0000-000067000000}"/>
    <cellStyle name="40% - Accent3 4" xfId="46711" xr:uid="{00000000-0005-0000-0000-000068000000}"/>
    <cellStyle name="40% - Accent4 2" xfId="16" xr:uid="{00000000-0005-0000-0000-000069000000}"/>
    <cellStyle name="40% - Accent4 2 2" xfId="614" xr:uid="{00000000-0005-0000-0000-00006A000000}"/>
    <cellStyle name="40% - Accent4 2 2 2" xfId="46649" xr:uid="{00000000-0005-0000-0000-00006B000000}"/>
    <cellStyle name="40% - Accent4 2 3" xfId="615" xr:uid="{00000000-0005-0000-0000-00006C000000}"/>
    <cellStyle name="40% - Accent4 2 4" xfId="616" xr:uid="{00000000-0005-0000-0000-00006D000000}"/>
    <cellStyle name="40% - Accent4 2 5" xfId="617" xr:uid="{00000000-0005-0000-0000-00006E000000}"/>
    <cellStyle name="40% - Accent4 2 6" xfId="618" xr:uid="{00000000-0005-0000-0000-00006F000000}"/>
    <cellStyle name="40% - Accent4 2 7" xfId="613" xr:uid="{00000000-0005-0000-0000-000070000000}"/>
    <cellStyle name="40% - Accent4 2 8" xfId="381" xr:uid="{00000000-0005-0000-0000-000071000000}"/>
    <cellStyle name="40% - Accent4 2 9" xfId="31494" xr:uid="{00000000-0005-0000-0000-000072000000}"/>
    <cellStyle name="40% - Accent4 3" xfId="31344" xr:uid="{00000000-0005-0000-0000-000073000000}"/>
    <cellStyle name="40% - Accent4 3 2" xfId="46721" xr:uid="{00000000-0005-0000-0000-000074000000}"/>
    <cellStyle name="40% - Accent4 4" xfId="46710" xr:uid="{00000000-0005-0000-0000-000075000000}"/>
    <cellStyle name="40% - Accent5 2" xfId="17" xr:uid="{00000000-0005-0000-0000-000076000000}"/>
    <cellStyle name="40% - Accent5 2 2" xfId="382" xr:uid="{00000000-0005-0000-0000-000077000000}"/>
    <cellStyle name="40% - Accent5 2 2 2" xfId="46603" xr:uid="{00000000-0005-0000-0000-000078000000}"/>
    <cellStyle name="40% - Accent5 2 3" xfId="31495" xr:uid="{00000000-0005-0000-0000-000079000000}"/>
    <cellStyle name="40% - Accent5 3" xfId="31345" xr:uid="{00000000-0005-0000-0000-00007A000000}"/>
    <cellStyle name="40% - Accent5 3 2" xfId="46720" xr:uid="{00000000-0005-0000-0000-00007B000000}"/>
    <cellStyle name="40% - Accent5 4" xfId="46709" xr:uid="{00000000-0005-0000-0000-00007C000000}"/>
    <cellStyle name="40% - Accent6 2" xfId="18" xr:uid="{00000000-0005-0000-0000-00007D000000}"/>
    <cellStyle name="40% - Accent6 2 2" xfId="620" xr:uid="{00000000-0005-0000-0000-00007E000000}"/>
    <cellStyle name="40% - Accent6 2 2 2" xfId="46620" xr:uid="{00000000-0005-0000-0000-00007F000000}"/>
    <cellStyle name="40% - Accent6 2 3" xfId="621" xr:uid="{00000000-0005-0000-0000-000080000000}"/>
    <cellStyle name="40% - Accent6 2 4" xfId="622" xr:uid="{00000000-0005-0000-0000-000081000000}"/>
    <cellStyle name="40% - Accent6 2 5" xfId="623" xr:uid="{00000000-0005-0000-0000-000082000000}"/>
    <cellStyle name="40% - Accent6 2 6" xfId="624" xr:uid="{00000000-0005-0000-0000-000083000000}"/>
    <cellStyle name="40% - Accent6 2 7" xfId="619" xr:uid="{00000000-0005-0000-0000-000084000000}"/>
    <cellStyle name="40% - Accent6 2 8" xfId="383" xr:uid="{00000000-0005-0000-0000-000085000000}"/>
    <cellStyle name="40% - Accent6 2 9" xfId="31472" xr:uid="{00000000-0005-0000-0000-000086000000}"/>
    <cellStyle name="40% - Accent6 3" xfId="31346" xr:uid="{00000000-0005-0000-0000-000087000000}"/>
    <cellStyle name="40% - Accent6 3 2" xfId="46654" xr:uid="{00000000-0005-0000-0000-000088000000}"/>
    <cellStyle name="40% - Accent6 4" xfId="46708" xr:uid="{00000000-0005-0000-0000-000089000000}"/>
    <cellStyle name="60% - Accent1 2" xfId="19" xr:uid="{00000000-0005-0000-0000-00008A000000}"/>
    <cellStyle name="60% - Accent1 2 2" xfId="626" xr:uid="{00000000-0005-0000-0000-00008B000000}"/>
    <cellStyle name="60% - Accent1 2 2 2" xfId="46650" xr:uid="{00000000-0005-0000-0000-00008C000000}"/>
    <cellStyle name="60% - Accent1 2 3" xfId="627" xr:uid="{00000000-0005-0000-0000-00008D000000}"/>
    <cellStyle name="60% - Accent1 2 4" xfId="628" xr:uid="{00000000-0005-0000-0000-00008E000000}"/>
    <cellStyle name="60% - Accent1 2 5" xfId="629" xr:uid="{00000000-0005-0000-0000-00008F000000}"/>
    <cellStyle name="60% - Accent1 2 6" xfId="630" xr:uid="{00000000-0005-0000-0000-000090000000}"/>
    <cellStyle name="60% - Accent1 2 7" xfId="625" xr:uid="{00000000-0005-0000-0000-000091000000}"/>
    <cellStyle name="60% - Accent1 2 8" xfId="384" xr:uid="{00000000-0005-0000-0000-000092000000}"/>
    <cellStyle name="60% - Accent1 2 9" xfId="31471" xr:uid="{00000000-0005-0000-0000-000093000000}"/>
    <cellStyle name="60% - Accent1 3" xfId="31347" xr:uid="{00000000-0005-0000-0000-000094000000}"/>
    <cellStyle name="60% - Accent1 3 2" xfId="46707" xr:uid="{00000000-0005-0000-0000-000095000000}"/>
    <cellStyle name="60% - Accent2 2" xfId="20" xr:uid="{00000000-0005-0000-0000-000096000000}"/>
    <cellStyle name="60% - Accent2 2 2" xfId="385" xr:uid="{00000000-0005-0000-0000-000097000000}"/>
    <cellStyle name="60% - Accent2 2 2 2" xfId="46616" xr:uid="{00000000-0005-0000-0000-000098000000}"/>
    <cellStyle name="60% - Accent2 2 3" xfId="31415" xr:uid="{00000000-0005-0000-0000-000099000000}"/>
    <cellStyle name="60% - Accent2 3" xfId="31348" xr:uid="{00000000-0005-0000-0000-00009A000000}"/>
    <cellStyle name="60% - Accent2 3 2" xfId="46734" xr:uid="{00000000-0005-0000-0000-00009B000000}"/>
    <cellStyle name="60% - Accent3 2" xfId="21" xr:uid="{00000000-0005-0000-0000-00009C000000}"/>
    <cellStyle name="60% - Accent3 2 2" xfId="632" xr:uid="{00000000-0005-0000-0000-00009D000000}"/>
    <cellStyle name="60% - Accent3 2 2 2" xfId="46615" xr:uid="{00000000-0005-0000-0000-00009E000000}"/>
    <cellStyle name="60% - Accent3 2 3" xfId="633" xr:uid="{00000000-0005-0000-0000-00009F000000}"/>
    <cellStyle name="60% - Accent3 2 4" xfId="634" xr:uid="{00000000-0005-0000-0000-0000A0000000}"/>
    <cellStyle name="60% - Accent3 2 5" xfId="635" xr:uid="{00000000-0005-0000-0000-0000A1000000}"/>
    <cellStyle name="60% - Accent3 2 6" xfId="636" xr:uid="{00000000-0005-0000-0000-0000A2000000}"/>
    <cellStyle name="60% - Accent3 2 7" xfId="631" xr:uid="{00000000-0005-0000-0000-0000A3000000}"/>
    <cellStyle name="60% - Accent3 2 8" xfId="386" xr:uid="{00000000-0005-0000-0000-0000A4000000}"/>
    <cellStyle name="60% - Accent3 2 9" xfId="31511" xr:uid="{00000000-0005-0000-0000-0000A5000000}"/>
    <cellStyle name="60% - Accent3 3" xfId="31349" xr:uid="{00000000-0005-0000-0000-0000A6000000}"/>
    <cellStyle name="60% - Accent3 3 2" xfId="46706" xr:uid="{00000000-0005-0000-0000-0000A7000000}"/>
    <cellStyle name="60% - Accent4 2" xfId="22" xr:uid="{00000000-0005-0000-0000-0000A8000000}"/>
    <cellStyle name="60% - Accent4 2 2" xfId="638" xr:uid="{00000000-0005-0000-0000-0000A9000000}"/>
    <cellStyle name="60% - Accent4 2 2 2" xfId="46637" xr:uid="{00000000-0005-0000-0000-0000AA000000}"/>
    <cellStyle name="60% - Accent4 2 3" xfId="639" xr:uid="{00000000-0005-0000-0000-0000AB000000}"/>
    <cellStyle name="60% - Accent4 2 4" xfId="640" xr:uid="{00000000-0005-0000-0000-0000AC000000}"/>
    <cellStyle name="60% - Accent4 2 5" xfId="641" xr:uid="{00000000-0005-0000-0000-0000AD000000}"/>
    <cellStyle name="60% - Accent4 2 6" xfId="642" xr:uid="{00000000-0005-0000-0000-0000AE000000}"/>
    <cellStyle name="60% - Accent4 2 7" xfId="637" xr:uid="{00000000-0005-0000-0000-0000AF000000}"/>
    <cellStyle name="60% - Accent4 2 8" xfId="387" xr:uid="{00000000-0005-0000-0000-0000B0000000}"/>
    <cellStyle name="60% - Accent4 2 9" xfId="31414" xr:uid="{00000000-0005-0000-0000-0000B1000000}"/>
    <cellStyle name="60% - Accent4 3" xfId="31350" xr:uid="{00000000-0005-0000-0000-0000B2000000}"/>
    <cellStyle name="60% - Accent4 3 2" xfId="46705" xr:uid="{00000000-0005-0000-0000-0000B3000000}"/>
    <cellStyle name="60% - Accent5 2" xfId="23" xr:uid="{00000000-0005-0000-0000-0000B4000000}"/>
    <cellStyle name="60% - Accent5 2 2" xfId="388" xr:uid="{00000000-0005-0000-0000-0000B5000000}"/>
    <cellStyle name="60% - Accent5 2 2 2" xfId="46619" xr:uid="{00000000-0005-0000-0000-0000B6000000}"/>
    <cellStyle name="60% - Accent5 2 3" xfId="31469" xr:uid="{00000000-0005-0000-0000-0000B7000000}"/>
    <cellStyle name="60% - Accent5 3" xfId="31351" xr:uid="{00000000-0005-0000-0000-0000B8000000}"/>
    <cellStyle name="60% - Accent5 3 2" xfId="46704" xr:uid="{00000000-0005-0000-0000-0000B9000000}"/>
    <cellStyle name="60% - Accent6 2" xfId="24" xr:uid="{00000000-0005-0000-0000-0000BA000000}"/>
    <cellStyle name="60% - Accent6 2 2" xfId="644" xr:uid="{00000000-0005-0000-0000-0000BB000000}"/>
    <cellStyle name="60% - Accent6 2 2 2" xfId="46606" xr:uid="{00000000-0005-0000-0000-0000BC000000}"/>
    <cellStyle name="60% - Accent6 2 3" xfId="645" xr:uid="{00000000-0005-0000-0000-0000BD000000}"/>
    <cellStyle name="60% - Accent6 2 4" xfId="646" xr:uid="{00000000-0005-0000-0000-0000BE000000}"/>
    <cellStyle name="60% - Accent6 2 5" xfId="647" xr:uid="{00000000-0005-0000-0000-0000BF000000}"/>
    <cellStyle name="60% - Accent6 2 6" xfId="648" xr:uid="{00000000-0005-0000-0000-0000C0000000}"/>
    <cellStyle name="60% - Accent6 2 7" xfId="643" xr:uid="{00000000-0005-0000-0000-0000C1000000}"/>
    <cellStyle name="60% - Accent6 2 8" xfId="389" xr:uid="{00000000-0005-0000-0000-0000C2000000}"/>
    <cellStyle name="60% - Accent6 2 9" xfId="31468" xr:uid="{00000000-0005-0000-0000-0000C3000000}"/>
    <cellStyle name="60% - Accent6 3" xfId="31352" xr:uid="{00000000-0005-0000-0000-0000C4000000}"/>
    <cellStyle name="60% - Accent6 3 2" xfId="46722" xr:uid="{00000000-0005-0000-0000-0000C5000000}"/>
    <cellStyle name="Accent1 - 20%" xfId="46702" xr:uid="{00000000-0005-0000-0000-0000C6000000}"/>
    <cellStyle name="Accent1 - 40%" xfId="46701" xr:uid="{00000000-0005-0000-0000-0000C7000000}"/>
    <cellStyle name="Accent1 - 60%" xfId="46700" xr:uid="{00000000-0005-0000-0000-0000C8000000}"/>
    <cellStyle name="Accent1 2" xfId="25" xr:uid="{00000000-0005-0000-0000-0000C9000000}"/>
    <cellStyle name="Accent1 2 2" xfId="650" xr:uid="{00000000-0005-0000-0000-0000CA000000}"/>
    <cellStyle name="Accent1 2 2 2" xfId="46630" xr:uid="{00000000-0005-0000-0000-0000CB000000}"/>
    <cellStyle name="Accent1 2 3" xfId="651" xr:uid="{00000000-0005-0000-0000-0000CC000000}"/>
    <cellStyle name="Accent1 2 4" xfId="652" xr:uid="{00000000-0005-0000-0000-0000CD000000}"/>
    <cellStyle name="Accent1 2 5" xfId="653" xr:uid="{00000000-0005-0000-0000-0000CE000000}"/>
    <cellStyle name="Accent1 2 6" xfId="654" xr:uid="{00000000-0005-0000-0000-0000CF000000}"/>
    <cellStyle name="Accent1 2 7" xfId="649" xr:uid="{00000000-0005-0000-0000-0000D0000000}"/>
    <cellStyle name="Accent1 2 8" xfId="390" xr:uid="{00000000-0005-0000-0000-0000D1000000}"/>
    <cellStyle name="Accent1 2 9" xfId="31467" xr:uid="{00000000-0005-0000-0000-0000D2000000}"/>
    <cellStyle name="Accent1 3" xfId="31353" xr:uid="{00000000-0005-0000-0000-0000D3000000}"/>
    <cellStyle name="Accent1 3 2" xfId="46730" xr:uid="{00000000-0005-0000-0000-0000D4000000}"/>
    <cellStyle name="Accent1 4" xfId="46703" xr:uid="{00000000-0005-0000-0000-0000D5000000}"/>
    <cellStyle name="Accent2 - 20%" xfId="46698" xr:uid="{00000000-0005-0000-0000-0000D6000000}"/>
    <cellStyle name="Accent2 - 40%" xfId="46697" xr:uid="{00000000-0005-0000-0000-0000D7000000}"/>
    <cellStyle name="Accent2 - 60%" xfId="46733" xr:uid="{00000000-0005-0000-0000-0000D8000000}"/>
    <cellStyle name="Accent2 2" xfId="26" xr:uid="{00000000-0005-0000-0000-0000D9000000}"/>
    <cellStyle name="Accent2 2 2" xfId="391" xr:uid="{00000000-0005-0000-0000-0000DA000000}"/>
    <cellStyle name="Accent2 2 2 2" xfId="46623" xr:uid="{00000000-0005-0000-0000-0000DB000000}"/>
    <cellStyle name="Accent2 2 3" xfId="31466" xr:uid="{00000000-0005-0000-0000-0000DC000000}"/>
    <cellStyle name="Accent2 3" xfId="31354" xr:uid="{00000000-0005-0000-0000-0000DD000000}"/>
    <cellStyle name="Accent2 3 2" xfId="46658" xr:uid="{00000000-0005-0000-0000-0000DE000000}"/>
    <cellStyle name="Accent2 4" xfId="46699" xr:uid="{00000000-0005-0000-0000-0000DF000000}"/>
    <cellStyle name="Accent3 - 20%" xfId="46695" xr:uid="{00000000-0005-0000-0000-0000E0000000}"/>
    <cellStyle name="Accent3 - 40%" xfId="46694" xr:uid="{00000000-0005-0000-0000-0000E1000000}"/>
    <cellStyle name="Accent3 - 60%" xfId="46693" xr:uid="{00000000-0005-0000-0000-0000E2000000}"/>
    <cellStyle name="Accent3 2" xfId="27" xr:uid="{00000000-0005-0000-0000-0000E3000000}"/>
    <cellStyle name="Accent3 2 2" xfId="392" xr:uid="{00000000-0005-0000-0000-0000E4000000}"/>
    <cellStyle name="Accent3 2 2 2" xfId="46651" xr:uid="{00000000-0005-0000-0000-0000E5000000}"/>
    <cellStyle name="Accent3 2 3" xfId="31465" xr:uid="{00000000-0005-0000-0000-0000E6000000}"/>
    <cellStyle name="Accent3 3" xfId="31355" xr:uid="{00000000-0005-0000-0000-0000E7000000}"/>
    <cellStyle name="Accent3 3 2" xfId="46656" xr:uid="{00000000-0005-0000-0000-0000E8000000}"/>
    <cellStyle name="Accent3 4" xfId="46696" xr:uid="{00000000-0005-0000-0000-0000E9000000}"/>
    <cellStyle name="Accent4 - 20%" xfId="46691" xr:uid="{00000000-0005-0000-0000-0000EA000000}"/>
    <cellStyle name="Accent4 - 40%" xfId="46690" xr:uid="{00000000-0005-0000-0000-0000EB000000}"/>
    <cellStyle name="Accent4 - 60%" xfId="46689" xr:uid="{00000000-0005-0000-0000-0000EC000000}"/>
    <cellStyle name="Accent4 2" xfId="28" xr:uid="{00000000-0005-0000-0000-0000ED000000}"/>
    <cellStyle name="Accent4 2 2" xfId="656" xr:uid="{00000000-0005-0000-0000-0000EE000000}"/>
    <cellStyle name="Accent4 2 2 2" xfId="46622" xr:uid="{00000000-0005-0000-0000-0000EF000000}"/>
    <cellStyle name="Accent4 2 3" xfId="657" xr:uid="{00000000-0005-0000-0000-0000F0000000}"/>
    <cellStyle name="Accent4 2 4" xfId="658" xr:uid="{00000000-0005-0000-0000-0000F1000000}"/>
    <cellStyle name="Accent4 2 5" xfId="659" xr:uid="{00000000-0005-0000-0000-0000F2000000}"/>
    <cellStyle name="Accent4 2 6" xfId="660" xr:uid="{00000000-0005-0000-0000-0000F3000000}"/>
    <cellStyle name="Accent4 2 7" xfId="655" xr:uid="{00000000-0005-0000-0000-0000F4000000}"/>
    <cellStyle name="Accent4 2 8" xfId="393" xr:uid="{00000000-0005-0000-0000-0000F5000000}"/>
    <cellStyle name="Accent4 2 9" xfId="31464" xr:uid="{00000000-0005-0000-0000-0000F6000000}"/>
    <cellStyle name="Accent4 3" xfId="31356" xr:uid="{00000000-0005-0000-0000-0000F7000000}"/>
    <cellStyle name="Accent4 3 2" xfId="46725" xr:uid="{00000000-0005-0000-0000-0000F8000000}"/>
    <cellStyle name="Accent4 4" xfId="46692" xr:uid="{00000000-0005-0000-0000-0000F9000000}"/>
    <cellStyle name="Accent5 - 20%" xfId="46687" xr:uid="{00000000-0005-0000-0000-0000FA000000}"/>
    <cellStyle name="Accent5 - 40%" xfId="46732" xr:uid="{00000000-0005-0000-0000-0000FB000000}"/>
    <cellStyle name="Accent5 - 60%" xfId="46686" xr:uid="{00000000-0005-0000-0000-0000FC000000}"/>
    <cellStyle name="Accent5 2" xfId="29" xr:uid="{00000000-0005-0000-0000-0000FD000000}"/>
    <cellStyle name="Accent5 2 2" xfId="394" xr:uid="{00000000-0005-0000-0000-0000FE000000}"/>
    <cellStyle name="Accent5 2 2 2" xfId="46629" xr:uid="{00000000-0005-0000-0000-0000FF000000}"/>
    <cellStyle name="Accent5 2 3" xfId="31463" xr:uid="{00000000-0005-0000-0000-000000010000}"/>
    <cellStyle name="Accent5 3" xfId="31357" xr:uid="{00000000-0005-0000-0000-000001010000}"/>
    <cellStyle name="Accent5 3 2" xfId="46724" xr:uid="{00000000-0005-0000-0000-000002010000}"/>
    <cellStyle name="Accent5 4" xfId="46688" xr:uid="{00000000-0005-0000-0000-000003010000}"/>
    <cellStyle name="Accent6 - 20%" xfId="46684" xr:uid="{00000000-0005-0000-0000-000004010000}"/>
    <cellStyle name="Accent6 - 40%" xfId="46683" xr:uid="{00000000-0005-0000-0000-000005010000}"/>
    <cellStyle name="Accent6 - 60%" xfId="46682" xr:uid="{00000000-0005-0000-0000-000006010000}"/>
    <cellStyle name="Accent6 2" xfId="30" xr:uid="{00000000-0005-0000-0000-000007010000}"/>
    <cellStyle name="Accent6 2 2" xfId="395" xr:uid="{00000000-0005-0000-0000-000008010000}"/>
    <cellStyle name="Accent6 2 2 2" xfId="46614" xr:uid="{00000000-0005-0000-0000-000009010000}"/>
    <cellStyle name="Accent6 2 3" xfId="31462" xr:uid="{00000000-0005-0000-0000-00000A010000}"/>
    <cellStyle name="Accent6 3" xfId="31358" xr:uid="{00000000-0005-0000-0000-00000B010000}"/>
    <cellStyle name="Accent6 3 2" xfId="46727" xr:uid="{00000000-0005-0000-0000-00000C010000}"/>
    <cellStyle name="Accent6 4" xfId="46685" xr:uid="{00000000-0005-0000-0000-00000D010000}"/>
    <cellStyle name="Actual Date" xfId="31" xr:uid="{00000000-0005-0000-0000-00000E010000}"/>
    <cellStyle name="Actual Date 2" xfId="32" xr:uid="{00000000-0005-0000-0000-00000F010000}"/>
    <cellStyle name="Actual Date 2 2" xfId="33" xr:uid="{00000000-0005-0000-0000-000010010000}"/>
    <cellStyle name="Actual Date_2011-12 LIEE Table 1 Updated budget" xfId="34" xr:uid="{00000000-0005-0000-0000-000011010000}"/>
    <cellStyle name="ariel" xfId="417" xr:uid="{00000000-0005-0000-0000-000012010000}"/>
    <cellStyle name="Bad 2" xfId="35" xr:uid="{00000000-0005-0000-0000-000013010000}"/>
    <cellStyle name="Bad 2 2" xfId="396" xr:uid="{00000000-0005-0000-0000-000014010000}"/>
    <cellStyle name="Bad 2 2 2" xfId="46639" xr:uid="{00000000-0005-0000-0000-000015010000}"/>
    <cellStyle name="Bad 2 3" xfId="31461" xr:uid="{00000000-0005-0000-0000-000016010000}"/>
    <cellStyle name="Bad 3" xfId="31359" xr:uid="{00000000-0005-0000-0000-000017010000}"/>
    <cellStyle name="Bad 3 2" xfId="46681" xr:uid="{00000000-0005-0000-0000-000018010000}"/>
    <cellStyle name="Calculation 2" xfId="36" xr:uid="{00000000-0005-0000-0000-000019010000}"/>
    <cellStyle name="Calculation 2 2" xfId="662" xr:uid="{00000000-0005-0000-0000-00001A010000}"/>
    <cellStyle name="Calculation 2 2 2" xfId="46633" xr:uid="{00000000-0005-0000-0000-00001B010000}"/>
    <cellStyle name="Calculation 2 3" xfId="663" xr:uid="{00000000-0005-0000-0000-00001C010000}"/>
    <cellStyle name="Calculation 2 4" xfId="664" xr:uid="{00000000-0005-0000-0000-00001D010000}"/>
    <cellStyle name="Calculation 2 5" xfId="665" xr:uid="{00000000-0005-0000-0000-00001E010000}"/>
    <cellStyle name="Calculation 2 6" xfId="666" xr:uid="{00000000-0005-0000-0000-00001F010000}"/>
    <cellStyle name="Calculation 2 7" xfId="661" xr:uid="{00000000-0005-0000-0000-000020010000}"/>
    <cellStyle name="Calculation 2 8" xfId="397" xr:uid="{00000000-0005-0000-0000-000021010000}"/>
    <cellStyle name="Calculation 2 9" xfId="31460" xr:uid="{00000000-0005-0000-0000-000022010000}"/>
    <cellStyle name="Calculation 3" xfId="31360" xr:uid="{00000000-0005-0000-0000-000023010000}"/>
    <cellStyle name="Calculation 3 2" xfId="46590" xr:uid="{00000000-0005-0000-0000-000024010000}"/>
    <cellStyle name="Check Cell 2" xfId="37" xr:uid="{00000000-0005-0000-0000-000025010000}"/>
    <cellStyle name="Check Cell 2 2" xfId="398" xr:uid="{00000000-0005-0000-0000-000026010000}"/>
    <cellStyle name="Check Cell 2 2 2" xfId="46632" xr:uid="{00000000-0005-0000-0000-000027010000}"/>
    <cellStyle name="Check Cell 2 3" xfId="31459" xr:uid="{00000000-0005-0000-0000-000028010000}"/>
    <cellStyle name="Check Cell 3" xfId="31361" xr:uid="{00000000-0005-0000-0000-000029010000}"/>
    <cellStyle name="Check Cell 3 2" xfId="46680" xr:uid="{00000000-0005-0000-0000-00002A010000}"/>
    <cellStyle name="Comma" xfId="1" builtinId="3"/>
    <cellStyle name="Comma [0] 2" xfId="38" xr:uid="{00000000-0005-0000-0000-00002C010000}"/>
    <cellStyle name="Comma [0] 2 2" xfId="39" xr:uid="{00000000-0005-0000-0000-00002D010000}"/>
    <cellStyle name="Comma 10" xfId="40" xr:uid="{00000000-0005-0000-0000-00002E010000}"/>
    <cellStyle name="Comma 10 2" xfId="667" xr:uid="{00000000-0005-0000-0000-00002F010000}"/>
    <cellStyle name="Comma 100" xfId="46845" xr:uid="{AA0410A9-4F6F-4B24-98EE-22E35F44BDE4}"/>
    <cellStyle name="Comma 101" xfId="46848" xr:uid="{A00B2DD2-CD2C-4044-B98D-1FB962050493}"/>
    <cellStyle name="Comma 102" xfId="46851" xr:uid="{2B4CA4CC-F393-4563-BE71-A8364DEEB6D5}"/>
    <cellStyle name="Comma 103" xfId="46854" xr:uid="{146EA50B-09BB-4AFA-AF9C-91A415A33149}"/>
    <cellStyle name="Comma 104" xfId="46857" xr:uid="{53C70684-6D83-44FB-B9A5-442A9E3510CE}"/>
    <cellStyle name="Comma 105" xfId="46860" xr:uid="{EF9C851E-64E0-4EB1-984A-506F90D29EB1}"/>
    <cellStyle name="Comma 106" xfId="46863" xr:uid="{47B21F47-6C34-4626-A3A9-AF0802806FAD}"/>
    <cellStyle name="Comma 107" xfId="46866" xr:uid="{C9FC8B47-1E13-4239-A3E0-7661E9932D98}"/>
    <cellStyle name="Comma 108" xfId="46869" xr:uid="{CED027BD-F681-478A-86ED-67148E48F084}"/>
    <cellStyle name="Comma 109" xfId="46872" xr:uid="{8E9AAFF4-91C1-43EA-B243-D7AA8AB25B6B}"/>
    <cellStyle name="Comma 11" xfId="41" xr:uid="{00000000-0005-0000-0000-000030010000}"/>
    <cellStyle name="Comma 110" xfId="46875" xr:uid="{5C8A2752-0232-4EAE-B840-3F07FC13813E}"/>
    <cellStyle name="Comma 111" xfId="46878" xr:uid="{C92DA421-B15F-43CE-890E-83BE900A4ABC}"/>
    <cellStyle name="Comma 12" xfId="42" xr:uid="{00000000-0005-0000-0000-000031010000}"/>
    <cellStyle name="Comma 13" xfId="43" xr:uid="{00000000-0005-0000-0000-000032010000}"/>
    <cellStyle name="Comma 13 2" xfId="44" xr:uid="{00000000-0005-0000-0000-000033010000}"/>
    <cellStyle name="Comma 14" xfId="45" xr:uid="{00000000-0005-0000-0000-000034010000}"/>
    <cellStyle name="Comma 15" xfId="46" xr:uid="{00000000-0005-0000-0000-000035010000}"/>
    <cellStyle name="Comma 16" xfId="47" xr:uid="{00000000-0005-0000-0000-000036010000}"/>
    <cellStyle name="Comma 17" xfId="48" xr:uid="{00000000-0005-0000-0000-000037010000}"/>
    <cellStyle name="Comma 18" xfId="49" xr:uid="{00000000-0005-0000-0000-000038010000}"/>
    <cellStyle name="Comma 19" xfId="50" xr:uid="{00000000-0005-0000-0000-000039010000}"/>
    <cellStyle name="Comma 2" xfId="51" xr:uid="{00000000-0005-0000-0000-00003A010000}"/>
    <cellStyle name="Comma 2 2" xfId="52" xr:uid="{00000000-0005-0000-0000-00003B010000}"/>
    <cellStyle name="Comma 2 2 2" xfId="506" xr:uid="{00000000-0005-0000-0000-00003C010000}"/>
    <cellStyle name="Comma 2 2 3" xfId="668" xr:uid="{00000000-0005-0000-0000-00003D010000}"/>
    <cellStyle name="Comma 2 2 3 10" xfId="6207" xr:uid="{00000000-0005-0000-0000-00003E010000}"/>
    <cellStyle name="Comma 2 2 3 10 2" xfId="36544" xr:uid="{00000000-0005-0000-0000-00003F010000}"/>
    <cellStyle name="Comma 2 2 3 10 3" xfId="21311" xr:uid="{00000000-0005-0000-0000-000040010000}"/>
    <cellStyle name="Comma 2 2 3 11" xfId="31533" xr:uid="{00000000-0005-0000-0000-000041010000}"/>
    <cellStyle name="Comma 2 2 3 12" xfId="16296" xr:uid="{00000000-0005-0000-0000-000042010000}"/>
    <cellStyle name="Comma 2 2 3 2" xfId="1171" xr:uid="{00000000-0005-0000-0000-000043010000}"/>
    <cellStyle name="Comma 2 2 3 2 10" xfId="31587" xr:uid="{00000000-0005-0000-0000-000044010000}"/>
    <cellStyle name="Comma 2 2 3 2 11" xfId="16350" xr:uid="{00000000-0005-0000-0000-000045010000}"/>
    <cellStyle name="Comma 2 2 3 2 2" xfId="1279" xr:uid="{00000000-0005-0000-0000-000046010000}"/>
    <cellStyle name="Comma 2 2 3 2 2 10" xfId="16454" xr:uid="{00000000-0005-0000-0000-000047010000}"/>
    <cellStyle name="Comma 2 2 3 2 2 2" xfId="1496" xr:uid="{00000000-0005-0000-0000-000048010000}"/>
    <cellStyle name="Comma 2 2 3 2 2 2 2" xfId="1917" xr:uid="{00000000-0005-0000-0000-000049010000}"/>
    <cellStyle name="Comma 2 2 3 2 2 2 2 2" xfId="2756" xr:uid="{00000000-0005-0000-0000-00004A010000}"/>
    <cellStyle name="Comma 2 2 3 2 2 2 2 2 2" xfId="4446" xr:uid="{00000000-0005-0000-0000-00004B010000}"/>
    <cellStyle name="Comma 2 2 3 2 2 2 2 2 2 2" xfId="14519" xr:uid="{00000000-0005-0000-0000-00004C010000}"/>
    <cellStyle name="Comma 2 2 3 2 2 2 2 2 2 2 2" xfId="44850" xr:uid="{00000000-0005-0000-0000-00004D010000}"/>
    <cellStyle name="Comma 2 2 3 2 2 2 2 2 2 2 3" xfId="29617" xr:uid="{00000000-0005-0000-0000-00004E010000}"/>
    <cellStyle name="Comma 2 2 3 2 2 2 2 2 2 3" xfId="9499" xr:uid="{00000000-0005-0000-0000-00004F010000}"/>
    <cellStyle name="Comma 2 2 3 2 2 2 2 2 2 3 2" xfId="39833" xr:uid="{00000000-0005-0000-0000-000050010000}"/>
    <cellStyle name="Comma 2 2 3 2 2 2 2 2 2 3 3" xfId="24600" xr:uid="{00000000-0005-0000-0000-000051010000}"/>
    <cellStyle name="Comma 2 2 3 2 2 2 2 2 2 4" xfId="34820" xr:uid="{00000000-0005-0000-0000-000052010000}"/>
    <cellStyle name="Comma 2 2 3 2 2 2 2 2 2 5" xfId="19587" xr:uid="{00000000-0005-0000-0000-000053010000}"/>
    <cellStyle name="Comma 2 2 3 2 2 2 2 2 3" xfId="6138" xr:uid="{00000000-0005-0000-0000-000054010000}"/>
    <cellStyle name="Comma 2 2 3 2 2 2 2 2 3 2" xfId="16190" xr:uid="{00000000-0005-0000-0000-000055010000}"/>
    <cellStyle name="Comma 2 2 3 2 2 2 2 2 3 2 2" xfId="46521" xr:uid="{00000000-0005-0000-0000-000056010000}"/>
    <cellStyle name="Comma 2 2 3 2 2 2 2 2 3 2 3" xfId="31288" xr:uid="{00000000-0005-0000-0000-000057010000}"/>
    <cellStyle name="Comma 2 2 3 2 2 2 2 2 3 3" xfId="11170" xr:uid="{00000000-0005-0000-0000-000058010000}"/>
    <cellStyle name="Comma 2 2 3 2 2 2 2 2 3 3 2" xfId="41504" xr:uid="{00000000-0005-0000-0000-000059010000}"/>
    <cellStyle name="Comma 2 2 3 2 2 2 2 2 3 3 3" xfId="26271" xr:uid="{00000000-0005-0000-0000-00005A010000}"/>
    <cellStyle name="Comma 2 2 3 2 2 2 2 2 3 4" xfId="36491" xr:uid="{00000000-0005-0000-0000-00005B010000}"/>
    <cellStyle name="Comma 2 2 3 2 2 2 2 2 3 5" xfId="21258" xr:uid="{00000000-0005-0000-0000-00005C010000}"/>
    <cellStyle name="Comma 2 2 3 2 2 2 2 2 4" xfId="12848" xr:uid="{00000000-0005-0000-0000-00005D010000}"/>
    <cellStyle name="Comma 2 2 3 2 2 2 2 2 4 2" xfId="43179" xr:uid="{00000000-0005-0000-0000-00005E010000}"/>
    <cellStyle name="Comma 2 2 3 2 2 2 2 2 4 3" xfId="27946" xr:uid="{00000000-0005-0000-0000-00005F010000}"/>
    <cellStyle name="Comma 2 2 3 2 2 2 2 2 5" xfId="7827" xr:uid="{00000000-0005-0000-0000-000060010000}"/>
    <cellStyle name="Comma 2 2 3 2 2 2 2 2 5 2" xfId="38162" xr:uid="{00000000-0005-0000-0000-000061010000}"/>
    <cellStyle name="Comma 2 2 3 2 2 2 2 2 5 3" xfId="22929" xr:uid="{00000000-0005-0000-0000-000062010000}"/>
    <cellStyle name="Comma 2 2 3 2 2 2 2 2 6" xfId="33150" xr:uid="{00000000-0005-0000-0000-000063010000}"/>
    <cellStyle name="Comma 2 2 3 2 2 2 2 2 7" xfId="17916" xr:uid="{00000000-0005-0000-0000-000064010000}"/>
    <cellStyle name="Comma 2 2 3 2 2 2 2 3" xfId="3609" xr:uid="{00000000-0005-0000-0000-000065010000}"/>
    <cellStyle name="Comma 2 2 3 2 2 2 2 3 2" xfId="13683" xr:uid="{00000000-0005-0000-0000-000066010000}"/>
    <cellStyle name="Comma 2 2 3 2 2 2 2 3 2 2" xfId="44014" xr:uid="{00000000-0005-0000-0000-000067010000}"/>
    <cellStyle name="Comma 2 2 3 2 2 2 2 3 2 3" xfId="28781" xr:uid="{00000000-0005-0000-0000-000068010000}"/>
    <cellStyle name="Comma 2 2 3 2 2 2 2 3 3" xfId="8663" xr:uid="{00000000-0005-0000-0000-000069010000}"/>
    <cellStyle name="Comma 2 2 3 2 2 2 2 3 3 2" xfId="38997" xr:uid="{00000000-0005-0000-0000-00006A010000}"/>
    <cellStyle name="Comma 2 2 3 2 2 2 2 3 3 3" xfId="23764" xr:uid="{00000000-0005-0000-0000-00006B010000}"/>
    <cellStyle name="Comma 2 2 3 2 2 2 2 3 4" xfId="33984" xr:uid="{00000000-0005-0000-0000-00006C010000}"/>
    <cellStyle name="Comma 2 2 3 2 2 2 2 3 5" xfId="18751" xr:uid="{00000000-0005-0000-0000-00006D010000}"/>
    <cellStyle name="Comma 2 2 3 2 2 2 2 4" xfId="5302" xr:uid="{00000000-0005-0000-0000-00006E010000}"/>
    <cellStyle name="Comma 2 2 3 2 2 2 2 4 2" xfId="15354" xr:uid="{00000000-0005-0000-0000-00006F010000}"/>
    <cellStyle name="Comma 2 2 3 2 2 2 2 4 2 2" xfId="45685" xr:uid="{00000000-0005-0000-0000-000070010000}"/>
    <cellStyle name="Comma 2 2 3 2 2 2 2 4 2 3" xfId="30452" xr:uid="{00000000-0005-0000-0000-000071010000}"/>
    <cellStyle name="Comma 2 2 3 2 2 2 2 4 3" xfId="10334" xr:uid="{00000000-0005-0000-0000-000072010000}"/>
    <cellStyle name="Comma 2 2 3 2 2 2 2 4 3 2" xfId="40668" xr:uid="{00000000-0005-0000-0000-000073010000}"/>
    <cellStyle name="Comma 2 2 3 2 2 2 2 4 3 3" xfId="25435" xr:uid="{00000000-0005-0000-0000-000074010000}"/>
    <cellStyle name="Comma 2 2 3 2 2 2 2 4 4" xfId="35655" xr:uid="{00000000-0005-0000-0000-000075010000}"/>
    <cellStyle name="Comma 2 2 3 2 2 2 2 4 5" xfId="20422" xr:uid="{00000000-0005-0000-0000-000076010000}"/>
    <cellStyle name="Comma 2 2 3 2 2 2 2 5" xfId="12012" xr:uid="{00000000-0005-0000-0000-000077010000}"/>
    <cellStyle name="Comma 2 2 3 2 2 2 2 5 2" xfId="42343" xr:uid="{00000000-0005-0000-0000-000078010000}"/>
    <cellStyle name="Comma 2 2 3 2 2 2 2 5 3" xfId="27110" xr:uid="{00000000-0005-0000-0000-000079010000}"/>
    <cellStyle name="Comma 2 2 3 2 2 2 2 6" xfId="6991" xr:uid="{00000000-0005-0000-0000-00007A010000}"/>
    <cellStyle name="Comma 2 2 3 2 2 2 2 6 2" xfId="37326" xr:uid="{00000000-0005-0000-0000-00007B010000}"/>
    <cellStyle name="Comma 2 2 3 2 2 2 2 6 3" xfId="22093" xr:uid="{00000000-0005-0000-0000-00007C010000}"/>
    <cellStyle name="Comma 2 2 3 2 2 2 2 7" xfId="32314" xr:uid="{00000000-0005-0000-0000-00007D010000}"/>
    <cellStyle name="Comma 2 2 3 2 2 2 2 8" xfId="17080" xr:uid="{00000000-0005-0000-0000-00007E010000}"/>
    <cellStyle name="Comma 2 2 3 2 2 2 3" xfId="2338" xr:uid="{00000000-0005-0000-0000-00007F010000}"/>
    <cellStyle name="Comma 2 2 3 2 2 2 3 2" xfId="4028" xr:uid="{00000000-0005-0000-0000-000080010000}"/>
    <cellStyle name="Comma 2 2 3 2 2 2 3 2 2" xfId="14101" xr:uid="{00000000-0005-0000-0000-000081010000}"/>
    <cellStyle name="Comma 2 2 3 2 2 2 3 2 2 2" xfId="44432" xr:uid="{00000000-0005-0000-0000-000082010000}"/>
    <cellStyle name="Comma 2 2 3 2 2 2 3 2 2 3" xfId="29199" xr:uid="{00000000-0005-0000-0000-000083010000}"/>
    <cellStyle name="Comma 2 2 3 2 2 2 3 2 3" xfId="9081" xr:uid="{00000000-0005-0000-0000-000084010000}"/>
    <cellStyle name="Comma 2 2 3 2 2 2 3 2 3 2" xfId="39415" xr:uid="{00000000-0005-0000-0000-000085010000}"/>
    <cellStyle name="Comma 2 2 3 2 2 2 3 2 3 3" xfId="24182" xr:uid="{00000000-0005-0000-0000-000086010000}"/>
    <cellStyle name="Comma 2 2 3 2 2 2 3 2 4" xfId="34402" xr:uid="{00000000-0005-0000-0000-000087010000}"/>
    <cellStyle name="Comma 2 2 3 2 2 2 3 2 5" xfId="19169" xr:uid="{00000000-0005-0000-0000-000088010000}"/>
    <cellStyle name="Comma 2 2 3 2 2 2 3 3" xfId="5720" xr:uid="{00000000-0005-0000-0000-000089010000}"/>
    <cellStyle name="Comma 2 2 3 2 2 2 3 3 2" xfId="15772" xr:uid="{00000000-0005-0000-0000-00008A010000}"/>
    <cellStyle name="Comma 2 2 3 2 2 2 3 3 2 2" xfId="46103" xr:uid="{00000000-0005-0000-0000-00008B010000}"/>
    <cellStyle name="Comma 2 2 3 2 2 2 3 3 2 3" xfId="30870" xr:uid="{00000000-0005-0000-0000-00008C010000}"/>
    <cellStyle name="Comma 2 2 3 2 2 2 3 3 3" xfId="10752" xr:uid="{00000000-0005-0000-0000-00008D010000}"/>
    <cellStyle name="Comma 2 2 3 2 2 2 3 3 3 2" xfId="41086" xr:uid="{00000000-0005-0000-0000-00008E010000}"/>
    <cellStyle name="Comma 2 2 3 2 2 2 3 3 3 3" xfId="25853" xr:uid="{00000000-0005-0000-0000-00008F010000}"/>
    <cellStyle name="Comma 2 2 3 2 2 2 3 3 4" xfId="36073" xr:uid="{00000000-0005-0000-0000-000090010000}"/>
    <cellStyle name="Comma 2 2 3 2 2 2 3 3 5" xfId="20840" xr:uid="{00000000-0005-0000-0000-000091010000}"/>
    <cellStyle name="Comma 2 2 3 2 2 2 3 4" xfId="12430" xr:uid="{00000000-0005-0000-0000-000092010000}"/>
    <cellStyle name="Comma 2 2 3 2 2 2 3 4 2" xfId="42761" xr:uid="{00000000-0005-0000-0000-000093010000}"/>
    <cellStyle name="Comma 2 2 3 2 2 2 3 4 3" xfId="27528" xr:uid="{00000000-0005-0000-0000-000094010000}"/>
    <cellStyle name="Comma 2 2 3 2 2 2 3 5" xfId="7409" xr:uid="{00000000-0005-0000-0000-000095010000}"/>
    <cellStyle name="Comma 2 2 3 2 2 2 3 5 2" xfId="37744" xr:uid="{00000000-0005-0000-0000-000096010000}"/>
    <cellStyle name="Comma 2 2 3 2 2 2 3 5 3" xfId="22511" xr:uid="{00000000-0005-0000-0000-000097010000}"/>
    <cellStyle name="Comma 2 2 3 2 2 2 3 6" xfId="32732" xr:uid="{00000000-0005-0000-0000-000098010000}"/>
    <cellStyle name="Comma 2 2 3 2 2 2 3 7" xfId="17498" xr:uid="{00000000-0005-0000-0000-000099010000}"/>
    <cellStyle name="Comma 2 2 3 2 2 2 4" xfId="3191" xr:uid="{00000000-0005-0000-0000-00009A010000}"/>
    <cellStyle name="Comma 2 2 3 2 2 2 4 2" xfId="13265" xr:uid="{00000000-0005-0000-0000-00009B010000}"/>
    <cellStyle name="Comma 2 2 3 2 2 2 4 2 2" xfId="43596" xr:uid="{00000000-0005-0000-0000-00009C010000}"/>
    <cellStyle name="Comma 2 2 3 2 2 2 4 2 3" xfId="28363" xr:uid="{00000000-0005-0000-0000-00009D010000}"/>
    <cellStyle name="Comma 2 2 3 2 2 2 4 3" xfId="8245" xr:uid="{00000000-0005-0000-0000-00009E010000}"/>
    <cellStyle name="Comma 2 2 3 2 2 2 4 3 2" xfId="38579" xr:uid="{00000000-0005-0000-0000-00009F010000}"/>
    <cellStyle name="Comma 2 2 3 2 2 2 4 3 3" xfId="23346" xr:uid="{00000000-0005-0000-0000-0000A0010000}"/>
    <cellStyle name="Comma 2 2 3 2 2 2 4 4" xfId="33566" xr:uid="{00000000-0005-0000-0000-0000A1010000}"/>
    <cellStyle name="Comma 2 2 3 2 2 2 4 5" xfId="18333" xr:uid="{00000000-0005-0000-0000-0000A2010000}"/>
    <cellStyle name="Comma 2 2 3 2 2 2 5" xfId="4884" xr:uid="{00000000-0005-0000-0000-0000A3010000}"/>
    <cellStyle name="Comma 2 2 3 2 2 2 5 2" xfId="14936" xr:uid="{00000000-0005-0000-0000-0000A4010000}"/>
    <cellStyle name="Comma 2 2 3 2 2 2 5 2 2" xfId="45267" xr:uid="{00000000-0005-0000-0000-0000A5010000}"/>
    <cellStyle name="Comma 2 2 3 2 2 2 5 2 3" xfId="30034" xr:uid="{00000000-0005-0000-0000-0000A6010000}"/>
    <cellStyle name="Comma 2 2 3 2 2 2 5 3" xfId="9916" xr:uid="{00000000-0005-0000-0000-0000A7010000}"/>
    <cellStyle name="Comma 2 2 3 2 2 2 5 3 2" xfId="40250" xr:uid="{00000000-0005-0000-0000-0000A8010000}"/>
    <cellStyle name="Comma 2 2 3 2 2 2 5 3 3" xfId="25017" xr:uid="{00000000-0005-0000-0000-0000A9010000}"/>
    <cellStyle name="Comma 2 2 3 2 2 2 5 4" xfId="35237" xr:uid="{00000000-0005-0000-0000-0000AA010000}"/>
    <cellStyle name="Comma 2 2 3 2 2 2 5 5" xfId="20004" xr:uid="{00000000-0005-0000-0000-0000AB010000}"/>
    <cellStyle name="Comma 2 2 3 2 2 2 6" xfId="11594" xr:uid="{00000000-0005-0000-0000-0000AC010000}"/>
    <cellStyle name="Comma 2 2 3 2 2 2 6 2" xfId="41925" xr:uid="{00000000-0005-0000-0000-0000AD010000}"/>
    <cellStyle name="Comma 2 2 3 2 2 2 6 3" xfId="26692" xr:uid="{00000000-0005-0000-0000-0000AE010000}"/>
    <cellStyle name="Comma 2 2 3 2 2 2 7" xfId="6573" xr:uid="{00000000-0005-0000-0000-0000AF010000}"/>
    <cellStyle name="Comma 2 2 3 2 2 2 7 2" xfId="36908" xr:uid="{00000000-0005-0000-0000-0000B0010000}"/>
    <cellStyle name="Comma 2 2 3 2 2 2 7 3" xfId="21675" xr:uid="{00000000-0005-0000-0000-0000B1010000}"/>
    <cellStyle name="Comma 2 2 3 2 2 2 8" xfId="31896" xr:uid="{00000000-0005-0000-0000-0000B2010000}"/>
    <cellStyle name="Comma 2 2 3 2 2 2 9" xfId="16662" xr:uid="{00000000-0005-0000-0000-0000B3010000}"/>
    <cellStyle name="Comma 2 2 3 2 2 3" xfId="1709" xr:uid="{00000000-0005-0000-0000-0000B4010000}"/>
    <cellStyle name="Comma 2 2 3 2 2 3 2" xfId="2548" xr:uid="{00000000-0005-0000-0000-0000B5010000}"/>
    <cellStyle name="Comma 2 2 3 2 2 3 2 2" xfId="4238" xr:uid="{00000000-0005-0000-0000-0000B6010000}"/>
    <cellStyle name="Comma 2 2 3 2 2 3 2 2 2" xfId="14311" xr:uid="{00000000-0005-0000-0000-0000B7010000}"/>
    <cellStyle name="Comma 2 2 3 2 2 3 2 2 2 2" xfId="44642" xr:uid="{00000000-0005-0000-0000-0000B8010000}"/>
    <cellStyle name="Comma 2 2 3 2 2 3 2 2 2 3" xfId="29409" xr:uid="{00000000-0005-0000-0000-0000B9010000}"/>
    <cellStyle name="Comma 2 2 3 2 2 3 2 2 3" xfId="9291" xr:uid="{00000000-0005-0000-0000-0000BA010000}"/>
    <cellStyle name="Comma 2 2 3 2 2 3 2 2 3 2" xfId="39625" xr:uid="{00000000-0005-0000-0000-0000BB010000}"/>
    <cellStyle name="Comma 2 2 3 2 2 3 2 2 3 3" xfId="24392" xr:uid="{00000000-0005-0000-0000-0000BC010000}"/>
    <cellStyle name="Comma 2 2 3 2 2 3 2 2 4" xfId="34612" xr:uid="{00000000-0005-0000-0000-0000BD010000}"/>
    <cellStyle name="Comma 2 2 3 2 2 3 2 2 5" xfId="19379" xr:uid="{00000000-0005-0000-0000-0000BE010000}"/>
    <cellStyle name="Comma 2 2 3 2 2 3 2 3" xfId="5930" xr:uid="{00000000-0005-0000-0000-0000BF010000}"/>
    <cellStyle name="Comma 2 2 3 2 2 3 2 3 2" xfId="15982" xr:uid="{00000000-0005-0000-0000-0000C0010000}"/>
    <cellStyle name="Comma 2 2 3 2 2 3 2 3 2 2" xfId="46313" xr:uid="{00000000-0005-0000-0000-0000C1010000}"/>
    <cellStyle name="Comma 2 2 3 2 2 3 2 3 2 3" xfId="31080" xr:uid="{00000000-0005-0000-0000-0000C2010000}"/>
    <cellStyle name="Comma 2 2 3 2 2 3 2 3 3" xfId="10962" xr:uid="{00000000-0005-0000-0000-0000C3010000}"/>
    <cellStyle name="Comma 2 2 3 2 2 3 2 3 3 2" xfId="41296" xr:uid="{00000000-0005-0000-0000-0000C4010000}"/>
    <cellStyle name="Comma 2 2 3 2 2 3 2 3 3 3" xfId="26063" xr:uid="{00000000-0005-0000-0000-0000C5010000}"/>
    <cellStyle name="Comma 2 2 3 2 2 3 2 3 4" xfId="36283" xr:uid="{00000000-0005-0000-0000-0000C6010000}"/>
    <cellStyle name="Comma 2 2 3 2 2 3 2 3 5" xfId="21050" xr:uid="{00000000-0005-0000-0000-0000C7010000}"/>
    <cellStyle name="Comma 2 2 3 2 2 3 2 4" xfId="12640" xr:uid="{00000000-0005-0000-0000-0000C8010000}"/>
    <cellStyle name="Comma 2 2 3 2 2 3 2 4 2" xfId="42971" xr:uid="{00000000-0005-0000-0000-0000C9010000}"/>
    <cellStyle name="Comma 2 2 3 2 2 3 2 4 3" xfId="27738" xr:uid="{00000000-0005-0000-0000-0000CA010000}"/>
    <cellStyle name="Comma 2 2 3 2 2 3 2 5" xfId="7619" xr:uid="{00000000-0005-0000-0000-0000CB010000}"/>
    <cellStyle name="Comma 2 2 3 2 2 3 2 5 2" xfId="37954" xr:uid="{00000000-0005-0000-0000-0000CC010000}"/>
    <cellStyle name="Comma 2 2 3 2 2 3 2 5 3" xfId="22721" xr:uid="{00000000-0005-0000-0000-0000CD010000}"/>
    <cellStyle name="Comma 2 2 3 2 2 3 2 6" xfId="32942" xr:uid="{00000000-0005-0000-0000-0000CE010000}"/>
    <cellStyle name="Comma 2 2 3 2 2 3 2 7" xfId="17708" xr:uid="{00000000-0005-0000-0000-0000CF010000}"/>
    <cellStyle name="Comma 2 2 3 2 2 3 3" xfId="3401" xr:uid="{00000000-0005-0000-0000-0000D0010000}"/>
    <cellStyle name="Comma 2 2 3 2 2 3 3 2" xfId="13475" xr:uid="{00000000-0005-0000-0000-0000D1010000}"/>
    <cellStyle name="Comma 2 2 3 2 2 3 3 2 2" xfId="43806" xr:uid="{00000000-0005-0000-0000-0000D2010000}"/>
    <cellStyle name="Comma 2 2 3 2 2 3 3 2 3" xfId="28573" xr:uid="{00000000-0005-0000-0000-0000D3010000}"/>
    <cellStyle name="Comma 2 2 3 2 2 3 3 3" xfId="8455" xr:uid="{00000000-0005-0000-0000-0000D4010000}"/>
    <cellStyle name="Comma 2 2 3 2 2 3 3 3 2" xfId="38789" xr:uid="{00000000-0005-0000-0000-0000D5010000}"/>
    <cellStyle name="Comma 2 2 3 2 2 3 3 3 3" xfId="23556" xr:uid="{00000000-0005-0000-0000-0000D6010000}"/>
    <cellStyle name="Comma 2 2 3 2 2 3 3 4" xfId="33776" xr:uid="{00000000-0005-0000-0000-0000D7010000}"/>
    <cellStyle name="Comma 2 2 3 2 2 3 3 5" xfId="18543" xr:uid="{00000000-0005-0000-0000-0000D8010000}"/>
    <cellStyle name="Comma 2 2 3 2 2 3 4" xfId="5094" xr:uid="{00000000-0005-0000-0000-0000D9010000}"/>
    <cellStyle name="Comma 2 2 3 2 2 3 4 2" xfId="15146" xr:uid="{00000000-0005-0000-0000-0000DA010000}"/>
    <cellStyle name="Comma 2 2 3 2 2 3 4 2 2" xfId="45477" xr:uid="{00000000-0005-0000-0000-0000DB010000}"/>
    <cellStyle name="Comma 2 2 3 2 2 3 4 2 3" xfId="30244" xr:uid="{00000000-0005-0000-0000-0000DC010000}"/>
    <cellStyle name="Comma 2 2 3 2 2 3 4 3" xfId="10126" xr:uid="{00000000-0005-0000-0000-0000DD010000}"/>
    <cellStyle name="Comma 2 2 3 2 2 3 4 3 2" xfId="40460" xr:uid="{00000000-0005-0000-0000-0000DE010000}"/>
    <cellStyle name="Comma 2 2 3 2 2 3 4 3 3" xfId="25227" xr:uid="{00000000-0005-0000-0000-0000DF010000}"/>
    <cellStyle name="Comma 2 2 3 2 2 3 4 4" xfId="35447" xr:uid="{00000000-0005-0000-0000-0000E0010000}"/>
    <cellStyle name="Comma 2 2 3 2 2 3 4 5" xfId="20214" xr:uid="{00000000-0005-0000-0000-0000E1010000}"/>
    <cellStyle name="Comma 2 2 3 2 2 3 5" xfId="11804" xr:uid="{00000000-0005-0000-0000-0000E2010000}"/>
    <cellStyle name="Comma 2 2 3 2 2 3 5 2" xfId="42135" xr:uid="{00000000-0005-0000-0000-0000E3010000}"/>
    <cellStyle name="Comma 2 2 3 2 2 3 5 3" xfId="26902" xr:uid="{00000000-0005-0000-0000-0000E4010000}"/>
    <cellStyle name="Comma 2 2 3 2 2 3 6" xfId="6783" xr:uid="{00000000-0005-0000-0000-0000E5010000}"/>
    <cellStyle name="Comma 2 2 3 2 2 3 6 2" xfId="37118" xr:uid="{00000000-0005-0000-0000-0000E6010000}"/>
    <cellStyle name="Comma 2 2 3 2 2 3 6 3" xfId="21885" xr:uid="{00000000-0005-0000-0000-0000E7010000}"/>
    <cellStyle name="Comma 2 2 3 2 2 3 7" xfId="32106" xr:uid="{00000000-0005-0000-0000-0000E8010000}"/>
    <cellStyle name="Comma 2 2 3 2 2 3 8" xfId="16872" xr:uid="{00000000-0005-0000-0000-0000E9010000}"/>
    <cellStyle name="Comma 2 2 3 2 2 4" xfId="2130" xr:uid="{00000000-0005-0000-0000-0000EA010000}"/>
    <cellStyle name="Comma 2 2 3 2 2 4 2" xfId="3820" xr:uid="{00000000-0005-0000-0000-0000EB010000}"/>
    <cellStyle name="Comma 2 2 3 2 2 4 2 2" xfId="13893" xr:uid="{00000000-0005-0000-0000-0000EC010000}"/>
    <cellStyle name="Comma 2 2 3 2 2 4 2 2 2" xfId="44224" xr:uid="{00000000-0005-0000-0000-0000ED010000}"/>
    <cellStyle name="Comma 2 2 3 2 2 4 2 2 3" xfId="28991" xr:uid="{00000000-0005-0000-0000-0000EE010000}"/>
    <cellStyle name="Comma 2 2 3 2 2 4 2 3" xfId="8873" xr:uid="{00000000-0005-0000-0000-0000EF010000}"/>
    <cellStyle name="Comma 2 2 3 2 2 4 2 3 2" xfId="39207" xr:uid="{00000000-0005-0000-0000-0000F0010000}"/>
    <cellStyle name="Comma 2 2 3 2 2 4 2 3 3" xfId="23974" xr:uid="{00000000-0005-0000-0000-0000F1010000}"/>
    <cellStyle name="Comma 2 2 3 2 2 4 2 4" xfId="34194" xr:uid="{00000000-0005-0000-0000-0000F2010000}"/>
    <cellStyle name="Comma 2 2 3 2 2 4 2 5" xfId="18961" xr:uid="{00000000-0005-0000-0000-0000F3010000}"/>
    <cellStyle name="Comma 2 2 3 2 2 4 3" xfId="5512" xr:uid="{00000000-0005-0000-0000-0000F4010000}"/>
    <cellStyle name="Comma 2 2 3 2 2 4 3 2" xfId="15564" xr:uid="{00000000-0005-0000-0000-0000F5010000}"/>
    <cellStyle name="Comma 2 2 3 2 2 4 3 2 2" xfId="45895" xr:uid="{00000000-0005-0000-0000-0000F6010000}"/>
    <cellStyle name="Comma 2 2 3 2 2 4 3 2 3" xfId="30662" xr:uid="{00000000-0005-0000-0000-0000F7010000}"/>
    <cellStyle name="Comma 2 2 3 2 2 4 3 3" xfId="10544" xr:uid="{00000000-0005-0000-0000-0000F8010000}"/>
    <cellStyle name="Comma 2 2 3 2 2 4 3 3 2" xfId="40878" xr:uid="{00000000-0005-0000-0000-0000F9010000}"/>
    <cellStyle name="Comma 2 2 3 2 2 4 3 3 3" xfId="25645" xr:uid="{00000000-0005-0000-0000-0000FA010000}"/>
    <cellStyle name="Comma 2 2 3 2 2 4 3 4" xfId="35865" xr:uid="{00000000-0005-0000-0000-0000FB010000}"/>
    <cellStyle name="Comma 2 2 3 2 2 4 3 5" xfId="20632" xr:uid="{00000000-0005-0000-0000-0000FC010000}"/>
    <cellStyle name="Comma 2 2 3 2 2 4 4" xfId="12222" xr:uid="{00000000-0005-0000-0000-0000FD010000}"/>
    <cellStyle name="Comma 2 2 3 2 2 4 4 2" xfId="42553" xr:uid="{00000000-0005-0000-0000-0000FE010000}"/>
    <cellStyle name="Comma 2 2 3 2 2 4 4 3" xfId="27320" xr:uid="{00000000-0005-0000-0000-0000FF010000}"/>
    <cellStyle name="Comma 2 2 3 2 2 4 5" xfId="7201" xr:uid="{00000000-0005-0000-0000-000000020000}"/>
    <cellStyle name="Comma 2 2 3 2 2 4 5 2" xfId="37536" xr:uid="{00000000-0005-0000-0000-000001020000}"/>
    <cellStyle name="Comma 2 2 3 2 2 4 5 3" xfId="22303" xr:uid="{00000000-0005-0000-0000-000002020000}"/>
    <cellStyle name="Comma 2 2 3 2 2 4 6" xfId="32524" xr:uid="{00000000-0005-0000-0000-000003020000}"/>
    <cellStyle name="Comma 2 2 3 2 2 4 7" xfId="17290" xr:uid="{00000000-0005-0000-0000-000004020000}"/>
    <cellStyle name="Comma 2 2 3 2 2 5" xfId="2983" xr:uid="{00000000-0005-0000-0000-000005020000}"/>
    <cellStyle name="Comma 2 2 3 2 2 5 2" xfId="13057" xr:uid="{00000000-0005-0000-0000-000006020000}"/>
    <cellStyle name="Comma 2 2 3 2 2 5 2 2" xfId="43388" xr:uid="{00000000-0005-0000-0000-000007020000}"/>
    <cellStyle name="Comma 2 2 3 2 2 5 2 3" xfId="28155" xr:uid="{00000000-0005-0000-0000-000008020000}"/>
    <cellStyle name="Comma 2 2 3 2 2 5 3" xfId="8037" xr:uid="{00000000-0005-0000-0000-000009020000}"/>
    <cellStyle name="Comma 2 2 3 2 2 5 3 2" xfId="38371" xr:uid="{00000000-0005-0000-0000-00000A020000}"/>
    <cellStyle name="Comma 2 2 3 2 2 5 3 3" xfId="23138" xr:uid="{00000000-0005-0000-0000-00000B020000}"/>
    <cellStyle name="Comma 2 2 3 2 2 5 4" xfId="33358" xr:uid="{00000000-0005-0000-0000-00000C020000}"/>
    <cellStyle name="Comma 2 2 3 2 2 5 5" xfId="18125" xr:uid="{00000000-0005-0000-0000-00000D020000}"/>
    <cellStyle name="Comma 2 2 3 2 2 6" xfId="4676" xr:uid="{00000000-0005-0000-0000-00000E020000}"/>
    <cellStyle name="Comma 2 2 3 2 2 6 2" xfId="14728" xr:uid="{00000000-0005-0000-0000-00000F020000}"/>
    <cellStyle name="Comma 2 2 3 2 2 6 2 2" xfId="45059" xr:uid="{00000000-0005-0000-0000-000010020000}"/>
    <cellStyle name="Comma 2 2 3 2 2 6 2 3" xfId="29826" xr:uid="{00000000-0005-0000-0000-000011020000}"/>
    <cellStyle name="Comma 2 2 3 2 2 6 3" xfId="9708" xr:uid="{00000000-0005-0000-0000-000012020000}"/>
    <cellStyle name="Comma 2 2 3 2 2 6 3 2" xfId="40042" xr:uid="{00000000-0005-0000-0000-000013020000}"/>
    <cellStyle name="Comma 2 2 3 2 2 6 3 3" xfId="24809" xr:uid="{00000000-0005-0000-0000-000014020000}"/>
    <cellStyle name="Comma 2 2 3 2 2 6 4" xfId="35029" xr:uid="{00000000-0005-0000-0000-000015020000}"/>
    <cellStyle name="Comma 2 2 3 2 2 6 5" xfId="19796" xr:uid="{00000000-0005-0000-0000-000016020000}"/>
    <cellStyle name="Comma 2 2 3 2 2 7" xfId="11386" xr:uid="{00000000-0005-0000-0000-000017020000}"/>
    <cellStyle name="Comma 2 2 3 2 2 7 2" xfId="41717" xr:uid="{00000000-0005-0000-0000-000018020000}"/>
    <cellStyle name="Comma 2 2 3 2 2 7 3" xfId="26484" xr:uid="{00000000-0005-0000-0000-000019020000}"/>
    <cellStyle name="Comma 2 2 3 2 2 8" xfId="6365" xr:uid="{00000000-0005-0000-0000-00001A020000}"/>
    <cellStyle name="Comma 2 2 3 2 2 8 2" xfId="36700" xr:uid="{00000000-0005-0000-0000-00001B020000}"/>
    <cellStyle name="Comma 2 2 3 2 2 8 3" xfId="21467" xr:uid="{00000000-0005-0000-0000-00001C020000}"/>
    <cellStyle name="Comma 2 2 3 2 2 9" xfId="31688" xr:uid="{00000000-0005-0000-0000-00001D020000}"/>
    <cellStyle name="Comma 2 2 3 2 3" xfId="1392" xr:uid="{00000000-0005-0000-0000-00001E020000}"/>
    <cellStyle name="Comma 2 2 3 2 3 2" xfId="1813" xr:uid="{00000000-0005-0000-0000-00001F020000}"/>
    <cellStyle name="Comma 2 2 3 2 3 2 2" xfId="2652" xr:uid="{00000000-0005-0000-0000-000020020000}"/>
    <cellStyle name="Comma 2 2 3 2 3 2 2 2" xfId="4342" xr:uid="{00000000-0005-0000-0000-000021020000}"/>
    <cellStyle name="Comma 2 2 3 2 3 2 2 2 2" xfId="14415" xr:uid="{00000000-0005-0000-0000-000022020000}"/>
    <cellStyle name="Comma 2 2 3 2 3 2 2 2 2 2" xfId="44746" xr:uid="{00000000-0005-0000-0000-000023020000}"/>
    <cellStyle name="Comma 2 2 3 2 3 2 2 2 2 3" xfId="29513" xr:uid="{00000000-0005-0000-0000-000024020000}"/>
    <cellStyle name="Comma 2 2 3 2 3 2 2 2 3" xfId="9395" xr:uid="{00000000-0005-0000-0000-000025020000}"/>
    <cellStyle name="Comma 2 2 3 2 3 2 2 2 3 2" xfId="39729" xr:uid="{00000000-0005-0000-0000-000026020000}"/>
    <cellStyle name="Comma 2 2 3 2 3 2 2 2 3 3" xfId="24496" xr:uid="{00000000-0005-0000-0000-000027020000}"/>
    <cellStyle name="Comma 2 2 3 2 3 2 2 2 4" xfId="34716" xr:uid="{00000000-0005-0000-0000-000028020000}"/>
    <cellStyle name="Comma 2 2 3 2 3 2 2 2 5" xfId="19483" xr:uid="{00000000-0005-0000-0000-000029020000}"/>
    <cellStyle name="Comma 2 2 3 2 3 2 2 3" xfId="6034" xr:uid="{00000000-0005-0000-0000-00002A020000}"/>
    <cellStyle name="Comma 2 2 3 2 3 2 2 3 2" xfId="16086" xr:uid="{00000000-0005-0000-0000-00002B020000}"/>
    <cellStyle name="Comma 2 2 3 2 3 2 2 3 2 2" xfId="46417" xr:uid="{00000000-0005-0000-0000-00002C020000}"/>
    <cellStyle name="Comma 2 2 3 2 3 2 2 3 2 3" xfId="31184" xr:uid="{00000000-0005-0000-0000-00002D020000}"/>
    <cellStyle name="Comma 2 2 3 2 3 2 2 3 3" xfId="11066" xr:uid="{00000000-0005-0000-0000-00002E020000}"/>
    <cellStyle name="Comma 2 2 3 2 3 2 2 3 3 2" xfId="41400" xr:uid="{00000000-0005-0000-0000-00002F020000}"/>
    <cellStyle name="Comma 2 2 3 2 3 2 2 3 3 3" xfId="26167" xr:uid="{00000000-0005-0000-0000-000030020000}"/>
    <cellStyle name="Comma 2 2 3 2 3 2 2 3 4" xfId="36387" xr:uid="{00000000-0005-0000-0000-000031020000}"/>
    <cellStyle name="Comma 2 2 3 2 3 2 2 3 5" xfId="21154" xr:uid="{00000000-0005-0000-0000-000032020000}"/>
    <cellStyle name="Comma 2 2 3 2 3 2 2 4" xfId="12744" xr:uid="{00000000-0005-0000-0000-000033020000}"/>
    <cellStyle name="Comma 2 2 3 2 3 2 2 4 2" xfId="43075" xr:uid="{00000000-0005-0000-0000-000034020000}"/>
    <cellStyle name="Comma 2 2 3 2 3 2 2 4 3" xfId="27842" xr:uid="{00000000-0005-0000-0000-000035020000}"/>
    <cellStyle name="Comma 2 2 3 2 3 2 2 5" xfId="7723" xr:uid="{00000000-0005-0000-0000-000036020000}"/>
    <cellStyle name="Comma 2 2 3 2 3 2 2 5 2" xfId="38058" xr:uid="{00000000-0005-0000-0000-000037020000}"/>
    <cellStyle name="Comma 2 2 3 2 3 2 2 5 3" xfId="22825" xr:uid="{00000000-0005-0000-0000-000038020000}"/>
    <cellStyle name="Comma 2 2 3 2 3 2 2 6" xfId="33046" xr:uid="{00000000-0005-0000-0000-000039020000}"/>
    <cellStyle name="Comma 2 2 3 2 3 2 2 7" xfId="17812" xr:uid="{00000000-0005-0000-0000-00003A020000}"/>
    <cellStyle name="Comma 2 2 3 2 3 2 3" xfId="3505" xr:uid="{00000000-0005-0000-0000-00003B020000}"/>
    <cellStyle name="Comma 2 2 3 2 3 2 3 2" xfId="13579" xr:uid="{00000000-0005-0000-0000-00003C020000}"/>
    <cellStyle name="Comma 2 2 3 2 3 2 3 2 2" xfId="43910" xr:uid="{00000000-0005-0000-0000-00003D020000}"/>
    <cellStyle name="Comma 2 2 3 2 3 2 3 2 3" xfId="28677" xr:uid="{00000000-0005-0000-0000-00003E020000}"/>
    <cellStyle name="Comma 2 2 3 2 3 2 3 3" xfId="8559" xr:uid="{00000000-0005-0000-0000-00003F020000}"/>
    <cellStyle name="Comma 2 2 3 2 3 2 3 3 2" xfId="38893" xr:uid="{00000000-0005-0000-0000-000040020000}"/>
    <cellStyle name="Comma 2 2 3 2 3 2 3 3 3" xfId="23660" xr:uid="{00000000-0005-0000-0000-000041020000}"/>
    <cellStyle name="Comma 2 2 3 2 3 2 3 4" xfId="33880" xr:uid="{00000000-0005-0000-0000-000042020000}"/>
    <cellStyle name="Comma 2 2 3 2 3 2 3 5" xfId="18647" xr:uid="{00000000-0005-0000-0000-000043020000}"/>
    <cellStyle name="Comma 2 2 3 2 3 2 4" xfId="5198" xr:uid="{00000000-0005-0000-0000-000044020000}"/>
    <cellStyle name="Comma 2 2 3 2 3 2 4 2" xfId="15250" xr:uid="{00000000-0005-0000-0000-000045020000}"/>
    <cellStyle name="Comma 2 2 3 2 3 2 4 2 2" xfId="45581" xr:uid="{00000000-0005-0000-0000-000046020000}"/>
    <cellStyle name="Comma 2 2 3 2 3 2 4 2 3" xfId="30348" xr:uid="{00000000-0005-0000-0000-000047020000}"/>
    <cellStyle name="Comma 2 2 3 2 3 2 4 3" xfId="10230" xr:uid="{00000000-0005-0000-0000-000048020000}"/>
    <cellStyle name="Comma 2 2 3 2 3 2 4 3 2" xfId="40564" xr:uid="{00000000-0005-0000-0000-000049020000}"/>
    <cellStyle name="Comma 2 2 3 2 3 2 4 3 3" xfId="25331" xr:uid="{00000000-0005-0000-0000-00004A020000}"/>
    <cellStyle name="Comma 2 2 3 2 3 2 4 4" xfId="35551" xr:uid="{00000000-0005-0000-0000-00004B020000}"/>
    <cellStyle name="Comma 2 2 3 2 3 2 4 5" xfId="20318" xr:uid="{00000000-0005-0000-0000-00004C020000}"/>
    <cellStyle name="Comma 2 2 3 2 3 2 5" xfId="11908" xr:uid="{00000000-0005-0000-0000-00004D020000}"/>
    <cellStyle name="Comma 2 2 3 2 3 2 5 2" xfId="42239" xr:uid="{00000000-0005-0000-0000-00004E020000}"/>
    <cellStyle name="Comma 2 2 3 2 3 2 5 3" xfId="27006" xr:uid="{00000000-0005-0000-0000-00004F020000}"/>
    <cellStyle name="Comma 2 2 3 2 3 2 6" xfId="6887" xr:uid="{00000000-0005-0000-0000-000050020000}"/>
    <cellStyle name="Comma 2 2 3 2 3 2 6 2" xfId="37222" xr:uid="{00000000-0005-0000-0000-000051020000}"/>
    <cellStyle name="Comma 2 2 3 2 3 2 6 3" xfId="21989" xr:uid="{00000000-0005-0000-0000-000052020000}"/>
    <cellStyle name="Comma 2 2 3 2 3 2 7" xfId="32210" xr:uid="{00000000-0005-0000-0000-000053020000}"/>
    <cellStyle name="Comma 2 2 3 2 3 2 8" xfId="16976" xr:uid="{00000000-0005-0000-0000-000054020000}"/>
    <cellStyle name="Comma 2 2 3 2 3 3" xfId="2234" xr:uid="{00000000-0005-0000-0000-000055020000}"/>
    <cellStyle name="Comma 2 2 3 2 3 3 2" xfId="3924" xr:uid="{00000000-0005-0000-0000-000056020000}"/>
    <cellStyle name="Comma 2 2 3 2 3 3 2 2" xfId="13997" xr:uid="{00000000-0005-0000-0000-000057020000}"/>
    <cellStyle name="Comma 2 2 3 2 3 3 2 2 2" xfId="44328" xr:uid="{00000000-0005-0000-0000-000058020000}"/>
    <cellStyle name="Comma 2 2 3 2 3 3 2 2 3" xfId="29095" xr:uid="{00000000-0005-0000-0000-000059020000}"/>
    <cellStyle name="Comma 2 2 3 2 3 3 2 3" xfId="8977" xr:uid="{00000000-0005-0000-0000-00005A020000}"/>
    <cellStyle name="Comma 2 2 3 2 3 3 2 3 2" xfId="39311" xr:uid="{00000000-0005-0000-0000-00005B020000}"/>
    <cellStyle name="Comma 2 2 3 2 3 3 2 3 3" xfId="24078" xr:uid="{00000000-0005-0000-0000-00005C020000}"/>
    <cellStyle name="Comma 2 2 3 2 3 3 2 4" xfId="34298" xr:uid="{00000000-0005-0000-0000-00005D020000}"/>
    <cellStyle name="Comma 2 2 3 2 3 3 2 5" xfId="19065" xr:uid="{00000000-0005-0000-0000-00005E020000}"/>
    <cellStyle name="Comma 2 2 3 2 3 3 3" xfId="5616" xr:uid="{00000000-0005-0000-0000-00005F020000}"/>
    <cellStyle name="Comma 2 2 3 2 3 3 3 2" xfId="15668" xr:uid="{00000000-0005-0000-0000-000060020000}"/>
    <cellStyle name="Comma 2 2 3 2 3 3 3 2 2" xfId="45999" xr:uid="{00000000-0005-0000-0000-000061020000}"/>
    <cellStyle name="Comma 2 2 3 2 3 3 3 2 3" xfId="30766" xr:uid="{00000000-0005-0000-0000-000062020000}"/>
    <cellStyle name="Comma 2 2 3 2 3 3 3 3" xfId="10648" xr:uid="{00000000-0005-0000-0000-000063020000}"/>
    <cellStyle name="Comma 2 2 3 2 3 3 3 3 2" xfId="40982" xr:uid="{00000000-0005-0000-0000-000064020000}"/>
    <cellStyle name="Comma 2 2 3 2 3 3 3 3 3" xfId="25749" xr:uid="{00000000-0005-0000-0000-000065020000}"/>
    <cellStyle name="Comma 2 2 3 2 3 3 3 4" xfId="35969" xr:uid="{00000000-0005-0000-0000-000066020000}"/>
    <cellStyle name="Comma 2 2 3 2 3 3 3 5" xfId="20736" xr:uid="{00000000-0005-0000-0000-000067020000}"/>
    <cellStyle name="Comma 2 2 3 2 3 3 4" xfId="12326" xr:uid="{00000000-0005-0000-0000-000068020000}"/>
    <cellStyle name="Comma 2 2 3 2 3 3 4 2" xfId="42657" xr:uid="{00000000-0005-0000-0000-000069020000}"/>
    <cellStyle name="Comma 2 2 3 2 3 3 4 3" xfId="27424" xr:uid="{00000000-0005-0000-0000-00006A020000}"/>
    <cellStyle name="Comma 2 2 3 2 3 3 5" xfId="7305" xr:uid="{00000000-0005-0000-0000-00006B020000}"/>
    <cellStyle name="Comma 2 2 3 2 3 3 5 2" xfId="37640" xr:uid="{00000000-0005-0000-0000-00006C020000}"/>
    <cellStyle name="Comma 2 2 3 2 3 3 5 3" xfId="22407" xr:uid="{00000000-0005-0000-0000-00006D020000}"/>
    <cellStyle name="Comma 2 2 3 2 3 3 6" xfId="32628" xr:uid="{00000000-0005-0000-0000-00006E020000}"/>
    <cellStyle name="Comma 2 2 3 2 3 3 7" xfId="17394" xr:uid="{00000000-0005-0000-0000-00006F020000}"/>
    <cellStyle name="Comma 2 2 3 2 3 4" xfId="3087" xr:uid="{00000000-0005-0000-0000-000070020000}"/>
    <cellStyle name="Comma 2 2 3 2 3 4 2" xfId="13161" xr:uid="{00000000-0005-0000-0000-000071020000}"/>
    <cellStyle name="Comma 2 2 3 2 3 4 2 2" xfId="43492" xr:uid="{00000000-0005-0000-0000-000072020000}"/>
    <cellStyle name="Comma 2 2 3 2 3 4 2 3" xfId="28259" xr:uid="{00000000-0005-0000-0000-000073020000}"/>
    <cellStyle name="Comma 2 2 3 2 3 4 3" xfId="8141" xr:uid="{00000000-0005-0000-0000-000074020000}"/>
    <cellStyle name="Comma 2 2 3 2 3 4 3 2" xfId="38475" xr:uid="{00000000-0005-0000-0000-000075020000}"/>
    <cellStyle name="Comma 2 2 3 2 3 4 3 3" xfId="23242" xr:uid="{00000000-0005-0000-0000-000076020000}"/>
    <cellStyle name="Comma 2 2 3 2 3 4 4" xfId="33462" xr:uid="{00000000-0005-0000-0000-000077020000}"/>
    <cellStyle name="Comma 2 2 3 2 3 4 5" xfId="18229" xr:uid="{00000000-0005-0000-0000-000078020000}"/>
    <cellStyle name="Comma 2 2 3 2 3 5" xfId="4780" xr:uid="{00000000-0005-0000-0000-000079020000}"/>
    <cellStyle name="Comma 2 2 3 2 3 5 2" xfId="14832" xr:uid="{00000000-0005-0000-0000-00007A020000}"/>
    <cellStyle name="Comma 2 2 3 2 3 5 2 2" xfId="45163" xr:uid="{00000000-0005-0000-0000-00007B020000}"/>
    <cellStyle name="Comma 2 2 3 2 3 5 2 3" xfId="29930" xr:uid="{00000000-0005-0000-0000-00007C020000}"/>
    <cellStyle name="Comma 2 2 3 2 3 5 3" xfId="9812" xr:uid="{00000000-0005-0000-0000-00007D020000}"/>
    <cellStyle name="Comma 2 2 3 2 3 5 3 2" xfId="40146" xr:uid="{00000000-0005-0000-0000-00007E020000}"/>
    <cellStyle name="Comma 2 2 3 2 3 5 3 3" xfId="24913" xr:uid="{00000000-0005-0000-0000-00007F020000}"/>
    <cellStyle name="Comma 2 2 3 2 3 5 4" xfId="35133" xr:uid="{00000000-0005-0000-0000-000080020000}"/>
    <cellStyle name="Comma 2 2 3 2 3 5 5" xfId="19900" xr:uid="{00000000-0005-0000-0000-000081020000}"/>
    <cellStyle name="Comma 2 2 3 2 3 6" xfId="11490" xr:uid="{00000000-0005-0000-0000-000082020000}"/>
    <cellStyle name="Comma 2 2 3 2 3 6 2" xfId="41821" xr:uid="{00000000-0005-0000-0000-000083020000}"/>
    <cellStyle name="Comma 2 2 3 2 3 6 3" xfId="26588" xr:uid="{00000000-0005-0000-0000-000084020000}"/>
    <cellStyle name="Comma 2 2 3 2 3 7" xfId="6469" xr:uid="{00000000-0005-0000-0000-000085020000}"/>
    <cellStyle name="Comma 2 2 3 2 3 7 2" xfId="36804" xr:uid="{00000000-0005-0000-0000-000086020000}"/>
    <cellStyle name="Comma 2 2 3 2 3 7 3" xfId="21571" xr:uid="{00000000-0005-0000-0000-000087020000}"/>
    <cellStyle name="Comma 2 2 3 2 3 8" xfId="31792" xr:uid="{00000000-0005-0000-0000-000088020000}"/>
    <cellStyle name="Comma 2 2 3 2 3 9" xfId="16558" xr:uid="{00000000-0005-0000-0000-000089020000}"/>
    <cellStyle name="Comma 2 2 3 2 4" xfId="1605" xr:uid="{00000000-0005-0000-0000-00008A020000}"/>
    <cellStyle name="Comma 2 2 3 2 4 2" xfId="2444" xr:uid="{00000000-0005-0000-0000-00008B020000}"/>
    <cellStyle name="Comma 2 2 3 2 4 2 2" xfId="4134" xr:uid="{00000000-0005-0000-0000-00008C020000}"/>
    <cellStyle name="Comma 2 2 3 2 4 2 2 2" xfId="14207" xr:uid="{00000000-0005-0000-0000-00008D020000}"/>
    <cellStyle name="Comma 2 2 3 2 4 2 2 2 2" xfId="44538" xr:uid="{00000000-0005-0000-0000-00008E020000}"/>
    <cellStyle name="Comma 2 2 3 2 4 2 2 2 3" xfId="29305" xr:uid="{00000000-0005-0000-0000-00008F020000}"/>
    <cellStyle name="Comma 2 2 3 2 4 2 2 3" xfId="9187" xr:uid="{00000000-0005-0000-0000-000090020000}"/>
    <cellStyle name="Comma 2 2 3 2 4 2 2 3 2" xfId="39521" xr:uid="{00000000-0005-0000-0000-000091020000}"/>
    <cellStyle name="Comma 2 2 3 2 4 2 2 3 3" xfId="24288" xr:uid="{00000000-0005-0000-0000-000092020000}"/>
    <cellStyle name="Comma 2 2 3 2 4 2 2 4" xfId="34508" xr:uid="{00000000-0005-0000-0000-000093020000}"/>
    <cellStyle name="Comma 2 2 3 2 4 2 2 5" xfId="19275" xr:uid="{00000000-0005-0000-0000-000094020000}"/>
    <cellStyle name="Comma 2 2 3 2 4 2 3" xfId="5826" xr:uid="{00000000-0005-0000-0000-000095020000}"/>
    <cellStyle name="Comma 2 2 3 2 4 2 3 2" xfId="15878" xr:uid="{00000000-0005-0000-0000-000096020000}"/>
    <cellStyle name="Comma 2 2 3 2 4 2 3 2 2" xfId="46209" xr:uid="{00000000-0005-0000-0000-000097020000}"/>
    <cellStyle name="Comma 2 2 3 2 4 2 3 2 3" xfId="30976" xr:uid="{00000000-0005-0000-0000-000098020000}"/>
    <cellStyle name="Comma 2 2 3 2 4 2 3 3" xfId="10858" xr:uid="{00000000-0005-0000-0000-000099020000}"/>
    <cellStyle name="Comma 2 2 3 2 4 2 3 3 2" xfId="41192" xr:uid="{00000000-0005-0000-0000-00009A020000}"/>
    <cellStyle name="Comma 2 2 3 2 4 2 3 3 3" xfId="25959" xr:uid="{00000000-0005-0000-0000-00009B020000}"/>
    <cellStyle name="Comma 2 2 3 2 4 2 3 4" xfId="36179" xr:uid="{00000000-0005-0000-0000-00009C020000}"/>
    <cellStyle name="Comma 2 2 3 2 4 2 3 5" xfId="20946" xr:uid="{00000000-0005-0000-0000-00009D020000}"/>
    <cellStyle name="Comma 2 2 3 2 4 2 4" xfId="12536" xr:uid="{00000000-0005-0000-0000-00009E020000}"/>
    <cellStyle name="Comma 2 2 3 2 4 2 4 2" xfId="42867" xr:uid="{00000000-0005-0000-0000-00009F020000}"/>
    <cellStyle name="Comma 2 2 3 2 4 2 4 3" xfId="27634" xr:uid="{00000000-0005-0000-0000-0000A0020000}"/>
    <cellStyle name="Comma 2 2 3 2 4 2 5" xfId="7515" xr:uid="{00000000-0005-0000-0000-0000A1020000}"/>
    <cellStyle name="Comma 2 2 3 2 4 2 5 2" xfId="37850" xr:uid="{00000000-0005-0000-0000-0000A2020000}"/>
    <cellStyle name="Comma 2 2 3 2 4 2 5 3" xfId="22617" xr:uid="{00000000-0005-0000-0000-0000A3020000}"/>
    <cellStyle name="Comma 2 2 3 2 4 2 6" xfId="32838" xr:uid="{00000000-0005-0000-0000-0000A4020000}"/>
    <cellStyle name="Comma 2 2 3 2 4 2 7" xfId="17604" xr:uid="{00000000-0005-0000-0000-0000A5020000}"/>
    <cellStyle name="Comma 2 2 3 2 4 3" xfId="3297" xr:uid="{00000000-0005-0000-0000-0000A6020000}"/>
    <cellStyle name="Comma 2 2 3 2 4 3 2" xfId="13371" xr:uid="{00000000-0005-0000-0000-0000A7020000}"/>
    <cellStyle name="Comma 2 2 3 2 4 3 2 2" xfId="43702" xr:uid="{00000000-0005-0000-0000-0000A8020000}"/>
    <cellStyle name="Comma 2 2 3 2 4 3 2 3" xfId="28469" xr:uid="{00000000-0005-0000-0000-0000A9020000}"/>
    <cellStyle name="Comma 2 2 3 2 4 3 3" xfId="8351" xr:uid="{00000000-0005-0000-0000-0000AA020000}"/>
    <cellStyle name="Comma 2 2 3 2 4 3 3 2" xfId="38685" xr:uid="{00000000-0005-0000-0000-0000AB020000}"/>
    <cellStyle name="Comma 2 2 3 2 4 3 3 3" xfId="23452" xr:uid="{00000000-0005-0000-0000-0000AC020000}"/>
    <cellStyle name="Comma 2 2 3 2 4 3 4" xfId="33672" xr:uid="{00000000-0005-0000-0000-0000AD020000}"/>
    <cellStyle name="Comma 2 2 3 2 4 3 5" xfId="18439" xr:uid="{00000000-0005-0000-0000-0000AE020000}"/>
    <cellStyle name="Comma 2 2 3 2 4 4" xfId="4990" xr:uid="{00000000-0005-0000-0000-0000AF020000}"/>
    <cellStyle name="Comma 2 2 3 2 4 4 2" xfId="15042" xr:uid="{00000000-0005-0000-0000-0000B0020000}"/>
    <cellStyle name="Comma 2 2 3 2 4 4 2 2" xfId="45373" xr:uid="{00000000-0005-0000-0000-0000B1020000}"/>
    <cellStyle name="Comma 2 2 3 2 4 4 2 3" xfId="30140" xr:uid="{00000000-0005-0000-0000-0000B2020000}"/>
    <cellStyle name="Comma 2 2 3 2 4 4 3" xfId="10022" xr:uid="{00000000-0005-0000-0000-0000B3020000}"/>
    <cellStyle name="Comma 2 2 3 2 4 4 3 2" xfId="40356" xr:uid="{00000000-0005-0000-0000-0000B4020000}"/>
    <cellStyle name="Comma 2 2 3 2 4 4 3 3" xfId="25123" xr:uid="{00000000-0005-0000-0000-0000B5020000}"/>
    <cellStyle name="Comma 2 2 3 2 4 4 4" xfId="35343" xr:uid="{00000000-0005-0000-0000-0000B6020000}"/>
    <cellStyle name="Comma 2 2 3 2 4 4 5" xfId="20110" xr:uid="{00000000-0005-0000-0000-0000B7020000}"/>
    <cellStyle name="Comma 2 2 3 2 4 5" xfId="11700" xr:uid="{00000000-0005-0000-0000-0000B8020000}"/>
    <cellStyle name="Comma 2 2 3 2 4 5 2" xfId="42031" xr:uid="{00000000-0005-0000-0000-0000B9020000}"/>
    <cellStyle name="Comma 2 2 3 2 4 5 3" xfId="26798" xr:uid="{00000000-0005-0000-0000-0000BA020000}"/>
    <cellStyle name="Comma 2 2 3 2 4 6" xfId="6679" xr:uid="{00000000-0005-0000-0000-0000BB020000}"/>
    <cellStyle name="Comma 2 2 3 2 4 6 2" xfId="37014" xr:uid="{00000000-0005-0000-0000-0000BC020000}"/>
    <cellStyle name="Comma 2 2 3 2 4 6 3" xfId="21781" xr:uid="{00000000-0005-0000-0000-0000BD020000}"/>
    <cellStyle name="Comma 2 2 3 2 4 7" xfId="32002" xr:uid="{00000000-0005-0000-0000-0000BE020000}"/>
    <cellStyle name="Comma 2 2 3 2 4 8" xfId="16768" xr:uid="{00000000-0005-0000-0000-0000BF020000}"/>
    <cellStyle name="Comma 2 2 3 2 5" xfId="2026" xr:uid="{00000000-0005-0000-0000-0000C0020000}"/>
    <cellStyle name="Comma 2 2 3 2 5 2" xfId="3716" xr:uid="{00000000-0005-0000-0000-0000C1020000}"/>
    <cellStyle name="Comma 2 2 3 2 5 2 2" xfId="13789" xr:uid="{00000000-0005-0000-0000-0000C2020000}"/>
    <cellStyle name="Comma 2 2 3 2 5 2 2 2" xfId="44120" xr:uid="{00000000-0005-0000-0000-0000C3020000}"/>
    <cellStyle name="Comma 2 2 3 2 5 2 2 3" xfId="28887" xr:uid="{00000000-0005-0000-0000-0000C4020000}"/>
    <cellStyle name="Comma 2 2 3 2 5 2 3" xfId="8769" xr:uid="{00000000-0005-0000-0000-0000C5020000}"/>
    <cellStyle name="Comma 2 2 3 2 5 2 3 2" xfId="39103" xr:uid="{00000000-0005-0000-0000-0000C6020000}"/>
    <cellStyle name="Comma 2 2 3 2 5 2 3 3" xfId="23870" xr:uid="{00000000-0005-0000-0000-0000C7020000}"/>
    <cellStyle name="Comma 2 2 3 2 5 2 4" xfId="34090" xr:uid="{00000000-0005-0000-0000-0000C8020000}"/>
    <cellStyle name="Comma 2 2 3 2 5 2 5" xfId="18857" xr:uid="{00000000-0005-0000-0000-0000C9020000}"/>
    <cellStyle name="Comma 2 2 3 2 5 3" xfId="5408" xr:uid="{00000000-0005-0000-0000-0000CA020000}"/>
    <cellStyle name="Comma 2 2 3 2 5 3 2" xfId="15460" xr:uid="{00000000-0005-0000-0000-0000CB020000}"/>
    <cellStyle name="Comma 2 2 3 2 5 3 2 2" xfId="45791" xr:uid="{00000000-0005-0000-0000-0000CC020000}"/>
    <cellStyle name="Comma 2 2 3 2 5 3 2 3" xfId="30558" xr:uid="{00000000-0005-0000-0000-0000CD020000}"/>
    <cellStyle name="Comma 2 2 3 2 5 3 3" xfId="10440" xr:uid="{00000000-0005-0000-0000-0000CE020000}"/>
    <cellStyle name="Comma 2 2 3 2 5 3 3 2" xfId="40774" xr:uid="{00000000-0005-0000-0000-0000CF020000}"/>
    <cellStyle name="Comma 2 2 3 2 5 3 3 3" xfId="25541" xr:uid="{00000000-0005-0000-0000-0000D0020000}"/>
    <cellStyle name="Comma 2 2 3 2 5 3 4" xfId="35761" xr:uid="{00000000-0005-0000-0000-0000D1020000}"/>
    <cellStyle name="Comma 2 2 3 2 5 3 5" xfId="20528" xr:uid="{00000000-0005-0000-0000-0000D2020000}"/>
    <cellStyle name="Comma 2 2 3 2 5 4" xfId="12118" xr:uid="{00000000-0005-0000-0000-0000D3020000}"/>
    <cellStyle name="Comma 2 2 3 2 5 4 2" xfId="42449" xr:uid="{00000000-0005-0000-0000-0000D4020000}"/>
    <cellStyle name="Comma 2 2 3 2 5 4 3" xfId="27216" xr:uid="{00000000-0005-0000-0000-0000D5020000}"/>
    <cellStyle name="Comma 2 2 3 2 5 5" xfId="7097" xr:uid="{00000000-0005-0000-0000-0000D6020000}"/>
    <cellStyle name="Comma 2 2 3 2 5 5 2" xfId="37432" xr:uid="{00000000-0005-0000-0000-0000D7020000}"/>
    <cellStyle name="Comma 2 2 3 2 5 5 3" xfId="22199" xr:uid="{00000000-0005-0000-0000-0000D8020000}"/>
    <cellStyle name="Comma 2 2 3 2 5 6" xfId="32420" xr:uid="{00000000-0005-0000-0000-0000D9020000}"/>
    <cellStyle name="Comma 2 2 3 2 5 7" xfId="17186" xr:uid="{00000000-0005-0000-0000-0000DA020000}"/>
    <cellStyle name="Comma 2 2 3 2 6" xfId="2879" xr:uid="{00000000-0005-0000-0000-0000DB020000}"/>
    <cellStyle name="Comma 2 2 3 2 6 2" xfId="12953" xr:uid="{00000000-0005-0000-0000-0000DC020000}"/>
    <cellStyle name="Comma 2 2 3 2 6 2 2" xfId="43284" xr:uid="{00000000-0005-0000-0000-0000DD020000}"/>
    <cellStyle name="Comma 2 2 3 2 6 2 3" xfId="28051" xr:uid="{00000000-0005-0000-0000-0000DE020000}"/>
    <cellStyle name="Comma 2 2 3 2 6 3" xfId="7933" xr:uid="{00000000-0005-0000-0000-0000DF020000}"/>
    <cellStyle name="Comma 2 2 3 2 6 3 2" xfId="38267" xr:uid="{00000000-0005-0000-0000-0000E0020000}"/>
    <cellStyle name="Comma 2 2 3 2 6 3 3" xfId="23034" xr:uid="{00000000-0005-0000-0000-0000E1020000}"/>
    <cellStyle name="Comma 2 2 3 2 6 4" xfId="33254" xr:uid="{00000000-0005-0000-0000-0000E2020000}"/>
    <cellStyle name="Comma 2 2 3 2 6 5" xfId="18021" xr:uid="{00000000-0005-0000-0000-0000E3020000}"/>
    <cellStyle name="Comma 2 2 3 2 7" xfId="4572" xr:uid="{00000000-0005-0000-0000-0000E4020000}"/>
    <cellStyle name="Comma 2 2 3 2 7 2" xfId="14624" xr:uid="{00000000-0005-0000-0000-0000E5020000}"/>
    <cellStyle name="Comma 2 2 3 2 7 2 2" xfId="44955" xr:uid="{00000000-0005-0000-0000-0000E6020000}"/>
    <cellStyle name="Comma 2 2 3 2 7 2 3" xfId="29722" xr:uid="{00000000-0005-0000-0000-0000E7020000}"/>
    <cellStyle name="Comma 2 2 3 2 7 3" xfId="9604" xr:uid="{00000000-0005-0000-0000-0000E8020000}"/>
    <cellStyle name="Comma 2 2 3 2 7 3 2" xfId="39938" xr:uid="{00000000-0005-0000-0000-0000E9020000}"/>
    <cellStyle name="Comma 2 2 3 2 7 3 3" xfId="24705" xr:uid="{00000000-0005-0000-0000-0000EA020000}"/>
    <cellStyle name="Comma 2 2 3 2 7 4" xfId="34925" xr:uid="{00000000-0005-0000-0000-0000EB020000}"/>
    <cellStyle name="Comma 2 2 3 2 7 5" xfId="19692" xr:uid="{00000000-0005-0000-0000-0000EC020000}"/>
    <cellStyle name="Comma 2 2 3 2 8" xfId="11282" xr:uid="{00000000-0005-0000-0000-0000ED020000}"/>
    <cellStyle name="Comma 2 2 3 2 8 2" xfId="41613" xr:uid="{00000000-0005-0000-0000-0000EE020000}"/>
    <cellStyle name="Comma 2 2 3 2 8 3" xfId="26380" xr:uid="{00000000-0005-0000-0000-0000EF020000}"/>
    <cellStyle name="Comma 2 2 3 2 9" xfId="6261" xr:uid="{00000000-0005-0000-0000-0000F0020000}"/>
    <cellStyle name="Comma 2 2 3 2 9 2" xfId="36596" xr:uid="{00000000-0005-0000-0000-0000F1020000}"/>
    <cellStyle name="Comma 2 2 3 2 9 3" xfId="21363" xr:uid="{00000000-0005-0000-0000-0000F2020000}"/>
    <cellStyle name="Comma 2 2 3 3" xfId="1225" xr:uid="{00000000-0005-0000-0000-0000F3020000}"/>
    <cellStyle name="Comma 2 2 3 3 10" xfId="16402" xr:uid="{00000000-0005-0000-0000-0000F4020000}"/>
    <cellStyle name="Comma 2 2 3 3 2" xfId="1444" xr:uid="{00000000-0005-0000-0000-0000F5020000}"/>
    <cellStyle name="Comma 2 2 3 3 2 2" xfId="1865" xr:uid="{00000000-0005-0000-0000-0000F6020000}"/>
    <cellStyle name="Comma 2 2 3 3 2 2 2" xfId="2704" xr:uid="{00000000-0005-0000-0000-0000F7020000}"/>
    <cellStyle name="Comma 2 2 3 3 2 2 2 2" xfId="4394" xr:uid="{00000000-0005-0000-0000-0000F8020000}"/>
    <cellStyle name="Comma 2 2 3 3 2 2 2 2 2" xfId="14467" xr:uid="{00000000-0005-0000-0000-0000F9020000}"/>
    <cellStyle name="Comma 2 2 3 3 2 2 2 2 2 2" xfId="44798" xr:uid="{00000000-0005-0000-0000-0000FA020000}"/>
    <cellStyle name="Comma 2 2 3 3 2 2 2 2 2 3" xfId="29565" xr:uid="{00000000-0005-0000-0000-0000FB020000}"/>
    <cellStyle name="Comma 2 2 3 3 2 2 2 2 3" xfId="9447" xr:uid="{00000000-0005-0000-0000-0000FC020000}"/>
    <cellStyle name="Comma 2 2 3 3 2 2 2 2 3 2" xfId="39781" xr:uid="{00000000-0005-0000-0000-0000FD020000}"/>
    <cellStyle name="Comma 2 2 3 3 2 2 2 2 3 3" xfId="24548" xr:uid="{00000000-0005-0000-0000-0000FE020000}"/>
    <cellStyle name="Comma 2 2 3 3 2 2 2 2 4" xfId="34768" xr:uid="{00000000-0005-0000-0000-0000FF020000}"/>
    <cellStyle name="Comma 2 2 3 3 2 2 2 2 5" xfId="19535" xr:uid="{00000000-0005-0000-0000-000000030000}"/>
    <cellStyle name="Comma 2 2 3 3 2 2 2 3" xfId="6086" xr:uid="{00000000-0005-0000-0000-000001030000}"/>
    <cellStyle name="Comma 2 2 3 3 2 2 2 3 2" xfId="16138" xr:uid="{00000000-0005-0000-0000-000002030000}"/>
    <cellStyle name="Comma 2 2 3 3 2 2 2 3 2 2" xfId="46469" xr:uid="{00000000-0005-0000-0000-000003030000}"/>
    <cellStyle name="Comma 2 2 3 3 2 2 2 3 2 3" xfId="31236" xr:uid="{00000000-0005-0000-0000-000004030000}"/>
    <cellStyle name="Comma 2 2 3 3 2 2 2 3 3" xfId="11118" xr:uid="{00000000-0005-0000-0000-000005030000}"/>
    <cellStyle name="Comma 2 2 3 3 2 2 2 3 3 2" xfId="41452" xr:uid="{00000000-0005-0000-0000-000006030000}"/>
    <cellStyle name="Comma 2 2 3 3 2 2 2 3 3 3" xfId="26219" xr:uid="{00000000-0005-0000-0000-000007030000}"/>
    <cellStyle name="Comma 2 2 3 3 2 2 2 3 4" xfId="36439" xr:uid="{00000000-0005-0000-0000-000008030000}"/>
    <cellStyle name="Comma 2 2 3 3 2 2 2 3 5" xfId="21206" xr:uid="{00000000-0005-0000-0000-000009030000}"/>
    <cellStyle name="Comma 2 2 3 3 2 2 2 4" xfId="12796" xr:uid="{00000000-0005-0000-0000-00000A030000}"/>
    <cellStyle name="Comma 2 2 3 3 2 2 2 4 2" xfId="43127" xr:uid="{00000000-0005-0000-0000-00000B030000}"/>
    <cellStyle name="Comma 2 2 3 3 2 2 2 4 3" xfId="27894" xr:uid="{00000000-0005-0000-0000-00000C030000}"/>
    <cellStyle name="Comma 2 2 3 3 2 2 2 5" xfId="7775" xr:uid="{00000000-0005-0000-0000-00000D030000}"/>
    <cellStyle name="Comma 2 2 3 3 2 2 2 5 2" xfId="38110" xr:uid="{00000000-0005-0000-0000-00000E030000}"/>
    <cellStyle name="Comma 2 2 3 3 2 2 2 5 3" xfId="22877" xr:uid="{00000000-0005-0000-0000-00000F030000}"/>
    <cellStyle name="Comma 2 2 3 3 2 2 2 6" xfId="33098" xr:uid="{00000000-0005-0000-0000-000010030000}"/>
    <cellStyle name="Comma 2 2 3 3 2 2 2 7" xfId="17864" xr:uid="{00000000-0005-0000-0000-000011030000}"/>
    <cellStyle name="Comma 2 2 3 3 2 2 3" xfId="3557" xr:uid="{00000000-0005-0000-0000-000012030000}"/>
    <cellStyle name="Comma 2 2 3 3 2 2 3 2" xfId="13631" xr:uid="{00000000-0005-0000-0000-000013030000}"/>
    <cellStyle name="Comma 2 2 3 3 2 2 3 2 2" xfId="43962" xr:uid="{00000000-0005-0000-0000-000014030000}"/>
    <cellStyle name="Comma 2 2 3 3 2 2 3 2 3" xfId="28729" xr:uid="{00000000-0005-0000-0000-000015030000}"/>
    <cellStyle name="Comma 2 2 3 3 2 2 3 3" xfId="8611" xr:uid="{00000000-0005-0000-0000-000016030000}"/>
    <cellStyle name="Comma 2 2 3 3 2 2 3 3 2" xfId="38945" xr:uid="{00000000-0005-0000-0000-000017030000}"/>
    <cellStyle name="Comma 2 2 3 3 2 2 3 3 3" xfId="23712" xr:uid="{00000000-0005-0000-0000-000018030000}"/>
    <cellStyle name="Comma 2 2 3 3 2 2 3 4" xfId="33932" xr:uid="{00000000-0005-0000-0000-000019030000}"/>
    <cellStyle name="Comma 2 2 3 3 2 2 3 5" xfId="18699" xr:uid="{00000000-0005-0000-0000-00001A030000}"/>
    <cellStyle name="Comma 2 2 3 3 2 2 4" xfId="5250" xr:uid="{00000000-0005-0000-0000-00001B030000}"/>
    <cellStyle name="Comma 2 2 3 3 2 2 4 2" xfId="15302" xr:uid="{00000000-0005-0000-0000-00001C030000}"/>
    <cellStyle name="Comma 2 2 3 3 2 2 4 2 2" xfId="45633" xr:uid="{00000000-0005-0000-0000-00001D030000}"/>
    <cellStyle name="Comma 2 2 3 3 2 2 4 2 3" xfId="30400" xr:uid="{00000000-0005-0000-0000-00001E030000}"/>
    <cellStyle name="Comma 2 2 3 3 2 2 4 3" xfId="10282" xr:uid="{00000000-0005-0000-0000-00001F030000}"/>
    <cellStyle name="Comma 2 2 3 3 2 2 4 3 2" xfId="40616" xr:uid="{00000000-0005-0000-0000-000020030000}"/>
    <cellStyle name="Comma 2 2 3 3 2 2 4 3 3" xfId="25383" xr:uid="{00000000-0005-0000-0000-000021030000}"/>
    <cellStyle name="Comma 2 2 3 3 2 2 4 4" xfId="35603" xr:uid="{00000000-0005-0000-0000-000022030000}"/>
    <cellStyle name="Comma 2 2 3 3 2 2 4 5" xfId="20370" xr:uid="{00000000-0005-0000-0000-000023030000}"/>
    <cellStyle name="Comma 2 2 3 3 2 2 5" xfId="11960" xr:uid="{00000000-0005-0000-0000-000024030000}"/>
    <cellStyle name="Comma 2 2 3 3 2 2 5 2" xfId="42291" xr:uid="{00000000-0005-0000-0000-000025030000}"/>
    <cellStyle name="Comma 2 2 3 3 2 2 5 3" xfId="27058" xr:uid="{00000000-0005-0000-0000-000026030000}"/>
    <cellStyle name="Comma 2 2 3 3 2 2 6" xfId="6939" xr:uid="{00000000-0005-0000-0000-000027030000}"/>
    <cellStyle name="Comma 2 2 3 3 2 2 6 2" xfId="37274" xr:uid="{00000000-0005-0000-0000-000028030000}"/>
    <cellStyle name="Comma 2 2 3 3 2 2 6 3" xfId="22041" xr:uid="{00000000-0005-0000-0000-000029030000}"/>
    <cellStyle name="Comma 2 2 3 3 2 2 7" xfId="32262" xr:uid="{00000000-0005-0000-0000-00002A030000}"/>
    <cellStyle name="Comma 2 2 3 3 2 2 8" xfId="17028" xr:uid="{00000000-0005-0000-0000-00002B030000}"/>
    <cellStyle name="Comma 2 2 3 3 2 3" xfId="2286" xr:uid="{00000000-0005-0000-0000-00002C030000}"/>
    <cellStyle name="Comma 2 2 3 3 2 3 2" xfId="3976" xr:uid="{00000000-0005-0000-0000-00002D030000}"/>
    <cellStyle name="Comma 2 2 3 3 2 3 2 2" xfId="14049" xr:uid="{00000000-0005-0000-0000-00002E030000}"/>
    <cellStyle name="Comma 2 2 3 3 2 3 2 2 2" xfId="44380" xr:uid="{00000000-0005-0000-0000-00002F030000}"/>
    <cellStyle name="Comma 2 2 3 3 2 3 2 2 3" xfId="29147" xr:uid="{00000000-0005-0000-0000-000030030000}"/>
    <cellStyle name="Comma 2 2 3 3 2 3 2 3" xfId="9029" xr:uid="{00000000-0005-0000-0000-000031030000}"/>
    <cellStyle name="Comma 2 2 3 3 2 3 2 3 2" xfId="39363" xr:uid="{00000000-0005-0000-0000-000032030000}"/>
    <cellStyle name="Comma 2 2 3 3 2 3 2 3 3" xfId="24130" xr:uid="{00000000-0005-0000-0000-000033030000}"/>
    <cellStyle name="Comma 2 2 3 3 2 3 2 4" xfId="34350" xr:uid="{00000000-0005-0000-0000-000034030000}"/>
    <cellStyle name="Comma 2 2 3 3 2 3 2 5" xfId="19117" xr:uid="{00000000-0005-0000-0000-000035030000}"/>
    <cellStyle name="Comma 2 2 3 3 2 3 3" xfId="5668" xr:uid="{00000000-0005-0000-0000-000036030000}"/>
    <cellStyle name="Comma 2 2 3 3 2 3 3 2" xfId="15720" xr:uid="{00000000-0005-0000-0000-000037030000}"/>
    <cellStyle name="Comma 2 2 3 3 2 3 3 2 2" xfId="46051" xr:uid="{00000000-0005-0000-0000-000038030000}"/>
    <cellStyle name="Comma 2 2 3 3 2 3 3 2 3" xfId="30818" xr:uid="{00000000-0005-0000-0000-000039030000}"/>
    <cellStyle name="Comma 2 2 3 3 2 3 3 3" xfId="10700" xr:uid="{00000000-0005-0000-0000-00003A030000}"/>
    <cellStyle name="Comma 2 2 3 3 2 3 3 3 2" xfId="41034" xr:uid="{00000000-0005-0000-0000-00003B030000}"/>
    <cellStyle name="Comma 2 2 3 3 2 3 3 3 3" xfId="25801" xr:uid="{00000000-0005-0000-0000-00003C030000}"/>
    <cellStyle name="Comma 2 2 3 3 2 3 3 4" xfId="36021" xr:uid="{00000000-0005-0000-0000-00003D030000}"/>
    <cellStyle name="Comma 2 2 3 3 2 3 3 5" xfId="20788" xr:uid="{00000000-0005-0000-0000-00003E030000}"/>
    <cellStyle name="Comma 2 2 3 3 2 3 4" xfId="12378" xr:uid="{00000000-0005-0000-0000-00003F030000}"/>
    <cellStyle name="Comma 2 2 3 3 2 3 4 2" xfId="42709" xr:uid="{00000000-0005-0000-0000-000040030000}"/>
    <cellStyle name="Comma 2 2 3 3 2 3 4 3" xfId="27476" xr:uid="{00000000-0005-0000-0000-000041030000}"/>
    <cellStyle name="Comma 2 2 3 3 2 3 5" xfId="7357" xr:uid="{00000000-0005-0000-0000-000042030000}"/>
    <cellStyle name="Comma 2 2 3 3 2 3 5 2" xfId="37692" xr:uid="{00000000-0005-0000-0000-000043030000}"/>
    <cellStyle name="Comma 2 2 3 3 2 3 5 3" xfId="22459" xr:uid="{00000000-0005-0000-0000-000044030000}"/>
    <cellStyle name="Comma 2 2 3 3 2 3 6" xfId="32680" xr:uid="{00000000-0005-0000-0000-000045030000}"/>
    <cellStyle name="Comma 2 2 3 3 2 3 7" xfId="17446" xr:uid="{00000000-0005-0000-0000-000046030000}"/>
    <cellStyle name="Comma 2 2 3 3 2 4" xfId="3139" xr:uid="{00000000-0005-0000-0000-000047030000}"/>
    <cellStyle name="Comma 2 2 3 3 2 4 2" xfId="13213" xr:uid="{00000000-0005-0000-0000-000048030000}"/>
    <cellStyle name="Comma 2 2 3 3 2 4 2 2" xfId="43544" xr:uid="{00000000-0005-0000-0000-000049030000}"/>
    <cellStyle name="Comma 2 2 3 3 2 4 2 3" xfId="28311" xr:uid="{00000000-0005-0000-0000-00004A030000}"/>
    <cellStyle name="Comma 2 2 3 3 2 4 3" xfId="8193" xr:uid="{00000000-0005-0000-0000-00004B030000}"/>
    <cellStyle name="Comma 2 2 3 3 2 4 3 2" xfId="38527" xr:uid="{00000000-0005-0000-0000-00004C030000}"/>
    <cellStyle name="Comma 2 2 3 3 2 4 3 3" xfId="23294" xr:uid="{00000000-0005-0000-0000-00004D030000}"/>
    <cellStyle name="Comma 2 2 3 3 2 4 4" xfId="33514" xr:uid="{00000000-0005-0000-0000-00004E030000}"/>
    <cellStyle name="Comma 2 2 3 3 2 4 5" xfId="18281" xr:uid="{00000000-0005-0000-0000-00004F030000}"/>
    <cellStyle name="Comma 2 2 3 3 2 5" xfId="4832" xr:uid="{00000000-0005-0000-0000-000050030000}"/>
    <cellStyle name="Comma 2 2 3 3 2 5 2" xfId="14884" xr:uid="{00000000-0005-0000-0000-000051030000}"/>
    <cellStyle name="Comma 2 2 3 3 2 5 2 2" xfId="45215" xr:uid="{00000000-0005-0000-0000-000052030000}"/>
    <cellStyle name="Comma 2 2 3 3 2 5 2 3" xfId="29982" xr:uid="{00000000-0005-0000-0000-000053030000}"/>
    <cellStyle name="Comma 2 2 3 3 2 5 3" xfId="9864" xr:uid="{00000000-0005-0000-0000-000054030000}"/>
    <cellStyle name="Comma 2 2 3 3 2 5 3 2" xfId="40198" xr:uid="{00000000-0005-0000-0000-000055030000}"/>
    <cellStyle name="Comma 2 2 3 3 2 5 3 3" xfId="24965" xr:uid="{00000000-0005-0000-0000-000056030000}"/>
    <cellStyle name="Comma 2 2 3 3 2 5 4" xfId="35185" xr:uid="{00000000-0005-0000-0000-000057030000}"/>
    <cellStyle name="Comma 2 2 3 3 2 5 5" xfId="19952" xr:uid="{00000000-0005-0000-0000-000058030000}"/>
    <cellStyle name="Comma 2 2 3 3 2 6" xfId="11542" xr:uid="{00000000-0005-0000-0000-000059030000}"/>
    <cellStyle name="Comma 2 2 3 3 2 6 2" xfId="41873" xr:uid="{00000000-0005-0000-0000-00005A030000}"/>
    <cellStyle name="Comma 2 2 3 3 2 6 3" xfId="26640" xr:uid="{00000000-0005-0000-0000-00005B030000}"/>
    <cellStyle name="Comma 2 2 3 3 2 7" xfId="6521" xr:uid="{00000000-0005-0000-0000-00005C030000}"/>
    <cellStyle name="Comma 2 2 3 3 2 7 2" xfId="36856" xr:uid="{00000000-0005-0000-0000-00005D030000}"/>
    <cellStyle name="Comma 2 2 3 3 2 7 3" xfId="21623" xr:uid="{00000000-0005-0000-0000-00005E030000}"/>
    <cellStyle name="Comma 2 2 3 3 2 8" xfId="31844" xr:uid="{00000000-0005-0000-0000-00005F030000}"/>
    <cellStyle name="Comma 2 2 3 3 2 9" xfId="16610" xr:uid="{00000000-0005-0000-0000-000060030000}"/>
    <cellStyle name="Comma 2 2 3 3 3" xfId="1657" xr:uid="{00000000-0005-0000-0000-000061030000}"/>
    <cellStyle name="Comma 2 2 3 3 3 2" xfId="2496" xr:uid="{00000000-0005-0000-0000-000062030000}"/>
    <cellStyle name="Comma 2 2 3 3 3 2 2" xfId="4186" xr:uid="{00000000-0005-0000-0000-000063030000}"/>
    <cellStyle name="Comma 2 2 3 3 3 2 2 2" xfId="14259" xr:uid="{00000000-0005-0000-0000-000064030000}"/>
    <cellStyle name="Comma 2 2 3 3 3 2 2 2 2" xfId="44590" xr:uid="{00000000-0005-0000-0000-000065030000}"/>
    <cellStyle name="Comma 2 2 3 3 3 2 2 2 3" xfId="29357" xr:uid="{00000000-0005-0000-0000-000066030000}"/>
    <cellStyle name="Comma 2 2 3 3 3 2 2 3" xfId="9239" xr:uid="{00000000-0005-0000-0000-000067030000}"/>
    <cellStyle name="Comma 2 2 3 3 3 2 2 3 2" xfId="39573" xr:uid="{00000000-0005-0000-0000-000068030000}"/>
    <cellStyle name="Comma 2 2 3 3 3 2 2 3 3" xfId="24340" xr:uid="{00000000-0005-0000-0000-000069030000}"/>
    <cellStyle name="Comma 2 2 3 3 3 2 2 4" xfId="34560" xr:uid="{00000000-0005-0000-0000-00006A030000}"/>
    <cellStyle name="Comma 2 2 3 3 3 2 2 5" xfId="19327" xr:uid="{00000000-0005-0000-0000-00006B030000}"/>
    <cellStyle name="Comma 2 2 3 3 3 2 3" xfId="5878" xr:uid="{00000000-0005-0000-0000-00006C030000}"/>
    <cellStyle name="Comma 2 2 3 3 3 2 3 2" xfId="15930" xr:uid="{00000000-0005-0000-0000-00006D030000}"/>
    <cellStyle name="Comma 2 2 3 3 3 2 3 2 2" xfId="46261" xr:uid="{00000000-0005-0000-0000-00006E030000}"/>
    <cellStyle name="Comma 2 2 3 3 3 2 3 2 3" xfId="31028" xr:uid="{00000000-0005-0000-0000-00006F030000}"/>
    <cellStyle name="Comma 2 2 3 3 3 2 3 3" xfId="10910" xr:uid="{00000000-0005-0000-0000-000070030000}"/>
    <cellStyle name="Comma 2 2 3 3 3 2 3 3 2" xfId="41244" xr:uid="{00000000-0005-0000-0000-000071030000}"/>
    <cellStyle name="Comma 2 2 3 3 3 2 3 3 3" xfId="26011" xr:uid="{00000000-0005-0000-0000-000072030000}"/>
    <cellStyle name="Comma 2 2 3 3 3 2 3 4" xfId="36231" xr:uid="{00000000-0005-0000-0000-000073030000}"/>
    <cellStyle name="Comma 2 2 3 3 3 2 3 5" xfId="20998" xr:uid="{00000000-0005-0000-0000-000074030000}"/>
    <cellStyle name="Comma 2 2 3 3 3 2 4" xfId="12588" xr:uid="{00000000-0005-0000-0000-000075030000}"/>
    <cellStyle name="Comma 2 2 3 3 3 2 4 2" xfId="42919" xr:uid="{00000000-0005-0000-0000-000076030000}"/>
    <cellStyle name="Comma 2 2 3 3 3 2 4 3" xfId="27686" xr:uid="{00000000-0005-0000-0000-000077030000}"/>
    <cellStyle name="Comma 2 2 3 3 3 2 5" xfId="7567" xr:uid="{00000000-0005-0000-0000-000078030000}"/>
    <cellStyle name="Comma 2 2 3 3 3 2 5 2" xfId="37902" xr:uid="{00000000-0005-0000-0000-000079030000}"/>
    <cellStyle name="Comma 2 2 3 3 3 2 5 3" xfId="22669" xr:uid="{00000000-0005-0000-0000-00007A030000}"/>
    <cellStyle name="Comma 2 2 3 3 3 2 6" xfId="32890" xr:uid="{00000000-0005-0000-0000-00007B030000}"/>
    <cellStyle name="Comma 2 2 3 3 3 2 7" xfId="17656" xr:uid="{00000000-0005-0000-0000-00007C030000}"/>
    <cellStyle name="Comma 2 2 3 3 3 3" xfId="3349" xr:uid="{00000000-0005-0000-0000-00007D030000}"/>
    <cellStyle name="Comma 2 2 3 3 3 3 2" xfId="13423" xr:uid="{00000000-0005-0000-0000-00007E030000}"/>
    <cellStyle name="Comma 2 2 3 3 3 3 2 2" xfId="43754" xr:uid="{00000000-0005-0000-0000-00007F030000}"/>
    <cellStyle name="Comma 2 2 3 3 3 3 2 3" xfId="28521" xr:uid="{00000000-0005-0000-0000-000080030000}"/>
    <cellStyle name="Comma 2 2 3 3 3 3 3" xfId="8403" xr:uid="{00000000-0005-0000-0000-000081030000}"/>
    <cellStyle name="Comma 2 2 3 3 3 3 3 2" xfId="38737" xr:uid="{00000000-0005-0000-0000-000082030000}"/>
    <cellStyle name="Comma 2 2 3 3 3 3 3 3" xfId="23504" xr:uid="{00000000-0005-0000-0000-000083030000}"/>
    <cellStyle name="Comma 2 2 3 3 3 3 4" xfId="33724" xr:uid="{00000000-0005-0000-0000-000084030000}"/>
    <cellStyle name="Comma 2 2 3 3 3 3 5" xfId="18491" xr:uid="{00000000-0005-0000-0000-000085030000}"/>
    <cellStyle name="Comma 2 2 3 3 3 4" xfId="5042" xr:uid="{00000000-0005-0000-0000-000086030000}"/>
    <cellStyle name="Comma 2 2 3 3 3 4 2" xfId="15094" xr:uid="{00000000-0005-0000-0000-000087030000}"/>
    <cellStyle name="Comma 2 2 3 3 3 4 2 2" xfId="45425" xr:uid="{00000000-0005-0000-0000-000088030000}"/>
    <cellStyle name="Comma 2 2 3 3 3 4 2 3" xfId="30192" xr:uid="{00000000-0005-0000-0000-000089030000}"/>
    <cellStyle name="Comma 2 2 3 3 3 4 3" xfId="10074" xr:uid="{00000000-0005-0000-0000-00008A030000}"/>
    <cellStyle name="Comma 2 2 3 3 3 4 3 2" xfId="40408" xr:uid="{00000000-0005-0000-0000-00008B030000}"/>
    <cellStyle name="Comma 2 2 3 3 3 4 3 3" xfId="25175" xr:uid="{00000000-0005-0000-0000-00008C030000}"/>
    <cellStyle name="Comma 2 2 3 3 3 4 4" xfId="35395" xr:uid="{00000000-0005-0000-0000-00008D030000}"/>
    <cellStyle name="Comma 2 2 3 3 3 4 5" xfId="20162" xr:uid="{00000000-0005-0000-0000-00008E030000}"/>
    <cellStyle name="Comma 2 2 3 3 3 5" xfId="11752" xr:uid="{00000000-0005-0000-0000-00008F030000}"/>
    <cellStyle name="Comma 2 2 3 3 3 5 2" xfId="42083" xr:uid="{00000000-0005-0000-0000-000090030000}"/>
    <cellStyle name="Comma 2 2 3 3 3 5 3" xfId="26850" xr:uid="{00000000-0005-0000-0000-000091030000}"/>
    <cellStyle name="Comma 2 2 3 3 3 6" xfId="6731" xr:uid="{00000000-0005-0000-0000-000092030000}"/>
    <cellStyle name="Comma 2 2 3 3 3 6 2" xfId="37066" xr:uid="{00000000-0005-0000-0000-000093030000}"/>
    <cellStyle name="Comma 2 2 3 3 3 6 3" xfId="21833" xr:uid="{00000000-0005-0000-0000-000094030000}"/>
    <cellStyle name="Comma 2 2 3 3 3 7" xfId="32054" xr:uid="{00000000-0005-0000-0000-000095030000}"/>
    <cellStyle name="Comma 2 2 3 3 3 8" xfId="16820" xr:uid="{00000000-0005-0000-0000-000096030000}"/>
    <cellStyle name="Comma 2 2 3 3 4" xfId="2078" xr:uid="{00000000-0005-0000-0000-000097030000}"/>
    <cellStyle name="Comma 2 2 3 3 4 2" xfId="3768" xr:uid="{00000000-0005-0000-0000-000098030000}"/>
    <cellStyle name="Comma 2 2 3 3 4 2 2" xfId="13841" xr:uid="{00000000-0005-0000-0000-000099030000}"/>
    <cellStyle name="Comma 2 2 3 3 4 2 2 2" xfId="44172" xr:uid="{00000000-0005-0000-0000-00009A030000}"/>
    <cellStyle name="Comma 2 2 3 3 4 2 2 3" xfId="28939" xr:uid="{00000000-0005-0000-0000-00009B030000}"/>
    <cellStyle name="Comma 2 2 3 3 4 2 3" xfId="8821" xr:uid="{00000000-0005-0000-0000-00009C030000}"/>
    <cellStyle name="Comma 2 2 3 3 4 2 3 2" xfId="39155" xr:uid="{00000000-0005-0000-0000-00009D030000}"/>
    <cellStyle name="Comma 2 2 3 3 4 2 3 3" xfId="23922" xr:uid="{00000000-0005-0000-0000-00009E030000}"/>
    <cellStyle name="Comma 2 2 3 3 4 2 4" xfId="34142" xr:uid="{00000000-0005-0000-0000-00009F030000}"/>
    <cellStyle name="Comma 2 2 3 3 4 2 5" xfId="18909" xr:uid="{00000000-0005-0000-0000-0000A0030000}"/>
    <cellStyle name="Comma 2 2 3 3 4 3" xfId="5460" xr:uid="{00000000-0005-0000-0000-0000A1030000}"/>
    <cellStyle name="Comma 2 2 3 3 4 3 2" xfId="15512" xr:uid="{00000000-0005-0000-0000-0000A2030000}"/>
    <cellStyle name="Comma 2 2 3 3 4 3 2 2" xfId="45843" xr:uid="{00000000-0005-0000-0000-0000A3030000}"/>
    <cellStyle name="Comma 2 2 3 3 4 3 2 3" xfId="30610" xr:uid="{00000000-0005-0000-0000-0000A4030000}"/>
    <cellStyle name="Comma 2 2 3 3 4 3 3" xfId="10492" xr:uid="{00000000-0005-0000-0000-0000A5030000}"/>
    <cellStyle name="Comma 2 2 3 3 4 3 3 2" xfId="40826" xr:uid="{00000000-0005-0000-0000-0000A6030000}"/>
    <cellStyle name="Comma 2 2 3 3 4 3 3 3" xfId="25593" xr:uid="{00000000-0005-0000-0000-0000A7030000}"/>
    <cellStyle name="Comma 2 2 3 3 4 3 4" xfId="35813" xr:uid="{00000000-0005-0000-0000-0000A8030000}"/>
    <cellStyle name="Comma 2 2 3 3 4 3 5" xfId="20580" xr:uid="{00000000-0005-0000-0000-0000A9030000}"/>
    <cellStyle name="Comma 2 2 3 3 4 4" xfId="12170" xr:uid="{00000000-0005-0000-0000-0000AA030000}"/>
    <cellStyle name="Comma 2 2 3 3 4 4 2" xfId="42501" xr:uid="{00000000-0005-0000-0000-0000AB030000}"/>
    <cellStyle name="Comma 2 2 3 3 4 4 3" xfId="27268" xr:uid="{00000000-0005-0000-0000-0000AC030000}"/>
    <cellStyle name="Comma 2 2 3 3 4 5" xfId="7149" xr:uid="{00000000-0005-0000-0000-0000AD030000}"/>
    <cellStyle name="Comma 2 2 3 3 4 5 2" xfId="37484" xr:uid="{00000000-0005-0000-0000-0000AE030000}"/>
    <cellStyle name="Comma 2 2 3 3 4 5 3" xfId="22251" xr:uid="{00000000-0005-0000-0000-0000AF030000}"/>
    <cellStyle name="Comma 2 2 3 3 4 6" xfId="32472" xr:uid="{00000000-0005-0000-0000-0000B0030000}"/>
    <cellStyle name="Comma 2 2 3 3 4 7" xfId="17238" xr:uid="{00000000-0005-0000-0000-0000B1030000}"/>
    <cellStyle name="Comma 2 2 3 3 5" xfId="2931" xr:uid="{00000000-0005-0000-0000-0000B2030000}"/>
    <cellStyle name="Comma 2 2 3 3 5 2" xfId="13005" xr:uid="{00000000-0005-0000-0000-0000B3030000}"/>
    <cellStyle name="Comma 2 2 3 3 5 2 2" xfId="43336" xr:uid="{00000000-0005-0000-0000-0000B4030000}"/>
    <cellStyle name="Comma 2 2 3 3 5 2 3" xfId="28103" xr:uid="{00000000-0005-0000-0000-0000B5030000}"/>
    <cellStyle name="Comma 2 2 3 3 5 3" xfId="7985" xr:uid="{00000000-0005-0000-0000-0000B6030000}"/>
    <cellStyle name="Comma 2 2 3 3 5 3 2" xfId="38319" xr:uid="{00000000-0005-0000-0000-0000B7030000}"/>
    <cellStyle name="Comma 2 2 3 3 5 3 3" xfId="23086" xr:uid="{00000000-0005-0000-0000-0000B8030000}"/>
    <cellStyle name="Comma 2 2 3 3 5 4" xfId="33306" xr:uid="{00000000-0005-0000-0000-0000B9030000}"/>
    <cellStyle name="Comma 2 2 3 3 5 5" xfId="18073" xr:uid="{00000000-0005-0000-0000-0000BA030000}"/>
    <cellStyle name="Comma 2 2 3 3 6" xfId="4624" xr:uid="{00000000-0005-0000-0000-0000BB030000}"/>
    <cellStyle name="Comma 2 2 3 3 6 2" xfId="14676" xr:uid="{00000000-0005-0000-0000-0000BC030000}"/>
    <cellStyle name="Comma 2 2 3 3 6 2 2" xfId="45007" xr:uid="{00000000-0005-0000-0000-0000BD030000}"/>
    <cellStyle name="Comma 2 2 3 3 6 2 3" xfId="29774" xr:uid="{00000000-0005-0000-0000-0000BE030000}"/>
    <cellStyle name="Comma 2 2 3 3 6 3" xfId="9656" xr:uid="{00000000-0005-0000-0000-0000BF030000}"/>
    <cellStyle name="Comma 2 2 3 3 6 3 2" xfId="39990" xr:uid="{00000000-0005-0000-0000-0000C0030000}"/>
    <cellStyle name="Comma 2 2 3 3 6 3 3" xfId="24757" xr:uid="{00000000-0005-0000-0000-0000C1030000}"/>
    <cellStyle name="Comma 2 2 3 3 6 4" xfId="34977" xr:uid="{00000000-0005-0000-0000-0000C2030000}"/>
    <cellStyle name="Comma 2 2 3 3 6 5" xfId="19744" xr:uid="{00000000-0005-0000-0000-0000C3030000}"/>
    <cellStyle name="Comma 2 2 3 3 7" xfId="11334" xr:uid="{00000000-0005-0000-0000-0000C4030000}"/>
    <cellStyle name="Comma 2 2 3 3 7 2" xfId="41665" xr:uid="{00000000-0005-0000-0000-0000C5030000}"/>
    <cellStyle name="Comma 2 2 3 3 7 3" xfId="26432" xr:uid="{00000000-0005-0000-0000-0000C6030000}"/>
    <cellStyle name="Comma 2 2 3 3 8" xfId="6313" xr:uid="{00000000-0005-0000-0000-0000C7030000}"/>
    <cellStyle name="Comma 2 2 3 3 8 2" xfId="36648" xr:uid="{00000000-0005-0000-0000-0000C8030000}"/>
    <cellStyle name="Comma 2 2 3 3 8 3" xfId="21415" xr:uid="{00000000-0005-0000-0000-0000C9030000}"/>
    <cellStyle name="Comma 2 2 3 3 9" xfId="31637" xr:uid="{00000000-0005-0000-0000-0000CA030000}"/>
    <cellStyle name="Comma 2 2 3 4" xfId="1338" xr:uid="{00000000-0005-0000-0000-0000CB030000}"/>
    <cellStyle name="Comma 2 2 3 4 2" xfId="1761" xr:uid="{00000000-0005-0000-0000-0000CC030000}"/>
    <cellStyle name="Comma 2 2 3 4 2 2" xfId="2600" xr:uid="{00000000-0005-0000-0000-0000CD030000}"/>
    <cellStyle name="Comma 2 2 3 4 2 2 2" xfId="4290" xr:uid="{00000000-0005-0000-0000-0000CE030000}"/>
    <cellStyle name="Comma 2 2 3 4 2 2 2 2" xfId="14363" xr:uid="{00000000-0005-0000-0000-0000CF030000}"/>
    <cellStyle name="Comma 2 2 3 4 2 2 2 2 2" xfId="44694" xr:uid="{00000000-0005-0000-0000-0000D0030000}"/>
    <cellStyle name="Comma 2 2 3 4 2 2 2 2 3" xfId="29461" xr:uid="{00000000-0005-0000-0000-0000D1030000}"/>
    <cellStyle name="Comma 2 2 3 4 2 2 2 3" xfId="9343" xr:uid="{00000000-0005-0000-0000-0000D2030000}"/>
    <cellStyle name="Comma 2 2 3 4 2 2 2 3 2" xfId="39677" xr:uid="{00000000-0005-0000-0000-0000D3030000}"/>
    <cellStyle name="Comma 2 2 3 4 2 2 2 3 3" xfId="24444" xr:uid="{00000000-0005-0000-0000-0000D4030000}"/>
    <cellStyle name="Comma 2 2 3 4 2 2 2 4" xfId="34664" xr:uid="{00000000-0005-0000-0000-0000D5030000}"/>
    <cellStyle name="Comma 2 2 3 4 2 2 2 5" xfId="19431" xr:uid="{00000000-0005-0000-0000-0000D6030000}"/>
    <cellStyle name="Comma 2 2 3 4 2 2 3" xfId="5982" xr:uid="{00000000-0005-0000-0000-0000D7030000}"/>
    <cellStyle name="Comma 2 2 3 4 2 2 3 2" xfId="16034" xr:uid="{00000000-0005-0000-0000-0000D8030000}"/>
    <cellStyle name="Comma 2 2 3 4 2 2 3 2 2" xfId="46365" xr:uid="{00000000-0005-0000-0000-0000D9030000}"/>
    <cellStyle name="Comma 2 2 3 4 2 2 3 2 3" xfId="31132" xr:uid="{00000000-0005-0000-0000-0000DA030000}"/>
    <cellStyle name="Comma 2 2 3 4 2 2 3 3" xfId="11014" xr:uid="{00000000-0005-0000-0000-0000DB030000}"/>
    <cellStyle name="Comma 2 2 3 4 2 2 3 3 2" xfId="41348" xr:uid="{00000000-0005-0000-0000-0000DC030000}"/>
    <cellStyle name="Comma 2 2 3 4 2 2 3 3 3" xfId="26115" xr:uid="{00000000-0005-0000-0000-0000DD030000}"/>
    <cellStyle name="Comma 2 2 3 4 2 2 3 4" xfId="36335" xr:uid="{00000000-0005-0000-0000-0000DE030000}"/>
    <cellStyle name="Comma 2 2 3 4 2 2 3 5" xfId="21102" xr:uid="{00000000-0005-0000-0000-0000DF030000}"/>
    <cellStyle name="Comma 2 2 3 4 2 2 4" xfId="12692" xr:uid="{00000000-0005-0000-0000-0000E0030000}"/>
    <cellStyle name="Comma 2 2 3 4 2 2 4 2" xfId="43023" xr:uid="{00000000-0005-0000-0000-0000E1030000}"/>
    <cellStyle name="Comma 2 2 3 4 2 2 4 3" xfId="27790" xr:uid="{00000000-0005-0000-0000-0000E2030000}"/>
    <cellStyle name="Comma 2 2 3 4 2 2 5" xfId="7671" xr:uid="{00000000-0005-0000-0000-0000E3030000}"/>
    <cellStyle name="Comma 2 2 3 4 2 2 5 2" xfId="38006" xr:uid="{00000000-0005-0000-0000-0000E4030000}"/>
    <cellStyle name="Comma 2 2 3 4 2 2 5 3" xfId="22773" xr:uid="{00000000-0005-0000-0000-0000E5030000}"/>
    <cellStyle name="Comma 2 2 3 4 2 2 6" xfId="32994" xr:uid="{00000000-0005-0000-0000-0000E6030000}"/>
    <cellStyle name="Comma 2 2 3 4 2 2 7" xfId="17760" xr:uid="{00000000-0005-0000-0000-0000E7030000}"/>
    <cellStyle name="Comma 2 2 3 4 2 3" xfId="3453" xr:uid="{00000000-0005-0000-0000-0000E8030000}"/>
    <cellStyle name="Comma 2 2 3 4 2 3 2" xfId="13527" xr:uid="{00000000-0005-0000-0000-0000E9030000}"/>
    <cellStyle name="Comma 2 2 3 4 2 3 2 2" xfId="43858" xr:uid="{00000000-0005-0000-0000-0000EA030000}"/>
    <cellStyle name="Comma 2 2 3 4 2 3 2 3" xfId="28625" xr:uid="{00000000-0005-0000-0000-0000EB030000}"/>
    <cellStyle name="Comma 2 2 3 4 2 3 3" xfId="8507" xr:uid="{00000000-0005-0000-0000-0000EC030000}"/>
    <cellStyle name="Comma 2 2 3 4 2 3 3 2" xfId="38841" xr:uid="{00000000-0005-0000-0000-0000ED030000}"/>
    <cellStyle name="Comma 2 2 3 4 2 3 3 3" xfId="23608" xr:uid="{00000000-0005-0000-0000-0000EE030000}"/>
    <cellStyle name="Comma 2 2 3 4 2 3 4" xfId="33828" xr:uid="{00000000-0005-0000-0000-0000EF030000}"/>
    <cellStyle name="Comma 2 2 3 4 2 3 5" xfId="18595" xr:uid="{00000000-0005-0000-0000-0000F0030000}"/>
    <cellStyle name="Comma 2 2 3 4 2 4" xfId="5146" xr:uid="{00000000-0005-0000-0000-0000F1030000}"/>
    <cellStyle name="Comma 2 2 3 4 2 4 2" xfId="15198" xr:uid="{00000000-0005-0000-0000-0000F2030000}"/>
    <cellStyle name="Comma 2 2 3 4 2 4 2 2" xfId="45529" xr:uid="{00000000-0005-0000-0000-0000F3030000}"/>
    <cellStyle name="Comma 2 2 3 4 2 4 2 3" xfId="30296" xr:uid="{00000000-0005-0000-0000-0000F4030000}"/>
    <cellStyle name="Comma 2 2 3 4 2 4 3" xfId="10178" xr:uid="{00000000-0005-0000-0000-0000F5030000}"/>
    <cellStyle name="Comma 2 2 3 4 2 4 3 2" xfId="40512" xr:uid="{00000000-0005-0000-0000-0000F6030000}"/>
    <cellStyle name="Comma 2 2 3 4 2 4 3 3" xfId="25279" xr:uid="{00000000-0005-0000-0000-0000F7030000}"/>
    <cellStyle name="Comma 2 2 3 4 2 4 4" xfId="35499" xr:uid="{00000000-0005-0000-0000-0000F8030000}"/>
    <cellStyle name="Comma 2 2 3 4 2 4 5" xfId="20266" xr:uid="{00000000-0005-0000-0000-0000F9030000}"/>
    <cellStyle name="Comma 2 2 3 4 2 5" xfId="11856" xr:uid="{00000000-0005-0000-0000-0000FA030000}"/>
    <cellStyle name="Comma 2 2 3 4 2 5 2" xfId="42187" xr:uid="{00000000-0005-0000-0000-0000FB030000}"/>
    <cellStyle name="Comma 2 2 3 4 2 5 3" xfId="26954" xr:uid="{00000000-0005-0000-0000-0000FC030000}"/>
    <cellStyle name="Comma 2 2 3 4 2 6" xfId="6835" xr:uid="{00000000-0005-0000-0000-0000FD030000}"/>
    <cellStyle name="Comma 2 2 3 4 2 6 2" xfId="37170" xr:uid="{00000000-0005-0000-0000-0000FE030000}"/>
    <cellStyle name="Comma 2 2 3 4 2 6 3" xfId="21937" xr:uid="{00000000-0005-0000-0000-0000FF030000}"/>
    <cellStyle name="Comma 2 2 3 4 2 7" xfId="32158" xr:uid="{00000000-0005-0000-0000-000000040000}"/>
    <cellStyle name="Comma 2 2 3 4 2 8" xfId="16924" xr:uid="{00000000-0005-0000-0000-000001040000}"/>
    <cellStyle name="Comma 2 2 3 4 3" xfId="2182" xr:uid="{00000000-0005-0000-0000-000002040000}"/>
    <cellStyle name="Comma 2 2 3 4 3 2" xfId="3872" xr:uid="{00000000-0005-0000-0000-000003040000}"/>
    <cellStyle name="Comma 2 2 3 4 3 2 2" xfId="13945" xr:uid="{00000000-0005-0000-0000-000004040000}"/>
    <cellStyle name="Comma 2 2 3 4 3 2 2 2" xfId="44276" xr:uid="{00000000-0005-0000-0000-000005040000}"/>
    <cellStyle name="Comma 2 2 3 4 3 2 2 3" xfId="29043" xr:uid="{00000000-0005-0000-0000-000006040000}"/>
    <cellStyle name="Comma 2 2 3 4 3 2 3" xfId="8925" xr:uid="{00000000-0005-0000-0000-000007040000}"/>
    <cellStyle name="Comma 2 2 3 4 3 2 3 2" xfId="39259" xr:uid="{00000000-0005-0000-0000-000008040000}"/>
    <cellStyle name="Comma 2 2 3 4 3 2 3 3" xfId="24026" xr:uid="{00000000-0005-0000-0000-000009040000}"/>
    <cellStyle name="Comma 2 2 3 4 3 2 4" xfId="34246" xr:uid="{00000000-0005-0000-0000-00000A040000}"/>
    <cellStyle name="Comma 2 2 3 4 3 2 5" xfId="19013" xr:uid="{00000000-0005-0000-0000-00000B040000}"/>
    <cellStyle name="Comma 2 2 3 4 3 3" xfId="5564" xr:uid="{00000000-0005-0000-0000-00000C040000}"/>
    <cellStyle name="Comma 2 2 3 4 3 3 2" xfId="15616" xr:uid="{00000000-0005-0000-0000-00000D040000}"/>
    <cellStyle name="Comma 2 2 3 4 3 3 2 2" xfId="45947" xr:uid="{00000000-0005-0000-0000-00000E040000}"/>
    <cellStyle name="Comma 2 2 3 4 3 3 2 3" xfId="30714" xr:uid="{00000000-0005-0000-0000-00000F040000}"/>
    <cellStyle name="Comma 2 2 3 4 3 3 3" xfId="10596" xr:uid="{00000000-0005-0000-0000-000010040000}"/>
    <cellStyle name="Comma 2 2 3 4 3 3 3 2" xfId="40930" xr:uid="{00000000-0005-0000-0000-000011040000}"/>
    <cellStyle name="Comma 2 2 3 4 3 3 3 3" xfId="25697" xr:uid="{00000000-0005-0000-0000-000012040000}"/>
    <cellStyle name="Comma 2 2 3 4 3 3 4" xfId="35917" xr:uid="{00000000-0005-0000-0000-000013040000}"/>
    <cellStyle name="Comma 2 2 3 4 3 3 5" xfId="20684" xr:uid="{00000000-0005-0000-0000-000014040000}"/>
    <cellStyle name="Comma 2 2 3 4 3 4" xfId="12274" xr:uid="{00000000-0005-0000-0000-000015040000}"/>
    <cellStyle name="Comma 2 2 3 4 3 4 2" xfId="42605" xr:uid="{00000000-0005-0000-0000-000016040000}"/>
    <cellStyle name="Comma 2 2 3 4 3 4 3" xfId="27372" xr:uid="{00000000-0005-0000-0000-000017040000}"/>
    <cellStyle name="Comma 2 2 3 4 3 5" xfId="7253" xr:uid="{00000000-0005-0000-0000-000018040000}"/>
    <cellStyle name="Comma 2 2 3 4 3 5 2" xfId="37588" xr:uid="{00000000-0005-0000-0000-000019040000}"/>
    <cellStyle name="Comma 2 2 3 4 3 5 3" xfId="22355" xr:uid="{00000000-0005-0000-0000-00001A040000}"/>
    <cellStyle name="Comma 2 2 3 4 3 6" xfId="32576" xr:uid="{00000000-0005-0000-0000-00001B040000}"/>
    <cellStyle name="Comma 2 2 3 4 3 7" xfId="17342" xr:uid="{00000000-0005-0000-0000-00001C040000}"/>
    <cellStyle name="Comma 2 2 3 4 4" xfId="3035" xr:uid="{00000000-0005-0000-0000-00001D040000}"/>
    <cellStyle name="Comma 2 2 3 4 4 2" xfId="13109" xr:uid="{00000000-0005-0000-0000-00001E040000}"/>
    <cellStyle name="Comma 2 2 3 4 4 2 2" xfId="43440" xr:uid="{00000000-0005-0000-0000-00001F040000}"/>
    <cellStyle name="Comma 2 2 3 4 4 2 3" xfId="28207" xr:uid="{00000000-0005-0000-0000-000020040000}"/>
    <cellStyle name="Comma 2 2 3 4 4 3" xfId="8089" xr:uid="{00000000-0005-0000-0000-000021040000}"/>
    <cellStyle name="Comma 2 2 3 4 4 3 2" xfId="38423" xr:uid="{00000000-0005-0000-0000-000022040000}"/>
    <cellStyle name="Comma 2 2 3 4 4 3 3" xfId="23190" xr:uid="{00000000-0005-0000-0000-000023040000}"/>
    <cellStyle name="Comma 2 2 3 4 4 4" xfId="33410" xr:uid="{00000000-0005-0000-0000-000024040000}"/>
    <cellStyle name="Comma 2 2 3 4 4 5" xfId="18177" xr:uid="{00000000-0005-0000-0000-000025040000}"/>
    <cellStyle name="Comma 2 2 3 4 5" xfId="4728" xr:uid="{00000000-0005-0000-0000-000026040000}"/>
    <cellStyle name="Comma 2 2 3 4 5 2" xfId="14780" xr:uid="{00000000-0005-0000-0000-000027040000}"/>
    <cellStyle name="Comma 2 2 3 4 5 2 2" xfId="45111" xr:uid="{00000000-0005-0000-0000-000028040000}"/>
    <cellStyle name="Comma 2 2 3 4 5 2 3" xfId="29878" xr:uid="{00000000-0005-0000-0000-000029040000}"/>
    <cellStyle name="Comma 2 2 3 4 5 3" xfId="9760" xr:uid="{00000000-0005-0000-0000-00002A040000}"/>
    <cellStyle name="Comma 2 2 3 4 5 3 2" xfId="40094" xr:uid="{00000000-0005-0000-0000-00002B040000}"/>
    <cellStyle name="Comma 2 2 3 4 5 3 3" xfId="24861" xr:uid="{00000000-0005-0000-0000-00002C040000}"/>
    <cellStyle name="Comma 2 2 3 4 5 4" xfId="35081" xr:uid="{00000000-0005-0000-0000-00002D040000}"/>
    <cellStyle name="Comma 2 2 3 4 5 5" xfId="19848" xr:uid="{00000000-0005-0000-0000-00002E040000}"/>
    <cellStyle name="Comma 2 2 3 4 6" xfId="11438" xr:uid="{00000000-0005-0000-0000-00002F040000}"/>
    <cellStyle name="Comma 2 2 3 4 6 2" xfId="41769" xr:uid="{00000000-0005-0000-0000-000030040000}"/>
    <cellStyle name="Comma 2 2 3 4 6 3" xfId="26536" xr:uid="{00000000-0005-0000-0000-000031040000}"/>
    <cellStyle name="Comma 2 2 3 4 7" xfId="6417" xr:uid="{00000000-0005-0000-0000-000032040000}"/>
    <cellStyle name="Comma 2 2 3 4 7 2" xfId="36752" xr:uid="{00000000-0005-0000-0000-000033040000}"/>
    <cellStyle name="Comma 2 2 3 4 7 3" xfId="21519" xr:uid="{00000000-0005-0000-0000-000034040000}"/>
    <cellStyle name="Comma 2 2 3 4 8" xfId="31740" xr:uid="{00000000-0005-0000-0000-000035040000}"/>
    <cellStyle name="Comma 2 2 3 4 9" xfId="16506" xr:uid="{00000000-0005-0000-0000-000036040000}"/>
    <cellStyle name="Comma 2 2 3 5" xfId="1551" xr:uid="{00000000-0005-0000-0000-000037040000}"/>
    <cellStyle name="Comma 2 2 3 5 2" xfId="2392" xr:uid="{00000000-0005-0000-0000-000038040000}"/>
    <cellStyle name="Comma 2 2 3 5 2 2" xfId="4082" xr:uid="{00000000-0005-0000-0000-000039040000}"/>
    <cellStyle name="Comma 2 2 3 5 2 2 2" xfId="14155" xr:uid="{00000000-0005-0000-0000-00003A040000}"/>
    <cellStyle name="Comma 2 2 3 5 2 2 2 2" xfId="44486" xr:uid="{00000000-0005-0000-0000-00003B040000}"/>
    <cellStyle name="Comma 2 2 3 5 2 2 2 3" xfId="29253" xr:uid="{00000000-0005-0000-0000-00003C040000}"/>
    <cellStyle name="Comma 2 2 3 5 2 2 3" xfId="9135" xr:uid="{00000000-0005-0000-0000-00003D040000}"/>
    <cellStyle name="Comma 2 2 3 5 2 2 3 2" xfId="39469" xr:uid="{00000000-0005-0000-0000-00003E040000}"/>
    <cellStyle name="Comma 2 2 3 5 2 2 3 3" xfId="24236" xr:uid="{00000000-0005-0000-0000-00003F040000}"/>
    <cellStyle name="Comma 2 2 3 5 2 2 4" xfId="34456" xr:uid="{00000000-0005-0000-0000-000040040000}"/>
    <cellStyle name="Comma 2 2 3 5 2 2 5" xfId="19223" xr:uid="{00000000-0005-0000-0000-000041040000}"/>
    <cellStyle name="Comma 2 2 3 5 2 3" xfId="5774" xr:uid="{00000000-0005-0000-0000-000042040000}"/>
    <cellStyle name="Comma 2 2 3 5 2 3 2" xfId="15826" xr:uid="{00000000-0005-0000-0000-000043040000}"/>
    <cellStyle name="Comma 2 2 3 5 2 3 2 2" xfId="46157" xr:uid="{00000000-0005-0000-0000-000044040000}"/>
    <cellStyle name="Comma 2 2 3 5 2 3 2 3" xfId="30924" xr:uid="{00000000-0005-0000-0000-000045040000}"/>
    <cellStyle name="Comma 2 2 3 5 2 3 3" xfId="10806" xr:uid="{00000000-0005-0000-0000-000046040000}"/>
    <cellStyle name="Comma 2 2 3 5 2 3 3 2" xfId="41140" xr:uid="{00000000-0005-0000-0000-000047040000}"/>
    <cellStyle name="Comma 2 2 3 5 2 3 3 3" xfId="25907" xr:uid="{00000000-0005-0000-0000-000048040000}"/>
    <cellStyle name="Comma 2 2 3 5 2 3 4" xfId="36127" xr:uid="{00000000-0005-0000-0000-000049040000}"/>
    <cellStyle name="Comma 2 2 3 5 2 3 5" xfId="20894" xr:uid="{00000000-0005-0000-0000-00004A040000}"/>
    <cellStyle name="Comma 2 2 3 5 2 4" xfId="12484" xr:uid="{00000000-0005-0000-0000-00004B040000}"/>
    <cellStyle name="Comma 2 2 3 5 2 4 2" xfId="42815" xr:uid="{00000000-0005-0000-0000-00004C040000}"/>
    <cellStyle name="Comma 2 2 3 5 2 4 3" xfId="27582" xr:uid="{00000000-0005-0000-0000-00004D040000}"/>
    <cellStyle name="Comma 2 2 3 5 2 5" xfId="7463" xr:uid="{00000000-0005-0000-0000-00004E040000}"/>
    <cellStyle name="Comma 2 2 3 5 2 5 2" xfId="37798" xr:uid="{00000000-0005-0000-0000-00004F040000}"/>
    <cellStyle name="Comma 2 2 3 5 2 5 3" xfId="22565" xr:uid="{00000000-0005-0000-0000-000050040000}"/>
    <cellStyle name="Comma 2 2 3 5 2 6" xfId="32786" xr:uid="{00000000-0005-0000-0000-000051040000}"/>
    <cellStyle name="Comma 2 2 3 5 2 7" xfId="17552" xr:uid="{00000000-0005-0000-0000-000052040000}"/>
    <cellStyle name="Comma 2 2 3 5 3" xfId="3245" xr:uid="{00000000-0005-0000-0000-000053040000}"/>
    <cellStyle name="Comma 2 2 3 5 3 2" xfId="13319" xr:uid="{00000000-0005-0000-0000-000054040000}"/>
    <cellStyle name="Comma 2 2 3 5 3 2 2" xfId="43650" xr:uid="{00000000-0005-0000-0000-000055040000}"/>
    <cellStyle name="Comma 2 2 3 5 3 2 3" xfId="28417" xr:uid="{00000000-0005-0000-0000-000056040000}"/>
    <cellStyle name="Comma 2 2 3 5 3 3" xfId="8299" xr:uid="{00000000-0005-0000-0000-000057040000}"/>
    <cellStyle name="Comma 2 2 3 5 3 3 2" xfId="38633" xr:uid="{00000000-0005-0000-0000-000058040000}"/>
    <cellStyle name="Comma 2 2 3 5 3 3 3" xfId="23400" xr:uid="{00000000-0005-0000-0000-000059040000}"/>
    <cellStyle name="Comma 2 2 3 5 3 4" xfId="33620" xr:uid="{00000000-0005-0000-0000-00005A040000}"/>
    <cellStyle name="Comma 2 2 3 5 3 5" xfId="18387" xr:uid="{00000000-0005-0000-0000-00005B040000}"/>
    <cellStyle name="Comma 2 2 3 5 4" xfId="4938" xr:uid="{00000000-0005-0000-0000-00005C040000}"/>
    <cellStyle name="Comma 2 2 3 5 4 2" xfId="14990" xr:uid="{00000000-0005-0000-0000-00005D040000}"/>
    <cellStyle name="Comma 2 2 3 5 4 2 2" xfId="45321" xr:uid="{00000000-0005-0000-0000-00005E040000}"/>
    <cellStyle name="Comma 2 2 3 5 4 2 3" xfId="30088" xr:uid="{00000000-0005-0000-0000-00005F040000}"/>
    <cellStyle name="Comma 2 2 3 5 4 3" xfId="9970" xr:uid="{00000000-0005-0000-0000-000060040000}"/>
    <cellStyle name="Comma 2 2 3 5 4 3 2" xfId="40304" xr:uid="{00000000-0005-0000-0000-000061040000}"/>
    <cellStyle name="Comma 2 2 3 5 4 3 3" xfId="25071" xr:uid="{00000000-0005-0000-0000-000062040000}"/>
    <cellStyle name="Comma 2 2 3 5 4 4" xfId="35291" xr:uid="{00000000-0005-0000-0000-000063040000}"/>
    <cellStyle name="Comma 2 2 3 5 4 5" xfId="20058" xr:uid="{00000000-0005-0000-0000-000064040000}"/>
    <cellStyle name="Comma 2 2 3 5 5" xfId="11648" xr:uid="{00000000-0005-0000-0000-000065040000}"/>
    <cellStyle name="Comma 2 2 3 5 5 2" xfId="41979" xr:uid="{00000000-0005-0000-0000-000066040000}"/>
    <cellStyle name="Comma 2 2 3 5 5 3" xfId="26746" xr:uid="{00000000-0005-0000-0000-000067040000}"/>
    <cellStyle name="Comma 2 2 3 5 6" xfId="6627" xr:uid="{00000000-0005-0000-0000-000068040000}"/>
    <cellStyle name="Comma 2 2 3 5 6 2" xfId="36962" xr:uid="{00000000-0005-0000-0000-000069040000}"/>
    <cellStyle name="Comma 2 2 3 5 6 3" xfId="21729" xr:uid="{00000000-0005-0000-0000-00006A040000}"/>
    <cellStyle name="Comma 2 2 3 5 7" xfId="31950" xr:uid="{00000000-0005-0000-0000-00006B040000}"/>
    <cellStyle name="Comma 2 2 3 5 8" xfId="16716" xr:uid="{00000000-0005-0000-0000-00006C040000}"/>
    <cellStyle name="Comma 2 2 3 6" xfId="1972" xr:uid="{00000000-0005-0000-0000-00006D040000}"/>
    <cellStyle name="Comma 2 2 3 6 2" xfId="3664" xr:uid="{00000000-0005-0000-0000-00006E040000}"/>
    <cellStyle name="Comma 2 2 3 6 2 2" xfId="13737" xr:uid="{00000000-0005-0000-0000-00006F040000}"/>
    <cellStyle name="Comma 2 2 3 6 2 2 2" xfId="44068" xr:uid="{00000000-0005-0000-0000-000070040000}"/>
    <cellStyle name="Comma 2 2 3 6 2 2 3" xfId="28835" xr:uid="{00000000-0005-0000-0000-000071040000}"/>
    <cellStyle name="Comma 2 2 3 6 2 3" xfId="8717" xr:uid="{00000000-0005-0000-0000-000072040000}"/>
    <cellStyle name="Comma 2 2 3 6 2 3 2" xfId="39051" xr:uid="{00000000-0005-0000-0000-000073040000}"/>
    <cellStyle name="Comma 2 2 3 6 2 3 3" xfId="23818" xr:uid="{00000000-0005-0000-0000-000074040000}"/>
    <cellStyle name="Comma 2 2 3 6 2 4" xfId="34038" xr:uid="{00000000-0005-0000-0000-000075040000}"/>
    <cellStyle name="Comma 2 2 3 6 2 5" xfId="18805" xr:uid="{00000000-0005-0000-0000-000076040000}"/>
    <cellStyle name="Comma 2 2 3 6 3" xfId="5356" xr:uid="{00000000-0005-0000-0000-000077040000}"/>
    <cellStyle name="Comma 2 2 3 6 3 2" xfId="15408" xr:uid="{00000000-0005-0000-0000-000078040000}"/>
    <cellStyle name="Comma 2 2 3 6 3 2 2" xfId="45739" xr:uid="{00000000-0005-0000-0000-000079040000}"/>
    <cellStyle name="Comma 2 2 3 6 3 2 3" xfId="30506" xr:uid="{00000000-0005-0000-0000-00007A040000}"/>
    <cellStyle name="Comma 2 2 3 6 3 3" xfId="10388" xr:uid="{00000000-0005-0000-0000-00007B040000}"/>
    <cellStyle name="Comma 2 2 3 6 3 3 2" xfId="40722" xr:uid="{00000000-0005-0000-0000-00007C040000}"/>
    <cellStyle name="Comma 2 2 3 6 3 3 3" xfId="25489" xr:uid="{00000000-0005-0000-0000-00007D040000}"/>
    <cellStyle name="Comma 2 2 3 6 3 4" xfId="35709" xr:uid="{00000000-0005-0000-0000-00007E040000}"/>
    <cellStyle name="Comma 2 2 3 6 3 5" xfId="20476" xr:uid="{00000000-0005-0000-0000-00007F040000}"/>
    <cellStyle name="Comma 2 2 3 6 4" xfId="12066" xr:uid="{00000000-0005-0000-0000-000080040000}"/>
    <cellStyle name="Comma 2 2 3 6 4 2" xfId="42397" xr:uid="{00000000-0005-0000-0000-000081040000}"/>
    <cellStyle name="Comma 2 2 3 6 4 3" xfId="27164" xr:uid="{00000000-0005-0000-0000-000082040000}"/>
    <cellStyle name="Comma 2 2 3 6 5" xfId="7045" xr:uid="{00000000-0005-0000-0000-000083040000}"/>
    <cellStyle name="Comma 2 2 3 6 5 2" xfId="37380" xr:uid="{00000000-0005-0000-0000-000084040000}"/>
    <cellStyle name="Comma 2 2 3 6 5 3" xfId="22147" xr:uid="{00000000-0005-0000-0000-000085040000}"/>
    <cellStyle name="Comma 2 2 3 6 6" xfId="32368" xr:uid="{00000000-0005-0000-0000-000086040000}"/>
    <cellStyle name="Comma 2 2 3 6 7" xfId="17134" xr:uid="{00000000-0005-0000-0000-000087040000}"/>
    <cellStyle name="Comma 2 2 3 7" xfId="2821" xr:uid="{00000000-0005-0000-0000-000088040000}"/>
    <cellStyle name="Comma 2 2 3 7 2" xfId="12901" xr:uid="{00000000-0005-0000-0000-000089040000}"/>
    <cellStyle name="Comma 2 2 3 7 2 2" xfId="43232" xr:uid="{00000000-0005-0000-0000-00008A040000}"/>
    <cellStyle name="Comma 2 2 3 7 2 3" xfId="27999" xr:uid="{00000000-0005-0000-0000-00008B040000}"/>
    <cellStyle name="Comma 2 2 3 7 3" xfId="7881" xr:uid="{00000000-0005-0000-0000-00008C040000}"/>
    <cellStyle name="Comma 2 2 3 7 3 2" xfId="38215" xr:uid="{00000000-0005-0000-0000-00008D040000}"/>
    <cellStyle name="Comma 2 2 3 7 3 3" xfId="22982" xr:uid="{00000000-0005-0000-0000-00008E040000}"/>
    <cellStyle name="Comma 2 2 3 7 4" xfId="33202" xr:uid="{00000000-0005-0000-0000-00008F040000}"/>
    <cellStyle name="Comma 2 2 3 7 5" xfId="17969" xr:uid="{00000000-0005-0000-0000-000090040000}"/>
    <cellStyle name="Comma 2 2 3 8" xfId="4516" xr:uid="{00000000-0005-0000-0000-000091040000}"/>
    <cellStyle name="Comma 2 2 3 8 2" xfId="14572" xr:uid="{00000000-0005-0000-0000-000092040000}"/>
    <cellStyle name="Comma 2 2 3 8 2 2" xfId="44903" xr:uid="{00000000-0005-0000-0000-000093040000}"/>
    <cellStyle name="Comma 2 2 3 8 2 3" xfId="29670" xr:uid="{00000000-0005-0000-0000-000094040000}"/>
    <cellStyle name="Comma 2 2 3 8 3" xfId="9552" xr:uid="{00000000-0005-0000-0000-000095040000}"/>
    <cellStyle name="Comma 2 2 3 8 3 2" xfId="39886" xr:uid="{00000000-0005-0000-0000-000096040000}"/>
    <cellStyle name="Comma 2 2 3 8 3 3" xfId="24653" xr:uid="{00000000-0005-0000-0000-000097040000}"/>
    <cellStyle name="Comma 2 2 3 8 4" xfId="34873" xr:uid="{00000000-0005-0000-0000-000098040000}"/>
    <cellStyle name="Comma 2 2 3 8 5" xfId="19640" xr:uid="{00000000-0005-0000-0000-000099040000}"/>
    <cellStyle name="Comma 2 2 3 9" xfId="11228" xr:uid="{00000000-0005-0000-0000-00009A040000}"/>
    <cellStyle name="Comma 2 2 3 9 2" xfId="41561" xr:uid="{00000000-0005-0000-0000-00009B040000}"/>
    <cellStyle name="Comma 2 2 3 9 3" xfId="26328" xr:uid="{00000000-0005-0000-0000-00009C040000}"/>
    <cellStyle name="Comma 2 3" xfId="505" xr:uid="{00000000-0005-0000-0000-00009D040000}"/>
    <cellStyle name="Comma 2 3 2" xfId="670" xr:uid="{00000000-0005-0000-0000-00009E040000}"/>
    <cellStyle name="Comma 2 3 3" xfId="671" xr:uid="{00000000-0005-0000-0000-00009F040000}"/>
    <cellStyle name="Comma 2 3 4" xfId="672" xr:uid="{00000000-0005-0000-0000-0000A0040000}"/>
    <cellStyle name="Comma 2 3 5" xfId="673" xr:uid="{00000000-0005-0000-0000-0000A1040000}"/>
    <cellStyle name="Comma 2 3 6" xfId="674" xr:uid="{00000000-0005-0000-0000-0000A2040000}"/>
    <cellStyle name="Comma 2 3 6 10" xfId="6208" xr:uid="{00000000-0005-0000-0000-0000A3040000}"/>
    <cellStyle name="Comma 2 3 6 10 2" xfId="36545" xr:uid="{00000000-0005-0000-0000-0000A4040000}"/>
    <cellStyle name="Comma 2 3 6 10 3" xfId="21312" xr:uid="{00000000-0005-0000-0000-0000A5040000}"/>
    <cellStyle name="Comma 2 3 6 11" xfId="31534" xr:uid="{00000000-0005-0000-0000-0000A6040000}"/>
    <cellStyle name="Comma 2 3 6 12" xfId="16297" xr:uid="{00000000-0005-0000-0000-0000A7040000}"/>
    <cellStyle name="Comma 2 3 6 2" xfId="1172" xr:uid="{00000000-0005-0000-0000-0000A8040000}"/>
    <cellStyle name="Comma 2 3 6 2 10" xfId="31588" xr:uid="{00000000-0005-0000-0000-0000A9040000}"/>
    <cellStyle name="Comma 2 3 6 2 11" xfId="16351" xr:uid="{00000000-0005-0000-0000-0000AA040000}"/>
    <cellStyle name="Comma 2 3 6 2 2" xfId="1280" xr:uid="{00000000-0005-0000-0000-0000AB040000}"/>
    <cellStyle name="Comma 2 3 6 2 2 10" xfId="16455" xr:uid="{00000000-0005-0000-0000-0000AC040000}"/>
    <cellStyle name="Comma 2 3 6 2 2 2" xfId="1497" xr:uid="{00000000-0005-0000-0000-0000AD040000}"/>
    <cellStyle name="Comma 2 3 6 2 2 2 2" xfId="1918" xr:uid="{00000000-0005-0000-0000-0000AE040000}"/>
    <cellStyle name="Comma 2 3 6 2 2 2 2 2" xfId="2757" xr:uid="{00000000-0005-0000-0000-0000AF040000}"/>
    <cellStyle name="Comma 2 3 6 2 2 2 2 2 2" xfId="4447" xr:uid="{00000000-0005-0000-0000-0000B0040000}"/>
    <cellStyle name="Comma 2 3 6 2 2 2 2 2 2 2" xfId="14520" xr:uid="{00000000-0005-0000-0000-0000B1040000}"/>
    <cellStyle name="Comma 2 3 6 2 2 2 2 2 2 2 2" xfId="44851" xr:uid="{00000000-0005-0000-0000-0000B2040000}"/>
    <cellStyle name="Comma 2 3 6 2 2 2 2 2 2 2 3" xfId="29618" xr:uid="{00000000-0005-0000-0000-0000B3040000}"/>
    <cellStyle name="Comma 2 3 6 2 2 2 2 2 2 3" xfId="9500" xr:uid="{00000000-0005-0000-0000-0000B4040000}"/>
    <cellStyle name="Comma 2 3 6 2 2 2 2 2 2 3 2" xfId="39834" xr:uid="{00000000-0005-0000-0000-0000B5040000}"/>
    <cellStyle name="Comma 2 3 6 2 2 2 2 2 2 3 3" xfId="24601" xr:uid="{00000000-0005-0000-0000-0000B6040000}"/>
    <cellStyle name="Comma 2 3 6 2 2 2 2 2 2 4" xfId="34821" xr:uid="{00000000-0005-0000-0000-0000B7040000}"/>
    <cellStyle name="Comma 2 3 6 2 2 2 2 2 2 5" xfId="19588" xr:uid="{00000000-0005-0000-0000-0000B8040000}"/>
    <cellStyle name="Comma 2 3 6 2 2 2 2 2 3" xfId="6139" xr:uid="{00000000-0005-0000-0000-0000B9040000}"/>
    <cellStyle name="Comma 2 3 6 2 2 2 2 2 3 2" xfId="16191" xr:uid="{00000000-0005-0000-0000-0000BA040000}"/>
    <cellStyle name="Comma 2 3 6 2 2 2 2 2 3 2 2" xfId="46522" xr:uid="{00000000-0005-0000-0000-0000BB040000}"/>
    <cellStyle name="Comma 2 3 6 2 2 2 2 2 3 2 3" xfId="31289" xr:uid="{00000000-0005-0000-0000-0000BC040000}"/>
    <cellStyle name="Comma 2 3 6 2 2 2 2 2 3 3" xfId="11171" xr:uid="{00000000-0005-0000-0000-0000BD040000}"/>
    <cellStyle name="Comma 2 3 6 2 2 2 2 2 3 3 2" xfId="41505" xr:uid="{00000000-0005-0000-0000-0000BE040000}"/>
    <cellStyle name="Comma 2 3 6 2 2 2 2 2 3 3 3" xfId="26272" xr:uid="{00000000-0005-0000-0000-0000BF040000}"/>
    <cellStyle name="Comma 2 3 6 2 2 2 2 2 3 4" xfId="36492" xr:uid="{00000000-0005-0000-0000-0000C0040000}"/>
    <cellStyle name="Comma 2 3 6 2 2 2 2 2 3 5" xfId="21259" xr:uid="{00000000-0005-0000-0000-0000C1040000}"/>
    <cellStyle name="Comma 2 3 6 2 2 2 2 2 4" xfId="12849" xr:uid="{00000000-0005-0000-0000-0000C2040000}"/>
    <cellStyle name="Comma 2 3 6 2 2 2 2 2 4 2" xfId="43180" xr:uid="{00000000-0005-0000-0000-0000C3040000}"/>
    <cellStyle name="Comma 2 3 6 2 2 2 2 2 4 3" xfId="27947" xr:uid="{00000000-0005-0000-0000-0000C4040000}"/>
    <cellStyle name="Comma 2 3 6 2 2 2 2 2 5" xfId="7828" xr:uid="{00000000-0005-0000-0000-0000C5040000}"/>
    <cellStyle name="Comma 2 3 6 2 2 2 2 2 5 2" xfId="38163" xr:uid="{00000000-0005-0000-0000-0000C6040000}"/>
    <cellStyle name="Comma 2 3 6 2 2 2 2 2 5 3" xfId="22930" xr:uid="{00000000-0005-0000-0000-0000C7040000}"/>
    <cellStyle name="Comma 2 3 6 2 2 2 2 2 6" xfId="33151" xr:uid="{00000000-0005-0000-0000-0000C8040000}"/>
    <cellStyle name="Comma 2 3 6 2 2 2 2 2 7" xfId="17917" xr:uid="{00000000-0005-0000-0000-0000C9040000}"/>
    <cellStyle name="Comma 2 3 6 2 2 2 2 3" xfId="3610" xr:uid="{00000000-0005-0000-0000-0000CA040000}"/>
    <cellStyle name="Comma 2 3 6 2 2 2 2 3 2" xfId="13684" xr:uid="{00000000-0005-0000-0000-0000CB040000}"/>
    <cellStyle name="Comma 2 3 6 2 2 2 2 3 2 2" xfId="44015" xr:uid="{00000000-0005-0000-0000-0000CC040000}"/>
    <cellStyle name="Comma 2 3 6 2 2 2 2 3 2 3" xfId="28782" xr:uid="{00000000-0005-0000-0000-0000CD040000}"/>
    <cellStyle name="Comma 2 3 6 2 2 2 2 3 3" xfId="8664" xr:uid="{00000000-0005-0000-0000-0000CE040000}"/>
    <cellStyle name="Comma 2 3 6 2 2 2 2 3 3 2" xfId="38998" xr:uid="{00000000-0005-0000-0000-0000CF040000}"/>
    <cellStyle name="Comma 2 3 6 2 2 2 2 3 3 3" xfId="23765" xr:uid="{00000000-0005-0000-0000-0000D0040000}"/>
    <cellStyle name="Comma 2 3 6 2 2 2 2 3 4" xfId="33985" xr:uid="{00000000-0005-0000-0000-0000D1040000}"/>
    <cellStyle name="Comma 2 3 6 2 2 2 2 3 5" xfId="18752" xr:uid="{00000000-0005-0000-0000-0000D2040000}"/>
    <cellStyle name="Comma 2 3 6 2 2 2 2 4" xfId="5303" xr:uid="{00000000-0005-0000-0000-0000D3040000}"/>
    <cellStyle name="Comma 2 3 6 2 2 2 2 4 2" xfId="15355" xr:uid="{00000000-0005-0000-0000-0000D4040000}"/>
    <cellStyle name="Comma 2 3 6 2 2 2 2 4 2 2" xfId="45686" xr:uid="{00000000-0005-0000-0000-0000D5040000}"/>
    <cellStyle name="Comma 2 3 6 2 2 2 2 4 2 3" xfId="30453" xr:uid="{00000000-0005-0000-0000-0000D6040000}"/>
    <cellStyle name="Comma 2 3 6 2 2 2 2 4 3" xfId="10335" xr:uid="{00000000-0005-0000-0000-0000D7040000}"/>
    <cellStyle name="Comma 2 3 6 2 2 2 2 4 3 2" xfId="40669" xr:uid="{00000000-0005-0000-0000-0000D8040000}"/>
    <cellStyle name="Comma 2 3 6 2 2 2 2 4 3 3" xfId="25436" xr:uid="{00000000-0005-0000-0000-0000D9040000}"/>
    <cellStyle name="Comma 2 3 6 2 2 2 2 4 4" xfId="35656" xr:uid="{00000000-0005-0000-0000-0000DA040000}"/>
    <cellStyle name="Comma 2 3 6 2 2 2 2 4 5" xfId="20423" xr:uid="{00000000-0005-0000-0000-0000DB040000}"/>
    <cellStyle name="Comma 2 3 6 2 2 2 2 5" xfId="12013" xr:uid="{00000000-0005-0000-0000-0000DC040000}"/>
    <cellStyle name="Comma 2 3 6 2 2 2 2 5 2" xfId="42344" xr:uid="{00000000-0005-0000-0000-0000DD040000}"/>
    <cellStyle name="Comma 2 3 6 2 2 2 2 5 3" xfId="27111" xr:uid="{00000000-0005-0000-0000-0000DE040000}"/>
    <cellStyle name="Comma 2 3 6 2 2 2 2 6" xfId="6992" xr:uid="{00000000-0005-0000-0000-0000DF040000}"/>
    <cellStyle name="Comma 2 3 6 2 2 2 2 6 2" xfId="37327" xr:uid="{00000000-0005-0000-0000-0000E0040000}"/>
    <cellStyle name="Comma 2 3 6 2 2 2 2 6 3" xfId="22094" xr:uid="{00000000-0005-0000-0000-0000E1040000}"/>
    <cellStyle name="Comma 2 3 6 2 2 2 2 7" xfId="32315" xr:uid="{00000000-0005-0000-0000-0000E2040000}"/>
    <cellStyle name="Comma 2 3 6 2 2 2 2 8" xfId="17081" xr:uid="{00000000-0005-0000-0000-0000E3040000}"/>
    <cellStyle name="Comma 2 3 6 2 2 2 3" xfId="2339" xr:uid="{00000000-0005-0000-0000-0000E4040000}"/>
    <cellStyle name="Comma 2 3 6 2 2 2 3 2" xfId="4029" xr:uid="{00000000-0005-0000-0000-0000E5040000}"/>
    <cellStyle name="Comma 2 3 6 2 2 2 3 2 2" xfId="14102" xr:uid="{00000000-0005-0000-0000-0000E6040000}"/>
    <cellStyle name="Comma 2 3 6 2 2 2 3 2 2 2" xfId="44433" xr:uid="{00000000-0005-0000-0000-0000E7040000}"/>
    <cellStyle name="Comma 2 3 6 2 2 2 3 2 2 3" xfId="29200" xr:uid="{00000000-0005-0000-0000-0000E8040000}"/>
    <cellStyle name="Comma 2 3 6 2 2 2 3 2 3" xfId="9082" xr:uid="{00000000-0005-0000-0000-0000E9040000}"/>
    <cellStyle name="Comma 2 3 6 2 2 2 3 2 3 2" xfId="39416" xr:uid="{00000000-0005-0000-0000-0000EA040000}"/>
    <cellStyle name="Comma 2 3 6 2 2 2 3 2 3 3" xfId="24183" xr:uid="{00000000-0005-0000-0000-0000EB040000}"/>
    <cellStyle name="Comma 2 3 6 2 2 2 3 2 4" xfId="34403" xr:uid="{00000000-0005-0000-0000-0000EC040000}"/>
    <cellStyle name="Comma 2 3 6 2 2 2 3 2 5" xfId="19170" xr:uid="{00000000-0005-0000-0000-0000ED040000}"/>
    <cellStyle name="Comma 2 3 6 2 2 2 3 3" xfId="5721" xr:uid="{00000000-0005-0000-0000-0000EE040000}"/>
    <cellStyle name="Comma 2 3 6 2 2 2 3 3 2" xfId="15773" xr:uid="{00000000-0005-0000-0000-0000EF040000}"/>
    <cellStyle name="Comma 2 3 6 2 2 2 3 3 2 2" xfId="46104" xr:uid="{00000000-0005-0000-0000-0000F0040000}"/>
    <cellStyle name="Comma 2 3 6 2 2 2 3 3 2 3" xfId="30871" xr:uid="{00000000-0005-0000-0000-0000F1040000}"/>
    <cellStyle name="Comma 2 3 6 2 2 2 3 3 3" xfId="10753" xr:uid="{00000000-0005-0000-0000-0000F2040000}"/>
    <cellStyle name="Comma 2 3 6 2 2 2 3 3 3 2" xfId="41087" xr:uid="{00000000-0005-0000-0000-0000F3040000}"/>
    <cellStyle name="Comma 2 3 6 2 2 2 3 3 3 3" xfId="25854" xr:uid="{00000000-0005-0000-0000-0000F4040000}"/>
    <cellStyle name="Comma 2 3 6 2 2 2 3 3 4" xfId="36074" xr:uid="{00000000-0005-0000-0000-0000F5040000}"/>
    <cellStyle name="Comma 2 3 6 2 2 2 3 3 5" xfId="20841" xr:uid="{00000000-0005-0000-0000-0000F6040000}"/>
    <cellStyle name="Comma 2 3 6 2 2 2 3 4" xfId="12431" xr:uid="{00000000-0005-0000-0000-0000F7040000}"/>
    <cellStyle name="Comma 2 3 6 2 2 2 3 4 2" xfId="42762" xr:uid="{00000000-0005-0000-0000-0000F8040000}"/>
    <cellStyle name="Comma 2 3 6 2 2 2 3 4 3" xfId="27529" xr:uid="{00000000-0005-0000-0000-0000F9040000}"/>
    <cellStyle name="Comma 2 3 6 2 2 2 3 5" xfId="7410" xr:uid="{00000000-0005-0000-0000-0000FA040000}"/>
    <cellStyle name="Comma 2 3 6 2 2 2 3 5 2" xfId="37745" xr:uid="{00000000-0005-0000-0000-0000FB040000}"/>
    <cellStyle name="Comma 2 3 6 2 2 2 3 5 3" xfId="22512" xr:uid="{00000000-0005-0000-0000-0000FC040000}"/>
    <cellStyle name="Comma 2 3 6 2 2 2 3 6" xfId="32733" xr:uid="{00000000-0005-0000-0000-0000FD040000}"/>
    <cellStyle name="Comma 2 3 6 2 2 2 3 7" xfId="17499" xr:uid="{00000000-0005-0000-0000-0000FE040000}"/>
    <cellStyle name="Comma 2 3 6 2 2 2 4" xfId="3192" xr:uid="{00000000-0005-0000-0000-0000FF040000}"/>
    <cellStyle name="Comma 2 3 6 2 2 2 4 2" xfId="13266" xr:uid="{00000000-0005-0000-0000-000000050000}"/>
    <cellStyle name="Comma 2 3 6 2 2 2 4 2 2" xfId="43597" xr:uid="{00000000-0005-0000-0000-000001050000}"/>
    <cellStyle name="Comma 2 3 6 2 2 2 4 2 3" xfId="28364" xr:uid="{00000000-0005-0000-0000-000002050000}"/>
    <cellStyle name="Comma 2 3 6 2 2 2 4 3" xfId="8246" xr:uid="{00000000-0005-0000-0000-000003050000}"/>
    <cellStyle name="Comma 2 3 6 2 2 2 4 3 2" xfId="38580" xr:uid="{00000000-0005-0000-0000-000004050000}"/>
    <cellStyle name="Comma 2 3 6 2 2 2 4 3 3" xfId="23347" xr:uid="{00000000-0005-0000-0000-000005050000}"/>
    <cellStyle name="Comma 2 3 6 2 2 2 4 4" xfId="33567" xr:uid="{00000000-0005-0000-0000-000006050000}"/>
    <cellStyle name="Comma 2 3 6 2 2 2 4 5" xfId="18334" xr:uid="{00000000-0005-0000-0000-000007050000}"/>
    <cellStyle name="Comma 2 3 6 2 2 2 5" xfId="4885" xr:uid="{00000000-0005-0000-0000-000008050000}"/>
    <cellStyle name="Comma 2 3 6 2 2 2 5 2" xfId="14937" xr:uid="{00000000-0005-0000-0000-000009050000}"/>
    <cellStyle name="Comma 2 3 6 2 2 2 5 2 2" xfId="45268" xr:uid="{00000000-0005-0000-0000-00000A050000}"/>
    <cellStyle name="Comma 2 3 6 2 2 2 5 2 3" xfId="30035" xr:uid="{00000000-0005-0000-0000-00000B050000}"/>
    <cellStyle name="Comma 2 3 6 2 2 2 5 3" xfId="9917" xr:uid="{00000000-0005-0000-0000-00000C050000}"/>
    <cellStyle name="Comma 2 3 6 2 2 2 5 3 2" xfId="40251" xr:uid="{00000000-0005-0000-0000-00000D050000}"/>
    <cellStyle name="Comma 2 3 6 2 2 2 5 3 3" xfId="25018" xr:uid="{00000000-0005-0000-0000-00000E050000}"/>
    <cellStyle name="Comma 2 3 6 2 2 2 5 4" xfId="35238" xr:uid="{00000000-0005-0000-0000-00000F050000}"/>
    <cellStyle name="Comma 2 3 6 2 2 2 5 5" xfId="20005" xr:uid="{00000000-0005-0000-0000-000010050000}"/>
    <cellStyle name="Comma 2 3 6 2 2 2 6" xfId="11595" xr:uid="{00000000-0005-0000-0000-000011050000}"/>
    <cellStyle name="Comma 2 3 6 2 2 2 6 2" xfId="41926" xr:uid="{00000000-0005-0000-0000-000012050000}"/>
    <cellStyle name="Comma 2 3 6 2 2 2 6 3" xfId="26693" xr:uid="{00000000-0005-0000-0000-000013050000}"/>
    <cellStyle name="Comma 2 3 6 2 2 2 7" xfId="6574" xr:uid="{00000000-0005-0000-0000-000014050000}"/>
    <cellStyle name="Comma 2 3 6 2 2 2 7 2" xfId="36909" xr:uid="{00000000-0005-0000-0000-000015050000}"/>
    <cellStyle name="Comma 2 3 6 2 2 2 7 3" xfId="21676" xr:uid="{00000000-0005-0000-0000-000016050000}"/>
    <cellStyle name="Comma 2 3 6 2 2 2 8" xfId="31897" xr:uid="{00000000-0005-0000-0000-000017050000}"/>
    <cellStyle name="Comma 2 3 6 2 2 2 9" xfId="16663" xr:uid="{00000000-0005-0000-0000-000018050000}"/>
    <cellStyle name="Comma 2 3 6 2 2 3" xfId="1710" xr:uid="{00000000-0005-0000-0000-000019050000}"/>
    <cellStyle name="Comma 2 3 6 2 2 3 2" xfId="2549" xr:uid="{00000000-0005-0000-0000-00001A050000}"/>
    <cellStyle name="Comma 2 3 6 2 2 3 2 2" xfId="4239" xr:uid="{00000000-0005-0000-0000-00001B050000}"/>
    <cellStyle name="Comma 2 3 6 2 2 3 2 2 2" xfId="14312" xr:uid="{00000000-0005-0000-0000-00001C050000}"/>
    <cellStyle name="Comma 2 3 6 2 2 3 2 2 2 2" xfId="44643" xr:uid="{00000000-0005-0000-0000-00001D050000}"/>
    <cellStyle name="Comma 2 3 6 2 2 3 2 2 2 3" xfId="29410" xr:uid="{00000000-0005-0000-0000-00001E050000}"/>
    <cellStyle name="Comma 2 3 6 2 2 3 2 2 3" xfId="9292" xr:uid="{00000000-0005-0000-0000-00001F050000}"/>
    <cellStyle name="Comma 2 3 6 2 2 3 2 2 3 2" xfId="39626" xr:uid="{00000000-0005-0000-0000-000020050000}"/>
    <cellStyle name="Comma 2 3 6 2 2 3 2 2 3 3" xfId="24393" xr:uid="{00000000-0005-0000-0000-000021050000}"/>
    <cellStyle name="Comma 2 3 6 2 2 3 2 2 4" xfId="34613" xr:uid="{00000000-0005-0000-0000-000022050000}"/>
    <cellStyle name="Comma 2 3 6 2 2 3 2 2 5" xfId="19380" xr:uid="{00000000-0005-0000-0000-000023050000}"/>
    <cellStyle name="Comma 2 3 6 2 2 3 2 3" xfId="5931" xr:uid="{00000000-0005-0000-0000-000024050000}"/>
    <cellStyle name="Comma 2 3 6 2 2 3 2 3 2" xfId="15983" xr:uid="{00000000-0005-0000-0000-000025050000}"/>
    <cellStyle name="Comma 2 3 6 2 2 3 2 3 2 2" xfId="46314" xr:uid="{00000000-0005-0000-0000-000026050000}"/>
    <cellStyle name="Comma 2 3 6 2 2 3 2 3 2 3" xfId="31081" xr:uid="{00000000-0005-0000-0000-000027050000}"/>
    <cellStyle name="Comma 2 3 6 2 2 3 2 3 3" xfId="10963" xr:uid="{00000000-0005-0000-0000-000028050000}"/>
    <cellStyle name="Comma 2 3 6 2 2 3 2 3 3 2" xfId="41297" xr:uid="{00000000-0005-0000-0000-000029050000}"/>
    <cellStyle name="Comma 2 3 6 2 2 3 2 3 3 3" xfId="26064" xr:uid="{00000000-0005-0000-0000-00002A050000}"/>
    <cellStyle name="Comma 2 3 6 2 2 3 2 3 4" xfId="36284" xr:uid="{00000000-0005-0000-0000-00002B050000}"/>
    <cellStyle name="Comma 2 3 6 2 2 3 2 3 5" xfId="21051" xr:uid="{00000000-0005-0000-0000-00002C050000}"/>
    <cellStyle name="Comma 2 3 6 2 2 3 2 4" xfId="12641" xr:uid="{00000000-0005-0000-0000-00002D050000}"/>
    <cellStyle name="Comma 2 3 6 2 2 3 2 4 2" xfId="42972" xr:uid="{00000000-0005-0000-0000-00002E050000}"/>
    <cellStyle name="Comma 2 3 6 2 2 3 2 4 3" xfId="27739" xr:uid="{00000000-0005-0000-0000-00002F050000}"/>
    <cellStyle name="Comma 2 3 6 2 2 3 2 5" xfId="7620" xr:uid="{00000000-0005-0000-0000-000030050000}"/>
    <cellStyle name="Comma 2 3 6 2 2 3 2 5 2" xfId="37955" xr:uid="{00000000-0005-0000-0000-000031050000}"/>
    <cellStyle name="Comma 2 3 6 2 2 3 2 5 3" xfId="22722" xr:uid="{00000000-0005-0000-0000-000032050000}"/>
    <cellStyle name="Comma 2 3 6 2 2 3 2 6" xfId="32943" xr:uid="{00000000-0005-0000-0000-000033050000}"/>
    <cellStyle name="Comma 2 3 6 2 2 3 2 7" xfId="17709" xr:uid="{00000000-0005-0000-0000-000034050000}"/>
    <cellStyle name="Comma 2 3 6 2 2 3 3" xfId="3402" xr:uid="{00000000-0005-0000-0000-000035050000}"/>
    <cellStyle name="Comma 2 3 6 2 2 3 3 2" xfId="13476" xr:uid="{00000000-0005-0000-0000-000036050000}"/>
    <cellStyle name="Comma 2 3 6 2 2 3 3 2 2" xfId="43807" xr:uid="{00000000-0005-0000-0000-000037050000}"/>
    <cellStyle name="Comma 2 3 6 2 2 3 3 2 3" xfId="28574" xr:uid="{00000000-0005-0000-0000-000038050000}"/>
    <cellStyle name="Comma 2 3 6 2 2 3 3 3" xfId="8456" xr:uid="{00000000-0005-0000-0000-000039050000}"/>
    <cellStyle name="Comma 2 3 6 2 2 3 3 3 2" xfId="38790" xr:uid="{00000000-0005-0000-0000-00003A050000}"/>
    <cellStyle name="Comma 2 3 6 2 2 3 3 3 3" xfId="23557" xr:uid="{00000000-0005-0000-0000-00003B050000}"/>
    <cellStyle name="Comma 2 3 6 2 2 3 3 4" xfId="33777" xr:uid="{00000000-0005-0000-0000-00003C050000}"/>
    <cellStyle name="Comma 2 3 6 2 2 3 3 5" xfId="18544" xr:uid="{00000000-0005-0000-0000-00003D050000}"/>
    <cellStyle name="Comma 2 3 6 2 2 3 4" xfId="5095" xr:uid="{00000000-0005-0000-0000-00003E050000}"/>
    <cellStyle name="Comma 2 3 6 2 2 3 4 2" xfId="15147" xr:uid="{00000000-0005-0000-0000-00003F050000}"/>
    <cellStyle name="Comma 2 3 6 2 2 3 4 2 2" xfId="45478" xr:uid="{00000000-0005-0000-0000-000040050000}"/>
    <cellStyle name="Comma 2 3 6 2 2 3 4 2 3" xfId="30245" xr:uid="{00000000-0005-0000-0000-000041050000}"/>
    <cellStyle name="Comma 2 3 6 2 2 3 4 3" xfId="10127" xr:uid="{00000000-0005-0000-0000-000042050000}"/>
    <cellStyle name="Comma 2 3 6 2 2 3 4 3 2" xfId="40461" xr:uid="{00000000-0005-0000-0000-000043050000}"/>
    <cellStyle name="Comma 2 3 6 2 2 3 4 3 3" xfId="25228" xr:uid="{00000000-0005-0000-0000-000044050000}"/>
    <cellStyle name="Comma 2 3 6 2 2 3 4 4" xfId="35448" xr:uid="{00000000-0005-0000-0000-000045050000}"/>
    <cellStyle name="Comma 2 3 6 2 2 3 4 5" xfId="20215" xr:uid="{00000000-0005-0000-0000-000046050000}"/>
    <cellStyle name="Comma 2 3 6 2 2 3 5" xfId="11805" xr:uid="{00000000-0005-0000-0000-000047050000}"/>
    <cellStyle name="Comma 2 3 6 2 2 3 5 2" xfId="42136" xr:uid="{00000000-0005-0000-0000-000048050000}"/>
    <cellStyle name="Comma 2 3 6 2 2 3 5 3" xfId="26903" xr:uid="{00000000-0005-0000-0000-000049050000}"/>
    <cellStyle name="Comma 2 3 6 2 2 3 6" xfId="6784" xr:uid="{00000000-0005-0000-0000-00004A050000}"/>
    <cellStyle name="Comma 2 3 6 2 2 3 6 2" xfId="37119" xr:uid="{00000000-0005-0000-0000-00004B050000}"/>
    <cellStyle name="Comma 2 3 6 2 2 3 6 3" xfId="21886" xr:uid="{00000000-0005-0000-0000-00004C050000}"/>
    <cellStyle name="Comma 2 3 6 2 2 3 7" xfId="32107" xr:uid="{00000000-0005-0000-0000-00004D050000}"/>
    <cellStyle name="Comma 2 3 6 2 2 3 8" xfId="16873" xr:uid="{00000000-0005-0000-0000-00004E050000}"/>
    <cellStyle name="Comma 2 3 6 2 2 4" xfId="2131" xr:uid="{00000000-0005-0000-0000-00004F050000}"/>
    <cellStyle name="Comma 2 3 6 2 2 4 2" xfId="3821" xr:uid="{00000000-0005-0000-0000-000050050000}"/>
    <cellStyle name="Comma 2 3 6 2 2 4 2 2" xfId="13894" xr:uid="{00000000-0005-0000-0000-000051050000}"/>
    <cellStyle name="Comma 2 3 6 2 2 4 2 2 2" xfId="44225" xr:uid="{00000000-0005-0000-0000-000052050000}"/>
    <cellStyle name="Comma 2 3 6 2 2 4 2 2 3" xfId="28992" xr:uid="{00000000-0005-0000-0000-000053050000}"/>
    <cellStyle name="Comma 2 3 6 2 2 4 2 3" xfId="8874" xr:uid="{00000000-0005-0000-0000-000054050000}"/>
    <cellStyle name="Comma 2 3 6 2 2 4 2 3 2" xfId="39208" xr:uid="{00000000-0005-0000-0000-000055050000}"/>
    <cellStyle name="Comma 2 3 6 2 2 4 2 3 3" xfId="23975" xr:uid="{00000000-0005-0000-0000-000056050000}"/>
    <cellStyle name="Comma 2 3 6 2 2 4 2 4" xfId="34195" xr:uid="{00000000-0005-0000-0000-000057050000}"/>
    <cellStyle name="Comma 2 3 6 2 2 4 2 5" xfId="18962" xr:uid="{00000000-0005-0000-0000-000058050000}"/>
    <cellStyle name="Comma 2 3 6 2 2 4 3" xfId="5513" xr:uid="{00000000-0005-0000-0000-000059050000}"/>
    <cellStyle name="Comma 2 3 6 2 2 4 3 2" xfId="15565" xr:uid="{00000000-0005-0000-0000-00005A050000}"/>
    <cellStyle name="Comma 2 3 6 2 2 4 3 2 2" xfId="45896" xr:uid="{00000000-0005-0000-0000-00005B050000}"/>
    <cellStyle name="Comma 2 3 6 2 2 4 3 2 3" xfId="30663" xr:uid="{00000000-0005-0000-0000-00005C050000}"/>
    <cellStyle name="Comma 2 3 6 2 2 4 3 3" xfId="10545" xr:uid="{00000000-0005-0000-0000-00005D050000}"/>
    <cellStyle name="Comma 2 3 6 2 2 4 3 3 2" xfId="40879" xr:uid="{00000000-0005-0000-0000-00005E050000}"/>
    <cellStyle name="Comma 2 3 6 2 2 4 3 3 3" xfId="25646" xr:uid="{00000000-0005-0000-0000-00005F050000}"/>
    <cellStyle name="Comma 2 3 6 2 2 4 3 4" xfId="35866" xr:uid="{00000000-0005-0000-0000-000060050000}"/>
    <cellStyle name="Comma 2 3 6 2 2 4 3 5" xfId="20633" xr:uid="{00000000-0005-0000-0000-000061050000}"/>
    <cellStyle name="Comma 2 3 6 2 2 4 4" xfId="12223" xr:uid="{00000000-0005-0000-0000-000062050000}"/>
    <cellStyle name="Comma 2 3 6 2 2 4 4 2" xfId="42554" xr:uid="{00000000-0005-0000-0000-000063050000}"/>
    <cellStyle name="Comma 2 3 6 2 2 4 4 3" xfId="27321" xr:uid="{00000000-0005-0000-0000-000064050000}"/>
    <cellStyle name="Comma 2 3 6 2 2 4 5" xfId="7202" xr:uid="{00000000-0005-0000-0000-000065050000}"/>
    <cellStyle name="Comma 2 3 6 2 2 4 5 2" xfId="37537" xr:uid="{00000000-0005-0000-0000-000066050000}"/>
    <cellStyle name="Comma 2 3 6 2 2 4 5 3" xfId="22304" xr:uid="{00000000-0005-0000-0000-000067050000}"/>
    <cellStyle name="Comma 2 3 6 2 2 4 6" xfId="32525" xr:uid="{00000000-0005-0000-0000-000068050000}"/>
    <cellStyle name="Comma 2 3 6 2 2 4 7" xfId="17291" xr:uid="{00000000-0005-0000-0000-000069050000}"/>
    <cellStyle name="Comma 2 3 6 2 2 5" xfId="2984" xr:uid="{00000000-0005-0000-0000-00006A050000}"/>
    <cellStyle name="Comma 2 3 6 2 2 5 2" xfId="13058" xr:uid="{00000000-0005-0000-0000-00006B050000}"/>
    <cellStyle name="Comma 2 3 6 2 2 5 2 2" xfId="43389" xr:uid="{00000000-0005-0000-0000-00006C050000}"/>
    <cellStyle name="Comma 2 3 6 2 2 5 2 3" xfId="28156" xr:uid="{00000000-0005-0000-0000-00006D050000}"/>
    <cellStyle name="Comma 2 3 6 2 2 5 3" xfId="8038" xr:uid="{00000000-0005-0000-0000-00006E050000}"/>
    <cellStyle name="Comma 2 3 6 2 2 5 3 2" xfId="38372" xr:uid="{00000000-0005-0000-0000-00006F050000}"/>
    <cellStyle name="Comma 2 3 6 2 2 5 3 3" xfId="23139" xr:uid="{00000000-0005-0000-0000-000070050000}"/>
    <cellStyle name="Comma 2 3 6 2 2 5 4" xfId="33359" xr:uid="{00000000-0005-0000-0000-000071050000}"/>
    <cellStyle name="Comma 2 3 6 2 2 5 5" xfId="18126" xr:uid="{00000000-0005-0000-0000-000072050000}"/>
    <cellStyle name="Comma 2 3 6 2 2 6" xfId="4677" xr:uid="{00000000-0005-0000-0000-000073050000}"/>
    <cellStyle name="Comma 2 3 6 2 2 6 2" xfId="14729" xr:uid="{00000000-0005-0000-0000-000074050000}"/>
    <cellStyle name="Comma 2 3 6 2 2 6 2 2" xfId="45060" xr:uid="{00000000-0005-0000-0000-000075050000}"/>
    <cellStyle name="Comma 2 3 6 2 2 6 2 3" xfId="29827" xr:uid="{00000000-0005-0000-0000-000076050000}"/>
    <cellStyle name="Comma 2 3 6 2 2 6 3" xfId="9709" xr:uid="{00000000-0005-0000-0000-000077050000}"/>
    <cellStyle name="Comma 2 3 6 2 2 6 3 2" xfId="40043" xr:uid="{00000000-0005-0000-0000-000078050000}"/>
    <cellStyle name="Comma 2 3 6 2 2 6 3 3" xfId="24810" xr:uid="{00000000-0005-0000-0000-000079050000}"/>
    <cellStyle name="Comma 2 3 6 2 2 6 4" xfId="35030" xr:uid="{00000000-0005-0000-0000-00007A050000}"/>
    <cellStyle name="Comma 2 3 6 2 2 6 5" xfId="19797" xr:uid="{00000000-0005-0000-0000-00007B050000}"/>
    <cellStyle name="Comma 2 3 6 2 2 7" xfId="11387" xr:uid="{00000000-0005-0000-0000-00007C050000}"/>
    <cellStyle name="Comma 2 3 6 2 2 7 2" xfId="41718" xr:uid="{00000000-0005-0000-0000-00007D050000}"/>
    <cellStyle name="Comma 2 3 6 2 2 7 3" xfId="26485" xr:uid="{00000000-0005-0000-0000-00007E050000}"/>
    <cellStyle name="Comma 2 3 6 2 2 8" xfId="6366" xr:uid="{00000000-0005-0000-0000-00007F050000}"/>
    <cellStyle name="Comma 2 3 6 2 2 8 2" xfId="36701" xr:uid="{00000000-0005-0000-0000-000080050000}"/>
    <cellStyle name="Comma 2 3 6 2 2 8 3" xfId="21468" xr:uid="{00000000-0005-0000-0000-000081050000}"/>
    <cellStyle name="Comma 2 3 6 2 2 9" xfId="31689" xr:uid="{00000000-0005-0000-0000-000082050000}"/>
    <cellStyle name="Comma 2 3 6 2 3" xfId="1393" xr:uid="{00000000-0005-0000-0000-000083050000}"/>
    <cellStyle name="Comma 2 3 6 2 3 2" xfId="1814" xr:uid="{00000000-0005-0000-0000-000084050000}"/>
    <cellStyle name="Comma 2 3 6 2 3 2 2" xfId="2653" xr:uid="{00000000-0005-0000-0000-000085050000}"/>
    <cellStyle name="Comma 2 3 6 2 3 2 2 2" xfId="4343" xr:uid="{00000000-0005-0000-0000-000086050000}"/>
    <cellStyle name="Comma 2 3 6 2 3 2 2 2 2" xfId="14416" xr:uid="{00000000-0005-0000-0000-000087050000}"/>
    <cellStyle name="Comma 2 3 6 2 3 2 2 2 2 2" xfId="44747" xr:uid="{00000000-0005-0000-0000-000088050000}"/>
    <cellStyle name="Comma 2 3 6 2 3 2 2 2 2 3" xfId="29514" xr:uid="{00000000-0005-0000-0000-000089050000}"/>
    <cellStyle name="Comma 2 3 6 2 3 2 2 2 3" xfId="9396" xr:uid="{00000000-0005-0000-0000-00008A050000}"/>
    <cellStyle name="Comma 2 3 6 2 3 2 2 2 3 2" xfId="39730" xr:uid="{00000000-0005-0000-0000-00008B050000}"/>
    <cellStyle name="Comma 2 3 6 2 3 2 2 2 3 3" xfId="24497" xr:uid="{00000000-0005-0000-0000-00008C050000}"/>
    <cellStyle name="Comma 2 3 6 2 3 2 2 2 4" xfId="34717" xr:uid="{00000000-0005-0000-0000-00008D050000}"/>
    <cellStyle name="Comma 2 3 6 2 3 2 2 2 5" xfId="19484" xr:uid="{00000000-0005-0000-0000-00008E050000}"/>
    <cellStyle name="Comma 2 3 6 2 3 2 2 3" xfId="6035" xr:uid="{00000000-0005-0000-0000-00008F050000}"/>
    <cellStyle name="Comma 2 3 6 2 3 2 2 3 2" xfId="16087" xr:uid="{00000000-0005-0000-0000-000090050000}"/>
    <cellStyle name="Comma 2 3 6 2 3 2 2 3 2 2" xfId="46418" xr:uid="{00000000-0005-0000-0000-000091050000}"/>
    <cellStyle name="Comma 2 3 6 2 3 2 2 3 2 3" xfId="31185" xr:uid="{00000000-0005-0000-0000-000092050000}"/>
    <cellStyle name="Comma 2 3 6 2 3 2 2 3 3" xfId="11067" xr:uid="{00000000-0005-0000-0000-000093050000}"/>
    <cellStyle name="Comma 2 3 6 2 3 2 2 3 3 2" xfId="41401" xr:uid="{00000000-0005-0000-0000-000094050000}"/>
    <cellStyle name="Comma 2 3 6 2 3 2 2 3 3 3" xfId="26168" xr:uid="{00000000-0005-0000-0000-000095050000}"/>
    <cellStyle name="Comma 2 3 6 2 3 2 2 3 4" xfId="36388" xr:uid="{00000000-0005-0000-0000-000096050000}"/>
    <cellStyle name="Comma 2 3 6 2 3 2 2 3 5" xfId="21155" xr:uid="{00000000-0005-0000-0000-000097050000}"/>
    <cellStyle name="Comma 2 3 6 2 3 2 2 4" xfId="12745" xr:uid="{00000000-0005-0000-0000-000098050000}"/>
    <cellStyle name="Comma 2 3 6 2 3 2 2 4 2" xfId="43076" xr:uid="{00000000-0005-0000-0000-000099050000}"/>
    <cellStyle name="Comma 2 3 6 2 3 2 2 4 3" xfId="27843" xr:uid="{00000000-0005-0000-0000-00009A050000}"/>
    <cellStyle name="Comma 2 3 6 2 3 2 2 5" xfId="7724" xr:uid="{00000000-0005-0000-0000-00009B050000}"/>
    <cellStyle name="Comma 2 3 6 2 3 2 2 5 2" xfId="38059" xr:uid="{00000000-0005-0000-0000-00009C050000}"/>
    <cellStyle name="Comma 2 3 6 2 3 2 2 5 3" xfId="22826" xr:uid="{00000000-0005-0000-0000-00009D050000}"/>
    <cellStyle name="Comma 2 3 6 2 3 2 2 6" xfId="33047" xr:uid="{00000000-0005-0000-0000-00009E050000}"/>
    <cellStyle name="Comma 2 3 6 2 3 2 2 7" xfId="17813" xr:uid="{00000000-0005-0000-0000-00009F050000}"/>
    <cellStyle name="Comma 2 3 6 2 3 2 3" xfId="3506" xr:uid="{00000000-0005-0000-0000-0000A0050000}"/>
    <cellStyle name="Comma 2 3 6 2 3 2 3 2" xfId="13580" xr:uid="{00000000-0005-0000-0000-0000A1050000}"/>
    <cellStyle name="Comma 2 3 6 2 3 2 3 2 2" xfId="43911" xr:uid="{00000000-0005-0000-0000-0000A2050000}"/>
    <cellStyle name="Comma 2 3 6 2 3 2 3 2 3" xfId="28678" xr:uid="{00000000-0005-0000-0000-0000A3050000}"/>
    <cellStyle name="Comma 2 3 6 2 3 2 3 3" xfId="8560" xr:uid="{00000000-0005-0000-0000-0000A4050000}"/>
    <cellStyle name="Comma 2 3 6 2 3 2 3 3 2" xfId="38894" xr:uid="{00000000-0005-0000-0000-0000A5050000}"/>
    <cellStyle name="Comma 2 3 6 2 3 2 3 3 3" xfId="23661" xr:uid="{00000000-0005-0000-0000-0000A6050000}"/>
    <cellStyle name="Comma 2 3 6 2 3 2 3 4" xfId="33881" xr:uid="{00000000-0005-0000-0000-0000A7050000}"/>
    <cellStyle name="Comma 2 3 6 2 3 2 3 5" xfId="18648" xr:uid="{00000000-0005-0000-0000-0000A8050000}"/>
    <cellStyle name="Comma 2 3 6 2 3 2 4" xfId="5199" xr:uid="{00000000-0005-0000-0000-0000A9050000}"/>
    <cellStyle name="Comma 2 3 6 2 3 2 4 2" xfId="15251" xr:uid="{00000000-0005-0000-0000-0000AA050000}"/>
    <cellStyle name="Comma 2 3 6 2 3 2 4 2 2" xfId="45582" xr:uid="{00000000-0005-0000-0000-0000AB050000}"/>
    <cellStyle name="Comma 2 3 6 2 3 2 4 2 3" xfId="30349" xr:uid="{00000000-0005-0000-0000-0000AC050000}"/>
    <cellStyle name="Comma 2 3 6 2 3 2 4 3" xfId="10231" xr:uid="{00000000-0005-0000-0000-0000AD050000}"/>
    <cellStyle name="Comma 2 3 6 2 3 2 4 3 2" xfId="40565" xr:uid="{00000000-0005-0000-0000-0000AE050000}"/>
    <cellStyle name="Comma 2 3 6 2 3 2 4 3 3" xfId="25332" xr:uid="{00000000-0005-0000-0000-0000AF050000}"/>
    <cellStyle name="Comma 2 3 6 2 3 2 4 4" xfId="35552" xr:uid="{00000000-0005-0000-0000-0000B0050000}"/>
    <cellStyle name="Comma 2 3 6 2 3 2 4 5" xfId="20319" xr:uid="{00000000-0005-0000-0000-0000B1050000}"/>
    <cellStyle name="Comma 2 3 6 2 3 2 5" xfId="11909" xr:uid="{00000000-0005-0000-0000-0000B2050000}"/>
    <cellStyle name="Comma 2 3 6 2 3 2 5 2" xfId="42240" xr:uid="{00000000-0005-0000-0000-0000B3050000}"/>
    <cellStyle name="Comma 2 3 6 2 3 2 5 3" xfId="27007" xr:uid="{00000000-0005-0000-0000-0000B4050000}"/>
    <cellStyle name="Comma 2 3 6 2 3 2 6" xfId="6888" xr:uid="{00000000-0005-0000-0000-0000B5050000}"/>
    <cellStyle name="Comma 2 3 6 2 3 2 6 2" xfId="37223" xr:uid="{00000000-0005-0000-0000-0000B6050000}"/>
    <cellStyle name="Comma 2 3 6 2 3 2 6 3" xfId="21990" xr:uid="{00000000-0005-0000-0000-0000B7050000}"/>
    <cellStyle name="Comma 2 3 6 2 3 2 7" xfId="32211" xr:uid="{00000000-0005-0000-0000-0000B8050000}"/>
    <cellStyle name="Comma 2 3 6 2 3 2 8" xfId="16977" xr:uid="{00000000-0005-0000-0000-0000B9050000}"/>
    <cellStyle name="Comma 2 3 6 2 3 3" xfId="2235" xr:uid="{00000000-0005-0000-0000-0000BA050000}"/>
    <cellStyle name="Comma 2 3 6 2 3 3 2" xfId="3925" xr:uid="{00000000-0005-0000-0000-0000BB050000}"/>
    <cellStyle name="Comma 2 3 6 2 3 3 2 2" xfId="13998" xr:uid="{00000000-0005-0000-0000-0000BC050000}"/>
    <cellStyle name="Comma 2 3 6 2 3 3 2 2 2" xfId="44329" xr:uid="{00000000-0005-0000-0000-0000BD050000}"/>
    <cellStyle name="Comma 2 3 6 2 3 3 2 2 3" xfId="29096" xr:uid="{00000000-0005-0000-0000-0000BE050000}"/>
    <cellStyle name="Comma 2 3 6 2 3 3 2 3" xfId="8978" xr:uid="{00000000-0005-0000-0000-0000BF050000}"/>
    <cellStyle name="Comma 2 3 6 2 3 3 2 3 2" xfId="39312" xr:uid="{00000000-0005-0000-0000-0000C0050000}"/>
    <cellStyle name="Comma 2 3 6 2 3 3 2 3 3" xfId="24079" xr:uid="{00000000-0005-0000-0000-0000C1050000}"/>
    <cellStyle name="Comma 2 3 6 2 3 3 2 4" xfId="34299" xr:uid="{00000000-0005-0000-0000-0000C2050000}"/>
    <cellStyle name="Comma 2 3 6 2 3 3 2 5" xfId="19066" xr:uid="{00000000-0005-0000-0000-0000C3050000}"/>
    <cellStyle name="Comma 2 3 6 2 3 3 3" xfId="5617" xr:uid="{00000000-0005-0000-0000-0000C4050000}"/>
    <cellStyle name="Comma 2 3 6 2 3 3 3 2" xfId="15669" xr:uid="{00000000-0005-0000-0000-0000C5050000}"/>
    <cellStyle name="Comma 2 3 6 2 3 3 3 2 2" xfId="46000" xr:uid="{00000000-0005-0000-0000-0000C6050000}"/>
    <cellStyle name="Comma 2 3 6 2 3 3 3 2 3" xfId="30767" xr:uid="{00000000-0005-0000-0000-0000C7050000}"/>
    <cellStyle name="Comma 2 3 6 2 3 3 3 3" xfId="10649" xr:uid="{00000000-0005-0000-0000-0000C8050000}"/>
    <cellStyle name="Comma 2 3 6 2 3 3 3 3 2" xfId="40983" xr:uid="{00000000-0005-0000-0000-0000C9050000}"/>
    <cellStyle name="Comma 2 3 6 2 3 3 3 3 3" xfId="25750" xr:uid="{00000000-0005-0000-0000-0000CA050000}"/>
    <cellStyle name="Comma 2 3 6 2 3 3 3 4" xfId="35970" xr:uid="{00000000-0005-0000-0000-0000CB050000}"/>
    <cellStyle name="Comma 2 3 6 2 3 3 3 5" xfId="20737" xr:uid="{00000000-0005-0000-0000-0000CC050000}"/>
    <cellStyle name="Comma 2 3 6 2 3 3 4" xfId="12327" xr:uid="{00000000-0005-0000-0000-0000CD050000}"/>
    <cellStyle name="Comma 2 3 6 2 3 3 4 2" xfId="42658" xr:uid="{00000000-0005-0000-0000-0000CE050000}"/>
    <cellStyle name="Comma 2 3 6 2 3 3 4 3" xfId="27425" xr:uid="{00000000-0005-0000-0000-0000CF050000}"/>
    <cellStyle name="Comma 2 3 6 2 3 3 5" xfId="7306" xr:uid="{00000000-0005-0000-0000-0000D0050000}"/>
    <cellStyle name="Comma 2 3 6 2 3 3 5 2" xfId="37641" xr:uid="{00000000-0005-0000-0000-0000D1050000}"/>
    <cellStyle name="Comma 2 3 6 2 3 3 5 3" xfId="22408" xr:uid="{00000000-0005-0000-0000-0000D2050000}"/>
    <cellStyle name="Comma 2 3 6 2 3 3 6" xfId="32629" xr:uid="{00000000-0005-0000-0000-0000D3050000}"/>
    <cellStyle name="Comma 2 3 6 2 3 3 7" xfId="17395" xr:uid="{00000000-0005-0000-0000-0000D4050000}"/>
    <cellStyle name="Comma 2 3 6 2 3 4" xfId="3088" xr:uid="{00000000-0005-0000-0000-0000D5050000}"/>
    <cellStyle name="Comma 2 3 6 2 3 4 2" xfId="13162" xr:uid="{00000000-0005-0000-0000-0000D6050000}"/>
    <cellStyle name="Comma 2 3 6 2 3 4 2 2" xfId="43493" xr:uid="{00000000-0005-0000-0000-0000D7050000}"/>
    <cellStyle name="Comma 2 3 6 2 3 4 2 3" xfId="28260" xr:uid="{00000000-0005-0000-0000-0000D8050000}"/>
    <cellStyle name="Comma 2 3 6 2 3 4 3" xfId="8142" xr:uid="{00000000-0005-0000-0000-0000D9050000}"/>
    <cellStyle name="Comma 2 3 6 2 3 4 3 2" xfId="38476" xr:uid="{00000000-0005-0000-0000-0000DA050000}"/>
    <cellStyle name="Comma 2 3 6 2 3 4 3 3" xfId="23243" xr:uid="{00000000-0005-0000-0000-0000DB050000}"/>
    <cellStyle name="Comma 2 3 6 2 3 4 4" xfId="33463" xr:uid="{00000000-0005-0000-0000-0000DC050000}"/>
    <cellStyle name="Comma 2 3 6 2 3 4 5" xfId="18230" xr:uid="{00000000-0005-0000-0000-0000DD050000}"/>
    <cellStyle name="Comma 2 3 6 2 3 5" xfId="4781" xr:uid="{00000000-0005-0000-0000-0000DE050000}"/>
    <cellStyle name="Comma 2 3 6 2 3 5 2" xfId="14833" xr:uid="{00000000-0005-0000-0000-0000DF050000}"/>
    <cellStyle name="Comma 2 3 6 2 3 5 2 2" xfId="45164" xr:uid="{00000000-0005-0000-0000-0000E0050000}"/>
    <cellStyle name="Comma 2 3 6 2 3 5 2 3" xfId="29931" xr:uid="{00000000-0005-0000-0000-0000E1050000}"/>
    <cellStyle name="Comma 2 3 6 2 3 5 3" xfId="9813" xr:uid="{00000000-0005-0000-0000-0000E2050000}"/>
    <cellStyle name="Comma 2 3 6 2 3 5 3 2" xfId="40147" xr:uid="{00000000-0005-0000-0000-0000E3050000}"/>
    <cellStyle name="Comma 2 3 6 2 3 5 3 3" xfId="24914" xr:uid="{00000000-0005-0000-0000-0000E4050000}"/>
    <cellStyle name="Comma 2 3 6 2 3 5 4" xfId="35134" xr:uid="{00000000-0005-0000-0000-0000E5050000}"/>
    <cellStyle name="Comma 2 3 6 2 3 5 5" xfId="19901" xr:uid="{00000000-0005-0000-0000-0000E6050000}"/>
    <cellStyle name="Comma 2 3 6 2 3 6" xfId="11491" xr:uid="{00000000-0005-0000-0000-0000E7050000}"/>
    <cellStyle name="Comma 2 3 6 2 3 6 2" xfId="41822" xr:uid="{00000000-0005-0000-0000-0000E8050000}"/>
    <cellStyle name="Comma 2 3 6 2 3 6 3" xfId="26589" xr:uid="{00000000-0005-0000-0000-0000E9050000}"/>
    <cellStyle name="Comma 2 3 6 2 3 7" xfId="6470" xr:uid="{00000000-0005-0000-0000-0000EA050000}"/>
    <cellStyle name="Comma 2 3 6 2 3 7 2" xfId="36805" xr:uid="{00000000-0005-0000-0000-0000EB050000}"/>
    <cellStyle name="Comma 2 3 6 2 3 7 3" xfId="21572" xr:uid="{00000000-0005-0000-0000-0000EC050000}"/>
    <cellStyle name="Comma 2 3 6 2 3 8" xfId="31793" xr:uid="{00000000-0005-0000-0000-0000ED050000}"/>
    <cellStyle name="Comma 2 3 6 2 3 9" xfId="16559" xr:uid="{00000000-0005-0000-0000-0000EE050000}"/>
    <cellStyle name="Comma 2 3 6 2 4" xfId="1606" xr:uid="{00000000-0005-0000-0000-0000EF050000}"/>
    <cellStyle name="Comma 2 3 6 2 4 2" xfId="2445" xr:uid="{00000000-0005-0000-0000-0000F0050000}"/>
    <cellStyle name="Comma 2 3 6 2 4 2 2" xfId="4135" xr:uid="{00000000-0005-0000-0000-0000F1050000}"/>
    <cellStyle name="Comma 2 3 6 2 4 2 2 2" xfId="14208" xr:uid="{00000000-0005-0000-0000-0000F2050000}"/>
    <cellStyle name="Comma 2 3 6 2 4 2 2 2 2" xfId="44539" xr:uid="{00000000-0005-0000-0000-0000F3050000}"/>
    <cellStyle name="Comma 2 3 6 2 4 2 2 2 3" xfId="29306" xr:uid="{00000000-0005-0000-0000-0000F4050000}"/>
    <cellStyle name="Comma 2 3 6 2 4 2 2 3" xfId="9188" xr:uid="{00000000-0005-0000-0000-0000F5050000}"/>
    <cellStyle name="Comma 2 3 6 2 4 2 2 3 2" xfId="39522" xr:uid="{00000000-0005-0000-0000-0000F6050000}"/>
    <cellStyle name="Comma 2 3 6 2 4 2 2 3 3" xfId="24289" xr:uid="{00000000-0005-0000-0000-0000F7050000}"/>
    <cellStyle name="Comma 2 3 6 2 4 2 2 4" xfId="34509" xr:uid="{00000000-0005-0000-0000-0000F8050000}"/>
    <cellStyle name="Comma 2 3 6 2 4 2 2 5" xfId="19276" xr:uid="{00000000-0005-0000-0000-0000F9050000}"/>
    <cellStyle name="Comma 2 3 6 2 4 2 3" xfId="5827" xr:uid="{00000000-0005-0000-0000-0000FA050000}"/>
    <cellStyle name="Comma 2 3 6 2 4 2 3 2" xfId="15879" xr:uid="{00000000-0005-0000-0000-0000FB050000}"/>
    <cellStyle name="Comma 2 3 6 2 4 2 3 2 2" xfId="46210" xr:uid="{00000000-0005-0000-0000-0000FC050000}"/>
    <cellStyle name="Comma 2 3 6 2 4 2 3 2 3" xfId="30977" xr:uid="{00000000-0005-0000-0000-0000FD050000}"/>
    <cellStyle name="Comma 2 3 6 2 4 2 3 3" xfId="10859" xr:uid="{00000000-0005-0000-0000-0000FE050000}"/>
    <cellStyle name="Comma 2 3 6 2 4 2 3 3 2" xfId="41193" xr:uid="{00000000-0005-0000-0000-0000FF050000}"/>
    <cellStyle name="Comma 2 3 6 2 4 2 3 3 3" xfId="25960" xr:uid="{00000000-0005-0000-0000-000000060000}"/>
    <cellStyle name="Comma 2 3 6 2 4 2 3 4" xfId="36180" xr:uid="{00000000-0005-0000-0000-000001060000}"/>
    <cellStyle name="Comma 2 3 6 2 4 2 3 5" xfId="20947" xr:uid="{00000000-0005-0000-0000-000002060000}"/>
    <cellStyle name="Comma 2 3 6 2 4 2 4" xfId="12537" xr:uid="{00000000-0005-0000-0000-000003060000}"/>
    <cellStyle name="Comma 2 3 6 2 4 2 4 2" xfId="42868" xr:uid="{00000000-0005-0000-0000-000004060000}"/>
    <cellStyle name="Comma 2 3 6 2 4 2 4 3" xfId="27635" xr:uid="{00000000-0005-0000-0000-000005060000}"/>
    <cellStyle name="Comma 2 3 6 2 4 2 5" xfId="7516" xr:uid="{00000000-0005-0000-0000-000006060000}"/>
    <cellStyle name="Comma 2 3 6 2 4 2 5 2" xfId="37851" xr:uid="{00000000-0005-0000-0000-000007060000}"/>
    <cellStyle name="Comma 2 3 6 2 4 2 5 3" xfId="22618" xr:uid="{00000000-0005-0000-0000-000008060000}"/>
    <cellStyle name="Comma 2 3 6 2 4 2 6" xfId="32839" xr:uid="{00000000-0005-0000-0000-000009060000}"/>
    <cellStyle name="Comma 2 3 6 2 4 2 7" xfId="17605" xr:uid="{00000000-0005-0000-0000-00000A060000}"/>
    <cellStyle name="Comma 2 3 6 2 4 3" xfId="3298" xr:uid="{00000000-0005-0000-0000-00000B060000}"/>
    <cellStyle name="Comma 2 3 6 2 4 3 2" xfId="13372" xr:uid="{00000000-0005-0000-0000-00000C060000}"/>
    <cellStyle name="Comma 2 3 6 2 4 3 2 2" xfId="43703" xr:uid="{00000000-0005-0000-0000-00000D060000}"/>
    <cellStyle name="Comma 2 3 6 2 4 3 2 3" xfId="28470" xr:uid="{00000000-0005-0000-0000-00000E060000}"/>
    <cellStyle name="Comma 2 3 6 2 4 3 3" xfId="8352" xr:uid="{00000000-0005-0000-0000-00000F060000}"/>
    <cellStyle name="Comma 2 3 6 2 4 3 3 2" xfId="38686" xr:uid="{00000000-0005-0000-0000-000010060000}"/>
    <cellStyle name="Comma 2 3 6 2 4 3 3 3" xfId="23453" xr:uid="{00000000-0005-0000-0000-000011060000}"/>
    <cellStyle name="Comma 2 3 6 2 4 3 4" xfId="33673" xr:uid="{00000000-0005-0000-0000-000012060000}"/>
    <cellStyle name="Comma 2 3 6 2 4 3 5" xfId="18440" xr:uid="{00000000-0005-0000-0000-000013060000}"/>
    <cellStyle name="Comma 2 3 6 2 4 4" xfId="4991" xr:uid="{00000000-0005-0000-0000-000014060000}"/>
    <cellStyle name="Comma 2 3 6 2 4 4 2" xfId="15043" xr:uid="{00000000-0005-0000-0000-000015060000}"/>
    <cellStyle name="Comma 2 3 6 2 4 4 2 2" xfId="45374" xr:uid="{00000000-0005-0000-0000-000016060000}"/>
    <cellStyle name="Comma 2 3 6 2 4 4 2 3" xfId="30141" xr:uid="{00000000-0005-0000-0000-000017060000}"/>
    <cellStyle name="Comma 2 3 6 2 4 4 3" xfId="10023" xr:uid="{00000000-0005-0000-0000-000018060000}"/>
    <cellStyle name="Comma 2 3 6 2 4 4 3 2" xfId="40357" xr:uid="{00000000-0005-0000-0000-000019060000}"/>
    <cellStyle name="Comma 2 3 6 2 4 4 3 3" xfId="25124" xr:uid="{00000000-0005-0000-0000-00001A060000}"/>
    <cellStyle name="Comma 2 3 6 2 4 4 4" xfId="35344" xr:uid="{00000000-0005-0000-0000-00001B060000}"/>
    <cellStyle name="Comma 2 3 6 2 4 4 5" xfId="20111" xr:uid="{00000000-0005-0000-0000-00001C060000}"/>
    <cellStyle name="Comma 2 3 6 2 4 5" xfId="11701" xr:uid="{00000000-0005-0000-0000-00001D060000}"/>
    <cellStyle name="Comma 2 3 6 2 4 5 2" xfId="42032" xr:uid="{00000000-0005-0000-0000-00001E060000}"/>
    <cellStyle name="Comma 2 3 6 2 4 5 3" xfId="26799" xr:uid="{00000000-0005-0000-0000-00001F060000}"/>
    <cellStyle name="Comma 2 3 6 2 4 6" xfId="6680" xr:uid="{00000000-0005-0000-0000-000020060000}"/>
    <cellStyle name="Comma 2 3 6 2 4 6 2" xfId="37015" xr:uid="{00000000-0005-0000-0000-000021060000}"/>
    <cellStyle name="Comma 2 3 6 2 4 6 3" xfId="21782" xr:uid="{00000000-0005-0000-0000-000022060000}"/>
    <cellStyle name="Comma 2 3 6 2 4 7" xfId="32003" xr:uid="{00000000-0005-0000-0000-000023060000}"/>
    <cellStyle name="Comma 2 3 6 2 4 8" xfId="16769" xr:uid="{00000000-0005-0000-0000-000024060000}"/>
    <cellStyle name="Comma 2 3 6 2 5" xfId="2027" xr:uid="{00000000-0005-0000-0000-000025060000}"/>
    <cellStyle name="Comma 2 3 6 2 5 2" xfId="3717" xr:uid="{00000000-0005-0000-0000-000026060000}"/>
    <cellStyle name="Comma 2 3 6 2 5 2 2" xfId="13790" xr:uid="{00000000-0005-0000-0000-000027060000}"/>
    <cellStyle name="Comma 2 3 6 2 5 2 2 2" xfId="44121" xr:uid="{00000000-0005-0000-0000-000028060000}"/>
    <cellStyle name="Comma 2 3 6 2 5 2 2 3" xfId="28888" xr:uid="{00000000-0005-0000-0000-000029060000}"/>
    <cellStyle name="Comma 2 3 6 2 5 2 3" xfId="8770" xr:uid="{00000000-0005-0000-0000-00002A060000}"/>
    <cellStyle name="Comma 2 3 6 2 5 2 3 2" xfId="39104" xr:uid="{00000000-0005-0000-0000-00002B060000}"/>
    <cellStyle name="Comma 2 3 6 2 5 2 3 3" xfId="23871" xr:uid="{00000000-0005-0000-0000-00002C060000}"/>
    <cellStyle name="Comma 2 3 6 2 5 2 4" xfId="34091" xr:uid="{00000000-0005-0000-0000-00002D060000}"/>
    <cellStyle name="Comma 2 3 6 2 5 2 5" xfId="18858" xr:uid="{00000000-0005-0000-0000-00002E060000}"/>
    <cellStyle name="Comma 2 3 6 2 5 3" xfId="5409" xr:uid="{00000000-0005-0000-0000-00002F060000}"/>
    <cellStyle name="Comma 2 3 6 2 5 3 2" xfId="15461" xr:uid="{00000000-0005-0000-0000-000030060000}"/>
    <cellStyle name="Comma 2 3 6 2 5 3 2 2" xfId="45792" xr:uid="{00000000-0005-0000-0000-000031060000}"/>
    <cellStyle name="Comma 2 3 6 2 5 3 2 3" xfId="30559" xr:uid="{00000000-0005-0000-0000-000032060000}"/>
    <cellStyle name="Comma 2 3 6 2 5 3 3" xfId="10441" xr:uid="{00000000-0005-0000-0000-000033060000}"/>
    <cellStyle name="Comma 2 3 6 2 5 3 3 2" xfId="40775" xr:uid="{00000000-0005-0000-0000-000034060000}"/>
    <cellStyle name="Comma 2 3 6 2 5 3 3 3" xfId="25542" xr:uid="{00000000-0005-0000-0000-000035060000}"/>
    <cellStyle name="Comma 2 3 6 2 5 3 4" xfId="35762" xr:uid="{00000000-0005-0000-0000-000036060000}"/>
    <cellStyle name="Comma 2 3 6 2 5 3 5" xfId="20529" xr:uid="{00000000-0005-0000-0000-000037060000}"/>
    <cellStyle name="Comma 2 3 6 2 5 4" xfId="12119" xr:uid="{00000000-0005-0000-0000-000038060000}"/>
    <cellStyle name="Comma 2 3 6 2 5 4 2" xfId="42450" xr:uid="{00000000-0005-0000-0000-000039060000}"/>
    <cellStyle name="Comma 2 3 6 2 5 4 3" xfId="27217" xr:uid="{00000000-0005-0000-0000-00003A060000}"/>
    <cellStyle name="Comma 2 3 6 2 5 5" xfId="7098" xr:uid="{00000000-0005-0000-0000-00003B060000}"/>
    <cellStyle name="Comma 2 3 6 2 5 5 2" xfId="37433" xr:uid="{00000000-0005-0000-0000-00003C060000}"/>
    <cellStyle name="Comma 2 3 6 2 5 5 3" xfId="22200" xr:uid="{00000000-0005-0000-0000-00003D060000}"/>
    <cellStyle name="Comma 2 3 6 2 5 6" xfId="32421" xr:uid="{00000000-0005-0000-0000-00003E060000}"/>
    <cellStyle name="Comma 2 3 6 2 5 7" xfId="17187" xr:uid="{00000000-0005-0000-0000-00003F060000}"/>
    <cellStyle name="Comma 2 3 6 2 6" xfId="2880" xr:uid="{00000000-0005-0000-0000-000040060000}"/>
    <cellStyle name="Comma 2 3 6 2 6 2" xfId="12954" xr:uid="{00000000-0005-0000-0000-000041060000}"/>
    <cellStyle name="Comma 2 3 6 2 6 2 2" xfId="43285" xr:uid="{00000000-0005-0000-0000-000042060000}"/>
    <cellStyle name="Comma 2 3 6 2 6 2 3" xfId="28052" xr:uid="{00000000-0005-0000-0000-000043060000}"/>
    <cellStyle name="Comma 2 3 6 2 6 3" xfId="7934" xr:uid="{00000000-0005-0000-0000-000044060000}"/>
    <cellStyle name="Comma 2 3 6 2 6 3 2" xfId="38268" xr:uid="{00000000-0005-0000-0000-000045060000}"/>
    <cellStyle name="Comma 2 3 6 2 6 3 3" xfId="23035" xr:uid="{00000000-0005-0000-0000-000046060000}"/>
    <cellStyle name="Comma 2 3 6 2 6 4" xfId="33255" xr:uid="{00000000-0005-0000-0000-000047060000}"/>
    <cellStyle name="Comma 2 3 6 2 6 5" xfId="18022" xr:uid="{00000000-0005-0000-0000-000048060000}"/>
    <cellStyle name="Comma 2 3 6 2 7" xfId="4573" xr:uid="{00000000-0005-0000-0000-000049060000}"/>
    <cellStyle name="Comma 2 3 6 2 7 2" xfId="14625" xr:uid="{00000000-0005-0000-0000-00004A060000}"/>
    <cellStyle name="Comma 2 3 6 2 7 2 2" xfId="44956" xr:uid="{00000000-0005-0000-0000-00004B060000}"/>
    <cellStyle name="Comma 2 3 6 2 7 2 3" xfId="29723" xr:uid="{00000000-0005-0000-0000-00004C060000}"/>
    <cellStyle name="Comma 2 3 6 2 7 3" xfId="9605" xr:uid="{00000000-0005-0000-0000-00004D060000}"/>
    <cellStyle name="Comma 2 3 6 2 7 3 2" xfId="39939" xr:uid="{00000000-0005-0000-0000-00004E060000}"/>
    <cellStyle name="Comma 2 3 6 2 7 3 3" xfId="24706" xr:uid="{00000000-0005-0000-0000-00004F060000}"/>
    <cellStyle name="Comma 2 3 6 2 7 4" xfId="34926" xr:uid="{00000000-0005-0000-0000-000050060000}"/>
    <cellStyle name="Comma 2 3 6 2 7 5" xfId="19693" xr:uid="{00000000-0005-0000-0000-000051060000}"/>
    <cellStyle name="Comma 2 3 6 2 8" xfId="11283" xr:uid="{00000000-0005-0000-0000-000052060000}"/>
    <cellStyle name="Comma 2 3 6 2 8 2" xfId="41614" xr:uid="{00000000-0005-0000-0000-000053060000}"/>
    <cellStyle name="Comma 2 3 6 2 8 3" xfId="26381" xr:uid="{00000000-0005-0000-0000-000054060000}"/>
    <cellStyle name="Comma 2 3 6 2 9" xfId="6262" xr:uid="{00000000-0005-0000-0000-000055060000}"/>
    <cellStyle name="Comma 2 3 6 2 9 2" xfId="36597" xr:uid="{00000000-0005-0000-0000-000056060000}"/>
    <cellStyle name="Comma 2 3 6 2 9 3" xfId="21364" xr:uid="{00000000-0005-0000-0000-000057060000}"/>
    <cellStyle name="Comma 2 3 6 3" xfId="1226" xr:uid="{00000000-0005-0000-0000-000058060000}"/>
    <cellStyle name="Comma 2 3 6 3 10" xfId="16403" xr:uid="{00000000-0005-0000-0000-000059060000}"/>
    <cellStyle name="Comma 2 3 6 3 2" xfId="1445" xr:uid="{00000000-0005-0000-0000-00005A060000}"/>
    <cellStyle name="Comma 2 3 6 3 2 2" xfId="1866" xr:uid="{00000000-0005-0000-0000-00005B060000}"/>
    <cellStyle name="Comma 2 3 6 3 2 2 2" xfId="2705" xr:uid="{00000000-0005-0000-0000-00005C060000}"/>
    <cellStyle name="Comma 2 3 6 3 2 2 2 2" xfId="4395" xr:uid="{00000000-0005-0000-0000-00005D060000}"/>
    <cellStyle name="Comma 2 3 6 3 2 2 2 2 2" xfId="14468" xr:uid="{00000000-0005-0000-0000-00005E060000}"/>
    <cellStyle name="Comma 2 3 6 3 2 2 2 2 2 2" xfId="44799" xr:uid="{00000000-0005-0000-0000-00005F060000}"/>
    <cellStyle name="Comma 2 3 6 3 2 2 2 2 2 3" xfId="29566" xr:uid="{00000000-0005-0000-0000-000060060000}"/>
    <cellStyle name="Comma 2 3 6 3 2 2 2 2 3" xfId="9448" xr:uid="{00000000-0005-0000-0000-000061060000}"/>
    <cellStyle name="Comma 2 3 6 3 2 2 2 2 3 2" xfId="39782" xr:uid="{00000000-0005-0000-0000-000062060000}"/>
    <cellStyle name="Comma 2 3 6 3 2 2 2 2 3 3" xfId="24549" xr:uid="{00000000-0005-0000-0000-000063060000}"/>
    <cellStyle name="Comma 2 3 6 3 2 2 2 2 4" xfId="34769" xr:uid="{00000000-0005-0000-0000-000064060000}"/>
    <cellStyle name="Comma 2 3 6 3 2 2 2 2 5" xfId="19536" xr:uid="{00000000-0005-0000-0000-000065060000}"/>
    <cellStyle name="Comma 2 3 6 3 2 2 2 3" xfId="6087" xr:uid="{00000000-0005-0000-0000-000066060000}"/>
    <cellStyle name="Comma 2 3 6 3 2 2 2 3 2" xfId="16139" xr:uid="{00000000-0005-0000-0000-000067060000}"/>
    <cellStyle name="Comma 2 3 6 3 2 2 2 3 2 2" xfId="46470" xr:uid="{00000000-0005-0000-0000-000068060000}"/>
    <cellStyle name="Comma 2 3 6 3 2 2 2 3 2 3" xfId="31237" xr:uid="{00000000-0005-0000-0000-000069060000}"/>
    <cellStyle name="Comma 2 3 6 3 2 2 2 3 3" xfId="11119" xr:uid="{00000000-0005-0000-0000-00006A060000}"/>
    <cellStyle name="Comma 2 3 6 3 2 2 2 3 3 2" xfId="41453" xr:uid="{00000000-0005-0000-0000-00006B060000}"/>
    <cellStyle name="Comma 2 3 6 3 2 2 2 3 3 3" xfId="26220" xr:uid="{00000000-0005-0000-0000-00006C060000}"/>
    <cellStyle name="Comma 2 3 6 3 2 2 2 3 4" xfId="36440" xr:uid="{00000000-0005-0000-0000-00006D060000}"/>
    <cellStyle name="Comma 2 3 6 3 2 2 2 3 5" xfId="21207" xr:uid="{00000000-0005-0000-0000-00006E060000}"/>
    <cellStyle name="Comma 2 3 6 3 2 2 2 4" xfId="12797" xr:uid="{00000000-0005-0000-0000-00006F060000}"/>
    <cellStyle name="Comma 2 3 6 3 2 2 2 4 2" xfId="43128" xr:uid="{00000000-0005-0000-0000-000070060000}"/>
    <cellStyle name="Comma 2 3 6 3 2 2 2 4 3" xfId="27895" xr:uid="{00000000-0005-0000-0000-000071060000}"/>
    <cellStyle name="Comma 2 3 6 3 2 2 2 5" xfId="7776" xr:uid="{00000000-0005-0000-0000-000072060000}"/>
    <cellStyle name="Comma 2 3 6 3 2 2 2 5 2" xfId="38111" xr:uid="{00000000-0005-0000-0000-000073060000}"/>
    <cellStyle name="Comma 2 3 6 3 2 2 2 5 3" xfId="22878" xr:uid="{00000000-0005-0000-0000-000074060000}"/>
    <cellStyle name="Comma 2 3 6 3 2 2 2 6" xfId="33099" xr:uid="{00000000-0005-0000-0000-000075060000}"/>
    <cellStyle name="Comma 2 3 6 3 2 2 2 7" xfId="17865" xr:uid="{00000000-0005-0000-0000-000076060000}"/>
    <cellStyle name="Comma 2 3 6 3 2 2 3" xfId="3558" xr:uid="{00000000-0005-0000-0000-000077060000}"/>
    <cellStyle name="Comma 2 3 6 3 2 2 3 2" xfId="13632" xr:uid="{00000000-0005-0000-0000-000078060000}"/>
    <cellStyle name="Comma 2 3 6 3 2 2 3 2 2" xfId="43963" xr:uid="{00000000-0005-0000-0000-000079060000}"/>
    <cellStyle name="Comma 2 3 6 3 2 2 3 2 3" xfId="28730" xr:uid="{00000000-0005-0000-0000-00007A060000}"/>
    <cellStyle name="Comma 2 3 6 3 2 2 3 3" xfId="8612" xr:uid="{00000000-0005-0000-0000-00007B060000}"/>
    <cellStyle name="Comma 2 3 6 3 2 2 3 3 2" xfId="38946" xr:uid="{00000000-0005-0000-0000-00007C060000}"/>
    <cellStyle name="Comma 2 3 6 3 2 2 3 3 3" xfId="23713" xr:uid="{00000000-0005-0000-0000-00007D060000}"/>
    <cellStyle name="Comma 2 3 6 3 2 2 3 4" xfId="33933" xr:uid="{00000000-0005-0000-0000-00007E060000}"/>
    <cellStyle name="Comma 2 3 6 3 2 2 3 5" xfId="18700" xr:uid="{00000000-0005-0000-0000-00007F060000}"/>
    <cellStyle name="Comma 2 3 6 3 2 2 4" xfId="5251" xr:uid="{00000000-0005-0000-0000-000080060000}"/>
    <cellStyle name="Comma 2 3 6 3 2 2 4 2" xfId="15303" xr:uid="{00000000-0005-0000-0000-000081060000}"/>
    <cellStyle name="Comma 2 3 6 3 2 2 4 2 2" xfId="45634" xr:uid="{00000000-0005-0000-0000-000082060000}"/>
    <cellStyle name="Comma 2 3 6 3 2 2 4 2 3" xfId="30401" xr:uid="{00000000-0005-0000-0000-000083060000}"/>
    <cellStyle name="Comma 2 3 6 3 2 2 4 3" xfId="10283" xr:uid="{00000000-0005-0000-0000-000084060000}"/>
    <cellStyle name="Comma 2 3 6 3 2 2 4 3 2" xfId="40617" xr:uid="{00000000-0005-0000-0000-000085060000}"/>
    <cellStyle name="Comma 2 3 6 3 2 2 4 3 3" xfId="25384" xr:uid="{00000000-0005-0000-0000-000086060000}"/>
    <cellStyle name="Comma 2 3 6 3 2 2 4 4" xfId="35604" xr:uid="{00000000-0005-0000-0000-000087060000}"/>
    <cellStyle name="Comma 2 3 6 3 2 2 4 5" xfId="20371" xr:uid="{00000000-0005-0000-0000-000088060000}"/>
    <cellStyle name="Comma 2 3 6 3 2 2 5" xfId="11961" xr:uid="{00000000-0005-0000-0000-000089060000}"/>
    <cellStyle name="Comma 2 3 6 3 2 2 5 2" xfId="42292" xr:uid="{00000000-0005-0000-0000-00008A060000}"/>
    <cellStyle name="Comma 2 3 6 3 2 2 5 3" xfId="27059" xr:uid="{00000000-0005-0000-0000-00008B060000}"/>
    <cellStyle name="Comma 2 3 6 3 2 2 6" xfId="6940" xr:uid="{00000000-0005-0000-0000-00008C060000}"/>
    <cellStyle name="Comma 2 3 6 3 2 2 6 2" xfId="37275" xr:uid="{00000000-0005-0000-0000-00008D060000}"/>
    <cellStyle name="Comma 2 3 6 3 2 2 6 3" xfId="22042" xr:uid="{00000000-0005-0000-0000-00008E060000}"/>
    <cellStyle name="Comma 2 3 6 3 2 2 7" xfId="32263" xr:uid="{00000000-0005-0000-0000-00008F060000}"/>
    <cellStyle name="Comma 2 3 6 3 2 2 8" xfId="17029" xr:uid="{00000000-0005-0000-0000-000090060000}"/>
    <cellStyle name="Comma 2 3 6 3 2 3" xfId="2287" xr:uid="{00000000-0005-0000-0000-000091060000}"/>
    <cellStyle name="Comma 2 3 6 3 2 3 2" xfId="3977" xr:uid="{00000000-0005-0000-0000-000092060000}"/>
    <cellStyle name="Comma 2 3 6 3 2 3 2 2" xfId="14050" xr:uid="{00000000-0005-0000-0000-000093060000}"/>
    <cellStyle name="Comma 2 3 6 3 2 3 2 2 2" xfId="44381" xr:uid="{00000000-0005-0000-0000-000094060000}"/>
    <cellStyle name="Comma 2 3 6 3 2 3 2 2 3" xfId="29148" xr:uid="{00000000-0005-0000-0000-000095060000}"/>
    <cellStyle name="Comma 2 3 6 3 2 3 2 3" xfId="9030" xr:uid="{00000000-0005-0000-0000-000096060000}"/>
    <cellStyle name="Comma 2 3 6 3 2 3 2 3 2" xfId="39364" xr:uid="{00000000-0005-0000-0000-000097060000}"/>
    <cellStyle name="Comma 2 3 6 3 2 3 2 3 3" xfId="24131" xr:uid="{00000000-0005-0000-0000-000098060000}"/>
    <cellStyle name="Comma 2 3 6 3 2 3 2 4" xfId="34351" xr:uid="{00000000-0005-0000-0000-000099060000}"/>
    <cellStyle name="Comma 2 3 6 3 2 3 2 5" xfId="19118" xr:uid="{00000000-0005-0000-0000-00009A060000}"/>
    <cellStyle name="Comma 2 3 6 3 2 3 3" xfId="5669" xr:uid="{00000000-0005-0000-0000-00009B060000}"/>
    <cellStyle name="Comma 2 3 6 3 2 3 3 2" xfId="15721" xr:uid="{00000000-0005-0000-0000-00009C060000}"/>
    <cellStyle name="Comma 2 3 6 3 2 3 3 2 2" xfId="46052" xr:uid="{00000000-0005-0000-0000-00009D060000}"/>
    <cellStyle name="Comma 2 3 6 3 2 3 3 2 3" xfId="30819" xr:uid="{00000000-0005-0000-0000-00009E060000}"/>
    <cellStyle name="Comma 2 3 6 3 2 3 3 3" xfId="10701" xr:uid="{00000000-0005-0000-0000-00009F060000}"/>
    <cellStyle name="Comma 2 3 6 3 2 3 3 3 2" xfId="41035" xr:uid="{00000000-0005-0000-0000-0000A0060000}"/>
    <cellStyle name="Comma 2 3 6 3 2 3 3 3 3" xfId="25802" xr:uid="{00000000-0005-0000-0000-0000A1060000}"/>
    <cellStyle name="Comma 2 3 6 3 2 3 3 4" xfId="36022" xr:uid="{00000000-0005-0000-0000-0000A2060000}"/>
    <cellStyle name="Comma 2 3 6 3 2 3 3 5" xfId="20789" xr:uid="{00000000-0005-0000-0000-0000A3060000}"/>
    <cellStyle name="Comma 2 3 6 3 2 3 4" xfId="12379" xr:uid="{00000000-0005-0000-0000-0000A4060000}"/>
    <cellStyle name="Comma 2 3 6 3 2 3 4 2" xfId="42710" xr:uid="{00000000-0005-0000-0000-0000A5060000}"/>
    <cellStyle name="Comma 2 3 6 3 2 3 4 3" xfId="27477" xr:uid="{00000000-0005-0000-0000-0000A6060000}"/>
    <cellStyle name="Comma 2 3 6 3 2 3 5" xfId="7358" xr:uid="{00000000-0005-0000-0000-0000A7060000}"/>
    <cellStyle name="Comma 2 3 6 3 2 3 5 2" xfId="37693" xr:uid="{00000000-0005-0000-0000-0000A8060000}"/>
    <cellStyle name="Comma 2 3 6 3 2 3 5 3" xfId="22460" xr:uid="{00000000-0005-0000-0000-0000A9060000}"/>
    <cellStyle name="Comma 2 3 6 3 2 3 6" xfId="32681" xr:uid="{00000000-0005-0000-0000-0000AA060000}"/>
    <cellStyle name="Comma 2 3 6 3 2 3 7" xfId="17447" xr:uid="{00000000-0005-0000-0000-0000AB060000}"/>
    <cellStyle name="Comma 2 3 6 3 2 4" xfId="3140" xr:uid="{00000000-0005-0000-0000-0000AC060000}"/>
    <cellStyle name="Comma 2 3 6 3 2 4 2" xfId="13214" xr:uid="{00000000-0005-0000-0000-0000AD060000}"/>
    <cellStyle name="Comma 2 3 6 3 2 4 2 2" xfId="43545" xr:uid="{00000000-0005-0000-0000-0000AE060000}"/>
    <cellStyle name="Comma 2 3 6 3 2 4 2 3" xfId="28312" xr:uid="{00000000-0005-0000-0000-0000AF060000}"/>
    <cellStyle name="Comma 2 3 6 3 2 4 3" xfId="8194" xr:uid="{00000000-0005-0000-0000-0000B0060000}"/>
    <cellStyle name="Comma 2 3 6 3 2 4 3 2" xfId="38528" xr:uid="{00000000-0005-0000-0000-0000B1060000}"/>
    <cellStyle name="Comma 2 3 6 3 2 4 3 3" xfId="23295" xr:uid="{00000000-0005-0000-0000-0000B2060000}"/>
    <cellStyle name="Comma 2 3 6 3 2 4 4" xfId="33515" xr:uid="{00000000-0005-0000-0000-0000B3060000}"/>
    <cellStyle name="Comma 2 3 6 3 2 4 5" xfId="18282" xr:uid="{00000000-0005-0000-0000-0000B4060000}"/>
    <cellStyle name="Comma 2 3 6 3 2 5" xfId="4833" xr:uid="{00000000-0005-0000-0000-0000B5060000}"/>
    <cellStyle name="Comma 2 3 6 3 2 5 2" xfId="14885" xr:uid="{00000000-0005-0000-0000-0000B6060000}"/>
    <cellStyle name="Comma 2 3 6 3 2 5 2 2" xfId="45216" xr:uid="{00000000-0005-0000-0000-0000B7060000}"/>
    <cellStyle name="Comma 2 3 6 3 2 5 2 3" xfId="29983" xr:uid="{00000000-0005-0000-0000-0000B8060000}"/>
    <cellStyle name="Comma 2 3 6 3 2 5 3" xfId="9865" xr:uid="{00000000-0005-0000-0000-0000B9060000}"/>
    <cellStyle name="Comma 2 3 6 3 2 5 3 2" xfId="40199" xr:uid="{00000000-0005-0000-0000-0000BA060000}"/>
    <cellStyle name="Comma 2 3 6 3 2 5 3 3" xfId="24966" xr:uid="{00000000-0005-0000-0000-0000BB060000}"/>
    <cellStyle name="Comma 2 3 6 3 2 5 4" xfId="35186" xr:uid="{00000000-0005-0000-0000-0000BC060000}"/>
    <cellStyle name="Comma 2 3 6 3 2 5 5" xfId="19953" xr:uid="{00000000-0005-0000-0000-0000BD060000}"/>
    <cellStyle name="Comma 2 3 6 3 2 6" xfId="11543" xr:uid="{00000000-0005-0000-0000-0000BE060000}"/>
    <cellStyle name="Comma 2 3 6 3 2 6 2" xfId="41874" xr:uid="{00000000-0005-0000-0000-0000BF060000}"/>
    <cellStyle name="Comma 2 3 6 3 2 6 3" xfId="26641" xr:uid="{00000000-0005-0000-0000-0000C0060000}"/>
    <cellStyle name="Comma 2 3 6 3 2 7" xfId="6522" xr:uid="{00000000-0005-0000-0000-0000C1060000}"/>
    <cellStyle name="Comma 2 3 6 3 2 7 2" xfId="36857" xr:uid="{00000000-0005-0000-0000-0000C2060000}"/>
    <cellStyle name="Comma 2 3 6 3 2 7 3" xfId="21624" xr:uid="{00000000-0005-0000-0000-0000C3060000}"/>
    <cellStyle name="Comma 2 3 6 3 2 8" xfId="31845" xr:uid="{00000000-0005-0000-0000-0000C4060000}"/>
    <cellStyle name="Comma 2 3 6 3 2 9" xfId="16611" xr:uid="{00000000-0005-0000-0000-0000C5060000}"/>
    <cellStyle name="Comma 2 3 6 3 3" xfId="1658" xr:uid="{00000000-0005-0000-0000-0000C6060000}"/>
    <cellStyle name="Comma 2 3 6 3 3 2" xfId="2497" xr:uid="{00000000-0005-0000-0000-0000C7060000}"/>
    <cellStyle name="Comma 2 3 6 3 3 2 2" xfId="4187" xr:uid="{00000000-0005-0000-0000-0000C8060000}"/>
    <cellStyle name="Comma 2 3 6 3 3 2 2 2" xfId="14260" xr:uid="{00000000-0005-0000-0000-0000C9060000}"/>
    <cellStyle name="Comma 2 3 6 3 3 2 2 2 2" xfId="44591" xr:uid="{00000000-0005-0000-0000-0000CA060000}"/>
    <cellStyle name="Comma 2 3 6 3 3 2 2 2 3" xfId="29358" xr:uid="{00000000-0005-0000-0000-0000CB060000}"/>
    <cellStyle name="Comma 2 3 6 3 3 2 2 3" xfId="9240" xr:uid="{00000000-0005-0000-0000-0000CC060000}"/>
    <cellStyle name="Comma 2 3 6 3 3 2 2 3 2" xfId="39574" xr:uid="{00000000-0005-0000-0000-0000CD060000}"/>
    <cellStyle name="Comma 2 3 6 3 3 2 2 3 3" xfId="24341" xr:uid="{00000000-0005-0000-0000-0000CE060000}"/>
    <cellStyle name="Comma 2 3 6 3 3 2 2 4" xfId="34561" xr:uid="{00000000-0005-0000-0000-0000CF060000}"/>
    <cellStyle name="Comma 2 3 6 3 3 2 2 5" xfId="19328" xr:uid="{00000000-0005-0000-0000-0000D0060000}"/>
    <cellStyle name="Comma 2 3 6 3 3 2 3" xfId="5879" xr:uid="{00000000-0005-0000-0000-0000D1060000}"/>
    <cellStyle name="Comma 2 3 6 3 3 2 3 2" xfId="15931" xr:uid="{00000000-0005-0000-0000-0000D2060000}"/>
    <cellStyle name="Comma 2 3 6 3 3 2 3 2 2" xfId="46262" xr:uid="{00000000-0005-0000-0000-0000D3060000}"/>
    <cellStyle name="Comma 2 3 6 3 3 2 3 2 3" xfId="31029" xr:uid="{00000000-0005-0000-0000-0000D4060000}"/>
    <cellStyle name="Comma 2 3 6 3 3 2 3 3" xfId="10911" xr:uid="{00000000-0005-0000-0000-0000D5060000}"/>
    <cellStyle name="Comma 2 3 6 3 3 2 3 3 2" xfId="41245" xr:uid="{00000000-0005-0000-0000-0000D6060000}"/>
    <cellStyle name="Comma 2 3 6 3 3 2 3 3 3" xfId="26012" xr:uid="{00000000-0005-0000-0000-0000D7060000}"/>
    <cellStyle name="Comma 2 3 6 3 3 2 3 4" xfId="36232" xr:uid="{00000000-0005-0000-0000-0000D8060000}"/>
    <cellStyle name="Comma 2 3 6 3 3 2 3 5" xfId="20999" xr:uid="{00000000-0005-0000-0000-0000D9060000}"/>
    <cellStyle name="Comma 2 3 6 3 3 2 4" xfId="12589" xr:uid="{00000000-0005-0000-0000-0000DA060000}"/>
    <cellStyle name="Comma 2 3 6 3 3 2 4 2" xfId="42920" xr:uid="{00000000-0005-0000-0000-0000DB060000}"/>
    <cellStyle name="Comma 2 3 6 3 3 2 4 3" xfId="27687" xr:uid="{00000000-0005-0000-0000-0000DC060000}"/>
    <cellStyle name="Comma 2 3 6 3 3 2 5" xfId="7568" xr:uid="{00000000-0005-0000-0000-0000DD060000}"/>
    <cellStyle name="Comma 2 3 6 3 3 2 5 2" xfId="37903" xr:uid="{00000000-0005-0000-0000-0000DE060000}"/>
    <cellStyle name="Comma 2 3 6 3 3 2 5 3" xfId="22670" xr:uid="{00000000-0005-0000-0000-0000DF060000}"/>
    <cellStyle name="Comma 2 3 6 3 3 2 6" xfId="32891" xr:uid="{00000000-0005-0000-0000-0000E0060000}"/>
    <cellStyle name="Comma 2 3 6 3 3 2 7" xfId="17657" xr:uid="{00000000-0005-0000-0000-0000E1060000}"/>
    <cellStyle name="Comma 2 3 6 3 3 3" xfId="3350" xr:uid="{00000000-0005-0000-0000-0000E2060000}"/>
    <cellStyle name="Comma 2 3 6 3 3 3 2" xfId="13424" xr:uid="{00000000-0005-0000-0000-0000E3060000}"/>
    <cellStyle name="Comma 2 3 6 3 3 3 2 2" xfId="43755" xr:uid="{00000000-0005-0000-0000-0000E4060000}"/>
    <cellStyle name="Comma 2 3 6 3 3 3 2 3" xfId="28522" xr:uid="{00000000-0005-0000-0000-0000E5060000}"/>
    <cellStyle name="Comma 2 3 6 3 3 3 3" xfId="8404" xr:uid="{00000000-0005-0000-0000-0000E6060000}"/>
    <cellStyle name="Comma 2 3 6 3 3 3 3 2" xfId="38738" xr:uid="{00000000-0005-0000-0000-0000E7060000}"/>
    <cellStyle name="Comma 2 3 6 3 3 3 3 3" xfId="23505" xr:uid="{00000000-0005-0000-0000-0000E8060000}"/>
    <cellStyle name="Comma 2 3 6 3 3 3 4" xfId="33725" xr:uid="{00000000-0005-0000-0000-0000E9060000}"/>
    <cellStyle name="Comma 2 3 6 3 3 3 5" xfId="18492" xr:uid="{00000000-0005-0000-0000-0000EA060000}"/>
    <cellStyle name="Comma 2 3 6 3 3 4" xfId="5043" xr:uid="{00000000-0005-0000-0000-0000EB060000}"/>
    <cellStyle name="Comma 2 3 6 3 3 4 2" xfId="15095" xr:uid="{00000000-0005-0000-0000-0000EC060000}"/>
    <cellStyle name="Comma 2 3 6 3 3 4 2 2" xfId="45426" xr:uid="{00000000-0005-0000-0000-0000ED060000}"/>
    <cellStyle name="Comma 2 3 6 3 3 4 2 3" xfId="30193" xr:uid="{00000000-0005-0000-0000-0000EE060000}"/>
    <cellStyle name="Comma 2 3 6 3 3 4 3" xfId="10075" xr:uid="{00000000-0005-0000-0000-0000EF060000}"/>
    <cellStyle name="Comma 2 3 6 3 3 4 3 2" xfId="40409" xr:uid="{00000000-0005-0000-0000-0000F0060000}"/>
    <cellStyle name="Comma 2 3 6 3 3 4 3 3" xfId="25176" xr:uid="{00000000-0005-0000-0000-0000F1060000}"/>
    <cellStyle name="Comma 2 3 6 3 3 4 4" xfId="35396" xr:uid="{00000000-0005-0000-0000-0000F2060000}"/>
    <cellStyle name="Comma 2 3 6 3 3 4 5" xfId="20163" xr:uid="{00000000-0005-0000-0000-0000F3060000}"/>
    <cellStyle name="Comma 2 3 6 3 3 5" xfId="11753" xr:uid="{00000000-0005-0000-0000-0000F4060000}"/>
    <cellStyle name="Comma 2 3 6 3 3 5 2" xfId="42084" xr:uid="{00000000-0005-0000-0000-0000F5060000}"/>
    <cellStyle name="Comma 2 3 6 3 3 5 3" xfId="26851" xr:uid="{00000000-0005-0000-0000-0000F6060000}"/>
    <cellStyle name="Comma 2 3 6 3 3 6" xfId="6732" xr:uid="{00000000-0005-0000-0000-0000F7060000}"/>
    <cellStyle name="Comma 2 3 6 3 3 6 2" xfId="37067" xr:uid="{00000000-0005-0000-0000-0000F8060000}"/>
    <cellStyle name="Comma 2 3 6 3 3 6 3" xfId="21834" xr:uid="{00000000-0005-0000-0000-0000F9060000}"/>
    <cellStyle name="Comma 2 3 6 3 3 7" xfId="32055" xr:uid="{00000000-0005-0000-0000-0000FA060000}"/>
    <cellStyle name="Comma 2 3 6 3 3 8" xfId="16821" xr:uid="{00000000-0005-0000-0000-0000FB060000}"/>
    <cellStyle name="Comma 2 3 6 3 4" xfId="2079" xr:uid="{00000000-0005-0000-0000-0000FC060000}"/>
    <cellStyle name="Comma 2 3 6 3 4 2" xfId="3769" xr:uid="{00000000-0005-0000-0000-0000FD060000}"/>
    <cellStyle name="Comma 2 3 6 3 4 2 2" xfId="13842" xr:uid="{00000000-0005-0000-0000-0000FE060000}"/>
    <cellStyle name="Comma 2 3 6 3 4 2 2 2" xfId="44173" xr:uid="{00000000-0005-0000-0000-0000FF060000}"/>
    <cellStyle name="Comma 2 3 6 3 4 2 2 3" xfId="28940" xr:uid="{00000000-0005-0000-0000-000000070000}"/>
    <cellStyle name="Comma 2 3 6 3 4 2 3" xfId="8822" xr:uid="{00000000-0005-0000-0000-000001070000}"/>
    <cellStyle name="Comma 2 3 6 3 4 2 3 2" xfId="39156" xr:uid="{00000000-0005-0000-0000-000002070000}"/>
    <cellStyle name="Comma 2 3 6 3 4 2 3 3" xfId="23923" xr:uid="{00000000-0005-0000-0000-000003070000}"/>
    <cellStyle name="Comma 2 3 6 3 4 2 4" xfId="34143" xr:uid="{00000000-0005-0000-0000-000004070000}"/>
    <cellStyle name="Comma 2 3 6 3 4 2 5" xfId="18910" xr:uid="{00000000-0005-0000-0000-000005070000}"/>
    <cellStyle name="Comma 2 3 6 3 4 3" xfId="5461" xr:uid="{00000000-0005-0000-0000-000006070000}"/>
    <cellStyle name="Comma 2 3 6 3 4 3 2" xfId="15513" xr:uid="{00000000-0005-0000-0000-000007070000}"/>
    <cellStyle name="Comma 2 3 6 3 4 3 2 2" xfId="45844" xr:uid="{00000000-0005-0000-0000-000008070000}"/>
    <cellStyle name="Comma 2 3 6 3 4 3 2 3" xfId="30611" xr:uid="{00000000-0005-0000-0000-000009070000}"/>
    <cellStyle name="Comma 2 3 6 3 4 3 3" xfId="10493" xr:uid="{00000000-0005-0000-0000-00000A070000}"/>
    <cellStyle name="Comma 2 3 6 3 4 3 3 2" xfId="40827" xr:uid="{00000000-0005-0000-0000-00000B070000}"/>
    <cellStyle name="Comma 2 3 6 3 4 3 3 3" xfId="25594" xr:uid="{00000000-0005-0000-0000-00000C070000}"/>
    <cellStyle name="Comma 2 3 6 3 4 3 4" xfId="35814" xr:uid="{00000000-0005-0000-0000-00000D070000}"/>
    <cellStyle name="Comma 2 3 6 3 4 3 5" xfId="20581" xr:uid="{00000000-0005-0000-0000-00000E070000}"/>
    <cellStyle name="Comma 2 3 6 3 4 4" xfId="12171" xr:uid="{00000000-0005-0000-0000-00000F070000}"/>
    <cellStyle name="Comma 2 3 6 3 4 4 2" xfId="42502" xr:uid="{00000000-0005-0000-0000-000010070000}"/>
    <cellStyle name="Comma 2 3 6 3 4 4 3" xfId="27269" xr:uid="{00000000-0005-0000-0000-000011070000}"/>
    <cellStyle name="Comma 2 3 6 3 4 5" xfId="7150" xr:uid="{00000000-0005-0000-0000-000012070000}"/>
    <cellStyle name="Comma 2 3 6 3 4 5 2" xfId="37485" xr:uid="{00000000-0005-0000-0000-000013070000}"/>
    <cellStyle name="Comma 2 3 6 3 4 5 3" xfId="22252" xr:uid="{00000000-0005-0000-0000-000014070000}"/>
    <cellStyle name="Comma 2 3 6 3 4 6" xfId="32473" xr:uid="{00000000-0005-0000-0000-000015070000}"/>
    <cellStyle name="Comma 2 3 6 3 4 7" xfId="17239" xr:uid="{00000000-0005-0000-0000-000016070000}"/>
    <cellStyle name="Comma 2 3 6 3 5" xfId="2932" xr:uid="{00000000-0005-0000-0000-000017070000}"/>
    <cellStyle name="Comma 2 3 6 3 5 2" xfId="13006" xr:uid="{00000000-0005-0000-0000-000018070000}"/>
    <cellStyle name="Comma 2 3 6 3 5 2 2" xfId="43337" xr:uid="{00000000-0005-0000-0000-000019070000}"/>
    <cellStyle name="Comma 2 3 6 3 5 2 3" xfId="28104" xr:uid="{00000000-0005-0000-0000-00001A070000}"/>
    <cellStyle name="Comma 2 3 6 3 5 3" xfId="7986" xr:uid="{00000000-0005-0000-0000-00001B070000}"/>
    <cellStyle name="Comma 2 3 6 3 5 3 2" xfId="38320" xr:uid="{00000000-0005-0000-0000-00001C070000}"/>
    <cellStyle name="Comma 2 3 6 3 5 3 3" xfId="23087" xr:uid="{00000000-0005-0000-0000-00001D070000}"/>
    <cellStyle name="Comma 2 3 6 3 5 4" xfId="33307" xr:uid="{00000000-0005-0000-0000-00001E070000}"/>
    <cellStyle name="Comma 2 3 6 3 5 5" xfId="18074" xr:uid="{00000000-0005-0000-0000-00001F070000}"/>
    <cellStyle name="Comma 2 3 6 3 6" xfId="4625" xr:uid="{00000000-0005-0000-0000-000020070000}"/>
    <cellStyle name="Comma 2 3 6 3 6 2" xfId="14677" xr:uid="{00000000-0005-0000-0000-000021070000}"/>
    <cellStyle name="Comma 2 3 6 3 6 2 2" xfId="45008" xr:uid="{00000000-0005-0000-0000-000022070000}"/>
    <cellStyle name="Comma 2 3 6 3 6 2 3" xfId="29775" xr:uid="{00000000-0005-0000-0000-000023070000}"/>
    <cellStyle name="Comma 2 3 6 3 6 3" xfId="9657" xr:uid="{00000000-0005-0000-0000-000024070000}"/>
    <cellStyle name="Comma 2 3 6 3 6 3 2" xfId="39991" xr:uid="{00000000-0005-0000-0000-000025070000}"/>
    <cellStyle name="Comma 2 3 6 3 6 3 3" xfId="24758" xr:uid="{00000000-0005-0000-0000-000026070000}"/>
    <cellStyle name="Comma 2 3 6 3 6 4" xfId="34978" xr:uid="{00000000-0005-0000-0000-000027070000}"/>
    <cellStyle name="Comma 2 3 6 3 6 5" xfId="19745" xr:uid="{00000000-0005-0000-0000-000028070000}"/>
    <cellStyle name="Comma 2 3 6 3 7" xfId="11335" xr:uid="{00000000-0005-0000-0000-000029070000}"/>
    <cellStyle name="Comma 2 3 6 3 7 2" xfId="41666" xr:uid="{00000000-0005-0000-0000-00002A070000}"/>
    <cellStyle name="Comma 2 3 6 3 7 3" xfId="26433" xr:uid="{00000000-0005-0000-0000-00002B070000}"/>
    <cellStyle name="Comma 2 3 6 3 8" xfId="6314" xr:uid="{00000000-0005-0000-0000-00002C070000}"/>
    <cellStyle name="Comma 2 3 6 3 8 2" xfId="36649" xr:uid="{00000000-0005-0000-0000-00002D070000}"/>
    <cellStyle name="Comma 2 3 6 3 8 3" xfId="21416" xr:uid="{00000000-0005-0000-0000-00002E070000}"/>
    <cellStyle name="Comma 2 3 6 3 9" xfId="31638" xr:uid="{00000000-0005-0000-0000-00002F070000}"/>
    <cellStyle name="Comma 2 3 6 4" xfId="1339" xr:uid="{00000000-0005-0000-0000-000030070000}"/>
    <cellStyle name="Comma 2 3 6 4 2" xfId="1762" xr:uid="{00000000-0005-0000-0000-000031070000}"/>
    <cellStyle name="Comma 2 3 6 4 2 2" xfId="2601" xr:uid="{00000000-0005-0000-0000-000032070000}"/>
    <cellStyle name="Comma 2 3 6 4 2 2 2" xfId="4291" xr:uid="{00000000-0005-0000-0000-000033070000}"/>
    <cellStyle name="Comma 2 3 6 4 2 2 2 2" xfId="14364" xr:uid="{00000000-0005-0000-0000-000034070000}"/>
    <cellStyle name="Comma 2 3 6 4 2 2 2 2 2" xfId="44695" xr:uid="{00000000-0005-0000-0000-000035070000}"/>
    <cellStyle name="Comma 2 3 6 4 2 2 2 2 3" xfId="29462" xr:uid="{00000000-0005-0000-0000-000036070000}"/>
    <cellStyle name="Comma 2 3 6 4 2 2 2 3" xfId="9344" xr:uid="{00000000-0005-0000-0000-000037070000}"/>
    <cellStyle name="Comma 2 3 6 4 2 2 2 3 2" xfId="39678" xr:uid="{00000000-0005-0000-0000-000038070000}"/>
    <cellStyle name="Comma 2 3 6 4 2 2 2 3 3" xfId="24445" xr:uid="{00000000-0005-0000-0000-000039070000}"/>
    <cellStyle name="Comma 2 3 6 4 2 2 2 4" xfId="34665" xr:uid="{00000000-0005-0000-0000-00003A070000}"/>
    <cellStyle name="Comma 2 3 6 4 2 2 2 5" xfId="19432" xr:uid="{00000000-0005-0000-0000-00003B070000}"/>
    <cellStyle name="Comma 2 3 6 4 2 2 3" xfId="5983" xr:uid="{00000000-0005-0000-0000-00003C070000}"/>
    <cellStyle name="Comma 2 3 6 4 2 2 3 2" xfId="16035" xr:uid="{00000000-0005-0000-0000-00003D070000}"/>
    <cellStyle name="Comma 2 3 6 4 2 2 3 2 2" xfId="46366" xr:uid="{00000000-0005-0000-0000-00003E070000}"/>
    <cellStyle name="Comma 2 3 6 4 2 2 3 2 3" xfId="31133" xr:uid="{00000000-0005-0000-0000-00003F070000}"/>
    <cellStyle name="Comma 2 3 6 4 2 2 3 3" xfId="11015" xr:uid="{00000000-0005-0000-0000-000040070000}"/>
    <cellStyle name="Comma 2 3 6 4 2 2 3 3 2" xfId="41349" xr:uid="{00000000-0005-0000-0000-000041070000}"/>
    <cellStyle name="Comma 2 3 6 4 2 2 3 3 3" xfId="26116" xr:uid="{00000000-0005-0000-0000-000042070000}"/>
    <cellStyle name="Comma 2 3 6 4 2 2 3 4" xfId="36336" xr:uid="{00000000-0005-0000-0000-000043070000}"/>
    <cellStyle name="Comma 2 3 6 4 2 2 3 5" xfId="21103" xr:uid="{00000000-0005-0000-0000-000044070000}"/>
    <cellStyle name="Comma 2 3 6 4 2 2 4" xfId="12693" xr:uid="{00000000-0005-0000-0000-000045070000}"/>
    <cellStyle name="Comma 2 3 6 4 2 2 4 2" xfId="43024" xr:uid="{00000000-0005-0000-0000-000046070000}"/>
    <cellStyle name="Comma 2 3 6 4 2 2 4 3" xfId="27791" xr:uid="{00000000-0005-0000-0000-000047070000}"/>
    <cellStyle name="Comma 2 3 6 4 2 2 5" xfId="7672" xr:uid="{00000000-0005-0000-0000-000048070000}"/>
    <cellStyle name="Comma 2 3 6 4 2 2 5 2" xfId="38007" xr:uid="{00000000-0005-0000-0000-000049070000}"/>
    <cellStyle name="Comma 2 3 6 4 2 2 5 3" xfId="22774" xr:uid="{00000000-0005-0000-0000-00004A070000}"/>
    <cellStyle name="Comma 2 3 6 4 2 2 6" xfId="32995" xr:uid="{00000000-0005-0000-0000-00004B070000}"/>
    <cellStyle name="Comma 2 3 6 4 2 2 7" xfId="17761" xr:uid="{00000000-0005-0000-0000-00004C070000}"/>
    <cellStyle name="Comma 2 3 6 4 2 3" xfId="3454" xr:uid="{00000000-0005-0000-0000-00004D070000}"/>
    <cellStyle name="Comma 2 3 6 4 2 3 2" xfId="13528" xr:uid="{00000000-0005-0000-0000-00004E070000}"/>
    <cellStyle name="Comma 2 3 6 4 2 3 2 2" xfId="43859" xr:uid="{00000000-0005-0000-0000-00004F070000}"/>
    <cellStyle name="Comma 2 3 6 4 2 3 2 3" xfId="28626" xr:uid="{00000000-0005-0000-0000-000050070000}"/>
    <cellStyle name="Comma 2 3 6 4 2 3 3" xfId="8508" xr:uid="{00000000-0005-0000-0000-000051070000}"/>
    <cellStyle name="Comma 2 3 6 4 2 3 3 2" xfId="38842" xr:uid="{00000000-0005-0000-0000-000052070000}"/>
    <cellStyle name="Comma 2 3 6 4 2 3 3 3" xfId="23609" xr:uid="{00000000-0005-0000-0000-000053070000}"/>
    <cellStyle name="Comma 2 3 6 4 2 3 4" xfId="33829" xr:uid="{00000000-0005-0000-0000-000054070000}"/>
    <cellStyle name="Comma 2 3 6 4 2 3 5" xfId="18596" xr:uid="{00000000-0005-0000-0000-000055070000}"/>
    <cellStyle name="Comma 2 3 6 4 2 4" xfId="5147" xr:uid="{00000000-0005-0000-0000-000056070000}"/>
    <cellStyle name="Comma 2 3 6 4 2 4 2" xfId="15199" xr:uid="{00000000-0005-0000-0000-000057070000}"/>
    <cellStyle name="Comma 2 3 6 4 2 4 2 2" xfId="45530" xr:uid="{00000000-0005-0000-0000-000058070000}"/>
    <cellStyle name="Comma 2 3 6 4 2 4 2 3" xfId="30297" xr:uid="{00000000-0005-0000-0000-000059070000}"/>
    <cellStyle name="Comma 2 3 6 4 2 4 3" xfId="10179" xr:uid="{00000000-0005-0000-0000-00005A070000}"/>
    <cellStyle name="Comma 2 3 6 4 2 4 3 2" xfId="40513" xr:uid="{00000000-0005-0000-0000-00005B070000}"/>
    <cellStyle name="Comma 2 3 6 4 2 4 3 3" xfId="25280" xr:uid="{00000000-0005-0000-0000-00005C070000}"/>
    <cellStyle name="Comma 2 3 6 4 2 4 4" xfId="35500" xr:uid="{00000000-0005-0000-0000-00005D070000}"/>
    <cellStyle name="Comma 2 3 6 4 2 4 5" xfId="20267" xr:uid="{00000000-0005-0000-0000-00005E070000}"/>
    <cellStyle name="Comma 2 3 6 4 2 5" xfId="11857" xr:uid="{00000000-0005-0000-0000-00005F070000}"/>
    <cellStyle name="Comma 2 3 6 4 2 5 2" xfId="42188" xr:uid="{00000000-0005-0000-0000-000060070000}"/>
    <cellStyle name="Comma 2 3 6 4 2 5 3" xfId="26955" xr:uid="{00000000-0005-0000-0000-000061070000}"/>
    <cellStyle name="Comma 2 3 6 4 2 6" xfId="6836" xr:uid="{00000000-0005-0000-0000-000062070000}"/>
    <cellStyle name="Comma 2 3 6 4 2 6 2" xfId="37171" xr:uid="{00000000-0005-0000-0000-000063070000}"/>
    <cellStyle name="Comma 2 3 6 4 2 6 3" xfId="21938" xr:uid="{00000000-0005-0000-0000-000064070000}"/>
    <cellStyle name="Comma 2 3 6 4 2 7" xfId="32159" xr:uid="{00000000-0005-0000-0000-000065070000}"/>
    <cellStyle name="Comma 2 3 6 4 2 8" xfId="16925" xr:uid="{00000000-0005-0000-0000-000066070000}"/>
    <cellStyle name="Comma 2 3 6 4 3" xfId="2183" xr:uid="{00000000-0005-0000-0000-000067070000}"/>
    <cellStyle name="Comma 2 3 6 4 3 2" xfId="3873" xr:uid="{00000000-0005-0000-0000-000068070000}"/>
    <cellStyle name="Comma 2 3 6 4 3 2 2" xfId="13946" xr:uid="{00000000-0005-0000-0000-000069070000}"/>
    <cellStyle name="Comma 2 3 6 4 3 2 2 2" xfId="44277" xr:uid="{00000000-0005-0000-0000-00006A070000}"/>
    <cellStyle name="Comma 2 3 6 4 3 2 2 3" xfId="29044" xr:uid="{00000000-0005-0000-0000-00006B070000}"/>
    <cellStyle name="Comma 2 3 6 4 3 2 3" xfId="8926" xr:uid="{00000000-0005-0000-0000-00006C070000}"/>
    <cellStyle name="Comma 2 3 6 4 3 2 3 2" xfId="39260" xr:uid="{00000000-0005-0000-0000-00006D070000}"/>
    <cellStyle name="Comma 2 3 6 4 3 2 3 3" xfId="24027" xr:uid="{00000000-0005-0000-0000-00006E070000}"/>
    <cellStyle name="Comma 2 3 6 4 3 2 4" xfId="34247" xr:uid="{00000000-0005-0000-0000-00006F070000}"/>
    <cellStyle name="Comma 2 3 6 4 3 2 5" xfId="19014" xr:uid="{00000000-0005-0000-0000-000070070000}"/>
    <cellStyle name="Comma 2 3 6 4 3 3" xfId="5565" xr:uid="{00000000-0005-0000-0000-000071070000}"/>
    <cellStyle name="Comma 2 3 6 4 3 3 2" xfId="15617" xr:uid="{00000000-0005-0000-0000-000072070000}"/>
    <cellStyle name="Comma 2 3 6 4 3 3 2 2" xfId="45948" xr:uid="{00000000-0005-0000-0000-000073070000}"/>
    <cellStyle name="Comma 2 3 6 4 3 3 2 3" xfId="30715" xr:uid="{00000000-0005-0000-0000-000074070000}"/>
    <cellStyle name="Comma 2 3 6 4 3 3 3" xfId="10597" xr:uid="{00000000-0005-0000-0000-000075070000}"/>
    <cellStyle name="Comma 2 3 6 4 3 3 3 2" xfId="40931" xr:uid="{00000000-0005-0000-0000-000076070000}"/>
    <cellStyle name="Comma 2 3 6 4 3 3 3 3" xfId="25698" xr:uid="{00000000-0005-0000-0000-000077070000}"/>
    <cellStyle name="Comma 2 3 6 4 3 3 4" xfId="35918" xr:uid="{00000000-0005-0000-0000-000078070000}"/>
    <cellStyle name="Comma 2 3 6 4 3 3 5" xfId="20685" xr:uid="{00000000-0005-0000-0000-000079070000}"/>
    <cellStyle name="Comma 2 3 6 4 3 4" xfId="12275" xr:uid="{00000000-0005-0000-0000-00007A070000}"/>
    <cellStyle name="Comma 2 3 6 4 3 4 2" xfId="42606" xr:uid="{00000000-0005-0000-0000-00007B070000}"/>
    <cellStyle name="Comma 2 3 6 4 3 4 3" xfId="27373" xr:uid="{00000000-0005-0000-0000-00007C070000}"/>
    <cellStyle name="Comma 2 3 6 4 3 5" xfId="7254" xr:uid="{00000000-0005-0000-0000-00007D070000}"/>
    <cellStyle name="Comma 2 3 6 4 3 5 2" xfId="37589" xr:uid="{00000000-0005-0000-0000-00007E070000}"/>
    <cellStyle name="Comma 2 3 6 4 3 5 3" xfId="22356" xr:uid="{00000000-0005-0000-0000-00007F070000}"/>
    <cellStyle name="Comma 2 3 6 4 3 6" xfId="32577" xr:uid="{00000000-0005-0000-0000-000080070000}"/>
    <cellStyle name="Comma 2 3 6 4 3 7" xfId="17343" xr:uid="{00000000-0005-0000-0000-000081070000}"/>
    <cellStyle name="Comma 2 3 6 4 4" xfId="3036" xr:uid="{00000000-0005-0000-0000-000082070000}"/>
    <cellStyle name="Comma 2 3 6 4 4 2" xfId="13110" xr:uid="{00000000-0005-0000-0000-000083070000}"/>
    <cellStyle name="Comma 2 3 6 4 4 2 2" xfId="43441" xr:uid="{00000000-0005-0000-0000-000084070000}"/>
    <cellStyle name="Comma 2 3 6 4 4 2 3" xfId="28208" xr:uid="{00000000-0005-0000-0000-000085070000}"/>
    <cellStyle name="Comma 2 3 6 4 4 3" xfId="8090" xr:uid="{00000000-0005-0000-0000-000086070000}"/>
    <cellStyle name="Comma 2 3 6 4 4 3 2" xfId="38424" xr:uid="{00000000-0005-0000-0000-000087070000}"/>
    <cellStyle name="Comma 2 3 6 4 4 3 3" xfId="23191" xr:uid="{00000000-0005-0000-0000-000088070000}"/>
    <cellStyle name="Comma 2 3 6 4 4 4" xfId="33411" xr:uid="{00000000-0005-0000-0000-000089070000}"/>
    <cellStyle name="Comma 2 3 6 4 4 5" xfId="18178" xr:uid="{00000000-0005-0000-0000-00008A070000}"/>
    <cellStyle name="Comma 2 3 6 4 5" xfId="4729" xr:uid="{00000000-0005-0000-0000-00008B070000}"/>
    <cellStyle name="Comma 2 3 6 4 5 2" xfId="14781" xr:uid="{00000000-0005-0000-0000-00008C070000}"/>
    <cellStyle name="Comma 2 3 6 4 5 2 2" xfId="45112" xr:uid="{00000000-0005-0000-0000-00008D070000}"/>
    <cellStyle name="Comma 2 3 6 4 5 2 3" xfId="29879" xr:uid="{00000000-0005-0000-0000-00008E070000}"/>
    <cellStyle name="Comma 2 3 6 4 5 3" xfId="9761" xr:uid="{00000000-0005-0000-0000-00008F070000}"/>
    <cellStyle name="Comma 2 3 6 4 5 3 2" xfId="40095" xr:uid="{00000000-0005-0000-0000-000090070000}"/>
    <cellStyle name="Comma 2 3 6 4 5 3 3" xfId="24862" xr:uid="{00000000-0005-0000-0000-000091070000}"/>
    <cellStyle name="Comma 2 3 6 4 5 4" xfId="35082" xr:uid="{00000000-0005-0000-0000-000092070000}"/>
    <cellStyle name="Comma 2 3 6 4 5 5" xfId="19849" xr:uid="{00000000-0005-0000-0000-000093070000}"/>
    <cellStyle name="Comma 2 3 6 4 6" xfId="11439" xr:uid="{00000000-0005-0000-0000-000094070000}"/>
    <cellStyle name="Comma 2 3 6 4 6 2" xfId="41770" xr:uid="{00000000-0005-0000-0000-000095070000}"/>
    <cellStyle name="Comma 2 3 6 4 6 3" xfId="26537" xr:uid="{00000000-0005-0000-0000-000096070000}"/>
    <cellStyle name="Comma 2 3 6 4 7" xfId="6418" xr:uid="{00000000-0005-0000-0000-000097070000}"/>
    <cellStyle name="Comma 2 3 6 4 7 2" xfId="36753" xr:uid="{00000000-0005-0000-0000-000098070000}"/>
    <cellStyle name="Comma 2 3 6 4 7 3" xfId="21520" xr:uid="{00000000-0005-0000-0000-000099070000}"/>
    <cellStyle name="Comma 2 3 6 4 8" xfId="31741" xr:uid="{00000000-0005-0000-0000-00009A070000}"/>
    <cellStyle name="Comma 2 3 6 4 9" xfId="16507" xr:uid="{00000000-0005-0000-0000-00009B070000}"/>
    <cellStyle name="Comma 2 3 6 5" xfId="1552" xr:uid="{00000000-0005-0000-0000-00009C070000}"/>
    <cellStyle name="Comma 2 3 6 5 2" xfId="2393" xr:uid="{00000000-0005-0000-0000-00009D070000}"/>
    <cellStyle name="Comma 2 3 6 5 2 2" xfId="4083" xr:uid="{00000000-0005-0000-0000-00009E070000}"/>
    <cellStyle name="Comma 2 3 6 5 2 2 2" xfId="14156" xr:uid="{00000000-0005-0000-0000-00009F070000}"/>
    <cellStyle name="Comma 2 3 6 5 2 2 2 2" xfId="44487" xr:uid="{00000000-0005-0000-0000-0000A0070000}"/>
    <cellStyle name="Comma 2 3 6 5 2 2 2 3" xfId="29254" xr:uid="{00000000-0005-0000-0000-0000A1070000}"/>
    <cellStyle name="Comma 2 3 6 5 2 2 3" xfId="9136" xr:uid="{00000000-0005-0000-0000-0000A2070000}"/>
    <cellStyle name="Comma 2 3 6 5 2 2 3 2" xfId="39470" xr:uid="{00000000-0005-0000-0000-0000A3070000}"/>
    <cellStyle name="Comma 2 3 6 5 2 2 3 3" xfId="24237" xr:uid="{00000000-0005-0000-0000-0000A4070000}"/>
    <cellStyle name="Comma 2 3 6 5 2 2 4" xfId="34457" xr:uid="{00000000-0005-0000-0000-0000A5070000}"/>
    <cellStyle name="Comma 2 3 6 5 2 2 5" xfId="19224" xr:uid="{00000000-0005-0000-0000-0000A6070000}"/>
    <cellStyle name="Comma 2 3 6 5 2 3" xfId="5775" xr:uid="{00000000-0005-0000-0000-0000A7070000}"/>
    <cellStyle name="Comma 2 3 6 5 2 3 2" xfId="15827" xr:uid="{00000000-0005-0000-0000-0000A8070000}"/>
    <cellStyle name="Comma 2 3 6 5 2 3 2 2" xfId="46158" xr:uid="{00000000-0005-0000-0000-0000A9070000}"/>
    <cellStyle name="Comma 2 3 6 5 2 3 2 3" xfId="30925" xr:uid="{00000000-0005-0000-0000-0000AA070000}"/>
    <cellStyle name="Comma 2 3 6 5 2 3 3" xfId="10807" xr:uid="{00000000-0005-0000-0000-0000AB070000}"/>
    <cellStyle name="Comma 2 3 6 5 2 3 3 2" xfId="41141" xr:uid="{00000000-0005-0000-0000-0000AC070000}"/>
    <cellStyle name="Comma 2 3 6 5 2 3 3 3" xfId="25908" xr:uid="{00000000-0005-0000-0000-0000AD070000}"/>
    <cellStyle name="Comma 2 3 6 5 2 3 4" xfId="36128" xr:uid="{00000000-0005-0000-0000-0000AE070000}"/>
    <cellStyle name="Comma 2 3 6 5 2 3 5" xfId="20895" xr:uid="{00000000-0005-0000-0000-0000AF070000}"/>
    <cellStyle name="Comma 2 3 6 5 2 4" xfId="12485" xr:uid="{00000000-0005-0000-0000-0000B0070000}"/>
    <cellStyle name="Comma 2 3 6 5 2 4 2" xfId="42816" xr:uid="{00000000-0005-0000-0000-0000B1070000}"/>
    <cellStyle name="Comma 2 3 6 5 2 4 3" xfId="27583" xr:uid="{00000000-0005-0000-0000-0000B2070000}"/>
    <cellStyle name="Comma 2 3 6 5 2 5" xfId="7464" xr:uid="{00000000-0005-0000-0000-0000B3070000}"/>
    <cellStyle name="Comma 2 3 6 5 2 5 2" xfId="37799" xr:uid="{00000000-0005-0000-0000-0000B4070000}"/>
    <cellStyle name="Comma 2 3 6 5 2 5 3" xfId="22566" xr:uid="{00000000-0005-0000-0000-0000B5070000}"/>
    <cellStyle name="Comma 2 3 6 5 2 6" xfId="32787" xr:uid="{00000000-0005-0000-0000-0000B6070000}"/>
    <cellStyle name="Comma 2 3 6 5 2 7" xfId="17553" xr:uid="{00000000-0005-0000-0000-0000B7070000}"/>
    <cellStyle name="Comma 2 3 6 5 3" xfId="3246" xr:uid="{00000000-0005-0000-0000-0000B8070000}"/>
    <cellStyle name="Comma 2 3 6 5 3 2" xfId="13320" xr:uid="{00000000-0005-0000-0000-0000B9070000}"/>
    <cellStyle name="Comma 2 3 6 5 3 2 2" xfId="43651" xr:uid="{00000000-0005-0000-0000-0000BA070000}"/>
    <cellStyle name="Comma 2 3 6 5 3 2 3" xfId="28418" xr:uid="{00000000-0005-0000-0000-0000BB070000}"/>
    <cellStyle name="Comma 2 3 6 5 3 3" xfId="8300" xr:uid="{00000000-0005-0000-0000-0000BC070000}"/>
    <cellStyle name="Comma 2 3 6 5 3 3 2" xfId="38634" xr:uid="{00000000-0005-0000-0000-0000BD070000}"/>
    <cellStyle name="Comma 2 3 6 5 3 3 3" xfId="23401" xr:uid="{00000000-0005-0000-0000-0000BE070000}"/>
    <cellStyle name="Comma 2 3 6 5 3 4" xfId="33621" xr:uid="{00000000-0005-0000-0000-0000BF070000}"/>
    <cellStyle name="Comma 2 3 6 5 3 5" xfId="18388" xr:uid="{00000000-0005-0000-0000-0000C0070000}"/>
    <cellStyle name="Comma 2 3 6 5 4" xfId="4939" xr:uid="{00000000-0005-0000-0000-0000C1070000}"/>
    <cellStyle name="Comma 2 3 6 5 4 2" xfId="14991" xr:uid="{00000000-0005-0000-0000-0000C2070000}"/>
    <cellStyle name="Comma 2 3 6 5 4 2 2" xfId="45322" xr:uid="{00000000-0005-0000-0000-0000C3070000}"/>
    <cellStyle name="Comma 2 3 6 5 4 2 3" xfId="30089" xr:uid="{00000000-0005-0000-0000-0000C4070000}"/>
    <cellStyle name="Comma 2 3 6 5 4 3" xfId="9971" xr:uid="{00000000-0005-0000-0000-0000C5070000}"/>
    <cellStyle name="Comma 2 3 6 5 4 3 2" xfId="40305" xr:uid="{00000000-0005-0000-0000-0000C6070000}"/>
    <cellStyle name="Comma 2 3 6 5 4 3 3" xfId="25072" xr:uid="{00000000-0005-0000-0000-0000C7070000}"/>
    <cellStyle name="Comma 2 3 6 5 4 4" xfId="35292" xr:uid="{00000000-0005-0000-0000-0000C8070000}"/>
    <cellStyle name="Comma 2 3 6 5 4 5" xfId="20059" xr:uid="{00000000-0005-0000-0000-0000C9070000}"/>
    <cellStyle name="Comma 2 3 6 5 5" xfId="11649" xr:uid="{00000000-0005-0000-0000-0000CA070000}"/>
    <cellStyle name="Comma 2 3 6 5 5 2" xfId="41980" xr:uid="{00000000-0005-0000-0000-0000CB070000}"/>
    <cellStyle name="Comma 2 3 6 5 5 3" xfId="26747" xr:uid="{00000000-0005-0000-0000-0000CC070000}"/>
    <cellStyle name="Comma 2 3 6 5 6" xfId="6628" xr:uid="{00000000-0005-0000-0000-0000CD070000}"/>
    <cellStyle name="Comma 2 3 6 5 6 2" xfId="36963" xr:uid="{00000000-0005-0000-0000-0000CE070000}"/>
    <cellStyle name="Comma 2 3 6 5 6 3" xfId="21730" xr:uid="{00000000-0005-0000-0000-0000CF070000}"/>
    <cellStyle name="Comma 2 3 6 5 7" xfId="31951" xr:uid="{00000000-0005-0000-0000-0000D0070000}"/>
    <cellStyle name="Comma 2 3 6 5 8" xfId="16717" xr:uid="{00000000-0005-0000-0000-0000D1070000}"/>
    <cellStyle name="Comma 2 3 6 6" xfId="1973" xr:uid="{00000000-0005-0000-0000-0000D2070000}"/>
    <cellStyle name="Comma 2 3 6 6 2" xfId="3665" xr:uid="{00000000-0005-0000-0000-0000D3070000}"/>
    <cellStyle name="Comma 2 3 6 6 2 2" xfId="13738" xr:uid="{00000000-0005-0000-0000-0000D4070000}"/>
    <cellStyle name="Comma 2 3 6 6 2 2 2" xfId="44069" xr:uid="{00000000-0005-0000-0000-0000D5070000}"/>
    <cellStyle name="Comma 2 3 6 6 2 2 3" xfId="28836" xr:uid="{00000000-0005-0000-0000-0000D6070000}"/>
    <cellStyle name="Comma 2 3 6 6 2 3" xfId="8718" xr:uid="{00000000-0005-0000-0000-0000D7070000}"/>
    <cellStyle name="Comma 2 3 6 6 2 3 2" xfId="39052" xr:uid="{00000000-0005-0000-0000-0000D8070000}"/>
    <cellStyle name="Comma 2 3 6 6 2 3 3" xfId="23819" xr:uid="{00000000-0005-0000-0000-0000D9070000}"/>
    <cellStyle name="Comma 2 3 6 6 2 4" xfId="34039" xr:uid="{00000000-0005-0000-0000-0000DA070000}"/>
    <cellStyle name="Comma 2 3 6 6 2 5" xfId="18806" xr:uid="{00000000-0005-0000-0000-0000DB070000}"/>
    <cellStyle name="Comma 2 3 6 6 3" xfId="5357" xr:uid="{00000000-0005-0000-0000-0000DC070000}"/>
    <cellStyle name="Comma 2 3 6 6 3 2" xfId="15409" xr:uid="{00000000-0005-0000-0000-0000DD070000}"/>
    <cellStyle name="Comma 2 3 6 6 3 2 2" xfId="45740" xr:uid="{00000000-0005-0000-0000-0000DE070000}"/>
    <cellStyle name="Comma 2 3 6 6 3 2 3" xfId="30507" xr:uid="{00000000-0005-0000-0000-0000DF070000}"/>
    <cellStyle name="Comma 2 3 6 6 3 3" xfId="10389" xr:uid="{00000000-0005-0000-0000-0000E0070000}"/>
    <cellStyle name="Comma 2 3 6 6 3 3 2" xfId="40723" xr:uid="{00000000-0005-0000-0000-0000E1070000}"/>
    <cellStyle name="Comma 2 3 6 6 3 3 3" xfId="25490" xr:uid="{00000000-0005-0000-0000-0000E2070000}"/>
    <cellStyle name="Comma 2 3 6 6 3 4" xfId="35710" xr:uid="{00000000-0005-0000-0000-0000E3070000}"/>
    <cellStyle name="Comma 2 3 6 6 3 5" xfId="20477" xr:uid="{00000000-0005-0000-0000-0000E4070000}"/>
    <cellStyle name="Comma 2 3 6 6 4" xfId="12067" xr:uid="{00000000-0005-0000-0000-0000E5070000}"/>
    <cellStyle name="Comma 2 3 6 6 4 2" xfId="42398" xr:uid="{00000000-0005-0000-0000-0000E6070000}"/>
    <cellStyle name="Comma 2 3 6 6 4 3" xfId="27165" xr:uid="{00000000-0005-0000-0000-0000E7070000}"/>
    <cellStyle name="Comma 2 3 6 6 5" xfId="7046" xr:uid="{00000000-0005-0000-0000-0000E8070000}"/>
    <cellStyle name="Comma 2 3 6 6 5 2" xfId="37381" xr:uid="{00000000-0005-0000-0000-0000E9070000}"/>
    <cellStyle name="Comma 2 3 6 6 5 3" xfId="22148" xr:uid="{00000000-0005-0000-0000-0000EA070000}"/>
    <cellStyle name="Comma 2 3 6 6 6" xfId="32369" xr:uid="{00000000-0005-0000-0000-0000EB070000}"/>
    <cellStyle name="Comma 2 3 6 6 7" xfId="17135" xr:uid="{00000000-0005-0000-0000-0000EC070000}"/>
    <cellStyle name="Comma 2 3 6 7" xfId="2822" xr:uid="{00000000-0005-0000-0000-0000ED070000}"/>
    <cellStyle name="Comma 2 3 6 7 2" xfId="12902" xr:uid="{00000000-0005-0000-0000-0000EE070000}"/>
    <cellStyle name="Comma 2 3 6 7 2 2" xfId="43233" xr:uid="{00000000-0005-0000-0000-0000EF070000}"/>
    <cellStyle name="Comma 2 3 6 7 2 3" xfId="28000" xr:uid="{00000000-0005-0000-0000-0000F0070000}"/>
    <cellStyle name="Comma 2 3 6 7 3" xfId="7882" xr:uid="{00000000-0005-0000-0000-0000F1070000}"/>
    <cellStyle name="Comma 2 3 6 7 3 2" xfId="38216" xr:uid="{00000000-0005-0000-0000-0000F2070000}"/>
    <cellStyle name="Comma 2 3 6 7 3 3" xfId="22983" xr:uid="{00000000-0005-0000-0000-0000F3070000}"/>
    <cellStyle name="Comma 2 3 6 7 4" xfId="33203" xr:uid="{00000000-0005-0000-0000-0000F4070000}"/>
    <cellStyle name="Comma 2 3 6 7 5" xfId="17970" xr:uid="{00000000-0005-0000-0000-0000F5070000}"/>
    <cellStyle name="Comma 2 3 6 8" xfId="4517" xr:uid="{00000000-0005-0000-0000-0000F6070000}"/>
    <cellStyle name="Comma 2 3 6 8 2" xfId="14573" xr:uid="{00000000-0005-0000-0000-0000F7070000}"/>
    <cellStyle name="Comma 2 3 6 8 2 2" xfId="44904" xr:uid="{00000000-0005-0000-0000-0000F8070000}"/>
    <cellStyle name="Comma 2 3 6 8 2 3" xfId="29671" xr:uid="{00000000-0005-0000-0000-0000F9070000}"/>
    <cellStyle name="Comma 2 3 6 8 3" xfId="9553" xr:uid="{00000000-0005-0000-0000-0000FA070000}"/>
    <cellStyle name="Comma 2 3 6 8 3 2" xfId="39887" xr:uid="{00000000-0005-0000-0000-0000FB070000}"/>
    <cellStyle name="Comma 2 3 6 8 3 3" xfId="24654" xr:uid="{00000000-0005-0000-0000-0000FC070000}"/>
    <cellStyle name="Comma 2 3 6 8 4" xfId="34874" xr:uid="{00000000-0005-0000-0000-0000FD070000}"/>
    <cellStyle name="Comma 2 3 6 8 5" xfId="19641" xr:uid="{00000000-0005-0000-0000-0000FE070000}"/>
    <cellStyle name="Comma 2 3 6 9" xfId="11229" xr:uid="{00000000-0005-0000-0000-0000FF070000}"/>
    <cellStyle name="Comma 2 3 6 9 2" xfId="41562" xr:uid="{00000000-0005-0000-0000-000000080000}"/>
    <cellStyle name="Comma 2 3 6 9 3" xfId="26329" xr:uid="{00000000-0005-0000-0000-000001080000}"/>
    <cellStyle name="Comma 2 3 7" xfId="675" xr:uid="{00000000-0005-0000-0000-000002080000}"/>
    <cellStyle name="Comma 2 3 8" xfId="669" xr:uid="{00000000-0005-0000-0000-000003080000}"/>
    <cellStyle name="Comma 20" xfId="1270" xr:uid="{00000000-0005-0000-0000-000004080000}"/>
    <cellStyle name="Comma 21" xfId="1327" xr:uid="{00000000-0005-0000-0000-000005080000}"/>
    <cellStyle name="Comma 22" xfId="1329" xr:uid="{00000000-0005-0000-0000-000006080000}"/>
    <cellStyle name="Comma 22 2" xfId="46679" xr:uid="{00000000-0005-0000-0000-000007080000}"/>
    <cellStyle name="Comma 22 3" xfId="46785" xr:uid="{00000000-0005-0000-0000-000008080000}"/>
    <cellStyle name="Comma 23" xfId="1383" xr:uid="{00000000-0005-0000-0000-000009080000}"/>
    <cellStyle name="Comma 24" xfId="1596" xr:uid="{00000000-0005-0000-0000-00000A080000}"/>
    <cellStyle name="Comma 25" xfId="2017" xr:uid="{00000000-0005-0000-0000-00000B080000}"/>
    <cellStyle name="Comma 26" xfId="2807" xr:uid="{00000000-0005-0000-0000-00000C080000}"/>
    <cellStyle name="Comma 27" xfId="2805" xr:uid="{00000000-0005-0000-0000-00000D080000}"/>
    <cellStyle name="Comma 28" xfId="2870" xr:uid="{00000000-0005-0000-0000-00000E080000}"/>
    <cellStyle name="Comma 29" xfId="4493" xr:uid="{00000000-0005-0000-0000-00000F080000}"/>
    <cellStyle name="Comma 3" xfId="53" xr:uid="{00000000-0005-0000-0000-000010080000}"/>
    <cellStyle name="Comma 3 2" xfId="54" xr:uid="{00000000-0005-0000-0000-000011080000}"/>
    <cellStyle name="Comma 30" xfId="4501" xr:uid="{00000000-0005-0000-0000-000012080000}"/>
    <cellStyle name="Comma 31" xfId="4500" xr:uid="{00000000-0005-0000-0000-000013080000}"/>
    <cellStyle name="Comma 32" xfId="4502" xr:uid="{00000000-0005-0000-0000-000014080000}"/>
    <cellStyle name="Comma 33" xfId="4499" xr:uid="{00000000-0005-0000-0000-000015080000}"/>
    <cellStyle name="Comma 34" xfId="4498" xr:uid="{00000000-0005-0000-0000-000016080000}"/>
    <cellStyle name="Comma 35" xfId="4495" xr:uid="{00000000-0005-0000-0000-000017080000}"/>
    <cellStyle name="Comma 36" xfId="4496" xr:uid="{00000000-0005-0000-0000-000018080000}"/>
    <cellStyle name="Comma 37" xfId="4503" xr:uid="{00000000-0005-0000-0000-000019080000}"/>
    <cellStyle name="Comma 38" xfId="4506" xr:uid="{00000000-0005-0000-0000-00001A080000}"/>
    <cellStyle name="Comma 39" xfId="2824" xr:uid="{00000000-0005-0000-0000-00001B080000}"/>
    <cellStyle name="Comma 4" xfId="55" xr:uid="{00000000-0005-0000-0000-00001C080000}"/>
    <cellStyle name="Comma 4 10" xfId="399" xr:uid="{00000000-0005-0000-0000-00001D080000}"/>
    <cellStyle name="Comma 4 11" xfId="31492" xr:uid="{00000000-0005-0000-0000-00001E080000}"/>
    <cellStyle name="Comma 4 2" xfId="677" xr:uid="{00000000-0005-0000-0000-00001F080000}"/>
    <cellStyle name="Comma 4 2 2" xfId="678" xr:uid="{00000000-0005-0000-0000-000020080000}"/>
    <cellStyle name="Comma 4 3" xfId="679" xr:uid="{00000000-0005-0000-0000-000021080000}"/>
    <cellStyle name="Comma 4 4" xfId="680" xr:uid="{00000000-0005-0000-0000-000022080000}"/>
    <cellStyle name="Comma 4 5" xfId="681" xr:uid="{00000000-0005-0000-0000-000023080000}"/>
    <cellStyle name="Comma 4 6" xfId="682" xr:uid="{00000000-0005-0000-0000-000024080000}"/>
    <cellStyle name="Comma 4 7" xfId="683" xr:uid="{00000000-0005-0000-0000-000025080000}"/>
    <cellStyle name="Comma 4 8" xfId="684" xr:uid="{00000000-0005-0000-0000-000026080000}"/>
    <cellStyle name="Comma 4 9" xfId="676" xr:uid="{00000000-0005-0000-0000-000027080000}"/>
    <cellStyle name="Comma 40" xfId="4504" xr:uid="{00000000-0005-0000-0000-000028080000}"/>
    <cellStyle name="Comma 41" xfId="4563" xr:uid="{00000000-0005-0000-0000-000029080000}"/>
    <cellStyle name="Comma 42" xfId="6184" xr:uid="{00000000-0005-0000-0000-00002A080000}"/>
    <cellStyle name="Comma 43" xfId="6190" xr:uid="{00000000-0005-0000-0000-00002B080000}"/>
    <cellStyle name="Comma 44" xfId="6189" xr:uid="{00000000-0005-0000-0000-00002C080000}"/>
    <cellStyle name="Comma 45" xfId="6191" xr:uid="{00000000-0005-0000-0000-00002D080000}"/>
    <cellStyle name="Comma 46" xfId="6188" xr:uid="{00000000-0005-0000-0000-00002E080000}"/>
    <cellStyle name="Comma 47" xfId="6187" xr:uid="{00000000-0005-0000-0000-00002F080000}"/>
    <cellStyle name="Comma 48" xfId="11273" xr:uid="{00000000-0005-0000-0000-000030080000}"/>
    <cellStyle name="Comma 49" xfId="16245" xr:uid="{00000000-0005-0000-0000-000031080000}"/>
    <cellStyle name="Comma 5" xfId="56" xr:uid="{00000000-0005-0000-0000-000032080000}"/>
    <cellStyle name="Comma 5 2" xfId="685" xr:uid="{00000000-0005-0000-0000-000033080000}"/>
    <cellStyle name="Comma 5 3" xfId="31493" xr:uid="{00000000-0005-0000-0000-000034080000}"/>
    <cellStyle name="Comma 5 4" xfId="31362" xr:uid="{00000000-0005-0000-0000-000035080000}"/>
    <cellStyle name="Comma 50" xfId="16241" xr:uid="{00000000-0005-0000-0000-000036080000}"/>
    <cellStyle name="Comma 51" xfId="16238" xr:uid="{00000000-0005-0000-0000-000037080000}"/>
    <cellStyle name="Comma 52" xfId="6252" xr:uid="{00000000-0005-0000-0000-000038080000}"/>
    <cellStyle name="Comma 53" xfId="6206" xr:uid="{00000000-0005-0000-0000-000039080000}"/>
    <cellStyle name="Comma 54" xfId="16266" xr:uid="{00000000-0005-0000-0000-00003A080000}"/>
    <cellStyle name="Comma 55" xfId="16275" xr:uid="{00000000-0005-0000-0000-00003B080000}"/>
    <cellStyle name="Comma 56" xfId="16260" xr:uid="{00000000-0005-0000-0000-00003C080000}"/>
    <cellStyle name="Comma 57" xfId="16252" xr:uid="{00000000-0005-0000-0000-00003D080000}"/>
    <cellStyle name="Comma 58" xfId="16284" xr:uid="{00000000-0005-0000-0000-00003E080000}"/>
    <cellStyle name="Comma 59" xfId="16264" xr:uid="{00000000-0005-0000-0000-00003F080000}"/>
    <cellStyle name="Comma 6" xfId="57" xr:uid="{00000000-0005-0000-0000-000040080000}"/>
    <cellStyle name="Comma 6 2" xfId="686" xr:uid="{00000000-0005-0000-0000-000041080000}"/>
    <cellStyle name="Comma 60" xfId="16272" xr:uid="{00000000-0005-0000-0000-000042080000}"/>
    <cellStyle name="Comma 61" xfId="16250" xr:uid="{00000000-0005-0000-0000-000043080000}"/>
    <cellStyle name="Comma 62" xfId="16259" xr:uid="{00000000-0005-0000-0000-000044080000}"/>
    <cellStyle name="Comma 63" xfId="16254" xr:uid="{00000000-0005-0000-0000-000045080000}"/>
    <cellStyle name="Comma 64" xfId="16288" xr:uid="{00000000-0005-0000-0000-000046080000}"/>
    <cellStyle name="Comma 65" xfId="16248" xr:uid="{00000000-0005-0000-0000-000047080000}"/>
    <cellStyle name="Comma 66" xfId="16277" xr:uid="{00000000-0005-0000-0000-000048080000}"/>
    <cellStyle name="Comma 67" xfId="16273" xr:uid="{00000000-0005-0000-0000-000049080000}"/>
    <cellStyle name="Comma 68" xfId="16280" xr:uid="{00000000-0005-0000-0000-00004A080000}"/>
    <cellStyle name="Comma 69" xfId="46575" xr:uid="{00000000-0005-0000-0000-00004B080000}"/>
    <cellStyle name="Comma 7" xfId="58" xr:uid="{00000000-0005-0000-0000-00004C080000}"/>
    <cellStyle name="Comma 7 2" xfId="687" xr:uid="{00000000-0005-0000-0000-00004D080000}"/>
    <cellStyle name="Comma 70" xfId="46569" xr:uid="{00000000-0005-0000-0000-00004E080000}"/>
    <cellStyle name="Comma 71" xfId="46577" xr:uid="{00000000-0005-0000-0000-00004F080000}"/>
    <cellStyle name="Comma 72" xfId="46581" xr:uid="{00000000-0005-0000-0000-000050080000}"/>
    <cellStyle name="Comma 73" xfId="46580" xr:uid="{00000000-0005-0000-0000-000051080000}"/>
    <cellStyle name="Comma 74" xfId="16341" xr:uid="{00000000-0005-0000-0000-000052080000}"/>
    <cellStyle name="Comma 75" xfId="46583" xr:uid="{00000000-0005-0000-0000-000053080000}"/>
    <cellStyle name="Comma 76" xfId="46779" xr:uid="{00000000-0005-0000-0000-000054080000}"/>
    <cellStyle name="Comma 77" xfId="46749" xr:uid="{00000000-0005-0000-0000-000055080000}"/>
    <cellStyle name="Comma 78" xfId="46776" xr:uid="{00000000-0005-0000-0000-000056080000}"/>
    <cellStyle name="Comma 79" xfId="46752" xr:uid="{00000000-0005-0000-0000-000057080000}"/>
    <cellStyle name="Comma 8" xfId="59" xr:uid="{00000000-0005-0000-0000-000058080000}"/>
    <cellStyle name="Comma 80" xfId="46772" xr:uid="{00000000-0005-0000-0000-000059080000}"/>
    <cellStyle name="Comma 81" xfId="46754" xr:uid="{00000000-0005-0000-0000-00005A080000}"/>
    <cellStyle name="Comma 82" xfId="46770" xr:uid="{00000000-0005-0000-0000-00005B080000}"/>
    <cellStyle name="Comma 83" xfId="46757" xr:uid="{00000000-0005-0000-0000-00005C080000}"/>
    <cellStyle name="Comma 84" xfId="46768" xr:uid="{00000000-0005-0000-0000-00005D080000}"/>
    <cellStyle name="Comma 85" xfId="46759" xr:uid="{00000000-0005-0000-0000-00005E080000}"/>
    <cellStyle name="Comma 86" xfId="46766" xr:uid="{00000000-0005-0000-0000-00005F080000}"/>
    <cellStyle name="Comma 87" xfId="46761" xr:uid="{00000000-0005-0000-0000-000060080000}"/>
    <cellStyle name="Comma 88" xfId="46750" xr:uid="{00000000-0005-0000-0000-000061080000}"/>
    <cellStyle name="Comma 89" xfId="46762" xr:uid="{00000000-0005-0000-0000-000062080000}"/>
    <cellStyle name="Comma 9" xfId="60" xr:uid="{00000000-0005-0000-0000-000063080000}"/>
    <cellStyle name="Comma 9 2" xfId="688" xr:uid="{00000000-0005-0000-0000-000064080000}"/>
    <cellStyle name="Comma 90" xfId="46764" xr:uid="{00000000-0005-0000-0000-000065080000}"/>
    <cellStyle name="Comma 91" xfId="46775" xr:uid="{00000000-0005-0000-0000-000066080000}"/>
    <cellStyle name="Comma 92" xfId="46783" xr:uid="{00000000-0005-0000-0000-000067080000}"/>
    <cellStyle name="Comma 93" xfId="46778" xr:uid="{00000000-0005-0000-0000-000068080000}"/>
    <cellStyle name="Comma 94" xfId="46819" xr:uid="{00000000-0005-0000-0000-000069080000}"/>
    <cellStyle name="Comma 95" xfId="46830" xr:uid="{C4F3F7F1-BC9F-4FB0-B1F3-E2F2972855B2}"/>
    <cellStyle name="Comma 96" xfId="46833" xr:uid="{5B32AB5A-B809-420B-AAB9-B9118012985D}"/>
    <cellStyle name="Comma 97" xfId="46836" xr:uid="{B6D44970-9B1D-4264-80BB-3D6C5053C690}"/>
    <cellStyle name="Comma 98" xfId="46839" xr:uid="{63CB3A27-C35E-48DC-B896-7C9765B5F7F4}"/>
    <cellStyle name="Comma 99" xfId="46842" xr:uid="{FAD43DA5-2A79-4433-B193-70422FF63871}"/>
    <cellStyle name="Comma0" xfId="61" xr:uid="{00000000-0005-0000-0000-00006A080000}"/>
    <cellStyle name="Comma0 10" xfId="690" xr:uid="{00000000-0005-0000-0000-00006B080000}"/>
    <cellStyle name="Comma0 10 2" xfId="691" xr:uid="{00000000-0005-0000-0000-00006C080000}"/>
    <cellStyle name="Comma0 11" xfId="689" xr:uid="{00000000-0005-0000-0000-00006D080000}"/>
    <cellStyle name="Comma0 2" xfId="62" xr:uid="{00000000-0005-0000-0000-00006E080000}"/>
    <cellStyle name="Comma0 2 2" xfId="63" xr:uid="{00000000-0005-0000-0000-00006F080000}"/>
    <cellStyle name="Comma0 2 2 2" xfId="508" xr:uid="{00000000-0005-0000-0000-000070080000}"/>
    <cellStyle name="Comma0 2 3" xfId="507" xr:uid="{00000000-0005-0000-0000-000071080000}"/>
    <cellStyle name="Comma0 3" xfId="64" xr:uid="{00000000-0005-0000-0000-000072080000}"/>
    <cellStyle name="Comma0 3 2" xfId="509" xr:uid="{00000000-0005-0000-0000-000073080000}"/>
    <cellStyle name="Comma0 4" xfId="692" xr:uid="{00000000-0005-0000-0000-000074080000}"/>
    <cellStyle name="Comma0 5" xfId="693" xr:uid="{00000000-0005-0000-0000-000075080000}"/>
    <cellStyle name="Comma0 5 2" xfId="694" xr:uid="{00000000-0005-0000-0000-000076080000}"/>
    <cellStyle name="Comma0 5 3" xfId="695" xr:uid="{00000000-0005-0000-0000-000077080000}"/>
    <cellStyle name="Comma0 6" xfId="696" xr:uid="{00000000-0005-0000-0000-000078080000}"/>
    <cellStyle name="Comma0 6 2" xfId="697" xr:uid="{00000000-0005-0000-0000-000079080000}"/>
    <cellStyle name="Comma0 7" xfId="698" xr:uid="{00000000-0005-0000-0000-00007A080000}"/>
    <cellStyle name="Comma0 7 2" xfId="699" xr:uid="{00000000-0005-0000-0000-00007B080000}"/>
    <cellStyle name="Comma0 8" xfId="700" xr:uid="{00000000-0005-0000-0000-00007C080000}"/>
    <cellStyle name="Comma0 9" xfId="701" xr:uid="{00000000-0005-0000-0000-00007D080000}"/>
    <cellStyle name="Comma0 9 2" xfId="702" xr:uid="{00000000-0005-0000-0000-00007E080000}"/>
    <cellStyle name="Currency" xfId="2" builtinId="4"/>
    <cellStyle name="Currency 10" xfId="704" xr:uid="{00000000-0005-0000-0000-000080080000}"/>
    <cellStyle name="Currency 10 2" xfId="705" xr:uid="{00000000-0005-0000-0000-000081080000}"/>
    <cellStyle name="Currency 11" xfId="706" xr:uid="{00000000-0005-0000-0000-000082080000}"/>
    <cellStyle name="Currency 11 2" xfId="707" xr:uid="{00000000-0005-0000-0000-000083080000}"/>
    <cellStyle name="Currency 12" xfId="708" xr:uid="{00000000-0005-0000-0000-000084080000}"/>
    <cellStyle name="Currency 13" xfId="709" xr:uid="{00000000-0005-0000-0000-000085080000}"/>
    <cellStyle name="Currency 14" xfId="703" xr:uid="{00000000-0005-0000-0000-000086080000}"/>
    <cellStyle name="Currency 15" xfId="46786" xr:uid="{00000000-0005-0000-0000-000087080000}"/>
    <cellStyle name="Currency 16" xfId="46787" xr:uid="{00000000-0005-0000-0000-000088080000}"/>
    <cellStyle name="Currency 17" xfId="46788" xr:uid="{00000000-0005-0000-0000-000089080000}"/>
    <cellStyle name="Currency 18" xfId="46789" xr:uid="{00000000-0005-0000-0000-00008A080000}"/>
    <cellStyle name="Currency 19" xfId="46790" xr:uid="{00000000-0005-0000-0000-00008B080000}"/>
    <cellStyle name="Currency 2" xfId="65" xr:uid="{00000000-0005-0000-0000-00008C080000}"/>
    <cellStyle name="Currency 2 2" xfId="66" xr:uid="{00000000-0005-0000-0000-00008D080000}"/>
    <cellStyle name="Currency 2 2 2" xfId="511" xr:uid="{00000000-0005-0000-0000-00008E080000}"/>
    <cellStyle name="Currency 2 3" xfId="510" xr:uid="{00000000-0005-0000-0000-00008F080000}"/>
    <cellStyle name="Currency 20" xfId="46791" xr:uid="{00000000-0005-0000-0000-000090080000}"/>
    <cellStyle name="Currency 21" xfId="46792" xr:uid="{00000000-0005-0000-0000-000091080000}"/>
    <cellStyle name="Currency 22" xfId="46793" xr:uid="{00000000-0005-0000-0000-000092080000}"/>
    <cellStyle name="Currency 23" xfId="46794" xr:uid="{00000000-0005-0000-0000-000093080000}"/>
    <cellStyle name="Currency 24" xfId="46825" xr:uid="{00000000-0005-0000-0000-000094080000}"/>
    <cellStyle name="Currency 3" xfId="67" xr:uid="{00000000-0005-0000-0000-000095080000}"/>
    <cellStyle name="Currency 3 2" xfId="68" xr:uid="{00000000-0005-0000-0000-000096080000}"/>
    <cellStyle name="Currency 4" xfId="69" xr:uid="{00000000-0005-0000-0000-000097080000}"/>
    <cellStyle name="Currency 5" xfId="70" xr:uid="{00000000-0005-0000-0000-000098080000}"/>
    <cellStyle name="Currency 5 2" xfId="710" xr:uid="{00000000-0005-0000-0000-000099080000}"/>
    <cellStyle name="Currency 5 3" xfId="711" xr:uid="{00000000-0005-0000-0000-00009A080000}"/>
    <cellStyle name="Currency 6" xfId="712" xr:uid="{00000000-0005-0000-0000-00009B080000}"/>
    <cellStyle name="Currency 6 2" xfId="713" xr:uid="{00000000-0005-0000-0000-00009C080000}"/>
    <cellStyle name="Currency 6 3" xfId="46591" xr:uid="{00000000-0005-0000-0000-00009D080000}"/>
    <cellStyle name="Currency 7" xfId="714" xr:uid="{00000000-0005-0000-0000-00009E080000}"/>
    <cellStyle name="Currency 7 2" xfId="715" xr:uid="{00000000-0005-0000-0000-00009F080000}"/>
    <cellStyle name="Currency 8" xfId="716" xr:uid="{00000000-0005-0000-0000-0000A0080000}"/>
    <cellStyle name="Currency 8 2" xfId="717" xr:uid="{00000000-0005-0000-0000-0000A1080000}"/>
    <cellStyle name="Currency 9" xfId="718" xr:uid="{00000000-0005-0000-0000-0000A2080000}"/>
    <cellStyle name="Currency0" xfId="71" xr:uid="{00000000-0005-0000-0000-0000A3080000}"/>
    <cellStyle name="Currency0 10" xfId="720" xr:uid="{00000000-0005-0000-0000-0000A4080000}"/>
    <cellStyle name="Currency0 10 2" xfId="721" xr:uid="{00000000-0005-0000-0000-0000A5080000}"/>
    <cellStyle name="Currency0 11" xfId="719" xr:uid="{00000000-0005-0000-0000-0000A6080000}"/>
    <cellStyle name="Currency0 12" xfId="418" xr:uid="{00000000-0005-0000-0000-0000A7080000}"/>
    <cellStyle name="Currency0 13" xfId="31458" xr:uid="{00000000-0005-0000-0000-0000A8080000}"/>
    <cellStyle name="Currency0 2" xfId="72" xr:uid="{00000000-0005-0000-0000-0000A9080000}"/>
    <cellStyle name="Currency0 2 2" xfId="73" xr:uid="{00000000-0005-0000-0000-0000AA080000}"/>
    <cellStyle name="Currency0 2 2 2" xfId="513" xr:uid="{00000000-0005-0000-0000-0000AB080000}"/>
    <cellStyle name="Currency0 2 2 3" xfId="420" xr:uid="{00000000-0005-0000-0000-0000AC080000}"/>
    <cellStyle name="Currency0 2 2 4" xfId="31456" xr:uid="{00000000-0005-0000-0000-0000AD080000}"/>
    <cellStyle name="Currency0 2 3" xfId="512" xr:uid="{00000000-0005-0000-0000-0000AE080000}"/>
    <cellStyle name="Currency0 2 4" xfId="419" xr:uid="{00000000-0005-0000-0000-0000AF080000}"/>
    <cellStyle name="Currency0 2 5" xfId="31457" xr:uid="{00000000-0005-0000-0000-0000B0080000}"/>
    <cellStyle name="Currency0 3" xfId="74" xr:uid="{00000000-0005-0000-0000-0000B1080000}"/>
    <cellStyle name="Currency0 3 2" xfId="514" xr:uid="{00000000-0005-0000-0000-0000B2080000}"/>
    <cellStyle name="Currency0 3 3" xfId="421" xr:uid="{00000000-0005-0000-0000-0000B3080000}"/>
    <cellStyle name="Currency0 3 4" xfId="31491" xr:uid="{00000000-0005-0000-0000-0000B4080000}"/>
    <cellStyle name="Currency0 4" xfId="722" xr:uid="{00000000-0005-0000-0000-0000B5080000}"/>
    <cellStyle name="Currency0 5" xfId="723" xr:uid="{00000000-0005-0000-0000-0000B6080000}"/>
    <cellStyle name="Currency0 5 2" xfId="724" xr:uid="{00000000-0005-0000-0000-0000B7080000}"/>
    <cellStyle name="Currency0 5 3" xfId="725" xr:uid="{00000000-0005-0000-0000-0000B8080000}"/>
    <cellStyle name="Currency0 6" xfId="726" xr:uid="{00000000-0005-0000-0000-0000B9080000}"/>
    <cellStyle name="Currency0 6 2" xfId="727" xr:uid="{00000000-0005-0000-0000-0000BA080000}"/>
    <cellStyle name="Currency0 7" xfId="728" xr:uid="{00000000-0005-0000-0000-0000BB080000}"/>
    <cellStyle name="Currency0 7 2" xfId="729" xr:uid="{00000000-0005-0000-0000-0000BC080000}"/>
    <cellStyle name="Currency0 8" xfId="730" xr:uid="{00000000-0005-0000-0000-0000BD080000}"/>
    <cellStyle name="Currency0 9" xfId="731" xr:uid="{00000000-0005-0000-0000-0000BE080000}"/>
    <cellStyle name="Currency0 9 2" xfId="732" xr:uid="{00000000-0005-0000-0000-0000BF080000}"/>
    <cellStyle name="Date" xfId="75" xr:uid="{00000000-0005-0000-0000-0000C0080000}"/>
    <cellStyle name="Date 10" xfId="734" xr:uid="{00000000-0005-0000-0000-0000C1080000}"/>
    <cellStyle name="Date 10 2" xfId="735" xr:uid="{00000000-0005-0000-0000-0000C2080000}"/>
    <cellStyle name="Date 11" xfId="733" xr:uid="{00000000-0005-0000-0000-0000C3080000}"/>
    <cellStyle name="Date 2" xfId="76" xr:uid="{00000000-0005-0000-0000-0000C4080000}"/>
    <cellStyle name="Date 2 2" xfId="77" xr:uid="{00000000-0005-0000-0000-0000C5080000}"/>
    <cellStyle name="Date 2 2 2" xfId="516" xr:uid="{00000000-0005-0000-0000-0000C6080000}"/>
    <cellStyle name="Date 2 3" xfId="515" xr:uid="{00000000-0005-0000-0000-0000C7080000}"/>
    <cellStyle name="Date 3" xfId="78" xr:uid="{00000000-0005-0000-0000-0000C8080000}"/>
    <cellStyle name="Date 3 2" xfId="517" xr:uid="{00000000-0005-0000-0000-0000C9080000}"/>
    <cellStyle name="Date 4" xfId="736" xr:uid="{00000000-0005-0000-0000-0000CA080000}"/>
    <cellStyle name="Date 5" xfId="737" xr:uid="{00000000-0005-0000-0000-0000CB080000}"/>
    <cellStyle name="Date 5 2" xfId="738" xr:uid="{00000000-0005-0000-0000-0000CC080000}"/>
    <cellStyle name="Date 5 3" xfId="739" xr:uid="{00000000-0005-0000-0000-0000CD080000}"/>
    <cellStyle name="Date 6" xfId="740" xr:uid="{00000000-0005-0000-0000-0000CE080000}"/>
    <cellStyle name="Date 6 2" xfId="741" xr:uid="{00000000-0005-0000-0000-0000CF080000}"/>
    <cellStyle name="Date 7" xfId="742" xr:uid="{00000000-0005-0000-0000-0000D0080000}"/>
    <cellStyle name="Date 7 2" xfId="743" xr:uid="{00000000-0005-0000-0000-0000D1080000}"/>
    <cellStyle name="Date 8" xfId="744" xr:uid="{00000000-0005-0000-0000-0000D2080000}"/>
    <cellStyle name="Date 9" xfId="745" xr:uid="{00000000-0005-0000-0000-0000D3080000}"/>
    <cellStyle name="Date 9 2" xfId="746" xr:uid="{00000000-0005-0000-0000-0000D4080000}"/>
    <cellStyle name="Emphasis 1" xfId="46592" xr:uid="{00000000-0005-0000-0000-0000D5080000}"/>
    <cellStyle name="Emphasis 2" xfId="46678" xr:uid="{00000000-0005-0000-0000-0000D6080000}"/>
    <cellStyle name="Emphasis 3" xfId="46677" xr:uid="{00000000-0005-0000-0000-0000D7080000}"/>
    <cellStyle name="Explanatory Text 2" xfId="79" xr:uid="{00000000-0005-0000-0000-0000D8080000}"/>
    <cellStyle name="Explanatory Text 2 2" xfId="400" xr:uid="{00000000-0005-0000-0000-0000D9080000}"/>
    <cellStyle name="Explanatory Text 2 2 2" xfId="46638" xr:uid="{00000000-0005-0000-0000-0000DA080000}"/>
    <cellStyle name="Explanatory Text 2 3" xfId="31455" xr:uid="{00000000-0005-0000-0000-0000DB080000}"/>
    <cellStyle name="Explanatory Text 3" xfId="31363" xr:uid="{00000000-0005-0000-0000-0000DC080000}"/>
    <cellStyle name="Explanatory Text 3 2" xfId="46593" xr:uid="{00000000-0005-0000-0000-0000DD080000}"/>
    <cellStyle name="Fixed" xfId="80" xr:uid="{00000000-0005-0000-0000-0000DE080000}"/>
    <cellStyle name="Fixed 10" xfId="748" xr:uid="{00000000-0005-0000-0000-0000DF080000}"/>
    <cellStyle name="Fixed 10 2" xfId="749" xr:uid="{00000000-0005-0000-0000-0000E0080000}"/>
    <cellStyle name="Fixed 11" xfId="747" xr:uid="{00000000-0005-0000-0000-0000E1080000}"/>
    <cellStyle name="Fixed 2" xfId="81" xr:uid="{00000000-0005-0000-0000-0000E2080000}"/>
    <cellStyle name="Fixed 2 2" xfId="82" xr:uid="{00000000-0005-0000-0000-0000E3080000}"/>
    <cellStyle name="Fixed 2 2 2" xfId="519" xr:uid="{00000000-0005-0000-0000-0000E4080000}"/>
    <cellStyle name="Fixed 2 3" xfId="518" xr:uid="{00000000-0005-0000-0000-0000E5080000}"/>
    <cellStyle name="Fixed 3" xfId="83" xr:uid="{00000000-0005-0000-0000-0000E6080000}"/>
    <cellStyle name="Fixed 3 2" xfId="520" xr:uid="{00000000-0005-0000-0000-0000E7080000}"/>
    <cellStyle name="Fixed 4" xfId="750" xr:uid="{00000000-0005-0000-0000-0000E8080000}"/>
    <cellStyle name="Fixed 5" xfId="751" xr:uid="{00000000-0005-0000-0000-0000E9080000}"/>
    <cellStyle name="Fixed 5 2" xfId="752" xr:uid="{00000000-0005-0000-0000-0000EA080000}"/>
    <cellStyle name="Fixed 5 3" xfId="753" xr:uid="{00000000-0005-0000-0000-0000EB080000}"/>
    <cellStyle name="Fixed 6" xfId="754" xr:uid="{00000000-0005-0000-0000-0000EC080000}"/>
    <cellStyle name="Fixed 6 2" xfId="755" xr:uid="{00000000-0005-0000-0000-0000ED080000}"/>
    <cellStyle name="Fixed 7" xfId="756" xr:uid="{00000000-0005-0000-0000-0000EE080000}"/>
    <cellStyle name="Fixed 7 2" xfId="757" xr:uid="{00000000-0005-0000-0000-0000EF080000}"/>
    <cellStyle name="Fixed 8" xfId="758" xr:uid="{00000000-0005-0000-0000-0000F0080000}"/>
    <cellStyle name="Fixed 9" xfId="759" xr:uid="{00000000-0005-0000-0000-0000F1080000}"/>
    <cellStyle name="Fixed 9 2" xfId="760" xr:uid="{00000000-0005-0000-0000-0000F2080000}"/>
    <cellStyle name="Good 2" xfId="84" xr:uid="{00000000-0005-0000-0000-0000F3080000}"/>
    <cellStyle name="Good 2 2" xfId="401" xr:uid="{00000000-0005-0000-0000-0000F4080000}"/>
    <cellStyle name="Good 2 2 2" xfId="46621" xr:uid="{00000000-0005-0000-0000-0000F5080000}"/>
    <cellStyle name="Good 2 3" xfId="31490" xr:uid="{00000000-0005-0000-0000-0000F6080000}"/>
    <cellStyle name="Good 3" xfId="31364" xr:uid="{00000000-0005-0000-0000-0000F7080000}"/>
    <cellStyle name="Good 3 2" xfId="46676" xr:uid="{00000000-0005-0000-0000-0000F8080000}"/>
    <cellStyle name="Grey" xfId="85" xr:uid="{00000000-0005-0000-0000-0000F9080000}"/>
    <cellStyle name="Grey 2" xfId="86" xr:uid="{00000000-0005-0000-0000-0000FA080000}"/>
    <cellStyle name="HEADER" xfId="87" xr:uid="{00000000-0005-0000-0000-0000FB080000}"/>
    <cellStyle name="HEADER 2" xfId="423" xr:uid="{00000000-0005-0000-0000-0000FC080000}"/>
    <cellStyle name="HEADER 3" xfId="31454" xr:uid="{00000000-0005-0000-0000-0000FD080000}"/>
    <cellStyle name="Header1" xfId="88" xr:uid="{00000000-0005-0000-0000-0000FE080000}"/>
    <cellStyle name="Header1 2" xfId="424" xr:uid="{00000000-0005-0000-0000-0000FF080000}"/>
    <cellStyle name="Header1 3" xfId="31489" xr:uid="{00000000-0005-0000-0000-000000090000}"/>
    <cellStyle name="Header2" xfId="89" xr:uid="{00000000-0005-0000-0000-000001090000}"/>
    <cellStyle name="Header2 2" xfId="425" xr:uid="{00000000-0005-0000-0000-000002090000}"/>
    <cellStyle name="Header2 3" xfId="31453" xr:uid="{00000000-0005-0000-0000-000003090000}"/>
    <cellStyle name="Heading 1 2" xfId="90" xr:uid="{00000000-0005-0000-0000-000004090000}"/>
    <cellStyle name="Heading 1 2 2" xfId="91" xr:uid="{00000000-0005-0000-0000-000005090000}"/>
    <cellStyle name="Heading 1 2 3" xfId="426" xr:uid="{00000000-0005-0000-0000-000006090000}"/>
    <cellStyle name="Heading 1 2 3 2" xfId="46647" xr:uid="{00000000-0005-0000-0000-000007090000}"/>
    <cellStyle name="Heading 1 2 4" xfId="31488" xr:uid="{00000000-0005-0000-0000-000008090000}"/>
    <cellStyle name="Heading 1 3" xfId="92" xr:uid="{00000000-0005-0000-0000-000009090000}"/>
    <cellStyle name="Heading 1 3 2" xfId="762" xr:uid="{00000000-0005-0000-0000-00000A090000}"/>
    <cellStyle name="Heading 1 3 3" xfId="763" xr:uid="{00000000-0005-0000-0000-00000B090000}"/>
    <cellStyle name="Heading 1 3 4" xfId="764" xr:uid="{00000000-0005-0000-0000-00000C090000}"/>
    <cellStyle name="Heading 1 3 5" xfId="765" xr:uid="{00000000-0005-0000-0000-00000D090000}"/>
    <cellStyle name="Heading 1 3 6" xfId="766" xr:uid="{00000000-0005-0000-0000-00000E090000}"/>
    <cellStyle name="Heading 1 3 7" xfId="761" xr:uid="{00000000-0005-0000-0000-00000F090000}"/>
    <cellStyle name="Heading 1 3 8" xfId="402" xr:uid="{00000000-0005-0000-0000-000010090000}"/>
    <cellStyle name="Heading 1 3 9" xfId="31452" xr:uid="{00000000-0005-0000-0000-000011090000}"/>
    <cellStyle name="Heading 1 4" xfId="767" xr:uid="{00000000-0005-0000-0000-000012090000}"/>
    <cellStyle name="Heading 1 4 2" xfId="31535" xr:uid="{00000000-0005-0000-0000-000013090000}"/>
    <cellStyle name="Heading 1 4 3" xfId="31365" xr:uid="{00000000-0005-0000-0000-000014090000}"/>
    <cellStyle name="Heading 1 4 4" xfId="46675" xr:uid="{00000000-0005-0000-0000-000015090000}"/>
    <cellStyle name="Heading 1 5" xfId="768" xr:uid="{00000000-0005-0000-0000-000016090000}"/>
    <cellStyle name="Heading 1 6" xfId="769" xr:uid="{00000000-0005-0000-0000-000017090000}"/>
    <cellStyle name="Heading 1 7" xfId="770" xr:uid="{00000000-0005-0000-0000-000018090000}"/>
    <cellStyle name="Heading 1 8" xfId="771" xr:uid="{00000000-0005-0000-0000-000019090000}"/>
    <cellStyle name="Heading 1 9" xfId="772" xr:uid="{00000000-0005-0000-0000-00001A090000}"/>
    <cellStyle name="Heading 2 10" xfId="773" xr:uid="{00000000-0005-0000-0000-00001B090000}"/>
    <cellStyle name="Heading 2 2" xfId="93" xr:uid="{00000000-0005-0000-0000-00001C090000}"/>
    <cellStyle name="Heading 2 2 2" xfId="94" xr:uid="{00000000-0005-0000-0000-00001D090000}"/>
    <cellStyle name="Heading 2 2 3" xfId="428" xr:uid="{00000000-0005-0000-0000-00001E090000}"/>
    <cellStyle name="Heading 2 2 3 2" xfId="46642" xr:uid="{00000000-0005-0000-0000-00001F090000}"/>
    <cellStyle name="Heading 2 2 4" xfId="31451" xr:uid="{00000000-0005-0000-0000-000020090000}"/>
    <cellStyle name="Heading 2 3" xfId="95" xr:uid="{00000000-0005-0000-0000-000021090000}"/>
    <cellStyle name="Heading 2 3 2" xfId="427" xr:uid="{00000000-0005-0000-0000-000022090000}"/>
    <cellStyle name="Heading 2 3 3" xfId="31450" xr:uid="{00000000-0005-0000-0000-000023090000}"/>
    <cellStyle name="Heading 2 4" xfId="403" xr:uid="{00000000-0005-0000-0000-000024090000}"/>
    <cellStyle name="Heading 2 4 2" xfId="775" xr:uid="{00000000-0005-0000-0000-000025090000}"/>
    <cellStyle name="Heading 2 4 3" xfId="776" xr:uid="{00000000-0005-0000-0000-000026090000}"/>
    <cellStyle name="Heading 2 4 4" xfId="777" xr:uid="{00000000-0005-0000-0000-000027090000}"/>
    <cellStyle name="Heading 2 4 5" xfId="778" xr:uid="{00000000-0005-0000-0000-000028090000}"/>
    <cellStyle name="Heading 2 4 6" xfId="779" xr:uid="{00000000-0005-0000-0000-000029090000}"/>
    <cellStyle name="Heading 2 4 7" xfId="774" xr:uid="{00000000-0005-0000-0000-00002A090000}"/>
    <cellStyle name="Heading 2 5" xfId="780" xr:uid="{00000000-0005-0000-0000-00002B090000}"/>
    <cellStyle name="Heading 2 5 2" xfId="31536" xr:uid="{00000000-0005-0000-0000-00002C090000}"/>
    <cellStyle name="Heading 2 5 3" xfId="31366" xr:uid="{00000000-0005-0000-0000-00002D090000}"/>
    <cellStyle name="Heading 2 6" xfId="781" xr:uid="{00000000-0005-0000-0000-00002E090000}"/>
    <cellStyle name="Heading 2 7" xfId="782" xr:uid="{00000000-0005-0000-0000-00002F090000}"/>
    <cellStyle name="Heading 2 8" xfId="783" xr:uid="{00000000-0005-0000-0000-000030090000}"/>
    <cellStyle name="Heading 2 9" xfId="784" xr:uid="{00000000-0005-0000-0000-000031090000}"/>
    <cellStyle name="Heading 3 2" xfId="96" xr:uid="{00000000-0005-0000-0000-000032090000}"/>
    <cellStyle name="Heading 3 2 2" xfId="786" xr:uid="{00000000-0005-0000-0000-000033090000}"/>
    <cellStyle name="Heading 3 2 2 2" xfId="46641" xr:uid="{00000000-0005-0000-0000-000034090000}"/>
    <cellStyle name="Heading 3 2 3" xfId="787" xr:uid="{00000000-0005-0000-0000-000035090000}"/>
    <cellStyle name="Heading 3 2 4" xfId="788" xr:uid="{00000000-0005-0000-0000-000036090000}"/>
    <cellStyle name="Heading 3 2 5" xfId="789" xr:uid="{00000000-0005-0000-0000-000037090000}"/>
    <cellStyle name="Heading 3 2 6" xfId="790" xr:uid="{00000000-0005-0000-0000-000038090000}"/>
    <cellStyle name="Heading 3 2 7" xfId="785" xr:uid="{00000000-0005-0000-0000-000039090000}"/>
    <cellStyle name="Heading 3 2 8" xfId="404" xr:uid="{00000000-0005-0000-0000-00003A090000}"/>
    <cellStyle name="Heading 3 2 9" xfId="31449" xr:uid="{00000000-0005-0000-0000-00003B090000}"/>
    <cellStyle name="Heading 3 3" xfId="31367" xr:uid="{00000000-0005-0000-0000-00003C090000}"/>
    <cellStyle name="Heading 3 3 2" xfId="46594" xr:uid="{00000000-0005-0000-0000-00003D090000}"/>
    <cellStyle name="Heading 4 2" xfId="97" xr:uid="{00000000-0005-0000-0000-00003E090000}"/>
    <cellStyle name="Heading 4 2 2" xfId="792" xr:uid="{00000000-0005-0000-0000-00003F090000}"/>
    <cellStyle name="Heading 4 2 2 2" xfId="46646" xr:uid="{00000000-0005-0000-0000-000040090000}"/>
    <cellStyle name="Heading 4 2 3" xfId="793" xr:uid="{00000000-0005-0000-0000-000041090000}"/>
    <cellStyle name="Heading 4 2 4" xfId="794" xr:uid="{00000000-0005-0000-0000-000042090000}"/>
    <cellStyle name="Heading 4 2 5" xfId="795" xr:uid="{00000000-0005-0000-0000-000043090000}"/>
    <cellStyle name="Heading 4 2 6" xfId="796" xr:uid="{00000000-0005-0000-0000-000044090000}"/>
    <cellStyle name="Heading 4 2 7" xfId="791" xr:uid="{00000000-0005-0000-0000-000045090000}"/>
    <cellStyle name="Heading 4 2 8" xfId="405" xr:uid="{00000000-0005-0000-0000-000046090000}"/>
    <cellStyle name="Heading 4 2 9" xfId="31448" xr:uid="{00000000-0005-0000-0000-000047090000}"/>
    <cellStyle name="Heading 4 3" xfId="31368" xr:uid="{00000000-0005-0000-0000-000048090000}"/>
    <cellStyle name="Heading 4 3 2" xfId="46674" xr:uid="{00000000-0005-0000-0000-000049090000}"/>
    <cellStyle name="Heading1" xfId="98" xr:uid="{00000000-0005-0000-0000-00004A090000}"/>
    <cellStyle name="Heading1 10" xfId="798" xr:uid="{00000000-0005-0000-0000-00004B090000}"/>
    <cellStyle name="Heading1 10 2" xfId="799" xr:uid="{00000000-0005-0000-0000-00004C090000}"/>
    <cellStyle name="Heading1 11" xfId="797" xr:uid="{00000000-0005-0000-0000-00004D090000}"/>
    <cellStyle name="Heading1 2" xfId="99" xr:uid="{00000000-0005-0000-0000-00004E090000}"/>
    <cellStyle name="Heading1 2 2" xfId="100" xr:uid="{00000000-0005-0000-0000-00004F090000}"/>
    <cellStyle name="Heading1 2 2 2" xfId="522" xr:uid="{00000000-0005-0000-0000-000050090000}"/>
    <cellStyle name="Heading1 2 3" xfId="521" xr:uid="{00000000-0005-0000-0000-000051090000}"/>
    <cellStyle name="Heading1 3" xfId="101" xr:uid="{00000000-0005-0000-0000-000052090000}"/>
    <cellStyle name="Heading1 3 2" xfId="523" xr:uid="{00000000-0005-0000-0000-000053090000}"/>
    <cellStyle name="Heading1 4" xfId="800" xr:uid="{00000000-0005-0000-0000-000054090000}"/>
    <cellStyle name="Heading1 5" xfId="801" xr:uid="{00000000-0005-0000-0000-000055090000}"/>
    <cellStyle name="Heading1 5 2" xfId="802" xr:uid="{00000000-0005-0000-0000-000056090000}"/>
    <cellStyle name="Heading1 5 3" xfId="803" xr:uid="{00000000-0005-0000-0000-000057090000}"/>
    <cellStyle name="Heading1 6" xfId="804" xr:uid="{00000000-0005-0000-0000-000058090000}"/>
    <cellStyle name="Heading1 6 2" xfId="805" xr:uid="{00000000-0005-0000-0000-000059090000}"/>
    <cellStyle name="Heading1 7" xfId="806" xr:uid="{00000000-0005-0000-0000-00005A090000}"/>
    <cellStyle name="Heading1 7 2" xfId="807" xr:uid="{00000000-0005-0000-0000-00005B090000}"/>
    <cellStyle name="Heading1 8" xfId="808" xr:uid="{00000000-0005-0000-0000-00005C090000}"/>
    <cellStyle name="Heading1 9" xfId="809" xr:uid="{00000000-0005-0000-0000-00005D090000}"/>
    <cellStyle name="Heading1 9 2" xfId="810" xr:uid="{00000000-0005-0000-0000-00005E090000}"/>
    <cellStyle name="Heading1_2011-10 LIEE Table 6 (2)" xfId="102" xr:uid="{00000000-0005-0000-0000-00005F090000}"/>
    <cellStyle name="Heading2" xfId="103" xr:uid="{00000000-0005-0000-0000-000060090000}"/>
    <cellStyle name="Heading2 10" xfId="812" xr:uid="{00000000-0005-0000-0000-000061090000}"/>
    <cellStyle name="Heading2 10 2" xfId="813" xr:uid="{00000000-0005-0000-0000-000062090000}"/>
    <cellStyle name="Heading2 11" xfId="811" xr:uid="{00000000-0005-0000-0000-000063090000}"/>
    <cellStyle name="Heading2 2" xfId="104" xr:uid="{00000000-0005-0000-0000-000064090000}"/>
    <cellStyle name="Heading2 2 2" xfId="105" xr:uid="{00000000-0005-0000-0000-000065090000}"/>
    <cellStyle name="Heading2 2 2 2" xfId="525" xr:uid="{00000000-0005-0000-0000-000066090000}"/>
    <cellStyle name="Heading2 2 3" xfId="524" xr:uid="{00000000-0005-0000-0000-000067090000}"/>
    <cellStyle name="Heading2 3" xfId="106" xr:uid="{00000000-0005-0000-0000-000068090000}"/>
    <cellStyle name="Heading2 3 2" xfId="526" xr:uid="{00000000-0005-0000-0000-000069090000}"/>
    <cellStyle name="Heading2 4" xfId="814" xr:uid="{00000000-0005-0000-0000-00006A090000}"/>
    <cellStyle name="Heading2 5" xfId="815" xr:uid="{00000000-0005-0000-0000-00006B090000}"/>
    <cellStyle name="Heading2 5 2" xfId="816" xr:uid="{00000000-0005-0000-0000-00006C090000}"/>
    <cellStyle name="Heading2 5 3" xfId="817" xr:uid="{00000000-0005-0000-0000-00006D090000}"/>
    <cellStyle name="Heading2 6" xfId="818" xr:uid="{00000000-0005-0000-0000-00006E090000}"/>
    <cellStyle name="Heading2 6 2" xfId="819" xr:uid="{00000000-0005-0000-0000-00006F090000}"/>
    <cellStyle name="Heading2 7" xfId="820" xr:uid="{00000000-0005-0000-0000-000070090000}"/>
    <cellStyle name="Heading2 7 2" xfId="821" xr:uid="{00000000-0005-0000-0000-000071090000}"/>
    <cellStyle name="Heading2 8" xfId="822" xr:uid="{00000000-0005-0000-0000-000072090000}"/>
    <cellStyle name="Heading2 9" xfId="823" xr:uid="{00000000-0005-0000-0000-000073090000}"/>
    <cellStyle name="Heading2 9 2" xfId="824" xr:uid="{00000000-0005-0000-0000-000074090000}"/>
    <cellStyle name="Heading2_2011-10 LIEE Table 6 (2)" xfId="107" xr:uid="{00000000-0005-0000-0000-000075090000}"/>
    <cellStyle name="Hidden" xfId="108" xr:uid="{00000000-0005-0000-0000-000076090000}"/>
    <cellStyle name="Hidden 2" xfId="527" xr:uid="{00000000-0005-0000-0000-000077090000}"/>
    <cellStyle name="HIGHLIGHT" xfId="109" xr:uid="{00000000-0005-0000-0000-000078090000}"/>
    <cellStyle name="HIGHLIGHT 2" xfId="429" xr:uid="{00000000-0005-0000-0000-000079090000}"/>
    <cellStyle name="HIGHLIGHT 3" xfId="31447" xr:uid="{00000000-0005-0000-0000-00007A090000}"/>
    <cellStyle name="Hyperlink 2" xfId="110" xr:uid="{00000000-0005-0000-0000-00007B090000}"/>
    <cellStyle name="Input [yellow]" xfId="111" xr:uid="{00000000-0005-0000-0000-00007C090000}"/>
    <cellStyle name="Input [yellow] 2" xfId="112" xr:uid="{00000000-0005-0000-0000-00007D090000}"/>
    <cellStyle name="Input 10" xfId="16242" xr:uid="{00000000-0005-0000-0000-00007E090000}"/>
    <cellStyle name="Input 11" xfId="46568" xr:uid="{00000000-0005-0000-0000-00007F090000}"/>
    <cellStyle name="Input 2" xfId="113" xr:uid="{00000000-0005-0000-0000-000080090000}"/>
    <cellStyle name="Input 2 2" xfId="826" xr:uid="{00000000-0005-0000-0000-000081090000}"/>
    <cellStyle name="Input 2 2 2" xfId="46631" xr:uid="{00000000-0005-0000-0000-000082090000}"/>
    <cellStyle name="Input 2 3" xfId="827" xr:uid="{00000000-0005-0000-0000-000083090000}"/>
    <cellStyle name="Input 2 4" xfId="828" xr:uid="{00000000-0005-0000-0000-000084090000}"/>
    <cellStyle name="Input 2 5" xfId="829" xr:uid="{00000000-0005-0000-0000-000085090000}"/>
    <cellStyle name="Input 2 6" xfId="830" xr:uid="{00000000-0005-0000-0000-000086090000}"/>
    <cellStyle name="Input 2 7" xfId="825" xr:uid="{00000000-0005-0000-0000-000087090000}"/>
    <cellStyle name="Input 2 8" xfId="406" xr:uid="{00000000-0005-0000-0000-000088090000}"/>
    <cellStyle name="Input 2 9" xfId="31446" xr:uid="{00000000-0005-0000-0000-000089090000}"/>
    <cellStyle name="Input 3" xfId="114" xr:uid="{00000000-0005-0000-0000-00008A090000}"/>
    <cellStyle name="Input 3 2" xfId="831" xr:uid="{00000000-0005-0000-0000-00008B090000}"/>
    <cellStyle name="Input 3 2 2" xfId="46741" xr:uid="{00000000-0005-0000-0000-00008C090000}"/>
    <cellStyle name="Input 3 3" xfId="31445" xr:uid="{00000000-0005-0000-0000-00008D090000}"/>
    <cellStyle name="Input 4" xfId="115" xr:uid="{00000000-0005-0000-0000-00008E090000}"/>
    <cellStyle name="Input 4 2" xfId="832" xr:uid="{00000000-0005-0000-0000-00008F090000}"/>
    <cellStyle name="Input 4 3" xfId="31444" xr:uid="{00000000-0005-0000-0000-000090090000}"/>
    <cellStyle name="Input 5" xfId="116" xr:uid="{00000000-0005-0000-0000-000091090000}"/>
    <cellStyle name="Input 5 2" xfId="833" xr:uid="{00000000-0005-0000-0000-000092090000}"/>
    <cellStyle name="Input 6" xfId="117" xr:uid="{00000000-0005-0000-0000-000093090000}"/>
    <cellStyle name="Input 6 2" xfId="834" xr:uid="{00000000-0005-0000-0000-000094090000}"/>
    <cellStyle name="Input 7" xfId="835" xr:uid="{00000000-0005-0000-0000-000095090000}"/>
    <cellStyle name="Input 7 2" xfId="46731" xr:uid="{00000000-0005-0000-0000-000096090000}"/>
    <cellStyle name="Input 8" xfId="2804" xr:uid="{00000000-0005-0000-0000-000097090000}"/>
    <cellStyle name="Input 9" xfId="16244" xr:uid="{00000000-0005-0000-0000-000098090000}"/>
    <cellStyle name="Linked Cell 2" xfId="118" xr:uid="{00000000-0005-0000-0000-000099090000}"/>
    <cellStyle name="Linked Cell 2 2" xfId="407" xr:uid="{00000000-0005-0000-0000-00009A090000}"/>
    <cellStyle name="Linked Cell 2 2 2" xfId="46640" xr:uid="{00000000-0005-0000-0000-00009B090000}"/>
    <cellStyle name="Linked Cell 2 3" xfId="31443" xr:uid="{00000000-0005-0000-0000-00009C090000}"/>
    <cellStyle name="Linked Cell 3" xfId="31369" xr:uid="{00000000-0005-0000-0000-00009D090000}"/>
    <cellStyle name="Linked Cell 3 2" xfId="46673" xr:uid="{00000000-0005-0000-0000-00009E090000}"/>
    <cellStyle name="Neutral 2" xfId="119" xr:uid="{00000000-0005-0000-0000-00009F090000}"/>
    <cellStyle name="Neutral 2 2" xfId="408" xr:uid="{00000000-0005-0000-0000-0000A0090000}"/>
    <cellStyle name="Neutral 2 2 2" xfId="46663" xr:uid="{00000000-0005-0000-0000-0000A1090000}"/>
    <cellStyle name="Neutral 2 3" xfId="31442" xr:uid="{00000000-0005-0000-0000-0000A2090000}"/>
    <cellStyle name="Neutral 3" xfId="31370" xr:uid="{00000000-0005-0000-0000-0000A3090000}"/>
    <cellStyle name="Neutral 3 2" xfId="46672" xr:uid="{00000000-0005-0000-0000-0000A4090000}"/>
    <cellStyle name="no dec" xfId="120" xr:uid="{00000000-0005-0000-0000-0000A5090000}"/>
    <cellStyle name="no dec 2" xfId="121" xr:uid="{00000000-0005-0000-0000-0000A6090000}"/>
    <cellStyle name="no dec 2 2" xfId="122" xr:uid="{00000000-0005-0000-0000-0000A7090000}"/>
    <cellStyle name="no dec_2011-12 LIEE Table 1 Updated budget" xfId="123" xr:uid="{00000000-0005-0000-0000-0000A8090000}"/>
    <cellStyle name="Normal" xfId="0" builtinId="0"/>
    <cellStyle name="Normal - Style1" xfId="124" xr:uid="{00000000-0005-0000-0000-0000AA090000}"/>
    <cellStyle name="Normal - Style1 2" xfId="125" xr:uid="{00000000-0005-0000-0000-0000AB090000}"/>
    <cellStyle name="Normal - Style1 2 2" xfId="126" xr:uid="{00000000-0005-0000-0000-0000AC090000}"/>
    <cellStyle name="Normal - Style1_2011-12 LIEE Table 1 Updated budget" xfId="127" xr:uid="{00000000-0005-0000-0000-0000AD090000}"/>
    <cellStyle name="Normal 10" xfId="128" xr:uid="{00000000-0005-0000-0000-0000AE090000}"/>
    <cellStyle name="Normal 10 2" xfId="129" xr:uid="{00000000-0005-0000-0000-0000AF090000}"/>
    <cellStyle name="Normal 10 3" xfId="836" xr:uid="{00000000-0005-0000-0000-0000B0090000}"/>
    <cellStyle name="Normal 10 4" xfId="31441" xr:uid="{00000000-0005-0000-0000-0000B1090000}"/>
    <cellStyle name="Normal 10 5" xfId="46795" xr:uid="{00000000-0005-0000-0000-0000B2090000}"/>
    <cellStyle name="Normal 100" xfId="16239" xr:uid="{00000000-0005-0000-0000-0000B3090000}"/>
    <cellStyle name="Normal 101" xfId="16243" xr:uid="{00000000-0005-0000-0000-0000B4090000}"/>
    <cellStyle name="Normal 102" xfId="11216" xr:uid="{00000000-0005-0000-0000-0000B5090000}"/>
    <cellStyle name="Normal 102 2" xfId="41550" xr:uid="{00000000-0005-0000-0000-0000B6090000}"/>
    <cellStyle name="Normal 102 3" xfId="26317" xr:uid="{00000000-0005-0000-0000-0000B7090000}"/>
    <cellStyle name="Normal 103" xfId="11221" xr:uid="{00000000-0005-0000-0000-0000B8090000}"/>
    <cellStyle name="Normal 103 2" xfId="41554" xr:uid="{00000000-0005-0000-0000-0000B9090000}"/>
    <cellStyle name="Normal 103 3" xfId="26321" xr:uid="{00000000-0005-0000-0000-0000BA090000}"/>
    <cellStyle name="Normal 104" xfId="11219" xr:uid="{00000000-0005-0000-0000-0000BB090000}"/>
    <cellStyle name="Normal 104 2" xfId="41552" xr:uid="{00000000-0005-0000-0000-0000BC090000}"/>
    <cellStyle name="Normal 104 3" xfId="26319" xr:uid="{00000000-0005-0000-0000-0000BD090000}"/>
    <cellStyle name="Normal 105" xfId="11218" xr:uid="{00000000-0005-0000-0000-0000BE090000}"/>
    <cellStyle name="Normal 105 2" xfId="41551" xr:uid="{00000000-0005-0000-0000-0000BF090000}"/>
    <cellStyle name="Normal 105 3" xfId="26318" xr:uid="{00000000-0005-0000-0000-0000C0090000}"/>
    <cellStyle name="Normal 106" xfId="6194" xr:uid="{00000000-0005-0000-0000-0000C1090000}"/>
    <cellStyle name="Normal 107" xfId="6199" xr:uid="{00000000-0005-0000-0000-0000C2090000}"/>
    <cellStyle name="Normal 108" xfId="7879" xr:uid="{00000000-0005-0000-0000-0000C3090000}"/>
    <cellStyle name="Normal 109" xfId="6196" xr:uid="{00000000-0005-0000-0000-0000C4090000}"/>
    <cellStyle name="Normal 11" xfId="130" xr:uid="{00000000-0005-0000-0000-0000C5090000}"/>
    <cellStyle name="Normal 11 2" xfId="31438" xr:uid="{00000000-0005-0000-0000-0000C6090000}"/>
    <cellStyle name="Normal 11 3" xfId="31393" xr:uid="{00000000-0005-0000-0000-0000C7090000}"/>
    <cellStyle name="Normal 11 4" xfId="46796" xr:uid="{00000000-0005-0000-0000-0000C8090000}"/>
    <cellStyle name="Normal 110" xfId="16276" xr:uid="{00000000-0005-0000-0000-0000C9090000}"/>
    <cellStyle name="Normal 111" xfId="16271" xr:uid="{00000000-0005-0000-0000-0000CA090000}"/>
    <cellStyle name="Normal 112" xfId="16258" xr:uid="{00000000-0005-0000-0000-0000CB090000}"/>
    <cellStyle name="Normal 113" xfId="16265" xr:uid="{00000000-0005-0000-0000-0000CC090000}"/>
    <cellStyle name="Normal 114" xfId="16262" xr:uid="{00000000-0005-0000-0000-0000CD090000}"/>
    <cellStyle name="Normal 115" xfId="16278" xr:uid="{00000000-0005-0000-0000-0000CE090000}"/>
    <cellStyle name="Normal 116" xfId="16270" xr:uid="{00000000-0005-0000-0000-0000CF090000}"/>
    <cellStyle name="Normal 117" xfId="16263" xr:uid="{00000000-0005-0000-0000-0000D0090000}"/>
    <cellStyle name="Normal 118" xfId="16268" xr:uid="{00000000-0005-0000-0000-0000D1090000}"/>
    <cellStyle name="Normal 119" xfId="16261" xr:uid="{00000000-0005-0000-0000-0000D2090000}"/>
    <cellStyle name="Normal 12" xfId="131" xr:uid="{00000000-0005-0000-0000-0000D3090000}"/>
    <cellStyle name="Normal 120" xfId="16274" xr:uid="{00000000-0005-0000-0000-0000D4090000}"/>
    <cellStyle name="Normal 121" xfId="16285" xr:uid="{00000000-0005-0000-0000-0000D5090000}"/>
    <cellStyle name="Normal 122" xfId="16281" xr:uid="{00000000-0005-0000-0000-0000D6090000}"/>
    <cellStyle name="Normal 123" xfId="31513" xr:uid="{00000000-0005-0000-0000-0000D7090000}"/>
    <cellStyle name="Normal 124" xfId="31527" xr:uid="{00000000-0005-0000-0000-0000D8090000}"/>
    <cellStyle name="Normal 125" xfId="46571" xr:uid="{00000000-0005-0000-0000-0000D9090000}"/>
    <cellStyle name="Normal 126" xfId="46567" xr:uid="{00000000-0005-0000-0000-0000DA090000}"/>
    <cellStyle name="Normal 127" xfId="46573" xr:uid="{00000000-0005-0000-0000-0000DB090000}"/>
    <cellStyle name="Normal 128" xfId="46574" xr:uid="{00000000-0005-0000-0000-0000DC090000}"/>
    <cellStyle name="Normal 129" xfId="31334" xr:uid="{00000000-0005-0000-0000-0000DD090000}"/>
    <cellStyle name="Normal 129 2" xfId="46744" xr:uid="{00000000-0005-0000-0000-0000DE090000}"/>
    <cellStyle name="Normal 13" xfId="132" xr:uid="{00000000-0005-0000-0000-0000DF090000}"/>
    <cellStyle name="Normal 130" xfId="46582" xr:uid="{00000000-0005-0000-0000-0000E0090000}"/>
    <cellStyle name="Normal 131" xfId="46743" xr:uid="{00000000-0005-0000-0000-0000E1090000}"/>
    <cellStyle name="Normal 132" xfId="46742" xr:uid="{00000000-0005-0000-0000-0000E2090000}"/>
    <cellStyle name="Normal 133" xfId="46747" xr:uid="{00000000-0005-0000-0000-0000E3090000}"/>
    <cellStyle name="Normal 134" xfId="46748" xr:uid="{00000000-0005-0000-0000-0000E4090000}"/>
    <cellStyle name="Normal 135" xfId="46810" xr:uid="{00000000-0005-0000-0000-0000E5090000}"/>
    <cellStyle name="Normal 135 2" xfId="46815" xr:uid="{00000000-0005-0000-0000-0000E6090000}"/>
    <cellStyle name="Normal 136" xfId="46811" xr:uid="{00000000-0005-0000-0000-0000E7090000}"/>
    <cellStyle name="Normal 137" xfId="46813" xr:uid="{00000000-0005-0000-0000-0000E8090000}"/>
    <cellStyle name="Normal 138" xfId="46812" xr:uid="{00000000-0005-0000-0000-0000E9090000}"/>
    <cellStyle name="Normal 139" xfId="46817" xr:uid="{00000000-0005-0000-0000-0000EA090000}"/>
    <cellStyle name="Normal 14" xfId="133" xr:uid="{00000000-0005-0000-0000-0000EB090000}"/>
    <cellStyle name="Normal 14 2" xfId="837" xr:uid="{00000000-0005-0000-0000-0000EC090000}"/>
    <cellStyle name="Normal 140" xfId="46820" xr:uid="{00000000-0005-0000-0000-0000ED090000}"/>
    <cellStyle name="Normal 141" xfId="46824" xr:uid="{00000000-0005-0000-0000-0000EE090000}"/>
    <cellStyle name="Normal 142" xfId="46827" xr:uid="{00000000-0005-0000-0000-0000EF090000}"/>
    <cellStyle name="Normal 143" xfId="6" xr:uid="{00000000-0005-0000-0000-0000F0090000}"/>
    <cellStyle name="Normal 144" xfId="46828" xr:uid="{79945C9F-A971-4B0A-A9DF-325BE4145E82}"/>
    <cellStyle name="Normal 145" xfId="46829" xr:uid="{130977BC-424A-4B44-9936-8C6FD06F8479}"/>
    <cellStyle name="Normal 146" xfId="46832" xr:uid="{0A9A5A36-0851-428A-A5C5-E7A82241BE94}"/>
    <cellStyle name="Normal 147" xfId="46835" xr:uid="{5711EAFA-7DBA-4AF2-9057-75ADBADA4AD1}"/>
    <cellStyle name="Normal 148" xfId="46838" xr:uid="{D9184483-DC62-4A36-AE64-DBE86493DA3F}"/>
    <cellStyle name="Normal 149" xfId="46841" xr:uid="{D9848F35-B80C-45B2-88B0-BE41A81B30E3}"/>
    <cellStyle name="Normal 15" xfId="134" xr:uid="{00000000-0005-0000-0000-0000F1090000}"/>
    <cellStyle name="Normal 150" xfId="46844" xr:uid="{9E5753BA-5818-4827-8104-ADE49A6E03E4}"/>
    <cellStyle name="Normal 151" xfId="46847" xr:uid="{70CB2961-D198-4040-A853-768DD567DA8A}"/>
    <cellStyle name="Normal 152" xfId="46850" xr:uid="{D04E9917-A8B7-4D65-8D4C-40B8DBD9E975}"/>
    <cellStyle name="Normal 153" xfId="46853" xr:uid="{11940E25-9383-4051-B0FB-5E4447D6C26C}"/>
    <cellStyle name="Normal 154" xfId="46856" xr:uid="{68449701-7AAC-4B70-BB2D-1E6C8A69369A}"/>
    <cellStyle name="Normal 155" xfId="46859" xr:uid="{F553AA8C-C6EB-4E24-B904-C5A4233D5171}"/>
    <cellStyle name="Normal 156" xfId="46862" xr:uid="{3D0E09D6-C6FA-4DF0-8C4D-1767CB6B5272}"/>
    <cellStyle name="Normal 157" xfId="46865" xr:uid="{530CCBF1-E600-4AA5-B0A5-2424D3FF00A2}"/>
    <cellStyle name="Normal 158" xfId="46868" xr:uid="{37E39630-52C2-4BE7-9291-CD557286ACC4}"/>
    <cellStyle name="Normal 159" xfId="46871" xr:uid="{A8655CF5-C529-422F-9F27-900CAC11DE14}"/>
    <cellStyle name="Normal 16" xfId="135" xr:uid="{00000000-0005-0000-0000-0000F2090000}"/>
    <cellStyle name="Normal 160" xfId="46874" xr:uid="{E08B8EE0-DA42-443E-896C-654655BA62D0}"/>
    <cellStyle name="Normal 161" xfId="46877" xr:uid="{93DABF6D-D44C-424E-B4E8-A7AD19DA043C}"/>
    <cellStyle name="Normal 162" xfId="46880" xr:uid="{55FB4028-02D0-428F-B112-8D2DB1BEE1DD}"/>
    <cellStyle name="Normal 17" xfId="136" xr:uid="{00000000-0005-0000-0000-0000F3090000}"/>
    <cellStyle name="Normal 17 2" xfId="838" xr:uid="{00000000-0005-0000-0000-0000F4090000}"/>
    <cellStyle name="Normal 17 3" xfId="839" xr:uid="{00000000-0005-0000-0000-0000F5090000}"/>
    <cellStyle name="Normal 18" xfId="137" xr:uid="{00000000-0005-0000-0000-0000F6090000}"/>
    <cellStyle name="Normal 18 2" xfId="840" xr:uid="{00000000-0005-0000-0000-0000F7090000}"/>
    <cellStyle name="Normal 18 2 10" xfId="6209" xr:uid="{00000000-0005-0000-0000-0000F8090000}"/>
    <cellStyle name="Normal 18 2 10 2" xfId="36546" xr:uid="{00000000-0005-0000-0000-0000F9090000}"/>
    <cellStyle name="Normal 18 2 10 3" xfId="21313" xr:uid="{00000000-0005-0000-0000-0000FA090000}"/>
    <cellStyle name="Normal 18 2 11" xfId="31537" xr:uid="{00000000-0005-0000-0000-0000FB090000}"/>
    <cellStyle name="Normal 18 2 12" xfId="16298" xr:uid="{00000000-0005-0000-0000-0000FC090000}"/>
    <cellStyle name="Normal 18 2 2" xfId="1173" xr:uid="{00000000-0005-0000-0000-0000FD090000}"/>
    <cellStyle name="Normal 18 2 2 10" xfId="31589" xr:uid="{00000000-0005-0000-0000-0000FE090000}"/>
    <cellStyle name="Normal 18 2 2 11" xfId="16352" xr:uid="{00000000-0005-0000-0000-0000FF090000}"/>
    <cellStyle name="Normal 18 2 2 2" xfId="1281" xr:uid="{00000000-0005-0000-0000-0000000A0000}"/>
    <cellStyle name="Normal 18 2 2 2 10" xfId="16456" xr:uid="{00000000-0005-0000-0000-0000010A0000}"/>
    <cellStyle name="Normal 18 2 2 2 2" xfId="1498" xr:uid="{00000000-0005-0000-0000-0000020A0000}"/>
    <cellStyle name="Normal 18 2 2 2 2 2" xfId="1919" xr:uid="{00000000-0005-0000-0000-0000030A0000}"/>
    <cellStyle name="Normal 18 2 2 2 2 2 2" xfId="2758" xr:uid="{00000000-0005-0000-0000-0000040A0000}"/>
    <cellStyle name="Normal 18 2 2 2 2 2 2 2" xfId="4448" xr:uid="{00000000-0005-0000-0000-0000050A0000}"/>
    <cellStyle name="Normal 18 2 2 2 2 2 2 2 2" xfId="14521" xr:uid="{00000000-0005-0000-0000-0000060A0000}"/>
    <cellStyle name="Normal 18 2 2 2 2 2 2 2 2 2" xfId="44852" xr:uid="{00000000-0005-0000-0000-0000070A0000}"/>
    <cellStyle name="Normal 18 2 2 2 2 2 2 2 2 3" xfId="29619" xr:uid="{00000000-0005-0000-0000-0000080A0000}"/>
    <cellStyle name="Normal 18 2 2 2 2 2 2 2 3" xfId="9501" xr:uid="{00000000-0005-0000-0000-0000090A0000}"/>
    <cellStyle name="Normal 18 2 2 2 2 2 2 2 3 2" xfId="39835" xr:uid="{00000000-0005-0000-0000-00000A0A0000}"/>
    <cellStyle name="Normal 18 2 2 2 2 2 2 2 3 3" xfId="24602" xr:uid="{00000000-0005-0000-0000-00000B0A0000}"/>
    <cellStyle name="Normal 18 2 2 2 2 2 2 2 4" xfId="34822" xr:uid="{00000000-0005-0000-0000-00000C0A0000}"/>
    <cellStyle name="Normal 18 2 2 2 2 2 2 2 5" xfId="19589" xr:uid="{00000000-0005-0000-0000-00000D0A0000}"/>
    <cellStyle name="Normal 18 2 2 2 2 2 2 3" xfId="6140" xr:uid="{00000000-0005-0000-0000-00000E0A0000}"/>
    <cellStyle name="Normal 18 2 2 2 2 2 2 3 2" xfId="16192" xr:uid="{00000000-0005-0000-0000-00000F0A0000}"/>
    <cellStyle name="Normal 18 2 2 2 2 2 2 3 2 2" xfId="46523" xr:uid="{00000000-0005-0000-0000-0000100A0000}"/>
    <cellStyle name="Normal 18 2 2 2 2 2 2 3 2 3" xfId="31290" xr:uid="{00000000-0005-0000-0000-0000110A0000}"/>
    <cellStyle name="Normal 18 2 2 2 2 2 2 3 3" xfId="11172" xr:uid="{00000000-0005-0000-0000-0000120A0000}"/>
    <cellStyle name="Normal 18 2 2 2 2 2 2 3 3 2" xfId="41506" xr:uid="{00000000-0005-0000-0000-0000130A0000}"/>
    <cellStyle name="Normal 18 2 2 2 2 2 2 3 3 3" xfId="26273" xr:uid="{00000000-0005-0000-0000-0000140A0000}"/>
    <cellStyle name="Normal 18 2 2 2 2 2 2 3 4" xfId="36493" xr:uid="{00000000-0005-0000-0000-0000150A0000}"/>
    <cellStyle name="Normal 18 2 2 2 2 2 2 3 5" xfId="21260" xr:uid="{00000000-0005-0000-0000-0000160A0000}"/>
    <cellStyle name="Normal 18 2 2 2 2 2 2 4" xfId="12850" xr:uid="{00000000-0005-0000-0000-0000170A0000}"/>
    <cellStyle name="Normal 18 2 2 2 2 2 2 4 2" xfId="43181" xr:uid="{00000000-0005-0000-0000-0000180A0000}"/>
    <cellStyle name="Normal 18 2 2 2 2 2 2 4 3" xfId="27948" xr:uid="{00000000-0005-0000-0000-0000190A0000}"/>
    <cellStyle name="Normal 18 2 2 2 2 2 2 5" xfId="7829" xr:uid="{00000000-0005-0000-0000-00001A0A0000}"/>
    <cellStyle name="Normal 18 2 2 2 2 2 2 5 2" xfId="38164" xr:uid="{00000000-0005-0000-0000-00001B0A0000}"/>
    <cellStyle name="Normal 18 2 2 2 2 2 2 5 3" xfId="22931" xr:uid="{00000000-0005-0000-0000-00001C0A0000}"/>
    <cellStyle name="Normal 18 2 2 2 2 2 2 6" xfId="33152" xr:uid="{00000000-0005-0000-0000-00001D0A0000}"/>
    <cellStyle name="Normal 18 2 2 2 2 2 2 7" xfId="17918" xr:uid="{00000000-0005-0000-0000-00001E0A0000}"/>
    <cellStyle name="Normal 18 2 2 2 2 2 3" xfId="3611" xr:uid="{00000000-0005-0000-0000-00001F0A0000}"/>
    <cellStyle name="Normal 18 2 2 2 2 2 3 2" xfId="13685" xr:uid="{00000000-0005-0000-0000-0000200A0000}"/>
    <cellStyle name="Normal 18 2 2 2 2 2 3 2 2" xfId="44016" xr:uid="{00000000-0005-0000-0000-0000210A0000}"/>
    <cellStyle name="Normal 18 2 2 2 2 2 3 2 3" xfId="28783" xr:uid="{00000000-0005-0000-0000-0000220A0000}"/>
    <cellStyle name="Normal 18 2 2 2 2 2 3 3" xfId="8665" xr:uid="{00000000-0005-0000-0000-0000230A0000}"/>
    <cellStyle name="Normal 18 2 2 2 2 2 3 3 2" xfId="38999" xr:uid="{00000000-0005-0000-0000-0000240A0000}"/>
    <cellStyle name="Normal 18 2 2 2 2 2 3 3 3" xfId="23766" xr:uid="{00000000-0005-0000-0000-0000250A0000}"/>
    <cellStyle name="Normal 18 2 2 2 2 2 3 4" xfId="33986" xr:uid="{00000000-0005-0000-0000-0000260A0000}"/>
    <cellStyle name="Normal 18 2 2 2 2 2 3 5" xfId="18753" xr:uid="{00000000-0005-0000-0000-0000270A0000}"/>
    <cellStyle name="Normal 18 2 2 2 2 2 4" xfId="5304" xr:uid="{00000000-0005-0000-0000-0000280A0000}"/>
    <cellStyle name="Normal 18 2 2 2 2 2 4 2" xfId="15356" xr:uid="{00000000-0005-0000-0000-0000290A0000}"/>
    <cellStyle name="Normal 18 2 2 2 2 2 4 2 2" xfId="45687" xr:uid="{00000000-0005-0000-0000-00002A0A0000}"/>
    <cellStyle name="Normal 18 2 2 2 2 2 4 2 3" xfId="30454" xr:uid="{00000000-0005-0000-0000-00002B0A0000}"/>
    <cellStyle name="Normal 18 2 2 2 2 2 4 3" xfId="10336" xr:uid="{00000000-0005-0000-0000-00002C0A0000}"/>
    <cellStyle name="Normal 18 2 2 2 2 2 4 3 2" xfId="40670" xr:uid="{00000000-0005-0000-0000-00002D0A0000}"/>
    <cellStyle name="Normal 18 2 2 2 2 2 4 3 3" xfId="25437" xr:uid="{00000000-0005-0000-0000-00002E0A0000}"/>
    <cellStyle name="Normal 18 2 2 2 2 2 4 4" xfId="35657" xr:uid="{00000000-0005-0000-0000-00002F0A0000}"/>
    <cellStyle name="Normal 18 2 2 2 2 2 4 5" xfId="20424" xr:uid="{00000000-0005-0000-0000-0000300A0000}"/>
    <cellStyle name="Normal 18 2 2 2 2 2 5" xfId="12014" xr:uid="{00000000-0005-0000-0000-0000310A0000}"/>
    <cellStyle name="Normal 18 2 2 2 2 2 5 2" xfId="42345" xr:uid="{00000000-0005-0000-0000-0000320A0000}"/>
    <cellStyle name="Normal 18 2 2 2 2 2 5 3" xfId="27112" xr:uid="{00000000-0005-0000-0000-0000330A0000}"/>
    <cellStyle name="Normal 18 2 2 2 2 2 6" xfId="6993" xr:uid="{00000000-0005-0000-0000-0000340A0000}"/>
    <cellStyle name="Normal 18 2 2 2 2 2 6 2" xfId="37328" xr:uid="{00000000-0005-0000-0000-0000350A0000}"/>
    <cellStyle name="Normal 18 2 2 2 2 2 6 3" xfId="22095" xr:uid="{00000000-0005-0000-0000-0000360A0000}"/>
    <cellStyle name="Normal 18 2 2 2 2 2 7" xfId="32316" xr:uid="{00000000-0005-0000-0000-0000370A0000}"/>
    <cellStyle name="Normal 18 2 2 2 2 2 8" xfId="17082" xr:uid="{00000000-0005-0000-0000-0000380A0000}"/>
    <cellStyle name="Normal 18 2 2 2 2 3" xfId="2340" xr:uid="{00000000-0005-0000-0000-0000390A0000}"/>
    <cellStyle name="Normal 18 2 2 2 2 3 2" xfId="4030" xr:uid="{00000000-0005-0000-0000-00003A0A0000}"/>
    <cellStyle name="Normal 18 2 2 2 2 3 2 2" xfId="14103" xr:uid="{00000000-0005-0000-0000-00003B0A0000}"/>
    <cellStyle name="Normal 18 2 2 2 2 3 2 2 2" xfId="44434" xr:uid="{00000000-0005-0000-0000-00003C0A0000}"/>
    <cellStyle name="Normal 18 2 2 2 2 3 2 2 3" xfId="29201" xr:uid="{00000000-0005-0000-0000-00003D0A0000}"/>
    <cellStyle name="Normal 18 2 2 2 2 3 2 3" xfId="9083" xr:uid="{00000000-0005-0000-0000-00003E0A0000}"/>
    <cellStyle name="Normal 18 2 2 2 2 3 2 3 2" xfId="39417" xr:uid="{00000000-0005-0000-0000-00003F0A0000}"/>
    <cellStyle name="Normal 18 2 2 2 2 3 2 3 3" xfId="24184" xr:uid="{00000000-0005-0000-0000-0000400A0000}"/>
    <cellStyle name="Normal 18 2 2 2 2 3 2 4" xfId="34404" xr:uid="{00000000-0005-0000-0000-0000410A0000}"/>
    <cellStyle name="Normal 18 2 2 2 2 3 2 5" xfId="19171" xr:uid="{00000000-0005-0000-0000-0000420A0000}"/>
    <cellStyle name="Normal 18 2 2 2 2 3 3" xfId="5722" xr:uid="{00000000-0005-0000-0000-0000430A0000}"/>
    <cellStyle name="Normal 18 2 2 2 2 3 3 2" xfId="15774" xr:uid="{00000000-0005-0000-0000-0000440A0000}"/>
    <cellStyle name="Normal 18 2 2 2 2 3 3 2 2" xfId="46105" xr:uid="{00000000-0005-0000-0000-0000450A0000}"/>
    <cellStyle name="Normal 18 2 2 2 2 3 3 2 3" xfId="30872" xr:uid="{00000000-0005-0000-0000-0000460A0000}"/>
    <cellStyle name="Normal 18 2 2 2 2 3 3 3" xfId="10754" xr:uid="{00000000-0005-0000-0000-0000470A0000}"/>
    <cellStyle name="Normal 18 2 2 2 2 3 3 3 2" xfId="41088" xr:uid="{00000000-0005-0000-0000-0000480A0000}"/>
    <cellStyle name="Normal 18 2 2 2 2 3 3 3 3" xfId="25855" xr:uid="{00000000-0005-0000-0000-0000490A0000}"/>
    <cellStyle name="Normal 18 2 2 2 2 3 3 4" xfId="36075" xr:uid="{00000000-0005-0000-0000-00004A0A0000}"/>
    <cellStyle name="Normal 18 2 2 2 2 3 3 5" xfId="20842" xr:uid="{00000000-0005-0000-0000-00004B0A0000}"/>
    <cellStyle name="Normal 18 2 2 2 2 3 4" xfId="12432" xr:uid="{00000000-0005-0000-0000-00004C0A0000}"/>
    <cellStyle name="Normal 18 2 2 2 2 3 4 2" xfId="42763" xr:uid="{00000000-0005-0000-0000-00004D0A0000}"/>
    <cellStyle name="Normal 18 2 2 2 2 3 4 3" xfId="27530" xr:uid="{00000000-0005-0000-0000-00004E0A0000}"/>
    <cellStyle name="Normal 18 2 2 2 2 3 5" xfId="7411" xr:uid="{00000000-0005-0000-0000-00004F0A0000}"/>
    <cellStyle name="Normal 18 2 2 2 2 3 5 2" xfId="37746" xr:uid="{00000000-0005-0000-0000-0000500A0000}"/>
    <cellStyle name="Normal 18 2 2 2 2 3 5 3" xfId="22513" xr:uid="{00000000-0005-0000-0000-0000510A0000}"/>
    <cellStyle name="Normal 18 2 2 2 2 3 6" xfId="32734" xr:uid="{00000000-0005-0000-0000-0000520A0000}"/>
    <cellStyle name="Normal 18 2 2 2 2 3 7" xfId="17500" xr:uid="{00000000-0005-0000-0000-0000530A0000}"/>
    <cellStyle name="Normal 18 2 2 2 2 4" xfId="3193" xr:uid="{00000000-0005-0000-0000-0000540A0000}"/>
    <cellStyle name="Normal 18 2 2 2 2 4 2" xfId="13267" xr:uid="{00000000-0005-0000-0000-0000550A0000}"/>
    <cellStyle name="Normal 18 2 2 2 2 4 2 2" xfId="43598" xr:uid="{00000000-0005-0000-0000-0000560A0000}"/>
    <cellStyle name="Normal 18 2 2 2 2 4 2 3" xfId="28365" xr:uid="{00000000-0005-0000-0000-0000570A0000}"/>
    <cellStyle name="Normal 18 2 2 2 2 4 3" xfId="8247" xr:uid="{00000000-0005-0000-0000-0000580A0000}"/>
    <cellStyle name="Normal 18 2 2 2 2 4 3 2" xfId="38581" xr:uid="{00000000-0005-0000-0000-0000590A0000}"/>
    <cellStyle name="Normal 18 2 2 2 2 4 3 3" xfId="23348" xr:uid="{00000000-0005-0000-0000-00005A0A0000}"/>
    <cellStyle name="Normal 18 2 2 2 2 4 4" xfId="33568" xr:uid="{00000000-0005-0000-0000-00005B0A0000}"/>
    <cellStyle name="Normal 18 2 2 2 2 4 5" xfId="18335" xr:uid="{00000000-0005-0000-0000-00005C0A0000}"/>
    <cellStyle name="Normal 18 2 2 2 2 5" xfId="4886" xr:uid="{00000000-0005-0000-0000-00005D0A0000}"/>
    <cellStyle name="Normal 18 2 2 2 2 5 2" xfId="14938" xr:uid="{00000000-0005-0000-0000-00005E0A0000}"/>
    <cellStyle name="Normal 18 2 2 2 2 5 2 2" xfId="45269" xr:uid="{00000000-0005-0000-0000-00005F0A0000}"/>
    <cellStyle name="Normal 18 2 2 2 2 5 2 3" xfId="30036" xr:uid="{00000000-0005-0000-0000-0000600A0000}"/>
    <cellStyle name="Normal 18 2 2 2 2 5 3" xfId="9918" xr:uid="{00000000-0005-0000-0000-0000610A0000}"/>
    <cellStyle name="Normal 18 2 2 2 2 5 3 2" xfId="40252" xr:uid="{00000000-0005-0000-0000-0000620A0000}"/>
    <cellStyle name="Normal 18 2 2 2 2 5 3 3" xfId="25019" xr:uid="{00000000-0005-0000-0000-0000630A0000}"/>
    <cellStyle name="Normal 18 2 2 2 2 5 4" xfId="35239" xr:uid="{00000000-0005-0000-0000-0000640A0000}"/>
    <cellStyle name="Normal 18 2 2 2 2 5 5" xfId="20006" xr:uid="{00000000-0005-0000-0000-0000650A0000}"/>
    <cellStyle name="Normal 18 2 2 2 2 6" xfId="11596" xr:uid="{00000000-0005-0000-0000-0000660A0000}"/>
    <cellStyle name="Normal 18 2 2 2 2 6 2" xfId="41927" xr:uid="{00000000-0005-0000-0000-0000670A0000}"/>
    <cellStyle name="Normal 18 2 2 2 2 6 3" xfId="26694" xr:uid="{00000000-0005-0000-0000-0000680A0000}"/>
    <cellStyle name="Normal 18 2 2 2 2 7" xfId="6575" xr:uid="{00000000-0005-0000-0000-0000690A0000}"/>
    <cellStyle name="Normal 18 2 2 2 2 7 2" xfId="36910" xr:uid="{00000000-0005-0000-0000-00006A0A0000}"/>
    <cellStyle name="Normal 18 2 2 2 2 7 3" xfId="21677" xr:uid="{00000000-0005-0000-0000-00006B0A0000}"/>
    <cellStyle name="Normal 18 2 2 2 2 8" xfId="31898" xr:uid="{00000000-0005-0000-0000-00006C0A0000}"/>
    <cellStyle name="Normal 18 2 2 2 2 9" xfId="16664" xr:uid="{00000000-0005-0000-0000-00006D0A0000}"/>
    <cellStyle name="Normal 18 2 2 2 3" xfId="1711" xr:uid="{00000000-0005-0000-0000-00006E0A0000}"/>
    <cellStyle name="Normal 18 2 2 2 3 2" xfId="2550" xr:uid="{00000000-0005-0000-0000-00006F0A0000}"/>
    <cellStyle name="Normal 18 2 2 2 3 2 2" xfId="4240" xr:uid="{00000000-0005-0000-0000-0000700A0000}"/>
    <cellStyle name="Normal 18 2 2 2 3 2 2 2" xfId="14313" xr:uid="{00000000-0005-0000-0000-0000710A0000}"/>
    <cellStyle name="Normal 18 2 2 2 3 2 2 2 2" xfId="44644" xr:uid="{00000000-0005-0000-0000-0000720A0000}"/>
    <cellStyle name="Normal 18 2 2 2 3 2 2 2 3" xfId="29411" xr:uid="{00000000-0005-0000-0000-0000730A0000}"/>
    <cellStyle name="Normal 18 2 2 2 3 2 2 3" xfId="9293" xr:uid="{00000000-0005-0000-0000-0000740A0000}"/>
    <cellStyle name="Normal 18 2 2 2 3 2 2 3 2" xfId="39627" xr:uid="{00000000-0005-0000-0000-0000750A0000}"/>
    <cellStyle name="Normal 18 2 2 2 3 2 2 3 3" xfId="24394" xr:uid="{00000000-0005-0000-0000-0000760A0000}"/>
    <cellStyle name="Normal 18 2 2 2 3 2 2 4" xfId="34614" xr:uid="{00000000-0005-0000-0000-0000770A0000}"/>
    <cellStyle name="Normal 18 2 2 2 3 2 2 5" xfId="19381" xr:uid="{00000000-0005-0000-0000-0000780A0000}"/>
    <cellStyle name="Normal 18 2 2 2 3 2 3" xfId="5932" xr:uid="{00000000-0005-0000-0000-0000790A0000}"/>
    <cellStyle name="Normal 18 2 2 2 3 2 3 2" xfId="15984" xr:uid="{00000000-0005-0000-0000-00007A0A0000}"/>
    <cellStyle name="Normal 18 2 2 2 3 2 3 2 2" xfId="46315" xr:uid="{00000000-0005-0000-0000-00007B0A0000}"/>
    <cellStyle name="Normal 18 2 2 2 3 2 3 2 3" xfId="31082" xr:uid="{00000000-0005-0000-0000-00007C0A0000}"/>
    <cellStyle name="Normal 18 2 2 2 3 2 3 3" xfId="10964" xr:uid="{00000000-0005-0000-0000-00007D0A0000}"/>
    <cellStyle name="Normal 18 2 2 2 3 2 3 3 2" xfId="41298" xr:uid="{00000000-0005-0000-0000-00007E0A0000}"/>
    <cellStyle name="Normal 18 2 2 2 3 2 3 3 3" xfId="26065" xr:uid="{00000000-0005-0000-0000-00007F0A0000}"/>
    <cellStyle name="Normal 18 2 2 2 3 2 3 4" xfId="36285" xr:uid="{00000000-0005-0000-0000-0000800A0000}"/>
    <cellStyle name="Normal 18 2 2 2 3 2 3 5" xfId="21052" xr:uid="{00000000-0005-0000-0000-0000810A0000}"/>
    <cellStyle name="Normal 18 2 2 2 3 2 4" xfId="12642" xr:uid="{00000000-0005-0000-0000-0000820A0000}"/>
    <cellStyle name="Normal 18 2 2 2 3 2 4 2" xfId="42973" xr:uid="{00000000-0005-0000-0000-0000830A0000}"/>
    <cellStyle name="Normal 18 2 2 2 3 2 4 3" xfId="27740" xr:uid="{00000000-0005-0000-0000-0000840A0000}"/>
    <cellStyle name="Normal 18 2 2 2 3 2 5" xfId="7621" xr:uid="{00000000-0005-0000-0000-0000850A0000}"/>
    <cellStyle name="Normal 18 2 2 2 3 2 5 2" xfId="37956" xr:uid="{00000000-0005-0000-0000-0000860A0000}"/>
    <cellStyle name="Normal 18 2 2 2 3 2 5 3" xfId="22723" xr:uid="{00000000-0005-0000-0000-0000870A0000}"/>
    <cellStyle name="Normal 18 2 2 2 3 2 6" xfId="32944" xr:uid="{00000000-0005-0000-0000-0000880A0000}"/>
    <cellStyle name="Normal 18 2 2 2 3 2 7" xfId="17710" xr:uid="{00000000-0005-0000-0000-0000890A0000}"/>
    <cellStyle name="Normal 18 2 2 2 3 3" xfId="3403" xr:uid="{00000000-0005-0000-0000-00008A0A0000}"/>
    <cellStyle name="Normal 18 2 2 2 3 3 2" xfId="13477" xr:uid="{00000000-0005-0000-0000-00008B0A0000}"/>
    <cellStyle name="Normal 18 2 2 2 3 3 2 2" xfId="43808" xr:uid="{00000000-0005-0000-0000-00008C0A0000}"/>
    <cellStyle name="Normal 18 2 2 2 3 3 2 3" xfId="28575" xr:uid="{00000000-0005-0000-0000-00008D0A0000}"/>
    <cellStyle name="Normal 18 2 2 2 3 3 3" xfId="8457" xr:uid="{00000000-0005-0000-0000-00008E0A0000}"/>
    <cellStyle name="Normal 18 2 2 2 3 3 3 2" xfId="38791" xr:uid="{00000000-0005-0000-0000-00008F0A0000}"/>
    <cellStyle name="Normal 18 2 2 2 3 3 3 3" xfId="23558" xr:uid="{00000000-0005-0000-0000-0000900A0000}"/>
    <cellStyle name="Normal 18 2 2 2 3 3 4" xfId="33778" xr:uid="{00000000-0005-0000-0000-0000910A0000}"/>
    <cellStyle name="Normal 18 2 2 2 3 3 5" xfId="18545" xr:uid="{00000000-0005-0000-0000-0000920A0000}"/>
    <cellStyle name="Normal 18 2 2 2 3 4" xfId="5096" xr:uid="{00000000-0005-0000-0000-0000930A0000}"/>
    <cellStyle name="Normal 18 2 2 2 3 4 2" xfId="15148" xr:uid="{00000000-0005-0000-0000-0000940A0000}"/>
    <cellStyle name="Normal 18 2 2 2 3 4 2 2" xfId="45479" xr:uid="{00000000-0005-0000-0000-0000950A0000}"/>
    <cellStyle name="Normal 18 2 2 2 3 4 2 3" xfId="30246" xr:uid="{00000000-0005-0000-0000-0000960A0000}"/>
    <cellStyle name="Normal 18 2 2 2 3 4 3" xfId="10128" xr:uid="{00000000-0005-0000-0000-0000970A0000}"/>
    <cellStyle name="Normal 18 2 2 2 3 4 3 2" xfId="40462" xr:uid="{00000000-0005-0000-0000-0000980A0000}"/>
    <cellStyle name="Normal 18 2 2 2 3 4 3 3" xfId="25229" xr:uid="{00000000-0005-0000-0000-0000990A0000}"/>
    <cellStyle name="Normal 18 2 2 2 3 4 4" xfId="35449" xr:uid="{00000000-0005-0000-0000-00009A0A0000}"/>
    <cellStyle name="Normal 18 2 2 2 3 4 5" xfId="20216" xr:uid="{00000000-0005-0000-0000-00009B0A0000}"/>
    <cellStyle name="Normal 18 2 2 2 3 5" xfId="11806" xr:uid="{00000000-0005-0000-0000-00009C0A0000}"/>
    <cellStyle name="Normal 18 2 2 2 3 5 2" xfId="42137" xr:uid="{00000000-0005-0000-0000-00009D0A0000}"/>
    <cellStyle name="Normal 18 2 2 2 3 5 3" xfId="26904" xr:uid="{00000000-0005-0000-0000-00009E0A0000}"/>
    <cellStyle name="Normal 18 2 2 2 3 6" xfId="6785" xr:uid="{00000000-0005-0000-0000-00009F0A0000}"/>
    <cellStyle name="Normal 18 2 2 2 3 6 2" xfId="37120" xr:uid="{00000000-0005-0000-0000-0000A00A0000}"/>
    <cellStyle name="Normal 18 2 2 2 3 6 3" xfId="21887" xr:uid="{00000000-0005-0000-0000-0000A10A0000}"/>
    <cellStyle name="Normal 18 2 2 2 3 7" xfId="32108" xr:uid="{00000000-0005-0000-0000-0000A20A0000}"/>
    <cellStyle name="Normal 18 2 2 2 3 8" xfId="16874" xr:uid="{00000000-0005-0000-0000-0000A30A0000}"/>
    <cellStyle name="Normal 18 2 2 2 4" xfId="2132" xr:uid="{00000000-0005-0000-0000-0000A40A0000}"/>
    <cellStyle name="Normal 18 2 2 2 4 2" xfId="3822" xr:uid="{00000000-0005-0000-0000-0000A50A0000}"/>
    <cellStyle name="Normal 18 2 2 2 4 2 2" xfId="13895" xr:uid="{00000000-0005-0000-0000-0000A60A0000}"/>
    <cellStyle name="Normal 18 2 2 2 4 2 2 2" xfId="44226" xr:uid="{00000000-0005-0000-0000-0000A70A0000}"/>
    <cellStyle name="Normal 18 2 2 2 4 2 2 3" xfId="28993" xr:uid="{00000000-0005-0000-0000-0000A80A0000}"/>
    <cellStyle name="Normal 18 2 2 2 4 2 3" xfId="8875" xr:uid="{00000000-0005-0000-0000-0000A90A0000}"/>
    <cellStyle name="Normal 18 2 2 2 4 2 3 2" xfId="39209" xr:uid="{00000000-0005-0000-0000-0000AA0A0000}"/>
    <cellStyle name="Normal 18 2 2 2 4 2 3 3" xfId="23976" xr:uid="{00000000-0005-0000-0000-0000AB0A0000}"/>
    <cellStyle name="Normal 18 2 2 2 4 2 4" xfId="34196" xr:uid="{00000000-0005-0000-0000-0000AC0A0000}"/>
    <cellStyle name="Normal 18 2 2 2 4 2 5" xfId="18963" xr:uid="{00000000-0005-0000-0000-0000AD0A0000}"/>
    <cellStyle name="Normal 18 2 2 2 4 3" xfId="5514" xr:uid="{00000000-0005-0000-0000-0000AE0A0000}"/>
    <cellStyle name="Normal 18 2 2 2 4 3 2" xfId="15566" xr:uid="{00000000-0005-0000-0000-0000AF0A0000}"/>
    <cellStyle name="Normal 18 2 2 2 4 3 2 2" xfId="45897" xr:uid="{00000000-0005-0000-0000-0000B00A0000}"/>
    <cellStyle name="Normal 18 2 2 2 4 3 2 3" xfId="30664" xr:uid="{00000000-0005-0000-0000-0000B10A0000}"/>
    <cellStyle name="Normal 18 2 2 2 4 3 3" xfId="10546" xr:uid="{00000000-0005-0000-0000-0000B20A0000}"/>
    <cellStyle name="Normal 18 2 2 2 4 3 3 2" xfId="40880" xr:uid="{00000000-0005-0000-0000-0000B30A0000}"/>
    <cellStyle name="Normal 18 2 2 2 4 3 3 3" xfId="25647" xr:uid="{00000000-0005-0000-0000-0000B40A0000}"/>
    <cellStyle name="Normal 18 2 2 2 4 3 4" xfId="35867" xr:uid="{00000000-0005-0000-0000-0000B50A0000}"/>
    <cellStyle name="Normal 18 2 2 2 4 3 5" xfId="20634" xr:uid="{00000000-0005-0000-0000-0000B60A0000}"/>
    <cellStyle name="Normal 18 2 2 2 4 4" xfId="12224" xr:uid="{00000000-0005-0000-0000-0000B70A0000}"/>
    <cellStyle name="Normal 18 2 2 2 4 4 2" xfId="42555" xr:uid="{00000000-0005-0000-0000-0000B80A0000}"/>
    <cellStyle name="Normal 18 2 2 2 4 4 3" xfId="27322" xr:uid="{00000000-0005-0000-0000-0000B90A0000}"/>
    <cellStyle name="Normal 18 2 2 2 4 5" xfId="7203" xr:uid="{00000000-0005-0000-0000-0000BA0A0000}"/>
    <cellStyle name="Normal 18 2 2 2 4 5 2" xfId="37538" xr:uid="{00000000-0005-0000-0000-0000BB0A0000}"/>
    <cellStyle name="Normal 18 2 2 2 4 5 3" xfId="22305" xr:uid="{00000000-0005-0000-0000-0000BC0A0000}"/>
    <cellStyle name="Normal 18 2 2 2 4 6" xfId="32526" xr:uid="{00000000-0005-0000-0000-0000BD0A0000}"/>
    <cellStyle name="Normal 18 2 2 2 4 7" xfId="17292" xr:uid="{00000000-0005-0000-0000-0000BE0A0000}"/>
    <cellStyle name="Normal 18 2 2 2 5" xfId="2985" xr:uid="{00000000-0005-0000-0000-0000BF0A0000}"/>
    <cellStyle name="Normal 18 2 2 2 5 2" xfId="13059" xr:uid="{00000000-0005-0000-0000-0000C00A0000}"/>
    <cellStyle name="Normal 18 2 2 2 5 2 2" xfId="43390" xr:uid="{00000000-0005-0000-0000-0000C10A0000}"/>
    <cellStyle name="Normal 18 2 2 2 5 2 3" xfId="28157" xr:uid="{00000000-0005-0000-0000-0000C20A0000}"/>
    <cellStyle name="Normal 18 2 2 2 5 3" xfId="8039" xr:uid="{00000000-0005-0000-0000-0000C30A0000}"/>
    <cellStyle name="Normal 18 2 2 2 5 3 2" xfId="38373" xr:uid="{00000000-0005-0000-0000-0000C40A0000}"/>
    <cellStyle name="Normal 18 2 2 2 5 3 3" xfId="23140" xr:uid="{00000000-0005-0000-0000-0000C50A0000}"/>
    <cellStyle name="Normal 18 2 2 2 5 4" xfId="33360" xr:uid="{00000000-0005-0000-0000-0000C60A0000}"/>
    <cellStyle name="Normal 18 2 2 2 5 5" xfId="18127" xr:uid="{00000000-0005-0000-0000-0000C70A0000}"/>
    <cellStyle name="Normal 18 2 2 2 6" xfId="4678" xr:uid="{00000000-0005-0000-0000-0000C80A0000}"/>
    <cellStyle name="Normal 18 2 2 2 6 2" xfId="14730" xr:uid="{00000000-0005-0000-0000-0000C90A0000}"/>
    <cellStyle name="Normal 18 2 2 2 6 2 2" xfId="45061" xr:uid="{00000000-0005-0000-0000-0000CA0A0000}"/>
    <cellStyle name="Normal 18 2 2 2 6 2 3" xfId="29828" xr:uid="{00000000-0005-0000-0000-0000CB0A0000}"/>
    <cellStyle name="Normal 18 2 2 2 6 3" xfId="9710" xr:uid="{00000000-0005-0000-0000-0000CC0A0000}"/>
    <cellStyle name="Normal 18 2 2 2 6 3 2" xfId="40044" xr:uid="{00000000-0005-0000-0000-0000CD0A0000}"/>
    <cellStyle name="Normal 18 2 2 2 6 3 3" xfId="24811" xr:uid="{00000000-0005-0000-0000-0000CE0A0000}"/>
    <cellStyle name="Normal 18 2 2 2 6 4" xfId="35031" xr:uid="{00000000-0005-0000-0000-0000CF0A0000}"/>
    <cellStyle name="Normal 18 2 2 2 6 5" xfId="19798" xr:uid="{00000000-0005-0000-0000-0000D00A0000}"/>
    <cellStyle name="Normal 18 2 2 2 7" xfId="11388" xr:uid="{00000000-0005-0000-0000-0000D10A0000}"/>
    <cellStyle name="Normal 18 2 2 2 7 2" xfId="41719" xr:uid="{00000000-0005-0000-0000-0000D20A0000}"/>
    <cellStyle name="Normal 18 2 2 2 7 3" xfId="26486" xr:uid="{00000000-0005-0000-0000-0000D30A0000}"/>
    <cellStyle name="Normal 18 2 2 2 8" xfId="6367" xr:uid="{00000000-0005-0000-0000-0000D40A0000}"/>
    <cellStyle name="Normal 18 2 2 2 8 2" xfId="36702" xr:uid="{00000000-0005-0000-0000-0000D50A0000}"/>
    <cellStyle name="Normal 18 2 2 2 8 3" xfId="21469" xr:uid="{00000000-0005-0000-0000-0000D60A0000}"/>
    <cellStyle name="Normal 18 2 2 2 9" xfId="31690" xr:uid="{00000000-0005-0000-0000-0000D70A0000}"/>
    <cellStyle name="Normal 18 2 2 3" xfId="1394" xr:uid="{00000000-0005-0000-0000-0000D80A0000}"/>
    <cellStyle name="Normal 18 2 2 3 2" xfId="1815" xr:uid="{00000000-0005-0000-0000-0000D90A0000}"/>
    <cellStyle name="Normal 18 2 2 3 2 2" xfId="2654" xr:uid="{00000000-0005-0000-0000-0000DA0A0000}"/>
    <cellStyle name="Normal 18 2 2 3 2 2 2" xfId="4344" xr:uid="{00000000-0005-0000-0000-0000DB0A0000}"/>
    <cellStyle name="Normal 18 2 2 3 2 2 2 2" xfId="14417" xr:uid="{00000000-0005-0000-0000-0000DC0A0000}"/>
    <cellStyle name="Normal 18 2 2 3 2 2 2 2 2" xfId="44748" xr:uid="{00000000-0005-0000-0000-0000DD0A0000}"/>
    <cellStyle name="Normal 18 2 2 3 2 2 2 2 3" xfId="29515" xr:uid="{00000000-0005-0000-0000-0000DE0A0000}"/>
    <cellStyle name="Normal 18 2 2 3 2 2 2 3" xfId="9397" xr:uid="{00000000-0005-0000-0000-0000DF0A0000}"/>
    <cellStyle name="Normal 18 2 2 3 2 2 2 3 2" xfId="39731" xr:uid="{00000000-0005-0000-0000-0000E00A0000}"/>
    <cellStyle name="Normal 18 2 2 3 2 2 2 3 3" xfId="24498" xr:uid="{00000000-0005-0000-0000-0000E10A0000}"/>
    <cellStyle name="Normal 18 2 2 3 2 2 2 4" xfId="34718" xr:uid="{00000000-0005-0000-0000-0000E20A0000}"/>
    <cellStyle name="Normal 18 2 2 3 2 2 2 5" xfId="19485" xr:uid="{00000000-0005-0000-0000-0000E30A0000}"/>
    <cellStyle name="Normal 18 2 2 3 2 2 3" xfId="6036" xr:uid="{00000000-0005-0000-0000-0000E40A0000}"/>
    <cellStyle name="Normal 18 2 2 3 2 2 3 2" xfId="16088" xr:uid="{00000000-0005-0000-0000-0000E50A0000}"/>
    <cellStyle name="Normal 18 2 2 3 2 2 3 2 2" xfId="46419" xr:uid="{00000000-0005-0000-0000-0000E60A0000}"/>
    <cellStyle name="Normal 18 2 2 3 2 2 3 2 3" xfId="31186" xr:uid="{00000000-0005-0000-0000-0000E70A0000}"/>
    <cellStyle name="Normal 18 2 2 3 2 2 3 3" xfId="11068" xr:uid="{00000000-0005-0000-0000-0000E80A0000}"/>
    <cellStyle name="Normal 18 2 2 3 2 2 3 3 2" xfId="41402" xr:uid="{00000000-0005-0000-0000-0000E90A0000}"/>
    <cellStyle name="Normal 18 2 2 3 2 2 3 3 3" xfId="26169" xr:uid="{00000000-0005-0000-0000-0000EA0A0000}"/>
    <cellStyle name="Normal 18 2 2 3 2 2 3 4" xfId="36389" xr:uid="{00000000-0005-0000-0000-0000EB0A0000}"/>
    <cellStyle name="Normal 18 2 2 3 2 2 3 5" xfId="21156" xr:uid="{00000000-0005-0000-0000-0000EC0A0000}"/>
    <cellStyle name="Normal 18 2 2 3 2 2 4" xfId="12746" xr:uid="{00000000-0005-0000-0000-0000ED0A0000}"/>
    <cellStyle name="Normal 18 2 2 3 2 2 4 2" xfId="43077" xr:uid="{00000000-0005-0000-0000-0000EE0A0000}"/>
    <cellStyle name="Normal 18 2 2 3 2 2 4 3" xfId="27844" xr:uid="{00000000-0005-0000-0000-0000EF0A0000}"/>
    <cellStyle name="Normal 18 2 2 3 2 2 5" xfId="7725" xr:uid="{00000000-0005-0000-0000-0000F00A0000}"/>
    <cellStyle name="Normal 18 2 2 3 2 2 5 2" xfId="38060" xr:uid="{00000000-0005-0000-0000-0000F10A0000}"/>
    <cellStyle name="Normal 18 2 2 3 2 2 5 3" xfId="22827" xr:uid="{00000000-0005-0000-0000-0000F20A0000}"/>
    <cellStyle name="Normal 18 2 2 3 2 2 6" xfId="33048" xr:uid="{00000000-0005-0000-0000-0000F30A0000}"/>
    <cellStyle name="Normal 18 2 2 3 2 2 7" xfId="17814" xr:uid="{00000000-0005-0000-0000-0000F40A0000}"/>
    <cellStyle name="Normal 18 2 2 3 2 3" xfId="3507" xr:uid="{00000000-0005-0000-0000-0000F50A0000}"/>
    <cellStyle name="Normal 18 2 2 3 2 3 2" xfId="13581" xr:uid="{00000000-0005-0000-0000-0000F60A0000}"/>
    <cellStyle name="Normal 18 2 2 3 2 3 2 2" xfId="43912" xr:uid="{00000000-0005-0000-0000-0000F70A0000}"/>
    <cellStyle name="Normal 18 2 2 3 2 3 2 3" xfId="28679" xr:uid="{00000000-0005-0000-0000-0000F80A0000}"/>
    <cellStyle name="Normal 18 2 2 3 2 3 3" xfId="8561" xr:uid="{00000000-0005-0000-0000-0000F90A0000}"/>
    <cellStyle name="Normal 18 2 2 3 2 3 3 2" xfId="38895" xr:uid="{00000000-0005-0000-0000-0000FA0A0000}"/>
    <cellStyle name="Normal 18 2 2 3 2 3 3 3" xfId="23662" xr:uid="{00000000-0005-0000-0000-0000FB0A0000}"/>
    <cellStyle name="Normal 18 2 2 3 2 3 4" xfId="33882" xr:uid="{00000000-0005-0000-0000-0000FC0A0000}"/>
    <cellStyle name="Normal 18 2 2 3 2 3 5" xfId="18649" xr:uid="{00000000-0005-0000-0000-0000FD0A0000}"/>
    <cellStyle name="Normal 18 2 2 3 2 4" xfId="5200" xr:uid="{00000000-0005-0000-0000-0000FE0A0000}"/>
    <cellStyle name="Normal 18 2 2 3 2 4 2" xfId="15252" xr:uid="{00000000-0005-0000-0000-0000FF0A0000}"/>
    <cellStyle name="Normal 18 2 2 3 2 4 2 2" xfId="45583" xr:uid="{00000000-0005-0000-0000-0000000B0000}"/>
    <cellStyle name="Normal 18 2 2 3 2 4 2 3" xfId="30350" xr:uid="{00000000-0005-0000-0000-0000010B0000}"/>
    <cellStyle name="Normal 18 2 2 3 2 4 3" xfId="10232" xr:uid="{00000000-0005-0000-0000-0000020B0000}"/>
    <cellStyle name="Normal 18 2 2 3 2 4 3 2" xfId="40566" xr:uid="{00000000-0005-0000-0000-0000030B0000}"/>
    <cellStyle name="Normal 18 2 2 3 2 4 3 3" xfId="25333" xr:uid="{00000000-0005-0000-0000-0000040B0000}"/>
    <cellStyle name="Normal 18 2 2 3 2 4 4" xfId="35553" xr:uid="{00000000-0005-0000-0000-0000050B0000}"/>
    <cellStyle name="Normal 18 2 2 3 2 4 5" xfId="20320" xr:uid="{00000000-0005-0000-0000-0000060B0000}"/>
    <cellStyle name="Normal 18 2 2 3 2 5" xfId="11910" xr:uid="{00000000-0005-0000-0000-0000070B0000}"/>
    <cellStyle name="Normal 18 2 2 3 2 5 2" xfId="42241" xr:uid="{00000000-0005-0000-0000-0000080B0000}"/>
    <cellStyle name="Normal 18 2 2 3 2 5 3" xfId="27008" xr:uid="{00000000-0005-0000-0000-0000090B0000}"/>
    <cellStyle name="Normal 18 2 2 3 2 6" xfId="6889" xr:uid="{00000000-0005-0000-0000-00000A0B0000}"/>
    <cellStyle name="Normal 18 2 2 3 2 6 2" xfId="37224" xr:uid="{00000000-0005-0000-0000-00000B0B0000}"/>
    <cellStyle name="Normal 18 2 2 3 2 6 3" xfId="21991" xr:uid="{00000000-0005-0000-0000-00000C0B0000}"/>
    <cellStyle name="Normal 18 2 2 3 2 7" xfId="32212" xr:uid="{00000000-0005-0000-0000-00000D0B0000}"/>
    <cellStyle name="Normal 18 2 2 3 2 8" xfId="16978" xr:uid="{00000000-0005-0000-0000-00000E0B0000}"/>
    <cellStyle name="Normal 18 2 2 3 3" xfId="2236" xr:uid="{00000000-0005-0000-0000-00000F0B0000}"/>
    <cellStyle name="Normal 18 2 2 3 3 2" xfId="3926" xr:uid="{00000000-0005-0000-0000-0000100B0000}"/>
    <cellStyle name="Normal 18 2 2 3 3 2 2" xfId="13999" xr:uid="{00000000-0005-0000-0000-0000110B0000}"/>
    <cellStyle name="Normal 18 2 2 3 3 2 2 2" xfId="44330" xr:uid="{00000000-0005-0000-0000-0000120B0000}"/>
    <cellStyle name="Normal 18 2 2 3 3 2 2 3" xfId="29097" xr:uid="{00000000-0005-0000-0000-0000130B0000}"/>
    <cellStyle name="Normal 18 2 2 3 3 2 3" xfId="8979" xr:uid="{00000000-0005-0000-0000-0000140B0000}"/>
    <cellStyle name="Normal 18 2 2 3 3 2 3 2" xfId="39313" xr:uid="{00000000-0005-0000-0000-0000150B0000}"/>
    <cellStyle name="Normal 18 2 2 3 3 2 3 3" xfId="24080" xr:uid="{00000000-0005-0000-0000-0000160B0000}"/>
    <cellStyle name="Normal 18 2 2 3 3 2 4" xfId="34300" xr:uid="{00000000-0005-0000-0000-0000170B0000}"/>
    <cellStyle name="Normal 18 2 2 3 3 2 5" xfId="19067" xr:uid="{00000000-0005-0000-0000-0000180B0000}"/>
    <cellStyle name="Normal 18 2 2 3 3 3" xfId="5618" xr:uid="{00000000-0005-0000-0000-0000190B0000}"/>
    <cellStyle name="Normal 18 2 2 3 3 3 2" xfId="15670" xr:uid="{00000000-0005-0000-0000-00001A0B0000}"/>
    <cellStyle name="Normal 18 2 2 3 3 3 2 2" xfId="46001" xr:uid="{00000000-0005-0000-0000-00001B0B0000}"/>
    <cellStyle name="Normal 18 2 2 3 3 3 2 3" xfId="30768" xr:uid="{00000000-0005-0000-0000-00001C0B0000}"/>
    <cellStyle name="Normal 18 2 2 3 3 3 3" xfId="10650" xr:uid="{00000000-0005-0000-0000-00001D0B0000}"/>
    <cellStyle name="Normal 18 2 2 3 3 3 3 2" xfId="40984" xr:uid="{00000000-0005-0000-0000-00001E0B0000}"/>
    <cellStyle name="Normal 18 2 2 3 3 3 3 3" xfId="25751" xr:uid="{00000000-0005-0000-0000-00001F0B0000}"/>
    <cellStyle name="Normal 18 2 2 3 3 3 4" xfId="35971" xr:uid="{00000000-0005-0000-0000-0000200B0000}"/>
    <cellStyle name="Normal 18 2 2 3 3 3 5" xfId="20738" xr:uid="{00000000-0005-0000-0000-0000210B0000}"/>
    <cellStyle name="Normal 18 2 2 3 3 4" xfId="12328" xr:uid="{00000000-0005-0000-0000-0000220B0000}"/>
    <cellStyle name="Normal 18 2 2 3 3 4 2" xfId="42659" xr:uid="{00000000-0005-0000-0000-0000230B0000}"/>
    <cellStyle name="Normal 18 2 2 3 3 4 3" xfId="27426" xr:uid="{00000000-0005-0000-0000-0000240B0000}"/>
    <cellStyle name="Normal 18 2 2 3 3 5" xfId="7307" xr:uid="{00000000-0005-0000-0000-0000250B0000}"/>
    <cellStyle name="Normal 18 2 2 3 3 5 2" xfId="37642" xr:uid="{00000000-0005-0000-0000-0000260B0000}"/>
    <cellStyle name="Normal 18 2 2 3 3 5 3" xfId="22409" xr:uid="{00000000-0005-0000-0000-0000270B0000}"/>
    <cellStyle name="Normal 18 2 2 3 3 6" xfId="32630" xr:uid="{00000000-0005-0000-0000-0000280B0000}"/>
    <cellStyle name="Normal 18 2 2 3 3 7" xfId="17396" xr:uid="{00000000-0005-0000-0000-0000290B0000}"/>
    <cellStyle name="Normal 18 2 2 3 4" xfId="3089" xr:uid="{00000000-0005-0000-0000-00002A0B0000}"/>
    <cellStyle name="Normal 18 2 2 3 4 2" xfId="13163" xr:uid="{00000000-0005-0000-0000-00002B0B0000}"/>
    <cellStyle name="Normal 18 2 2 3 4 2 2" xfId="43494" xr:uid="{00000000-0005-0000-0000-00002C0B0000}"/>
    <cellStyle name="Normal 18 2 2 3 4 2 3" xfId="28261" xr:uid="{00000000-0005-0000-0000-00002D0B0000}"/>
    <cellStyle name="Normal 18 2 2 3 4 3" xfId="8143" xr:uid="{00000000-0005-0000-0000-00002E0B0000}"/>
    <cellStyle name="Normal 18 2 2 3 4 3 2" xfId="38477" xr:uid="{00000000-0005-0000-0000-00002F0B0000}"/>
    <cellStyle name="Normal 18 2 2 3 4 3 3" xfId="23244" xr:uid="{00000000-0005-0000-0000-0000300B0000}"/>
    <cellStyle name="Normal 18 2 2 3 4 4" xfId="33464" xr:uid="{00000000-0005-0000-0000-0000310B0000}"/>
    <cellStyle name="Normal 18 2 2 3 4 5" xfId="18231" xr:uid="{00000000-0005-0000-0000-0000320B0000}"/>
    <cellStyle name="Normal 18 2 2 3 5" xfId="4782" xr:uid="{00000000-0005-0000-0000-0000330B0000}"/>
    <cellStyle name="Normal 18 2 2 3 5 2" xfId="14834" xr:uid="{00000000-0005-0000-0000-0000340B0000}"/>
    <cellStyle name="Normal 18 2 2 3 5 2 2" xfId="45165" xr:uid="{00000000-0005-0000-0000-0000350B0000}"/>
    <cellStyle name="Normal 18 2 2 3 5 2 3" xfId="29932" xr:uid="{00000000-0005-0000-0000-0000360B0000}"/>
    <cellStyle name="Normal 18 2 2 3 5 3" xfId="9814" xr:uid="{00000000-0005-0000-0000-0000370B0000}"/>
    <cellStyle name="Normal 18 2 2 3 5 3 2" xfId="40148" xr:uid="{00000000-0005-0000-0000-0000380B0000}"/>
    <cellStyle name="Normal 18 2 2 3 5 3 3" xfId="24915" xr:uid="{00000000-0005-0000-0000-0000390B0000}"/>
    <cellStyle name="Normal 18 2 2 3 5 4" xfId="35135" xr:uid="{00000000-0005-0000-0000-00003A0B0000}"/>
    <cellStyle name="Normal 18 2 2 3 5 5" xfId="19902" xr:uid="{00000000-0005-0000-0000-00003B0B0000}"/>
    <cellStyle name="Normal 18 2 2 3 6" xfId="11492" xr:uid="{00000000-0005-0000-0000-00003C0B0000}"/>
    <cellStyle name="Normal 18 2 2 3 6 2" xfId="41823" xr:uid="{00000000-0005-0000-0000-00003D0B0000}"/>
    <cellStyle name="Normal 18 2 2 3 6 3" xfId="26590" xr:uid="{00000000-0005-0000-0000-00003E0B0000}"/>
    <cellStyle name="Normal 18 2 2 3 7" xfId="6471" xr:uid="{00000000-0005-0000-0000-00003F0B0000}"/>
    <cellStyle name="Normal 18 2 2 3 7 2" xfId="36806" xr:uid="{00000000-0005-0000-0000-0000400B0000}"/>
    <cellStyle name="Normal 18 2 2 3 7 3" xfId="21573" xr:uid="{00000000-0005-0000-0000-0000410B0000}"/>
    <cellStyle name="Normal 18 2 2 3 8" xfId="31794" xr:uid="{00000000-0005-0000-0000-0000420B0000}"/>
    <cellStyle name="Normal 18 2 2 3 9" xfId="16560" xr:uid="{00000000-0005-0000-0000-0000430B0000}"/>
    <cellStyle name="Normal 18 2 2 4" xfId="1607" xr:uid="{00000000-0005-0000-0000-0000440B0000}"/>
    <cellStyle name="Normal 18 2 2 4 2" xfId="2446" xr:uid="{00000000-0005-0000-0000-0000450B0000}"/>
    <cellStyle name="Normal 18 2 2 4 2 2" xfId="4136" xr:uid="{00000000-0005-0000-0000-0000460B0000}"/>
    <cellStyle name="Normal 18 2 2 4 2 2 2" xfId="14209" xr:uid="{00000000-0005-0000-0000-0000470B0000}"/>
    <cellStyle name="Normal 18 2 2 4 2 2 2 2" xfId="44540" xr:uid="{00000000-0005-0000-0000-0000480B0000}"/>
    <cellStyle name="Normal 18 2 2 4 2 2 2 3" xfId="29307" xr:uid="{00000000-0005-0000-0000-0000490B0000}"/>
    <cellStyle name="Normal 18 2 2 4 2 2 3" xfId="9189" xr:uid="{00000000-0005-0000-0000-00004A0B0000}"/>
    <cellStyle name="Normal 18 2 2 4 2 2 3 2" xfId="39523" xr:uid="{00000000-0005-0000-0000-00004B0B0000}"/>
    <cellStyle name="Normal 18 2 2 4 2 2 3 3" xfId="24290" xr:uid="{00000000-0005-0000-0000-00004C0B0000}"/>
    <cellStyle name="Normal 18 2 2 4 2 2 4" xfId="34510" xr:uid="{00000000-0005-0000-0000-00004D0B0000}"/>
    <cellStyle name="Normal 18 2 2 4 2 2 5" xfId="19277" xr:uid="{00000000-0005-0000-0000-00004E0B0000}"/>
    <cellStyle name="Normal 18 2 2 4 2 3" xfId="5828" xr:uid="{00000000-0005-0000-0000-00004F0B0000}"/>
    <cellStyle name="Normal 18 2 2 4 2 3 2" xfId="15880" xr:uid="{00000000-0005-0000-0000-0000500B0000}"/>
    <cellStyle name="Normal 18 2 2 4 2 3 2 2" xfId="46211" xr:uid="{00000000-0005-0000-0000-0000510B0000}"/>
    <cellStyle name="Normal 18 2 2 4 2 3 2 3" xfId="30978" xr:uid="{00000000-0005-0000-0000-0000520B0000}"/>
    <cellStyle name="Normal 18 2 2 4 2 3 3" xfId="10860" xr:uid="{00000000-0005-0000-0000-0000530B0000}"/>
    <cellStyle name="Normal 18 2 2 4 2 3 3 2" xfId="41194" xr:uid="{00000000-0005-0000-0000-0000540B0000}"/>
    <cellStyle name="Normal 18 2 2 4 2 3 3 3" xfId="25961" xr:uid="{00000000-0005-0000-0000-0000550B0000}"/>
    <cellStyle name="Normal 18 2 2 4 2 3 4" xfId="36181" xr:uid="{00000000-0005-0000-0000-0000560B0000}"/>
    <cellStyle name="Normal 18 2 2 4 2 3 5" xfId="20948" xr:uid="{00000000-0005-0000-0000-0000570B0000}"/>
    <cellStyle name="Normal 18 2 2 4 2 4" xfId="12538" xr:uid="{00000000-0005-0000-0000-0000580B0000}"/>
    <cellStyle name="Normal 18 2 2 4 2 4 2" xfId="42869" xr:uid="{00000000-0005-0000-0000-0000590B0000}"/>
    <cellStyle name="Normal 18 2 2 4 2 4 3" xfId="27636" xr:uid="{00000000-0005-0000-0000-00005A0B0000}"/>
    <cellStyle name="Normal 18 2 2 4 2 5" xfId="7517" xr:uid="{00000000-0005-0000-0000-00005B0B0000}"/>
    <cellStyle name="Normal 18 2 2 4 2 5 2" xfId="37852" xr:uid="{00000000-0005-0000-0000-00005C0B0000}"/>
    <cellStyle name="Normal 18 2 2 4 2 5 3" xfId="22619" xr:uid="{00000000-0005-0000-0000-00005D0B0000}"/>
    <cellStyle name="Normal 18 2 2 4 2 6" xfId="32840" xr:uid="{00000000-0005-0000-0000-00005E0B0000}"/>
    <cellStyle name="Normal 18 2 2 4 2 7" xfId="17606" xr:uid="{00000000-0005-0000-0000-00005F0B0000}"/>
    <cellStyle name="Normal 18 2 2 4 3" xfId="3299" xr:uid="{00000000-0005-0000-0000-0000600B0000}"/>
    <cellStyle name="Normal 18 2 2 4 3 2" xfId="13373" xr:uid="{00000000-0005-0000-0000-0000610B0000}"/>
    <cellStyle name="Normal 18 2 2 4 3 2 2" xfId="43704" xr:uid="{00000000-0005-0000-0000-0000620B0000}"/>
    <cellStyle name="Normal 18 2 2 4 3 2 3" xfId="28471" xr:uid="{00000000-0005-0000-0000-0000630B0000}"/>
    <cellStyle name="Normal 18 2 2 4 3 3" xfId="8353" xr:uid="{00000000-0005-0000-0000-0000640B0000}"/>
    <cellStyle name="Normal 18 2 2 4 3 3 2" xfId="38687" xr:uid="{00000000-0005-0000-0000-0000650B0000}"/>
    <cellStyle name="Normal 18 2 2 4 3 3 3" xfId="23454" xr:uid="{00000000-0005-0000-0000-0000660B0000}"/>
    <cellStyle name="Normal 18 2 2 4 3 4" xfId="33674" xr:uid="{00000000-0005-0000-0000-0000670B0000}"/>
    <cellStyle name="Normal 18 2 2 4 3 5" xfId="18441" xr:uid="{00000000-0005-0000-0000-0000680B0000}"/>
    <cellStyle name="Normal 18 2 2 4 4" xfId="4992" xr:uid="{00000000-0005-0000-0000-0000690B0000}"/>
    <cellStyle name="Normal 18 2 2 4 4 2" xfId="15044" xr:uid="{00000000-0005-0000-0000-00006A0B0000}"/>
    <cellStyle name="Normal 18 2 2 4 4 2 2" xfId="45375" xr:uid="{00000000-0005-0000-0000-00006B0B0000}"/>
    <cellStyle name="Normal 18 2 2 4 4 2 3" xfId="30142" xr:uid="{00000000-0005-0000-0000-00006C0B0000}"/>
    <cellStyle name="Normal 18 2 2 4 4 3" xfId="10024" xr:uid="{00000000-0005-0000-0000-00006D0B0000}"/>
    <cellStyle name="Normal 18 2 2 4 4 3 2" xfId="40358" xr:uid="{00000000-0005-0000-0000-00006E0B0000}"/>
    <cellStyle name="Normal 18 2 2 4 4 3 3" xfId="25125" xr:uid="{00000000-0005-0000-0000-00006F0B0000}"/>
    <cellStyle name="Normal 18 2 2 4 4 4" xfId="35345" xr:uid="{00000000-0005-0000-0000-0000700B0000}"/>
    <cellStyle name="Normal 18 2 2 4 4 5" xfId="20112" xr:uid="{00000000-0005-0000-0000-0000710B0000}"/>
    <cellStyle name="Normal 18 2 2 4 5" xfId="11702" xr:uid="{00000000-0005-0000-0000-0000720B0000}"/>
    <cellStyle name="Normal 18 2 2 4 5 2" xfId="42033" xr:uid="{00000000-0005-0000-0000-0000730B0000}"/>
    <cellStyle name="Normal 18 2 2 4 5 3" xfId="26800" xr:uid="{00000000-0005-0000-0000-0000740B0000}"/>
    <cellStyle name="Normal 18 2 2 4 6" xfId="6681" xr:uid="{00000000-0005-0000-0000-0000750B0000}"/>
    <cellStyle name="Normal 18 2 2 4 6 2" xfId="37016" xr:uid="{00000000-0005-0000-0000-0000760B0000}"/>
    <cellStyle name="Normal 18 2 2 4 6 3" xfId="21783" xr:uid="{00000000-0005-0000-0000-0000770B0000}"/>
    <cellStyle name="Normal 18 2 2 4 7" xfId="32004" xr:uid="{00000000-0005-0000-0000-0000780B0000}"/>
    <cellStyle name="Normal 18 2 2 4 8" xfId="16770" xr:uid="{00000000-0005-0000-0000-0000790B0000}"/>
    <cellStyle name="Normal 18 2 2 5" xfId="2028" xr:uid="{00000000-0005-0000-0000-00007A0B0000}"/>
    <cellStyle name="Normal 18 2 2 5 2" xfId="3718" xr:uid="{00000000-0005-0000-0000-00007B0B0000}"/>
    <cellStyle name="Normal 18 2 2 5 2 2" xfId="13791" xr:uid="{00000000-0005-0000-0000-00007C0B0000}"/>
    <cellStyle name="Normal 18 2 2 5 2 2 2" xfId="44122" xr:uid="{00000000-0005-0000-0000-00007D0B0000}"/>
    <cellStyle name="Normal 18 2 2 5 2 2 3" xfId="28889" xr:uid="{00000000-0005-0000-0000-00007E0B0000}"/>
    <cellStyle name="Normal 18 2 2 5 2 3" xfId="8771" xr:uid="{00000000-0005-0000-0000-00007F0B0000}"/>
    <cellStyle name="Normal 18 2 2 5 2 3 2" xfId="39105" xr:uid="{00000000-0005-0000-0000-0000800B0000}"/>
    <cellStyle name="Normal 18 2 2 5 2 3 3" xfId="23872" xr:uid="{00000000-0005-0000-0000-0000810B0000}"/>
    <cellStyle name="Normal 18 2 2 5 2 4" xfId="34092" xr:uid="{00000000-0005-0000-0000-0000820B0000}"/>
    <cellStyle name="Normal 18 2 2 5 2 5" xfId="18859" xr:uid="{00000000-0005-0000-0000-0000830B0000}"/>
    <cellStyle name="Normal 18 2 2 5 3" xfId="5410" xr:uid="{00000000-0005-0000-0000-0000840B0000}"/>
    <cellStyle name="Normal 18 2 2 5 3 2" xfId="15462" xr:uid="{00000000-0005-0000-0000-0000850B0000}"/>
    <cellStyle name="Normal 18 2 2 5 3 2 2" xfId="45793" xr:uid="{00000000-0005-0000-0000-0000860B0000}"/>
    <cellStyle name="Normal 18 2 2 5 3 2 3" xfId="30560" xr:uid="{00000000-0005-0000-0000-0000870B0000}"/>
    <cellStyle name="Normal 18 2 2 5 3 3" xfId="10442" xr:uid="{00000000-0005-0000-0000-0000880B0000}"/>
    <cellStyle name="Normal 18 2 2 5 3 3 2" xfId="40776" xr:uid="{00000000-0005-0000-0000-0000890B0000}"/>
    <cellStyle name="Normal 18 2 2 5 3 3 3" xfId="25543" xr:uid="{00000000-0005-0000-0000-00008A0B0000}"/>
    <cellStyle name="Normal 18 2 2 5 3 4" xfId="35763" xr:uid="{00000000-0005-0000-0000-00008B0B0000}"/>
    <cellStyle name="Normal 18 2 2 5 3 5" xfId="20530" xr:uid="{00000000-0005-0000-0000-00008C0B0000}"/>
    <cellStyle name="Normal 18 2 2 5 4" xfId="12120" xr:uid="{00000000-0005-0000-0000-00008D0B0000}"/>
    <cellStyle name="Normal 18 2 2 5 4 2" xfId="42451" xr:uid="{00000000-0005-0000-0000-00008E0B0000}"/>
    <cellStyle name="Normal 18 2 2 5 4 3" xfId="27218" xr:uid="{00000000-0005-0000-0000-00008F0B0000}"/>
    <cellStyle name="Normal 18 2 2 5 5" xfId="7099" xr:uid="{00000000-0005-0000-0000-0000900B0000}"/>
    <cellStyle name="Normal 18 2 2 5 5 2" xfId="37434" xr:uid="{00000000-0005-0000-0000-0000910B0000}"/>
    <cellStyle name="Normal 18 2 2 5 5 3" xfId="22201" xr:uid="{00000000-0005-0000-0000-0000920B0000}"/>
    <cellStyle name="Normal 18 2 2 5 6" xfId="32422" xr:uid="{00000000-0005-0000-0000-0000930B0000}"/>
    <cellStyle name="Normal 18 2 2 5 7" xfId="17188" xr:uid="{00000000-0005-0000-0000-0000940B0000}"/>
    <cellStyle name="Normal 18 2 2 6" xfId="2881" xr:uid="{00000000-0005-0000-0000-0000950B0000}"/>
    <cellStyle name="Normal 18 2 2 6 2" xfId="12955" xr:uid="{00000000-0005-0000-0000-0000960B0000}"/>
    <cellStyle name="Normal 18 2 2 6 2 2" xfId="43286" xr:uid="{00000000-0005-0000-0000-0000970B0000}"/>
    <cellStyle name="Normal 18 2 2 6 2 3" xfId="28053" xr:uid="{00000000-0005-0000-0000-0000980B0000}"/>
    <cellStyle name="Normal 18 2 2 6 3" xfId="7935" xr:uid="{00000000-0005-0000-0000-0000990B0000}"/>
    <cellStyle name="Normal 18 2 2 6 3 2" xfId="38269" xr:uid="{00000000-0005-0000-0000-00009A0B0000}"/>
    <cellStyle name="Normal 18 2 2 6 3 3" xfId="23036" xr:uid="{00000000-0005-0000-0000-00009B0B0000}"/>
    <cellStyle name="Normal 18 2 2 6 4" xfId="33256" xr:uid="{00000000-0005-0000-0000-00009C0B0000}"/>
    <cellStyle name="Normal 18 2 2 6 5" xfId="18023" xr:uid="{00000000-0005-0000-0000-00009D0B0000}"/>
    <cellStyle name="Normal 18 2 2 7" xfId="4574" xr:uid="{00000000-0005-0000-0000-00009E0B0000}"/>
    <cellStyle name="Normal 18 2 2 7 2" xfId="14626" xr:uid="{00000000-0005-0000-0000-00009F0B0000}"/>
    <cellStyle name="Normal 18 2 2 7 2 2" xfId="44957" xr:uid="{00000000-0005-0000-0000-0000A00B0000}"/>
    <cellStyle name="Normal 18 2 2 7 2 3" xfId="29724" xr:uid="{00000000-0005-0000-0000-0000A10B0000}"/>
    <cellStyle name="Normal 18 2 2 7 3" xfId="9606" xr:uid="{00000000-0005-0000-0000-0000A20B0000}"/>
    <cellStyle name="Normal 18 2 2 7 3 2" xfId="39940" xr:uid="{00000000-0005-0000-0000-0000A30B0000}"/>
    <cellStyle name="Normal 18 2 2 7 3 3" xfId="24707" xr:uid="{00000000-0005-0000-0000-0000A40B0000}"/>
    <cellStyle name="Normal 18 2 2 7 4" xfId="34927" xr:uid="{00000000-0005-0000-0000-0000A50B0000}"/>
    <cellStyle name="Normal 18 2 2 7 5" xfId="19694" xr:uid="{00000000-0005-0000-0000-0000A60B0000}"/>
    <cellStyle name="Normal 18 2 2 8" xfId="11284" xr:uid="{00000000-0005-0000-0000-0000A70B0000}"/>
    <cellStyle name="Normal 18 2 2 8 2" xfId="41615" xr:uid="{00000000-0005-0000-0000-0000A80B0000}"/>
    <cellStyle name="Normal 18 2 2 8 3" xfId="26382" xr:uid="{00000000-0005-0000-0000-0000A90B0000}"/>
    <cellStyle name="Normal 18 2 2 9" xfId="6263" xr:uid="{00000000-0005-0000-0000-0000AA0B0000}"/>
    <cellStyle name="Normal 18 2 2 9 2" xfId="36598" xr:uid="{00000000-0005-0000-0000-0000AB0B0000}"/>
    <cellStyle name="Normal 18 2 2 9 3" xfId="21365" xr:uid="{00000000-0005-0000-0000-0000AC0B0000}"/>
    <cellStyle name="Normal 18 2 3" xfId="1227" xr:uid="{00000000-0005-0000-0000-0000AD0B0000}"/>
    <cellStyle name="Normal 18 2 3 10" xfId="16404" xr:uid="{00000000-0005-0000-0000-0000AE0B0000}"/>
    <cellStyle name="Normal 18 2 3 2" xfId="1446" xr:uid="{00000000-0005-0000-0000-0000AF0B0000}"/>
    <cellStyle name="Normal 18 2 3 2 2" xfId="1867" xr:uid="{00000000-0005-0000-0000-0000B00B0000}"/>
    <cellStyle name="Normal 18 2 3 2 2 2" xfId="2706" xr:uid="{00000000-0005-0000-0000-0000B10B0000}"/>
    <cellStyle name="Normal 18 2 3 2 2 2 2" xfId="4396" xr:uid="{00000000-0005-0000-0000-0000B20B0000}"/>
    <cellStyle name="Normal 18 2 3 2 2 2 2 2" xfId="14469" xr:uid="{00000000-0005-0000-0000-0000B30B0000}"/>
    <cellStyle name="Normal 18 2 3 2 2 2 2 2 2" xfId="44800" xr:uid="{00000000-0005-0000-0000-0000B40B0000}"/>
    <cellStyle name="Normal 18 2 3 2 2 2 2 2 3" xfId="29567" xr:uid="{00000000-0005-0000-0000-0000B50B0000}"/>
    <cellStyle name="Normal 18 2 3 2 2 2 2 3" xfId="9449" xr:uid="{00000000-0005-0000-0000-0000B60B0000}"/>
    <cellStyle name="Normal 18 2 3 2 2 2 2 3 2" xfId="39783" xr:uid="{00000000-0005-0000-0000-0000B70B0000}"/>
    <cellStyle name="Normal 18 2 3 2 2 2 2 3 3" xfId="24550" xr:uid="{00000000-0005-0000-0000-0000B80B0000}"/>
    <cellStyle name="Normal 18 2 3 2 2 2 2 4" xfId="34770" xr:uid="{00000000-0005-0000-0000-0000B90B0000}"/>
    <cellStyle name="Normal 18 2 3 2 2 2 2 5" xfId="19537" xr:uid="{00000000-0005-0000-0000-0000BA0B0000}"/>
    <cellStyle name="Normal 18 2 3 2 2 2 3" xfId="6088" xr:uid="{00000000-0005-0000-0000-0000BB0B0000}"/>
    <cellStyle name="Normal 18 2 3 2 2 2 3 2" xfId="16140" xr:uid="{00000000-0005-0000-0000-0000BC0B0000}"/>
    <cellStyle name="Normal 18 2 3 2 2 2 3 2 2" xfId="46471" xr:uid="{00000000-0005-0000-0000-0000BD0B0000}"/>
    <cellStyle name="Normal 18 2 3 2 2 2 3 2 3" xfId="31238" xr:uid="{00000000-0005-0000-0000-0000BE0B0000}"/>
    <cellStyle name="Normal 18 2 3 2 2 2 3 3" xfId="11120" xr:uid="{00000000-0005-0000-0000-0000BF0B0000}"/>
    <cellStyle name="Normal 18 2 3 2 2 2 3 3 2" xfId="41454" xr:uid="{00000000-0005-0000-0000-0000C00B0000}"/>
    <cellStyle name="Normal 18 2 3 2 2 2 3 3 3" xfId="26221" xr:uid="{00000000-0005-0000-0000-0000C10B0000}"/>
    <cellStyle name="Normal 18 2 3 2 2 2 3 4" xfId="36441" xr:uid="{00000000-0005-0000-0000-0000C20B0000}"/>
    <cellStyle name="Normal 18 2 3 2 2 2 3 5" xfId="21208" xr:uid="{00000000-0005-0000-0000-0000C30B0000}"/>
    <cellStyle name="Normal 18 2 3 2 2 2 4" xfId="12798" xr:uid="{00000000-0005-0000-0000-0000C40B0000}"/>
    <cellStyle name="Normal 18 2 3 2 2 2 4 2" xfId="43129" xr:uid="{00000000-0005-0000-0000-0000C50B0000}"/>
    <cellStyle name="Normal 18 2 3 2 2 2 4 3" xfId="27896" xr:uid="{00000000-0005-0000-0000-0000C60B0000}"/>
    <cellStyle name="Normal 18 2 3 2 2 2 5" xfId="7777" xr:uid="{00000000-0005-0000-0000-0000C70B0000}"/>
    <cellStyle name="Normal 18 2 3 2 2 2 5 2" xfId="38112" xr:uid="{00000000-0005-0000-0000-0000C80B0000}"/>
    <cellStyle name="Normal 18 2 3 2 2 2 5 3" xfId="22879" xr:uid="{00000000-0005-0000-0000-0000C90B0000}"/>
    <cellStyle name="Normal 18 2 3 2 2 2 6" xfId="33100" xr:uid="{00000000-0005-0000-0000-0000CA0B0000}"/>
    <cellStyle name="Normal 18 2 3 2 2 2 7" xfId="17866" xr:uid="{00000000-0005-0000-0000-0000CB0B0000}"/>
    <cellStyle name="Normal 18 2 3 2 2 3" xfId="3559" xr:uid="{00000000-0005-0000-0000-0000CC0B0000}"/>
    <cellStyle name="Normal 18 2 3 2 2 3 2" xfId="13633" xr:uid="{00000000-0005-0000-0000-0000CD0B0000}"/>
    <cellStyle name="Normal 18 2 3 2 2 3 2 2" xfId="43964" xr:uid="{00000000-0005-0000-0000-0000CE0B0000}"/>
    <cellStyle name="Normal 18 2 3 2 2 3 2 3" xfId="28731" xr:uid="{00000000-0005-0000-0000-0000CF0B0000}"/>
    <cellStyle name="Normal 18 2 3 2 2 3 3" xfId="8613" xr:uid="{00000000-0005-0000-0000-0000D00B0000}"/>
    <cellStyle name="Normal 18 2 3 2 2 3 3 2" xfId="38947" xr:uid="{00000000-0005-0000-0000-0000D10B0000}"/>
    <cellStyle name="Normal 18 2 3 2 2 3 3 3" xfId="23714" xr:uid="{00000000-0005-0000-0000-0000D20B0000}"/>
    <cellStyle name="Normal 18 2 3 2 2 3 4" xfId="33934" xr:uid="{00000000-0005-0000-0000-0000D30B0000}"/>
    <cellStyle name="Normal 18 2 3 2 2 3 5" xfId="18701" xr:uid="{00000000-0005-0000-0000-0000D40B0000}"/>
    <cellStyle name="Normal 18 2 3 2 2 4" xfId="5252" xr:uid="{00000000-0005-0000-0000-0000D50B0000}"/>
    <cellStyle name="Normal 18 2 3 2 2 4 2" xfId="15304" xr:uid="{00000000-0005-0000-0000-0000D60B0000}"/>
    <cellStyle name="Normal 18 2 3 2 2 4 2 2" xfId="45635" xr:uid="{00000000-0005-0000-0000-0000D70B0000}"/>
    <cellStyle name="Normal 18 2 3 2 2 4 2 3" xfId="30402" xr:uid="{00000000-0005-0000-0000-0000D80B0000}"/>
    <cellStyle name="Normal 18 2 3 2 2 4 3" xfId="10284" xr:uid="{00000000-0005-0000-0000-0000D90B0000}"/>
    <cellStyle name="Normal 18 2 3 2 2 4 3 2" xfId="40618" xr:uid="{00000000-0005-0000-0000-0000DA0B0000}"/>
    <cellStyle name="Normal 18 2 3 2 2 4 3 3" xfId="25385" xr:uid="{00000000-0005-0000-0000-0000DB0B0000}"/>
    <cellStyle name="Normal 18 2 3 2 2 4 4" xfId="35605" xr:uid="{00000000-0005-0000-0000-0000DC0B0000}"/>
    <cellStyle name="Normal 18 2 3 2 2 4 5" xfId="20372" xr:uid="{00000000-0005-0000-0000-0000DD0B0000}"/>
    <cellStyle name="Normal 18 2 3 2 2 5" xfId="11962" xr:uid="{00000000-0005-0000-0000-0000DE0B0000}"/>
    <cellStyle name="Normal 18 2 3 2 2 5 2" xfId="42293" xr:uid="{00000000-0005-0000-0000-0000DF0B0000}"/>
    <cellStyle name="Normal 18 2 3 2 2 5 3" xfId="27060" xr:uid="{00000000-0005-0000-0000-0000E00B0000}"/>
    <cellStyle name="Normal 18 2 3 2 2 6" xfId="6941" xr:uid="{00000000-0005-0000-0000-0000E10B0000}"/>
    <cellStyle name="Normal 18 2 3 2 2 6 2" xfId="37276" xr:uid="{00000000-0005-0000-0000-0000E20B0000}"/>
    <cellStyle name="Normal 18 2 3 2 2 6 3" xfId="22043" xr:uid="{00000000-0005-0000-0000-0000E30B0000}"/>
    <cellStyle name="Normal 18 2 3 2 2 7" xfId="32264" xr:uid="{00000000-0005-0000-0000-0000E40B0000}"/>
    <cellStyle name="Normal 18 2 3 2 2 8" xfId="17030" xr:uid="{00000000-0005-0000-0000-0000E50B0000}"/>
    <cellStyle name="Normal 18 2 3 2 3" xfId="2288" xr:uid="{00000000-0005-0000-0000-0000E60B0000}"/>
    <cellStyle name="Normal 18 2 3 2 3 2" xfId="3978" xr:uid="{00000000-0005-0000-0000-0000E70B0000}"/>
    <cellStyle name="Normal 18 2 3 2 3 2 2" xfId="14051" xr:uid="{00000000-0005-0000-0000-0000E80B0000}"/>
    <cellStyle name="Normal 18 2 3 2 3 2 2 2" xfId="44382" xr:uid="{00000000-0005-0000-0000-0000E90B0000}"/>
    <cellStyle name="Normal 18 2 3 2 3 2 2 3" xfId="29149" xr:uid="{00000000-0005-0000-0000-0000EA0B0000}"/>
    <cellStyle name="Normal 18 2 3 2 3 2 3" xfId="9031" xr:uid="{00000000-0005-0000-0000-0000EB0B0000}"/>
    <cellStyle name="Normal 18 2 3 2 3 2 3 2" xfId="39365" xr:uid="{00000000-0005-0000-0000-0000EC0B0000}"/>
    <cellStyle name="Normal 18 2 3 2 3 2 3 3" xfId="24132" xr:uid="{00000000-0005-0000-0000-0000ED0B0000}"/>
    <cellStyle name="Normal 18 2 3 2 3 2 4" xfId="34352" xr:uid="{00000000-0005-0000-0000-0000EE0B0000}"/>
    <cellStyle name="Normal 18 2 3 2 3 2 5" xfId="19119" xr:uid="{00000000-0005-0000-0000-0000EF0B0000}"/>
    <cellStyle name="Normal 18 2 3 2 3 3" xfId="5670" xr:uid="{00000000-0005-0000-0000-0000F00B0000}"/>
    <cellStyle name="Normal 18 2 3 2 3 3 2" xfId="15722" xr:uid="{00000000-0005-0000-0000-0000F10B0000}"/>
    <cellStyle name="Normal 18 2 3 2 3 3 2 2" xfId="46053" xr:uid="{00000000-0005-0000-0000-0000F20B0000}"/>
    <cellStyle name="Normal 18 2 3 2 3 3 2 3" xfId="30820" xr:uid="{00000000-0005-0000-0000-0000F30B0000}"/>
    <cellStyle name="Normal 18 2 3 2 3 3 3" xfId="10702" xr:uid="{00000000-0005-0000-0000-0000F40B0000}"/>
    <cellStyle name="Normal 18 2 3 2 3 3 3 2" xfId="41036" xr:uid="{00000000-0005-0000-0000-0000F50B0000}"/>
    <cellStyle name="Normal 18 2 3 2 3 3 3 3" xfId="25803" xr:uid="{00000000-0005-0000-0000-0000F60B0000}"/>
    <cellStyle name="Normal 18 2 3 2 3 3 4" xfId="36023" xr:uid="{00000000-0005-0000-0000-0000F70B0000}"/>
    <cellStyle name="Normal 18 2 3 2 3 3 5" xfId="20790" xr:uid="{00000000-0005-0000-0000-0000F80B0000}"/>
    <cellStyle name="Normal 18 2 3 2 3 4" xfId="12380" xr:uid="{00000000-0005-0000-0000-0000F90B0000}"/>
    <cellStyle name="Normal 18 2 3 2 3 4 2" xfId="42711" xr:uid="{00000000-0005-0000-0000-0000FA0B0000}"/>
    <cellStyle name="Normal 18 2 3 2 3 4 3" xfId="27478" xr:uid="{00000000-0005-0000-0000-0000FB0B0000}"/>
    <cellStyle name="Normal 18 2 3 2 3 5" xfId="7359" xr:uid="{00000000-0005-0000-0000-0000FC0B0000}"/>
    <cellStyle name="Normal 18 2 3 2 3 5 2" xfId="37694" xr:uid="{00000000-0005-0000-0000-0000FD0B0000}"/>
    <cellStyle name="Normal 18 2 3 2 3 5 3" xfId="22461" xr:uid="{00000000-0005-0000-0000-0000FE0B0000}"/>
    <cellStyle name="Normal 18 2 3 2 3 6" xfId="32682" xr:uid="{00000000-0005-0000-0000-0000FF0B0000}"/>
    <cellStyle name="Normal 18 2 3 2 3 7" xfId="17448" xr:uid="{00000000-0005-0000-0000-0000000C0000}"/>
    <cellStyle name="Normal 18 2 3 2 4" xfId="3141" xr:uid="{00000000-0005-0000-0000-0000010C0000}"/>
    <cellStyle name="Normal 18 2 3 2 4 2" xfId="13215" xr:uid="{00000000-0005-0000-0000-0000020C0000}"/>
    <cellStyle name="Normal 18 2 3 2 4 2 2" xfId="43546" xr:uid="{00000000-0005-0000-0000-0000030C0000}"/>
    <cellStyle name="Normal 18 2 3 2 4 2 3" xfId="28313" xr:uid="{00000000-0005-0000-0000-0000040C0000}"/>
    <cellStyle name="Normal 18 2 3 2 4 3" xfId="8195" xr:uid="{00000000-0005-0000-0000-0000050C0000}"/>
    <cellStyle name="Normal 18 2 3 2 4 3 2" xfId="38529" xr:uid="{00000000-0005-0000-0000-0000060C0000}"/>
    <cellStyle name="Normal 18 2 3 2 4 3 3" xfId="23296" xr:uid="{00000000-0005-0000-0000-0000070C0000}"/>
    <cellStyle name="Normal 18 2 3 2 4 4" xfId="33516" xr:uid="{00000000-0005-0000-0000-0000080C0000}"/>
    <cellStyle name="Normal 18 2 3 2 4 5" xfId="18283" xr:uid="{00000000-0005-0000-0000-0000090C0000}"/>
    <cellStyle name="Normal 18 2 3 2 5" xfId="4834" xr:uid="{00000000-0005-0000-0000-00000A0C0000}"/>
    <cellStyle name="Normal 18 2 3 2 5 2" xfId="14886" xr:uid="{00000000-0005-0000-0000-00000B0C0000}"/>
    <cellStyle name="Normal 18 2 3 2 5 2 2" xfId="45217" xr:uid="{00000000-0005-0000-0000-00000C0C0000}"/>
    <cellStyle name="Normal 18 2 3 2 5 2 3" xfId="29984" xr:uid="{00000000-0005-0000-0000-00000D0C0000}"/>
    <cellStyle name="Normal 18 2 3 2 5 3" xfId="9866" xr:uid="{00000000-0005-0000-0000-00000E0C0000}"/>
    <cellStyle name="Normal 18 2 3 2 5 3 2" xfId="40200" xr:uid="{00000000-0005-0000-0000-00000F0C0000}"/>
    <cellStyle name="Normal 18 2 3 2 5 3 3" xfId="24967" xr:uid="{00000000-0005-0000-0000-0000100C0000}"/>
    <cellStyle name="Normal 18 2 3 2 5 4" xfId="35187" xr:uid="{00000000-0005-0000-0000-0000110C0000}"/>
    <cellStyle name="Normal 18 2 3 2 5 5" xfId="19954" xr:uid="{00000000-0005-0000-0000-0000120C0000}"/>
    <cellStyle name="Normal 18 2 3 2 6" xfId="11544" xr:uid="{00000000-0005-0000-0000-0000130C0000}"/>
    <cellStyle name="Normal 18 2 3 2 6 2" xfId="41875" xr:uid="{00000000-0005-0000-0000-0000140C0000}"/>
    <cellStyle name="Normal 18 2 3 2 6 3" xfId="26642" xr:uid="{00000000-0005-0000-0000-0000150C0000}"/>
    <cellStyle name="Normal 18 2 3 2 7" xfId="6523" xr:uid="{00000000-0005-0000-0000-0000160C0000}"/>
    <cellStyle name="Normal 18 2 3 2 7 2" xfId="36858" xr:uid="{00000000-0005-0000-0000-0000170C0000}"/>
    <cellStyle name="Normal 18 2 3 2 7 3" xfId="21625" xr:uid="{00000000-0005-0000-0000-0000180C0000}"/>
    <cellStyle name="Normal 18 2 3 2 8" xfId="31846" xr:uid="{00000000-0005-0000-0000-0000190C0000}"/>
    <cellStyle name="Normal 18 2 3 2 9" xfId="16612" xr:uid="{00000000-0005-0000-0000-00001A0C0000}"/>
    <cellStyle name="Normal 18 2 3 3" xfId="1659" xr:uid="{00000000-0005-0000-0000-00001B0C0000}"/>
    <cellStyle name="Normal 18 2 3 3 2" xfId="2498" xr:uid="{00000000-0005-0000-0000-00001C0C0000}"/>
    <cellStyle name="Normal 18 2 3 3 2 2" xfId="4188" xr:uid="{00000000-0005-0000-0000-00001D0C0000}"/>
    <cellStyle name="Normal 18 2 3 3 2 2 2" xfId="14261" xr:uid="{00000000-0005-0000-0000-00001E0C0000}"/>
    <cellStyle name="Normal 18 2 3 3 2 2 2 2" xfId="44592" xr:uid="{00000000-0005-0000-0000-00001F0C0000}"/>
    <cellStyle name="Normal 18 2 3 3 2 2 2 3" xfId="29359" xr:uid="{00000000-0005-0000-0000-0000200C0000}"/>
    <cellStyle name="Normal 18 2 3 3 2 2 3" xfId="9241" xr:uid="{00000000-0005-0000-0000-0000210C0000}"/>
    <cellStyle name="Normal 18 2 3 3 2 2 3 2" xfId="39575" xr:uid="{00000000-0005-0000-0000-0000220C0000}"/>
    <cellStyle name="Normal 18 2 3 3 2 2 3 3" xfId="24342" xr:uid="{00000000-0005-0000-0000-0000230C0000}"/>
    <cellStyle name="Normal 18 2 3 3 2 2 4" xfId="34562" xr:uid="{00000000-0005-0000-0000-0000240C0000}"/>
    <cellStyle name="Normal 18 2 3 3 2 2 5" xfId="19329" xr:uid="{00000000-0005-0000-0000-0000250C0000}"/>
    <cellStyle name="Normal 18 2 3 3 2 3" xfId="5880" xr:uid="{00000000-0005-0000-0000-0000260C0000}"/>
    <cellStyle name="Normal 18 2 3 3 2 3 2" xfId="15932" xr:uid="{00000000-0005-0000-0000-0000270C0000}"/>
    <cellStyle name="Normal 18 2 3 3 2 3 2 2" xfId="46263" xr:uid="{00000000-0005-0000-0000-0000280C0000}"/>
    <cellStyle name="Normal 18 2 3 3 2 3 2 3" xfId="31030" xr:uid="{00000000-0005-0000-0000-0000290C0000}"/>
    <cellStyle name="Normal 18 2 3 3 2 3 3" xfId="10912" xr:uid="{00000000-0005-0000-0000-00002A0C0000}"/>
    <cellStyle name="Normal 18 2 3 3 2 3 3 2" xfId="41246" xr:uid="{00000000-0005-0000-0000-00002B0C0000}"/>
    <cellStyle name="Normal 18 2 3 3 2 3 3 3" xfId="26013" xr:uid="{00000000-0005-0000-0000-00002C0C0000}"/>
    <cellStyle name="Normal 18 2 3 3 2 3 4" xfId="36233" xr:uid="{00000000-0005-0000-0000-00002D0C0000}"/>
    <cellStyle name="Normal 18 2 3 3 2 3 5" xfId="21000" xr:uid="{00000000-0005-0000-0000-00002E0C0000}"/>
    <cellStyle name="Normal 18 2 3 3 2 4" xfId="12590" xr:uid="{00000000-0005-0000-0000-00002F0C0000}"/>
    <cellStyle name="Normal 18 2 3 3 2 4 2" xfId="42921" xr:uid="{00000000-0005-0000-0000-0000300C0000}"/>
    <cellStyle name="Normal 18 2 3 3 2 4 3" xfId="27688" xr:uid="{00000000-0005-0000-0000-0000310C0000}"/>
    <cellStyle name="Normal 18 2 3 3 2 5" xfId="7569" xr:uid="{00000000-0005-0000-0000-0000320C0000}"/>
    <cellStyle name="Normal 18 2 3 3 2 5 2" xfId="37904" xr:uid="{00000000-0005-0000-0000-0000330C0000}"/>
    <cellStyle name="Normal 18 2 3 3 2 5 3" xfId="22671" xr:uid="{00000000-0005-0000-0000-0000340C0000}"/>
    <cellStyle name="Normal 18 2 3 3 2 6" xfId="32892" xr:uid="{00000000-0005-0000-0000-0000350C0000}"/>
    <cellStyle name="Normal 18 2 3 3 2 7" xfId="17658" xr:uid="{00000000-0005-0000-0000-0000360C0000}"/>
    <cellStyle name="Normal 18 2 3 3 3" xfId="3351" xr:uid="{00000000-0005-0000-0000-0000370C0000}"/>
    <cellStyle name="Normal 18 2 3 3 3 2" xfId="13425" xr:uid="{00000000-0005-0000-0000-0000380C0000}"/>
    <cellStyle name="Normal 18 2 3 3 3 2 2" xfId="43756" xr:uid="{00000000-0005-0000-0000-0000390C0000}"/>
    <cellStyle name="Normal 18 2 3 3 3 2 3" xfId="28523" xr:uid="{00000000-0005-0000-0000-00003A0C0000}"/>
    <cellStyle name="Normal 18 2 3 3 3 3" xfId="8405" xr:uid="{00000000-0005-0000-0000-00003B0C0000}"/>
    <cellStyle name="Normal 18 2 3 3 3 3 2" xfId="38739" xr:uid="{00000000-0005-0000-0000-00003C0C0000}"/>
    <cellStyle name="Normal 18 2 3 3 3 3 3" xfId="23506" xr:uid="{00000000-0005-0000-0000-00003D0C0000}"/>
    <cellStyle name="Normal 18 2 3 3 3 4" xfId="33726" xr:uid="{00000000-0005-0000-0000-00003E0C0000}"/>
    <cellStyle name="Normal 18 2 3 3 3 5" xfId="18493" xr:uid="{00000000-0005-0000-0000-00003F0C0000}"/>
    <cellStyle name="Normal 18 2 3 3 4" xfId="5044" xr:uid="{00000000-0005-0000-0000-0000400C0000}"/>
    <cellStyle name="Normal 18 2 3 3 4 2" xfId="15096" xr:uid="{00000000-0005-0000-0000-0000410C0000}"/>
    <cellStyle name="Normal 18 2 3 3 4 2 2" xfId="45427" xr:uid="{00000000-0005-0000-0000-0000420C0000}"/>
    <cellStyle name="Normal 18 2 3 3 4 2 3" xfId="30194" xr:uid="{00000000-0005-0000-0000-0000430C0000}"/>
    <cellStyle name="Normal 18 2 3 3 4 3" xfId="10076" xr:uid="{00000000-0005-0000-0000-0000440C0000}"/>
    <cellStyle name="Normal 18 2 3 3 4 3 2" xfId="40410" xr:uid="{00000000-0005-0000-0000-0000450C0000}"/>
    <cellStyle name="Normal 18 2 3 3 4 3 3" xfId="25177" xr:uid="{00000000-0005-0000-0000-0000460C0000}"/>
    <cellStyle name="Normal 18 2 3 3 4 4" xfId="35397" xr:uid="{00000000-0005-0000-0000-0000470C0000}"/>
    <cellStyle name="Normal 18 2 3 3 4 5" xfId="20164" xr:uid="{00000000-0005-0000-0000-0000480C0000}"/>
    <cellStyle name="Normal 18 2 3 3 5" xfId="11754" xr:uid="{00000000-0005-0000-0000-0000490C0000}"/>
    <cellStyle name="Normal 18 2 3 3 5 2" xfId="42085" xr:uid="{00000000-0005-0000-0000-00004A0C0000}"/>
    <cellStyle name="Normal 18 2 3 3 5 3" xfId="26852" xr:uid="{00000000-0005-0000-0000-00004B0C0000}"/>
    <cellStyle name="Normal 18 2 3 3 6" xfId="6733" xr:uid="{00000000-0005-0000-0000-00004C0C0000}"/>
    <cellStyle name="Normal 18 2 3 3 6 2" xfId="37068" xr:uid="{00000000-0005-0000-0000-00004D0C0000}"/>
    <cellStyle name="Normal 18 2 3 3 6 3" xfId="21835" xr:uid="{00000000-0005-0000-0000-00004E0C0000}"/>
    <cellStyle name="Normal 18 2 3 3 7" xfId="32056" xr:uid="{00000000-0005-0000-0000-00004F0C0000}"/>
    <cellStyle name="Normal 18 2 3 3 8" xfId="16822" xr:uid="{00000000-0005-0000-0000-0000500C0000}"/>
    <cellStyle name="Normal 18 2 3 4" xfId="2080" xr:uid="{00000000-0005-0000-0000-0000510C0000}"/>
    <cellStyle name="Normal 18 2 3 4 2" xfId="3770" xr:uid="{00000000-0005-0000-0000-0000520C0000}"/>
    <cellStyle name="Normal 18 2 3 4 2 2" xfId="13843" xr:uid="{00000000-0005-0000-0000-0000530C0000}"/>
    <cellStyle name="Normal 18 2 3 4 2 2 2" xfId="44174" xr:uid="{00000000-0005-0000-0000-0000540C0000}"/>
    <cellStyle name="Normal 18 2 3 4 2 2 3" xfId="28941" xr:uid="{00000000-0005-0000-0000-0000550C0000}"/>
    <cellStyle name="Normal 18 2 3 4 2 3" xfId="8823" xr:uid="{00000000-0005-0000-0000-0000560C0000}"/>
    <cellStyle name="Normal 18 2 3 4 2 3 2" xfId="39157" xr:uid="{00000000-0005-0000-0000-0000570C0000}"/>
    <cellStyle name="Normal 18 2 3 4 2 3 3" xfId="23924" xr:uid="{00000000-0005-0000-0000-0000580C0000}"/>
    <cellStyle name="Normal 18 2 3 4 2 4" xfId="34144" xr:uid="{00000000-0005-0000-0000-0000590C0000}"/>
    <cellStyle name="Normal 18 2 3 4 2 5" xfId="18911" xr:uid="{00000000-0005-0000-0000-00005A0C0000}"/>
    <cellStyle name="Normal 18 2 3 4 3" xfId="5462" xr:uid="{00000000-0005-0000-0000-00005B0C0000}"/>
    <cellStyle name="Normal 18 2 3 4 3 2" xfId="15514" xr:uid="{00000000-0005-0000-0000-00005C0C0000}"/>
    <cellStyle name="Normal 18 2 3 4 3 2 2" xfId="45845" xr:uid="{00000000-0005-0000-0000-00005D0C0000}"/>
    <cellStyle name="Normal 18 2 3 4 3 2 3" xfId="30612" xr:uid="{00000000-0005-0000-0000-00005E0C0000}"/>
    <cellStyle name="Normal 18 2 3 4 3 3" xfId="10494" xr:uid="{00000000-0005-0000-0000-00005F0C0000}"/>
    <cellStyle name="Normal 18 2 3 4 3 3 2" xfId="40828" xr:uid="{00000000-0005-0000-0000-0000600C0000}"/>
    <cellStyle name="Normal 18 2 3 4 3 3 3" xfId="25595" xr:uid="{00000000-0005-0000-0000-0000610C0000}"/>
    <cellStyle name="Normal 18 2 3 4 3 4" xfId="35815" xr:uid="{00000000-0005-0000-0000-0000620C0000}"/>
    <cellStyle name="Normal 18 2 3 4 3 5" xfId="20582" xr:uid="{00000000-0005-0000-0000-0000630C0000}"/>
    <cellStyle name="Normal 18 2 3 4 4" xfId="12172" xr:uid="{00000000-0005-0000-0000-0000640C0000}"/>
    <cellStyle name="Normal 18 2 3 4 4 2" xfId="42503" xr:uid="{00000000-0005-0000-0000-0000650C0000}"/>
    <cellStyle name="Normal 18 2 3 4 4 3" xfId="27270" xr:uid="{00000000-0005-0000-0000-0000660C0000}"/>
    <cellStyle name="Normal 18 2 3 4 5" xfId="7151" xr:uid="{00000000-0005-0000-0000-0000670C0000}"/>
    <cellStyle name="Normal 18 2 3 4 5 2" xfId="37486" xr:uid="{00000000-0005-0000-0000-0000680C0000}"/>
    <cellStyle name="Normal 18 2 3 4 5 3" xfId="22253" xr:uid="{00000000-0005-0000-0000-0000690C0000}"/>
    <cellStyle name="Normal 18 2 3 4 6" xfId="32474" xr:uid="{00000000-0005-0000-0000-00006A0C0000}"/>
    <cellStyle name="Normal 18 2 3 4 7" xfId="17240" xr:uid="{00000000-0005-0000-0000-00006B0C0000}"/>
    <cellStyle name="Normal 18 2 3 5" xfId="2933" xr:uid="{00000000-0005-0000-0000-00006C0C0000}"/>
    <cellStyle name="Normal 18 2 3 5 2" xfId="13007" xr:uid="{00000000-0005-0000-0000-00006D0C0000}"/>
    <cellStyle name="Normal 18 2 3 5 2 2" xfId="43338" xr:uid="{00000000-0005-0000-0000-00006E0C0000}"/>
    <cellStyle name="Normal 18 2 3 5 2 3" xfId="28105" xr:uid="{00000000-0005-0000-0000-00006F0C0000}"/>
    <cellStyle name="Normal 18 2 3 5 3" xfId="7987" xr:uid="{00000000-0005-0000-0000-0000700C0000}"/>
    <cellStyle name="Normal 18 2 3 5 3 2" xfId="38321" xr:uid="{00000000-0005-0000-0000-0000710C0000}"/>
    <cellStyle name="Normal 18 2 3 5 3 3" xfId="23088" xr:uid="{00000000-0005-0000-0000-0000720C0000}"/>
    <cellStyle name="Normal 18 2 3 5 4" xfId="33308" xr:uid="{00000000-0005-0000-0000-0000730C0000}"/>
    <cellStyle name="Normal 18 2 3 5 5" xfId="18075" xr:uid="{00000000-0005-0000-0000-0000740C0000}"/>
    <cellStyle name="Normal 18 2 3 6" xfId="4626" xr:uid="{00000000-0005-0000-0000-0000750C0000}"/>
    <cellStyle name="Normal 18 2 3 6 2" xfId="14678" xr:uid="{00000000-0005-0000-0000-0000760C0000}"/>
    <cellStyle name="Normal 18 2 3 6 2 2" xfId="45009" xr:uid="{00000000-0005-0000-0000-0000770C0000}"/>
    <cellStyle name="Normal 18 2 3 6 2 3" xfId="29776" xr:uid="{00000000-0005-0000-0000-0000780C0000}"/>
    <cellStyle name="Normal 18 2 3 6 3" xfId="9658" xr:uid="{00000000-0005-0000-0000-0000790C0000}"/>
    <cellStyle name="Normal 18 2 3 6 3 2" xfId="39992" xr:uid="{00000000-0005-0000-0000-00007A0C0000}"/>
    <cellStyle name="Normal 18 2 3 6 3 3" xfId="24759" xr:uid="{00000000-0005-0000-0000-00007B0C0000}"/>
    <cellStyle name="Normal 18 2 3 6 4" xfId="34979" xr:uid="{00000000-0005-0000-0000-00007C0C0000}"/>
    <cellStyle name="Normal 18 2 3 6 5" xfId="19746" xr:uid="{00000000-0005-0000-0000-00007D0C0000}"/>
    <cellStyle name="Normal 18 2 3 7" xfId="11336" xr:uid="{00000000-0005-0000-0000-00007E0C0000}"/>
    <cellStyle name="Normal 18 2 3 7 2" xfId="41667" xr:uid="{00000000-0005-0000-0000-00007F0C0000}"/>
    <cellStyle name="Normal 18 2 3 7 3" xfId="26434" xr:uid="{00000000-0005-0000-0000-0000800C0000}"/>
    <cellStyle name="Normal 18 2 3 8" xfId="6315" xr:uid="{00000000-0005-0000-0000-0000810C0000}"/>
    <cellStyle name="Normal 18 2 3 8 2" xfId="36650" xr:uid="{00000000-0005-0000-0000-0000820C0000}"/>
    <cellStyle name="Normal 18 2 3 8 3" xfId="21417" xr:uid="{00000000-0005-0000-0000-0000830C0000}"/>
    <cellStyle name="Normal 18 2 3 9" xfId="31639" xr:uid="{00000000-0005-0000-0000-0000840C0000}"/>
    <cellStyle name="Normal 18 2 4" xfId="1340" xr:uid="{00000000-0005-0000-0000-0000850C0000}"/>
    <cellStyle name="Normal 18 2 4 2" xfId="1763" xr:uid="{00000000-0005-0000-0000-0000860C0000}"/>
    <cellStyle name="Normal 18 2 4 2 2" xfId="2602" xr:uid="{00000000-0005-0000-0000-0000870C0000}"/>
    <cellStyle name="Normal 18 2 4 2 2 2" xfId="4292" xr:uid="{00000000-0005-0000-0000-0000880C0000}"/>
    <cellStyle name="Normal 18 2 4 2 2 2 2" xfId="14365" xr:uid="{00000000-0005-0000-0000-0000890C0000}"/>
    <cellStyle name="Normal 18 2 4 2 2 2 2 2" xfId="44696" xr:uid="{00000000-0005-0000-0000-00008A0C0000}"/>
    <cellStyle name="Normal 18 2 4 2 2 2 2 3" xfId="29463" xr:uid="{00000000-0005-0000-0000-00008B0C0000}"/>
    <cellStyle name="Normal 18 2 4 2 2 2 3" xfId="9345" xr:uid="{00000000-0005-0000-0000-00008C0C0000}"/>
    <cellStyle name="Normal 18 2 4 2 2 2 3 2" xfId="39679" xr:uid="{00000000-0005-0000-0000-00008D0C0000}"/>
    <cellStyle name="Normal 18 2 4 2 2 2 3 3" xfId="24446" xr:uid="{00000000-0005-0000-0000-00008E0C0000}"/>
    <cellStyle name="Normal 18 2 4 2 2 2 4" xfId="34666" xr:uid="{00000000-0005-0000-0000-00008F0C0000}"/>
    <cellStyle name="Normal 18 2 4 2 2 2 5" xfId="19433" xr:uid="{00000000-0005-0000-0000-0000900C0000}"/>
    <cellStyle name="Normal 18 2 4 2 2 3" xfId="5984" xr:uid="{00000000-0005-0000-0000-0000910C0000}"/>
    <cellStyle name="Normal 18 2 4 2 2 3 2" xfId="16036" xr:uid="{00000000-0005-0000-0000-0000920C0000}"/>
    <cellStyle name="Normal 18 2 4 2 2 3 2 2" xfId="46367" xr:uid="{00000000-0005-0000-0000-0000930C0000}"/>
    <cellStyle name="Normal 18 2 4 2 2 3 2 3" xfId="31134" xr:uid="{00000000-0005-0000-0000-0000940C0000}"/>
    <cellStyle name="Normal 18 2 4 2 2 3 3" xfId="11016" xr:uid="{00000000-0005-0000-0000-0000950C0000}"/>
    <cellStyle name="Normal 18 2 4 2 2 3 3 2" xfId="41350" xr:uid="{00000000-0005-0000-0000-0000960C0000}"/>
    <cellStyle name="Normal 18 2 4 2 2 3 3 3" xfId="26117" xr:uid="{00000000-0005-0000-0000-0000970C0000}"/>
    <cellStyle name="Normal 18 2 4 2 2 3 4" xfId="36337" xr:uid="{00000000-0005-0000-0000-0000980C0000}"/>
    <cellStyle name="Normal 18 2 4 2 2 3 5" xfId="21104" xr:uid="{00000000-0005-0000-0000-0000990C0000}"/>
    <cellStyle name="Normal 18 2 4 2 2 4" xfId="12694" xr:uid="{00000000-0005-0000-0000-00009A0C0000}"/>
    <cellStyle name="Normal 18 2 4 2 2 4 2" xfId="43025" xr:uid="{00000000-0005-0000-0000-00009B0C0000}"/>
    <cellStyle name="Normal 18 2 4 2 2 4 3" xfId="27792" xr:uid="{00000000-0005-0000-0000-00009C0C0000}"/>
    <cellStyle name="Normal 18 2 4 2 2 5" xfId="7673" xr:uid="{00000000-0005-0000-0000-00009D0C0000}"/>
    <cellStyle name="Normal 18 2 4 2 2 5 2" xfId="38008" xr:uid="{00000000-0005-0000-0000-00009E0C0000}"/>
    <cellStyle name="Normal 18 2 4 2 2 5 3" xfId="22775" xr:uid="{00000000-0005-0000-0000-00009F0C0000}"/>
    <cellStyle name="Normal 18 2 4 2 2 6" xfId="32996" xr:uid="{00000000-0005-0000-0000-0000A00C0000}"/>
    <cellStyle name="Normal 18 2 4 2 2 7" xfId="17762" xr:uid="{00000000-0005-0000-0000-0000A10C0000}"/>
    <cellStyle name="Normal 18 2 4 2 3" xfId="3455" xr:uid="{00000000-0005-0000-0000-0000A20C0000}"/>
    <cellStyle name="Normal 18 2 4 2 3 2" xfId="13529" xr:uid="{00000000-0005-0000-0000-0000A30C0000}"/>
    <cellStyle name="Normal 18 2 4 2 3 2 2" xfId="43860" xr:uid="{00000000-0005-0000-0000-0000A40C0000}"/>
    <cellStyle name="Normal 18 2 4 2 3 2 3" xfId="28627" xr:uid="{00000000-0005-0000-0000-0000A50C0000}"/>
    <cellStyle name="Normal 18 2 4 2 3 3" xfId="8509" xr:uid="{00000000-0005-0000-0000-0000A60C0000}"/>
    <cellStyle name="Normal 18 2 4 2 3 3 2" xfId="38843" xr:uid="{00000000-0005-0000-0000-0000A70C0000}"/>
    <cellStyle name="Normal 18 2 4 2 3 3 3" xfId="23610" xr:uid="{00000000-0005-0000-0000-0000A80C0000}"/>
    <cellStyle name="Normal 18 2 4 2 3 4" xfId="33830" xr:uid="{00000000-0005-0000-0000-0000A90C0000}"/>
    <cellStyle name="Normal 18 2 4 2 3 5" xfId="18597" xr:uid="{00000000-0005-0000-0000-0000AA0C0000}"/>
    <cellStyle name="Normal 18 2 4 2 4" xfId="5148" xr:uid="{00000000-0005-0000-0000-0000AB0C0000}"/>
    <cellStyle name="Normal 18 2 4 2 4 2" xfId="15200" xr:uid="{00000000-0005-0000-0000-0000AC0C0000}"/>
    <cellStyle name="Normal 18 2 4 2 4 2 2" xfId="45531" xr:uid="{00000000-0005-0000-0000-0000AD0C0000}"/>
    <cellStyle name="Normal 18 2 4 2 4 2 3" xfId="30298" xr:uid="{00000000-0005-0000-0000-0000AE0C0000}"/>
    <cellStyle name="Normal 18 2 4 2 4 3" xfId="10180" xr:uid="{00000000-0005-0000-0000-0000AF0C0000}"/>
    <cellStyle name="Normal 18 2 4 2 4 3 2" xfId="40514" xr:uid="{00000000-0005-0000-0000-0000B00C0000}"/>
    <cellStyle name="Normal 18 2 4 2 4 3 3" xfId="25281" xr:uid="{00000000-0005-0000-0000-0000B10C0000}"/>
    <cellStyle name="Normal 18 2 4 2 4 4" xfId="35501" xr:uid="{00000000-0005-0000-0000-0000B20C0000}"/>
    <cellStyle name="Normal 18 2 4 2 4 5" xfId="20268" xr:uid="{00000000-0005-0000-0000-0000B30C0000}"/>
    <cellStyle name="Normal 18 2 4 2 5" xfId="11858" xr:uid="{00000000-0005-0000-0000-0000B40C0000}"/>
    <cellStyle name="Normal 18 2 4 2 5 2" xfId="42189" xr:uid="{00000000-0005-0000-0000-0000B50C0000}"/>
    <cellStyle name="Normal 18 2 4 2 5 3" xfId="26956" xr:uid="{00000000-0005-0000-0000-0000B60C0000}"/>
    <cellStyle name="Normal 18 2 4 2 6" xfId="6837" xr:uid="{00000000-0005-0000-0000-0000B70C0000}"/>
    <cellStyle name="Normal 18 2 4 2 6 2" xfId="37172" xr:uid="{00000000-0005-0000-0000-0000B80C0000}"/>
    <cellStyle name="Normal 18 2 4 2 6 3" xfId="21939" xr:uid="{00000000-0005-0000-0000-0000B90C0000}"/>
    <cellStyle name="Normal 18 2 4 2 7" xfId="32160" xr:uid="{00000000-0005-0000-0000-0000BA0C0000}"/>
    <cellStyle name="Normal 18 2 4 2 8" xfId="16926" xr:uid="{00000000-0005-0000-0000-0000BB0C0000}"/>
    <cellStyle name="Normal 18 2 4 3" xfId="2184" xr:uid="{00000000-0005-0000-0000-0000BC0C0000}"/>
    <cellStyle name="Normal 18 2 4 3 2" xfId="3874" xr:uid="{00000000-0005-0000-0000-0000BD0C0000}"/>
    <cellStyle name="Normal 18 2 4 3 2 2" xfId="13947" xr:uid="{00000000-0005-0000-0000-0000BE0C0000}"/>
    <cellStyle name="Normal 18 2 4 3 2 2 2" xfId="44278" xr:uid="{00000000-0005-0000-0000-0000BF0C0000}"/>
    <cellStyle name="Normal 18 2 4 3 2 2 3" xfId="29045" xr:uid="{00000000-0005-0000-0000-0000C00C0000}"/>
    <cellStyle name="Normal 18 2 4 3 2 3" xfId="8927" xr:uid="{00000000-0005-0000-0000-0000C10C0000}"/>
    <cellStyle name="Normal 18 2 4 3 2 3 2" xfId="39261" xr:uid="{00000000-0005-0000-0000-0000C20C0000}"/>
    <cellStyle name="Normal 18 2 4 3 2 3 3" xfId="24028" xr:uid="{00000000-0005-0000-0000-0000C30C0000}"/>
    <cellStyle name="Normal 18 2 4 3 2 4" xfId="34248" xr:uid="{00000000-0005-0000-0000-0000C40C0000}"/>
    <cellStyle name="Normal 18 2 4 3 2 5" xfId="19015" xr:uid="{00000000-0005-0000-0000-0000C50C0000}"/>
    <cellStyle name="Normal 18 2 4 3 3" xfId="5566" xr:uid="{00000000-0005-0000-0000-0000C60C0000}"/>
    <cellStyle name="Normal 18 2 4 3 3 2" xfId="15618" xr:uid="{00000000-0005-0000-0000-0000C70C0000}"/>
    <cellStyle name="Normal 18 2 4 3 3 2 2" xfId="45949" xr:uid="{00000000-0005-0000-0000-0000C80C0000}"/>
    <cellStyle name="Normal 18 2 4 3 3 2 3" xfId="30716" xr:uid="{00000000-0005-0000-0000-0000C90C0000}"/>
    <cellStyle name="Normal 18 2 4 3 3 3" xfId="10598" xr:uid="{00000000-0005-0000-0000-0000CA0C0000}"/>
    <cellStyle name="Normal 18 2 4 3 3 3 2" xfId="40932" xr:uid="{00000000-0005-0000-0000-0000CB0C0000}"/>
    <cellStyle name="Normal 18 2 4 3 3 3 3" xfId="25699" xr:uid="{00000000-0005-0000-0000-0000CC0C0000}"/>
    <cellStyle name="Normal 18 2 4 3 3 4" xfId="35919" xr:uid="{00000000-0005-0000-0000-0000CD0C0000}"/>
    <cellStyle name="Normal 18 2 4 3 3 5" xfId="20686" xr:uid="{00000000-0005-0000-0000-0000CE0C0000}"/>
    <cellStyle name="Normal 18 2 4 3 4" xfId="12276" xr:uid="{00000000-0005-0000-0000-0000CF0C0000}"/>
    <cellStyle name="Normal 18 2 4 3 4 2" xfId="42607" xr:uid="{00000000-0005-0000-0000-0000D00C0000}"/>
    <cellStyle name="Normal 18 2 4 3 4 3" xfId="27374" xr:uid="{00000000-0005-0000-0000-0000D10C0000}"/>
    <cellStyle name="Normal 18 2 4 3 5" xfId="7255" xr:uid="{00000000-0005-0000-0000-0000D20C0000}"/>
    <cellStyle name="Normal 18 2 4 3 5 2" xfId="37590" xr:uid="{00000000-0005-0000-0000-0000D30C0000}"/>
    <cellStyle name="Normal 18 2 4 3 5 3" xfId="22357" xr:uid="{00000000-0005-0000-0000-0000D40C0000}"/>
    <cellStyle name="Normal 18 2 4 3 6" xfId="32578" xr:uid="{00000000-0005-0000-0000-0000D50C0000}"/>
    <cellStyle name="Normal 18 2 4 3 7" xfId="17344" xr:uid="{00000000-0005-0000-0000-0000D60C0000}"/>
    <cellStyle name="Normal 18 2 4 4" xfId="3037" xr:uid="{00000000-0005-0000-0000-0000D70C0000}"/>
    <cellStyle name="Normal 18 2 4 4 2" xfId="13111" xr:uid="{00000000-0005-0000-0000-0000D80C0000}"/>
    <cellStyle name="Normal 18 2 4 4 2 2" xfId="43442" xr:uid="{00000000-0005-0000-0000-0000D90C0000}"/>
    <cellStyle name="Normal 18 2 4 4 2 3" xfId="28209" xr:uid="{00000000-0005-0000-0000-0000DA0C0000}"/>
    <cellStyle name="Normal 18 2 4 4 3" xfId="8091" xr:uid="{00000000-0005-0000-0000-0000DB0C0000}"/>
    <cellStyle name="Normal 18 2 4 4 3 2" xfId="38425" xr:uid="{00000000-0005-0000-0000-0000DC0C0000}"/>
    <cellStyle name="Normal 18 2 4 4 3 3" xfId="23192" xr:uid="{00000000-0005-0000-0000-0000DD0C0000}"/>
    <cellStyle name="Normal 18 2 4 4 4" xfId="33412" xr:uid="{00000000-0005-0000-0000-0000DE0C0000}"/>
    <cellStyle name="Normal 18 2 4 4 5" xfId="18179" xr:uid="{00000000-0005-0000-0000-0000DF0C0000}"/>
    <cellStyle name="Normal 18 2 4 5" xfId="4730" xr:uid="{00000000-0005-0000-0000-0000E00C0000}"/>
    <cellStyle name="Normal 18 2 4 5 2" xfId="14782" xr:uid="{00000000-0005-0000-0000-0000E10C0000}"/>
    <cellStyle name="Normal 18 2 4 5 2 2" xfId="45113" xr:uid="{00000000-0005-0000-0000-0000E20C0000}"/>
    <cellStyle name="Normal 18 2 4 5 2 3" xfId="29880" xr:uid="{00000000-0005-0000-0000-0000E30C0000}"/>
    <cellStyle name="Normal 18 2 4 5 3" xfId="9762" xr:uid="{00000000-0005-0000-0000-0000E40C0000}"/>
    <cellStyle name="Normal 18 2 4 5 3 2" xfId="40096" xr:uid="{00000000-0005-0000-0000-0000E50C0000}"/>
    <cellStyle name="Normal 18 2 4 5 3 3" xfId="24863" xr:uid="{00000000-0005-0000-0000-0000E60C0000}"/>
    <cellStyle name="Normal 18 2 4 5 4" xfId="35083" xr:uid="{00000000-0005-0000-0000-0000E70C0000}"/>
    <cellStyle name="Normal 18 2 4 5 5" xfId="19850" xr:uid="{00000000-0005-0000-0000-0000E80C0000}"/>
    <cellStyle name="Normal 18 2 4 6" xfId="11440" xr:uid="{00000000-0005-0000-0000-0000E90C0000}"/>
    <cellStyle name="Normal 18 2 4 6 2" xfId="41771" xr:uid="{00000000-0005-0000-0000-0000EA0C0000}"/>
    <cellStyle name="Normal 18 2 4 6 3" xfId="26538" xr:uid="{00000000-0005-0000-0000-0000EB0C0000}"/>
    <cellStyle name="Normal 18 2 4 7" xfId="6419" xr:uid="{00000000-0005-0000-0000-0000EC0C0000}"/>
    <cellStyle name="Normal 18 2 4 7 2" xfId="36754" xr:uid="{00000000-0005-0000-0000-0000ED0C0000}"/>
    <cellStyle name="Normal 18 2 4 7 3" xfId="21521" xr:uid="{00000000-0005-0000-0000-0000EE0C0000}"/>
    <cellStyle name="Normal 18 2 4 8" xfId="31742" xr:uid="{00000000-0005-0000-0000-0000EF0C0000}"/>
    <cellStyle name="Normal 18 2 4 9" xfId="16508" xr:uid="{00000000-0005-0000-0000-0000F00C0000}"/>
    <cellStyle name="Normal 18 2 5" xfId="1553" xr:uid="{00000000-0005-0000-0000-0000F10C0000}"/>
    <cellStyle name="Normal 18 2 5 2" xfId="2394" xr:uid="{00000000-0005-0000-0000-0000F20C0000}"/>
    <cellStyle name="Normal 18 2 5 2 2" xfId="4084" xr:uid="{00000000-0005-0000-0000-0000F30C0000}"/>
    <cellStyle name="Normal 18 2 5 2 2 2" xfId="14157" xr:uid="{00000000-0005-0000-0000-0000F40C0000}"/>
    <cellStyle name="Normal 18 2 5 2 2 2 2" xfId="44488" xr:uid="{00000000-0005-0000-0000-0000F50C0000}"/>
    <cellStyle name="Normal 18 2 5 2 2 2 3" xfId="29255" xr:uid="{00000000-0005-0000-0000-0000F60C0000}"/>
    <cellStyle name="Normal 18 2 5 2 2 3" xfId="9137" xr:uid="{00000000-0005-0000-0000-0000F70C0000}"/>
    <cellStyle name="Normal 18 2 5 2 2 3 2" xfId="39471" xr:uid="{00000000-0005-0000-0000-0000F80C0000}"/>
    <cellStyle name="Normal 18 2 5 2 2 3 3" xfId="24238" xr:uid="{00000000-0005-0000-0000-0000F90C0000}"/>
    <cellStyle name="Normal 18 2 5 2 2 4" xfId="34458" xr:uid="{00000000-0005-0000-0000-0000FA0C0000}"/>
    <cellStyle name="Normal 18 2 5 2 2 5" xfId="19225" xr:uid="{00000000-0005-0000-0000-0000FB0C0000}"/>
    <cellStyle name="Normal 18 2 5 2 3" xfId="5776" xr:uid="{00000000-0005-0000-0000-0000FC0C0000}"/>
    <cellStyle name="Normal 18 2 5 2 3 2" xfId="15828" xr:uid="{00000000-0005-0000-0000-0000FD0C0000}"/>
    <cellStyle name="Normal 18 2 5 2 3 2 2" xfId="46159" xr:uid="{00000000-0005-0000-0000-0000FE0C0000}"/>
    <cellStyle name="Normal 18 2 5 2 3 2 3" xfId="30926" xr:uid="{00000000-0005-0000-0000-0000FF0C0000}"/>
    <cellStyle name="Normal 18 2 5 2 3 3" xfId="10808" xr:uid="{00000000-0005-0000-0000-0000000D0000}"/>
    <cellStyle name="Normal 18 2 5 2 3 3 2" xfId="41142" xr:uid="{00000000-0005-0000-0000-0000010D0000}"/>
    <cellStyle name="Normal 18 2 5 2 3 3 3" xfId="25909" xr:uid="{00000000-0005-0000-0000-0000020D0000}"/>
    <cellStyle name="Normal 18 2 5 2 3 4" xfId="36129" xr:uid="{00000000-0005-0000-0000-0000030D0000}"/>
    <cellStyle name="Normal 18 2 5 2 3 5" xfId="20896" xr:uid="{00000000-0005-0000-0000-0000040D0000}"/>
    <cellStyle name="Normal 18 2 5 2 4" xfId="12486" xr:uid="{00000000-0005-0000-0000-0000050D0000}"/>
    <cellStyle name="Normal 18 2 5 2 4 2" xfId="42817" xr:uid="{00000000-0005-0000-0000-0000060D0000}"/>
    <cellStyle name="Normal 18 2 5 2 4 3" xfId="27584" xr:uid="{00000000-0005-0000-0000-0000070D0000}"/>
    <cellStyle name="Normal 18 2 5 2 5" xfId="7465" xr:uid="{00000000-0005-0000-0000-0000080D0000}"/>
    <cellStyle name="Normal 18 2 5 2 5 2" xfId="37800" xr:uid="{00000000-0005-0000-0000-0000090D0000}"/>
    <cellStyle name="Normal 18 2 5 2 5 3" xfId="22567" xr:uid="{00000000-0005-0000-0000-00000A0D0000}"/>
    <cellStyle name="Normal 18 2 5 2 6" xfId="32788" xr:uid="{00000000-0005-0000-0000-00000B0D0000}"/>
    <cellStyle name="Normal 18 2 5 2 7" xfId="17554" xr:uid="{00000000-0005-0000-0000-00000C0D0000}"/>
    <cellStyle name="Normal 18 2 5 3" xfId="3247" xr:uid="{00000000-0005-0000-0000-00000D0D0000}"/>
    <cellStyle name="Normal 18 2 5 3 2" xfId="13321" xr:uid="{00000000-0005-0000-0000-00000E0D0000}"/>
    <cellStyle name="Normal 18 2 5 3 2 2" xfId="43652" xr:uid="{00000000-0005-0000-0000-00000F0D0000}"/>
    <cellStyle name="Normal 18 2 5 3 2 3" xfId="28419" xr:uid="{00000000-0005-0000-0000-0000100D0000}"/>
    <cellStyle name="Normal 18 2 5 3 3" xfId="8301" xr:uid="{00000000-0005-0000-0000-0000110D0000}"/>
    <cellStyle name="Normal 18 2 5 3 3 2" xfId="38635" xr:uid="{00000000-0005-0000-0000-0000120D0000}"/>
    <cellStyle name="Normal 18 2 5 3 3 3" xfId="23402" xr:uid="{00000000-0005-0000-0000-0000130D0000}"/>
    <cellStyle name="Normal 18 2 5 3 4" xfId="33622" xr:uid="{00000000-0005-0000-0000-0000140D0000}"/>
    <cellStyle name="Normal 18 2 5 3 5" xfId="18389" xr:uid="{00000000-0005-0000-0000-0000150D0000}"/>
    <cellStyle name="Normal 18 2 5 4" xfId="4940" xr:uid="{00000000-0005-0000-0000-0000160D0000}"/>
    <cellStyle name="Normal 18 2 5 4 2" xfId="14992" xr:uid="{00000000-0005-0000-0000-0000170D0000}"/>
    <cellStyle name="Normal 18 2 5 4 2 2" xfId="45323" xr:uid="{00000000-0005-0000-0000-0000180D0000}"/>
    <cellStyle name="Normal 18 2 5 4 2 3" xfId="30090" xr:uid="{00000000-0005-0000-0000-0000190D0000}"/>
    <cellStyle name="Normal 18 2 5 4 3" xfId="9972" xr:uid="{00000000-0005-0000-0000-00001A0D0000}"/>
    <cellStyle name="Normal 18 2 5 4 3 2" xfId="40306" xr:uid="{00000000-0005-0000-0000-00001B0D0000}"/>
    <cellStyle name="Normal 18 2 5 4 3 3" xfId="25073" xr:uid="{00000000-0005-0000-0000-00001C0D0000}"/>
    <cellStyle name="Normal 18 2 5 4 4" xfId="35293" xr:uid="{00000000-0005-0000-0000-00001D0D0000}"/>
    <cellStyle name="Normal 18 2 5 4 5" xfId="20060" xr:uid="{00000000-0005-0000-0000-00001E0D0000}"/>
    <cellStyle name="Normal 18 2 5 5" xfId="11650" xr:uid="{00000000-0005-0000-0000-00001F0D0000}"/>
    <cellStyle name="Normal 18 2 5 5 2" xfId="41981" xr:uid="{00000000-0005-0000-0000-0000200D0000}"/>
    <cellStyle name="Normal 18 2 5 5 3" xfId="26748" xr:uid="{00000000-0005-0000-0000-0000210D0000}"/>
    <cellStyle name="Normal 18 2 5 6" xfId="6629" xr:uid="{00000000-0005-0000-0000-0000220D0000}"/>
    <cellStyle name="Normal 18 2 5 6 2" xfId="36964" xr:uid="{00000000-0005-0000-0000-0000230D0000}"/>
    <cellStyle name="Normal 18 2 5 6 3" xfId="21731" xr:uid="{00000000-0005-0000-0000-0000240D0000}"/>
    <cellStyle name="Normal 18 2 5 7" xfId="31952" xr:uid="{00000000-0005-0000-0000-0000250D0000}"/>
    <cellStyle name="Normal 18 2 5 8" xfId="16718" xr:uid="{00000000-0005-0000-0000-0000260D0000}"/>
    <cellStyle name="Normal 18 2 6" xfId="1974" xr:uid="{00000000-0005-0000-0000-0000270D0000}"/>
    <cellStyle name="Normal 18 2 6 2" xfId="3666" xr:uid="{00000000-0005-0000-0000-0000280D0000}"/>
    <cellStyle name="Normal 18 2 6 2 2" xfId="13739" xr:uid="{00000000-0005-0000-0000-0000290D0000}"/>
    <cellStyle name="Normal 18 2 6 2 2 2" xfId="44070" xr:uid="{00000000-0005-0000-0000-00002A0D0000}"/>
    <cellStyle name="Normal 18 2 6 2 2 3" xfId="28837" xr:uid="{00000000-0005-0000-0000-00002B0D0000}"/>
    <cellStyle name="Normal 18 2 6 2 3" xfId="8719" xr:uid="{00000000-0005-0000-0000-00002C0D0000}"/>
    <cellStyle name="Normal 18 2 6 2 3 2" xfId="39053" xr:uid="{00000000-0005-0000-0000-00002D0D0000}"/>
    <cellStyle name="Normal 18 2 6 2 3 3" xfId="23820" xr:uid="{00000000-0005-0000-0000-00002E0D0000}"/>
    <cellStyle name="Normal 18 2 6 2 4" xfId="34040" xr:uid="{00000000-0005-0000-0000-00002F0D0000}"/>
    <cellStyle name="Normal 18 2 6 2 5" xfId="18807" xr:uid="{00000000-0005-0000-0000-0000300D0000}"/>
    <cellStyle name="Normal 18 2 6 3" xfId="5358" xr:uid="{00000000-0005-0000-0000-0000310D0000}"/>
    <cellStyle name="Normal 18 2 6 3 2" xfId="15410" xr:uid="{00000000-0005-0000-0000-0000320D0000}"/>
    <cellStyle name="Normal 18 2 6 3 2 2" xfId="45741" xr:uid="{00000000-0005-0000-0000-0000330D0000}"/>
    <cellStyle name="Normal 18 2 6 3 2 3" xfId="30508" xr:uid="{00000000-0005-0000-0000-0000340D0000}"/>
    <cellStyle name="Normal 18 2 6 3 3" xfId="10390" xr:uid="{00000000-0005-0000-0000-0000350D0000}"/>
    <cellStyle name="Normal 18 2 6 3 3 2" xfId="40724" xr:uid="{00000000-0005-0000-0000-0000360D0000}"/>
    <cellStyle name="Normal 18 2 6 3 3 3" xfId="25491" xr:uid="{00000000-0005-0000-0000-0000370D0000}"/>
    <cellStyle name="Normal 18 2 6 3 4" xfId="35711" xr:uid="{00000000-0005-0000-0000-0000380D0000}"/>
    <cellStyle name="Normal 18 2 6 3 5" xfId="20478" xr:uid="{00000000-0005-0000-0000-0000390D0000}"/>
    <cellStyle name="Normal 18 2 6 4" xfId="12068" xr:uid="{00000000-0005-0000-0000-00003A0D0000}"/>
    <cellStyle name="Normal 18 2 6 4 2" xfId="42399" xr:uid="{00000000-0005-0000-0000-00003B0D0000}"/>
    <cellStyle name="Normal 18 2 6 4 3" xfId="27166" xr:uid="{00000000-0005-0000-0000-00003C0D0000}"/>
    <cellStyle name="Normal 18 2 6 5" xfId="7047" xr:uid="{00000000-0005-0000-0000-00003D0D0000}"/>
    <cellStyle name="Normal 18 2 6 5 2" xfId="37382" xr:uid="{00000000-0005-0000-0000-00003E0D0000}"/>
    <cellStyle name="Normal 18 2 6 5 3" xfId="22149" xr:uid="{00000000-0005-0000-0000-00003F0D0000}"/>
    <cellStyle name="Normal 18 2 6 6" xfId="32370" xr:uid="{00000000-0005-0000-0000-0000400D0000}"/>
    <cellStyle name="Normal 18 2 6 7" xfId="17136" xr:uid="{00000000-0005-0000-0000-0000410D0000}"/>
    <cellStyle name="Normal 18 2 7" xfId="2825" xr:uid="{00000000-0005-0000-0000-0000420D0000}"/>
    <cellStyle name="Normal 18 2 7 2" xfId="12903" xr:uid="{00000000-0005-0000-0000-0000430D0000}"/>
    <cellStyle name="Normal 18 2 7 2 2" xfId="43234" xr:uid="{00000000-0005-0000-0000-0000440D0000}"/>
    <cellStyle name="Normal 18 2 7 2 3" xfId="28001" xr:uid="{00000000-0005-0000-0000-0000450D0000}"/>
    <cellStyle name="Normal 18 2 7 3" xfId="7883" xr:uid="{00000000-0005-0000-0000-0000460D0000}"/>
    <cellStyle name="Normal 18 2 7 3 2" xfId="38217" xr:uid="{00000000-0005-0000-0000-0000470D0000}"/>
    <cellStyle name="Normal 18 2 7 3 3" xfId="22984" xr:uid="{00000000-0005-0000-0000-0000480D0000}"/>
    <cellStyle name="Normal 18 2 7 4" xfId="33204" xr:uid="{00000000-0005-0000-0000-0000490D0000}"/>
    <cellStyle name="Normal 18 2 7 5" xfId="17971" xr:uid="{00000000-0005-0000-0000-00004A0D0000}"/>
    <cellStyle name="Normal 18 2 8" xfId="4519" xr:uid="{00000000-0005-0000-0000-00004B0D0000}"/>
    <cellStyle name="Normal 18 2 8 2" xfId="14574" xr:uid="{00000000-0005-0000-0000-00004C0D0000}"/>
    <cellStyle name="Normal 18 2 8 2 2" xfId="44905" xr:uid="{00000000-0005-0000-0000-00004D0D0000}"/>
    <cellStyle name="Normal 18 2 8 2 3" xfId="29672" xr:uid="{00000000-0005-0000-0000-00004E0D0000}"/>
    <cellStyle name="Normal 18 2 8 3" xfId="9554" xr:uid="{00000000-0005-0000-0000-00004F0D0000}"/>
    <cellStyle name="Normal 18 2 8 3 2" xfId="39888" xr:uid="{00000000-0005-0000-0000-0000500D0000}"/>
    <cellStyle name="Normal 18 2 8 3 3" xfId="24655" xr:uid="{00000000-0005-0000-0000-0000510D0000}"/>
    <cellStyle name="Normal 18 2 8 4" xfId="34875" xr:uid="{00000000-0005-0000-0000-0000520D0000}"/>
    <cellStyle name="Normal 18 2 8 5" xfId="19642" xr:uid="{00000000-0005-0000-0000-0000530D0000}"/>
    <cellStyle name="Normal 18 2 9" xfId="11230" xr:uid="{00000000-0005-0000-0000-0000540D0000}"/>
    <cellStyle name="Normal 18 2 9 2" xfId="41563" xr:uid="{00000000-0005-0000-0000-0000550D0000}"/>
    <cellStyle name="Normal 18 2 9 3" xfId="26330" xr:uid="{00000000-0005-0000-0000-0000560D0000}"/>
    <cellStyle name="Normal 19" xfId="138" xr:uid="{00000000-0005-0000-0000-0000570D0000}"/>
    <cellStyle name="Normal 19 2" xfId="841" xr:uid="{00000000-0005-0000-0000-0000580D0000}"/>
    <cellStyle name="Normal 19 2 10" xfId="6210" xr:uid="{00000000-0005-0000-0000-0000590D0000}"/>
    <cellStyle name="Normal 19 2 10 2" xfId="36547" xr:uid="{00000000-0005-0000-0000-00005A0D0000}"/>
    <cellStyle name="Normal 19 2 10 3" xfId="21314" xr:uid="{00000000-0005-0000-0000-00005B0D0000}"/>
    <cellStyle name="Normal 19 2 11" xfId="31538" xr:uid="{00000000-0005-0000-0000-00005C0D0000}"/>
    <cellStyle name="Normal 19 2 12" xfId="16299" xr:uid="{00000000-0005-0000-0000-00005D0D0000}"/>
    <cellStyle name="Normal 19 2 2" xfId="1174" xr:uid="{00000000-0005-0000-0000-00005E0D0000}"/>
    <cellStyle name="Normal 19 2 2 10" xfId="31590" xr:uid="{00000000-0005-0000-0000-00005F0D0000}"/>
    <cellStyle name="Normal 19 2 2 11" xfId="16353" xr:uid="{00000000-0005-0000-0000-0000600D0000}"/>
    <cellStyle name="Normal 19 2 2 2" xfId="1282" xr:uid="{00000000-0005-0000-0000-0000610D0000}"/>
    <cellStyle name="Normal 19 2 2 2 10" xfId="16457" xr:uid="{00000000-0005-0000-0000-0000620D0000}"/>
    <cellStyle name="Normal 19 2 2 2 2" xfId="1499" xr:uid="{00000000-0005-0000-0000-0000630D0000}"/>
    <cellStyle name="Normal 19 2 2 2 2 2" xfId="1920" xr:uid="{00000000-0005-0000-0000-0000640D0000}"/>
    <cellStyle name="Normal 19 2 2 2 2 2 2" xfId="2759" xr:uid="{00000000-0005-0000-0000-0000650D0000}"/>
    <cellStyle name="Normal 19 2 2 2 2 2 2 2" xfId="4449" xr:uid="{00000000-0005-0000-0000-0000660D0000}"/>
    <cellStyle name="Normal 19 2 2 2 2 2 2 2 2" xfId="14522" xr:uid="{00000000-0005-0000-0000-0000670D0000}"/>
    <cellStyle name="Normal 19 2 2 2 2 2 2 2 2 2" xfId="44853" xr:uid="{00000000-0005-0000-0000-0000680D0000}"/>
    <cellStyle name="Normal 19 2 2 2 2 2 2 2 2 3" xfId="29620" xr:uid="{00000000-0005-0000-0000-0000690D0000}"/>
    <cellStyle name="Normal 19 2 2 2 2 2 2 2 3" xfId="9502" xr:uid="{00000000-0005-0000-0000-00006A0D0000}"/>
    <cellStyle name="Normal 19 2 2 2 2 2 2 2 3 2" xfId="39836" xr:uid="{00000000-0005-0000-0000-00006B0D0000}"/>
    <cellStyle name="Normal 19 2 2 2 2 2 2 2 3 3" xfId="24603" xr:uid="{00000000-0005-0000-0000-00006C0D0000}"/>
    <cellStyle name="Normal 19 2 2 2 2 2 2 2 4" xfId="34823" xr:uid="{00000000-0005-0000-0000-00006D0D0000}"/>
    <cellStyle name="Normal 19 2 2 2 2 2 2 2 5" xfId="19590" xr:uid="{00000000-0005-0000-0000-00006E0D0000}"/>
    <cellStyle name="Normal 19 2 2 2 2 2 2 3" xfId="6141" xr:uid="{00000000-0005-0000-0000-00006F0D0000}"/>
    <cellStyle name="Normal 19 2 2 2 2 2 2 3 2" xfId="16193" xr:uid="{00000000-0005-0000-0000-0000700D0000}"/>
    <cellStyle name="Normal 19 2 2 2 2 2 2 3 2 2" xfId="46524" xr:uid="{00000000-0005-0000-0000-0000710D0000}"/>
    <cellStyle name="Normal 19 2 2 2 2 2 2 3 2 3" xfId="31291" xr:uid="{00000000-0005-0000-0000-0000720D0000}"/>
    <cellStyle name="Normal 19 2 2 2 2 2 2 3 3" xfId="11173" xr:uid="{00000000-0005-0000-0000-0000730D0000}"/>
    <cellStyle name="Normal 19 2 2 2 2 2 2 3 3 2" xfId="41507" xr:uid="{00000000-0005-0000-0000-0000740D0000}"/>
    <cellStyle name="Normal 19 2 2 2 2 2 2 3 3 3" xfId="26274" xr:uid="{00000000-0005-0000-0000-0000750D0000}"/>
    <cellStyle name="Normal 19 2 2 2 2 2 2 3 4" xfId="36494" xr:uid="{00000000-0005-0000-0000-0000760D0000}"/>
    <cellStyle name="Normal 19 2 2 2 2 2 2 3 5" xfId="21261" xr:uid="{00000000-0005-0000-0000-0000770D0000}"/>
    <cellStyle name="Normal 19 2 2 2 2 2 2 4" xfId="12851" xr:uid="{00000000-0005-0000-0000-0000780D0000}"/>
    <cellStyle name="Normal 19 2 2 2 2 2 2 4 2" xfId="43182" xr:uid="{00000000-0005-0000-0000-0000790D0000}"/>
    <cellStyle name="Normal 19 2 2 2 2 2 2 4 3" xfId="27949" xr:uid="{00000000-0005-0000-0000-00007A0D0000}"/>
    <cellStyle name="Normal 19 2 2 2 2 2 2 5" xfId="7830" xr:uid="{00000000-0005-0000-0000-00007B0D0000}"/>
    <cellStyle name="Normal 19 2 2 2 2 2 2 5 2" xfId="38165" xr:uid="{00000000-0005-0000-0000-00007C0D0000}"/>
    <cellStyle name="Normal 19 2 2 2 2 2 2 5 3" xfId="22932" xr:uid="{00000000-0005-0000-0000-00007D0D0000}"/>
    <cellStyle name="Normal 19 2 2 2 2 2 2 6" xfId="33153" xr:uid="{00000000-0005-0000-0000-00007E0D0000}"/>
    <cellStyle name="Normal 19 2 2 2 2 2 2 7" xfId="17919" xr:uid="{00000000-0005-0000-0000-00007F0D0000}"/>
    <cellStyle name="Normal 19 2 2 2 2 2 3" xfId="3612" xr:uid="{00000000-0005-0000-0000-0000800D0000}"/>
    <cellStyle name="Normal 19 2 2 2 2 2 3 2" xfId="13686" xr:uid="{00000000-0005-0000-0000-0000810D0000}"/>
    <cellStyle name="Normal 19 2 2 2 2 2 3 2 2" xfId="44017" xr:uid="{00000000-0005-0000-0000-0000820D0000}"/>
    <cellStyle name="Normal 19 2 2 2 2 2 3 2 3" xfId="28784" xr:uid="{00000000-0005-0000-0000-0000830D0000}"/>
    <cellStyle name="Normal 19 2 2 2 2 2 3 3" xfId="8666" xr:uid="{00000000-0005-0000-0000-0000840D0000}"/>
    <cellStyle name="Normal 19 2 2 2 2 2 3 3 2" xfId="39000" xr:uid="{00000000-0005-0000-0000-0000850D0000}"/>
    <cellStyle name="Normal 19 2 2 2 2 2 3 3 3" xfId="23767" xr:uid="{00000000-0005-0000-0000-0000860D0000}"/>
    <cellStyle name="Normal 19 2 2 2 2 2 3 4" xfId="33987" xr:uid="{00000000-0005-0000-0000-0000870D0000}"/>
    <cellStyle name="Normal 19 2 2 2 2 2 3 5" xfId="18754" xr:uid="{00000000-0005-0000-0000-0000880D0000}"/>
    <cellStyle name="Normal 19 2 2 2 2 2 4" xfId="5305" xr:uid="{00000000-0005-0000-0000-0000890D0000}"/>
    <cellStyle name="Normal 19 2 2 2 2 2 4 2" xfId="15357" xr:uid="{00000000-0005-0000-0000-00008A0D0000}"/>
    <cellStyle name="Normal 19 2 2 2 2 2 4 2 2" xfId="45688" xr:uid="{00000000-0005-0000-0000-00008B0D0000}"/>
    <cellStyle name="Normal 19 2 2 2 2 2 4 2 3" xfId="30455" xr:uid="{00000000-0005-0000-0000-00008C0D0000}"/>
    <cellStyle name="Normal 19 2 2 2 2 2 4 3" xfId="10337" xr:uid="{00000000-0005-0000-0000-00008D0D0000}"/>
    <cellStyle name="Normal 19 2 2 2 2 2 4 3 2" xfId="40671" xr:uid="{00000000-0005-0000-0000-00008E0D0000}"/>
    <cellStyle name="Normal 19 2 2 2 2 2 4 3 3" xfId="25438" xr:uid="{00000000-0005-0000-0000-00008F0D0000}"/>
    <cellStyle name="Normal 19 2 2 2 2 2 4 4" xfId="35658" xr:uid="{00000000-0005-0000-0000-0000900D0000}"/>
    <cellStyle name="Normal 19 2 2 2 2 2 4 5" xfId="20425" xr:uid="{00000000-0005-0000-0000-0000910D0000}"/>
    <cellStyle name="Normal 19 2 2 2 2 2 5" xfId="12015" xr:uid="{00000000-0005-0000-0000-0000920D0000}"/>
    <cellStyle name="Normal 19 2 2 2 2 2 5 2" xfId="42346" xr:uid="{00000000-0005-0000-0000-0000930D0000}"/>
    <cellStyle name="Normal 19 2 2 2 2 2 5 3" xfId="27113" xr:uid="{00000000-0005-0000-0000-0000940D0000}"/>
    <cellStyle name="Normal 19 2 2 2 2 2 6" xfId="6994" xr:uid="{00000000-0005-0000-0000-0000950D0000}"/>
    <cellStyle name="Normal 19 2 2 2 2 2 6 2" xfId="37329" xr:uid="{00000000-0005-0000-0000-0000960D0000}"/>
    <cellStyle name="Normal 19 2 2 2 2 2 6 3" xfId="22096" xr:uid="{00000000-0005-0000-0000-0000970D0000}"/>
    <cellStyle name="Normal 19 2 2 2 2 2 7" xfId="32317" xr:uid="{00000000-0005-0000-0000-0000980D0000}"/>
    <cellStyle name="Normal 19 2 2 2 2 2 8" xfId="17083" xr:uid="{00000000-0005-0000-0000-0000990D0000}"/>
    <cellStyle name="Normal 19 2 2 2 2 3" xfId="2341" xr:uid="{00000000-0005-0000-0000-00009A0D0000}"/>
    <cellStyle name="Normal 19 2 2 2 2 3 2" xfId="4031" xr:uid="{00000000-0005-0000-0000-00009B0D0000}"/>
    <cellStyle name="Normal 19 2 2 2 2 3 2 2" xfId="14104" xr:uid="{00000000-0005-0000-0000-00009C0D0000}"/>
    <cellStyle name="Normal 19 2 2 2 2 3 2 2 2" xfId="44435" xr:uid="{00000000-0005-0000-0000-00009D0D0000}"/>
    <cellStyle name="Normal 19 2 2 2 2 3 2 2 3" xfId="29202" xr:uid="{00000000-0005-0000-0000-00009E0D0000}"/>
    <cellStyle name="Normal 19 2 2 2 2 3 2 3" xfId="9084" xr:uid="{00000000-0005-0000-0000-00009F0D0000}"/>
    <cellStyle name="Normal 19 2 2 2 2 3 2 3 2" xfId="39418" xr:uid="{00000000-0005-0000-0000-0000A00D0000}"/>
    <cellStyle name="Normal 19 2 2 2 2 3 2 3 3" xfId="24185" xr:uid="{00000000-0005-0000-0000-0000A10D0000}"/>
    <cellStyle name="Normal 19 2 2 2 2 3 2 4" xfId="34405" xr:uid="{00000000-0005-0000-0000-0000A20D0000}"/>
    <cellStyle name="Normal 19 2 2 2 2 3 2 5" xfId="19172" xr:uid="{00000000-0005-0000-0000-0000A30D0000}"/>
    <cellStyle name="Normal 19 2 2 2 2 3 3" xfId="5723" xr:uid="{00000000-0005-0000-0000-0000A40D0000}"/>
    <cellStyle name="Normal 19 2 2 2 2 3 3 2" xfId="15775" xr:uid="{00000000-0005-0000-0000-0000A50D0000}"/>
    <cellStyle name="Normal 19 2 2 2 2 3 3 2 2" xfId="46106" xr:uid="{00000000-0005-0000-0000-0000A60D0000}"/>
    <cellStyle name="Normal 19 2 2 2 2 3 3 2 3" xfId="30873" xr:uid="{00000000-0005-0000-0000-0000A70D0000}"/>
    <cellStyle name="Normal 19 2 2 2 2 3 3 3" xfId="10755" xr:uid="{00000000-0005-0000-0000-0000A80D0000}"/>
    <cellStyle name="Normal 19 2 2 2 2 3 3 3 2" xfId="41089" xr:uid="{00000000-0005-0000-0000-0000A90D0000}"/>
    <cellStyle name="Normal 19 2 2 2 2 3 3 3 3" xfId="25856" xr:uid="{00000000-0005-0000-0000-0000AA0D0000}"/>
    <cellStyle name="Normal 19 2 2 2 2 3 3 4" xfId="36076" xr:uid="{00000000-0005-0000-0000-0000AB0D0000}"/>
    <cellStyle name="Normal 19 2 2 2 2 3 3 5" xfId="20843" xr:uid="{00000000-0005-0000-0000-0000AC0D0000}"/>
    <cellStyle name="Normal 19 2 2 2 2 3 4" xfId="12433" xr:uid="{00000000-0005-0000-0000-0000AD0D0000}"/>
    <cellStyle name="Normal 19 2 2 2 2 3 4 2" xfId="42764" xr:uid="{00000000-0005-0000-0000-0000AE0D0000}"/>
    <cellStyle name="Normal 19 2 2 2 2 3 4 3" xfId="27531" xr:uid="{00000000-0005-0000-0000-0000AF0D0000}"/>
    <cellStyle name="Normal 19 2 2 2 2 3 5" xfId="7412" xr:uid="{00000000-0005-0000-0000-0000B00D0000}"/>
    <cellStyle name="Normal 19 2 2 2 2 3 5 2" xfId="37747" xr:uid="{00000000-0005-0000-0000-0000B10D0000}"/>
    <cellStyle name="Normal 19 2 2 2 2 3 5 3" xfId="22514" xr:uid="{00000000-0005-0000-0000-0000B20D0000}"/>
    <cellStyle name="Normal 19 2 2 2 2 3 6" xfId="32735" xr:uid="{00000000-0005-0000-0000-0000B30D0000}"/>
    <cellStyle name="Normal 19 2 2 2 2 3 7" xfId="17501" xr:uid="{00000000-0005-0000-0000-0000B40D0000}"/>
    <cellStyle name="Normal 19 2 2 2 2 4" xfId="3194" xr:uid="{00000000-0005-0000-0000-0000B50D0000}"/>
    <cellStyle name="Normal 19 2 2 2 2 4 2" xfId="13268" xr:uid="{00000000-0005-0000-0000-0000B60D0000}"/>
    <cellStyle name="Normal 19 2 2 2 2 4 2 2" xfId="43599" xr:uid="{00000000-0005-0000-0000-0000B70D0000}"/>
    <cellStyle name="Normal 19 2 2 2 2 4 2 3" xfId="28366" xr:uid="{00000000-0005-0000-0000-0000B80D0000}"/>
    <cellStyle name="Normal 19 2 2 2 2 4 3" xfId="8248" xr:uid="{00000000-0005-0000-0000-0000B90D0000}"/>
    <cellStyle name="Normal 19 2 2 2 2 4 3 2" xfId="38582" xr:uid="{00000000-0005-0000-0000-0000BA0D0000}"/>
    <cellStyle name="Normal 19 2 2 2 2 4 3 3" xfId="23349" xr:uid="{00000000-0005-0000-0000-0000BB0D0000}"/>
    <cellStyle name="Normal 19 2 2 2 2 4 4" xfId="33569" xr:uid="{00000000-0005-0000-0000-0000BC0D0000}"/>
    <cellStyle name="Normal 19 2 2 2 2 4 5" xfId="18336" xr:uid="{00000000-0005-0000-0000-0000BD0D0000}"/>
    <cellStyle name="Normal 19 2 2 2 2 5" xfId="4887" xr:uid="{00000000-0005-0000-0000-0000BE0D0000}"/>
    <cellStyle name="Normal 19 2 2 2 2 5 2" xfId="14939" xr:uid="{00000000-0005-0000-0000-0000BF0D0000}"/>
    <cellStyle name="Normal 19 2 2 2 2 5 2 2" xfId="45270" xr:uid="{00000000-0005-0000-0000-0000C00D0000}"/>
    <cellStyle name="Normal 19 2 2 2 2 5 2 3" xfId="30037" xr:uid="{00000000-0005-0000-0000-0000C10D0000}"/>
    <cellStyle name="Normal 19 2 2 2 2 5 3" xfId="9919" xr:uid="{00000000-0005-0000-0000-0000C20D0000}"/>
    <cellStyle name="Normal 19 2 2 2 2 5 3 2" xfId="40253" xr:uid="{00000000-0005-0000-0000-0000C30D0000}"/>
    <cellStyle name="Normal 19 2 2 2 2 5 3 3" xfId="25020" xr:uid="{00000000-0005-0000-0000-0000C40D0000}"/>
    <cellStyle name="Normal 19 2 2 2 2 5 4" xfId="35240" xr:uid="{00000000-0005-0000-0000-0000C50D0000}"/>
    <cellStyle name="Normal 19 2 2 2 2 5 5" xfId="20007" xr:uid="{00000000-0005-0000-0000-0000C60D0000}"/>
    <cellStyle name="Normal 19 2 2 2 2 6" xfId="11597" xr:uid="{00000000-0005-0000-0000-0000C70D0000}"/>
    <cellStyle name="Normal 19 2 2 2 2 6 2" xfId="41928" xr:uid="{00000000-0005-0000-0000-0000C80D0000}"/>
    <cellStyle name="Normal 19 2 2 2 2 6 3" xfId="26695" xr:uid="{00000000-0005-0000-0000-0000C90D0000}"/>
    <cellStyle name="Normal 19 2 2 2 2 7" xfId="6576" xr:uid="{00000000-0005-0000-0000-0000CA0D0000}"/>
    <cellStyle name="Normal 19 2 2 2 2 7 2" xfId="36911" xr:uid="{00000000-0005-0000-0000-0000CB0D0000}"/>
    <cellStyle name="Normal 19 2 2 2 2 7 3" xfId="21678" xr:uid="{00000000-0005-0000-0000-0000CC0D0000}"/>
    <cellStyle name="Normal 19 2 2 2 2 8" xfId="31899" xr:uid="{00000000-0005-0000-0000-0000CD0D0000}"/>
    <cellStyle name="Normal 19 2 2 2 2 9" xfId="16665" xr:uid="{00000000-0005-0000-0000-0000CE0D0000}"/>
    <cellStyle name="Normal 19 2 2 2 3" xfId="1712" xr:uid="{00000000-0005-0000-0000-0000CF0D0000}"/>
    <cellStyle name="Normal 19 2 2 2 3 2" xfId="2551" xr:uid="{00000000-0005-0000-0000-0000D00D0000}"/>
    <cellStyle name="Normal 19 2 2 2 3 2 2" xfId="4241" xr:uid="{00000000-0005-0000-0000-0000D10D0000}"/>
    <cellStyle name="Normal 19 2 2 2 3 2 2 2" xfId="14314" xr:uid="{00000000-0005-0000-0000-0000D20D0000}"/>
    <cellStyle name="Normal 19 2 2 2 3 2 2 2 2" xfId="44645" xr:uid="{00000000-0005-0000-0000-0000D30D0000}"/>
    <cellStyle name="Normal 19 2 2 2 3 2 2 2 3" xfId="29412" xr:uid="{00000000-0005-0000-0000-0000D40D0000}"/>
    <cellStyle name="Normal 19 2 2 2 3 2 2 3" xfId="9294" xr:uid="{00000000-0005-0000-0000-0000D50D0000}"/>
    <cellStyle name="Normal 19 2 2 2 3 2 2 3 2" xfId="39628" xr:uid="{00000000-0005-0000-0000-0000D60D0000}"/>
    <cellStyle name="Normal 19 2 2 2 3 2 2 3 3" xfId="24395" xr:uid="{00000000-0005-0000-0000-0000D70D0000}"/>
    <cellStyle name="Normal 19 2 2 2 3 2 2 4" xfId="34615" xr:uid="{00000000-0005-0000-0000-0000D80D0000}"/>
    <cellStyle name="Normal 19 2 2 2 3 2 2 5" xfId="19382" xr:uid="{00000000-0005-0000-0000-0000D90D0000}"/>
    <cellStyle name="Normal 19 2 2 2 3 2 3" xfId="5933" xr:uid="{00000000-0005-0000-0000-0000DA0D0000}"/>
    <cellStyle name="Normal 19 2 2 2 3 2 3 2" xfId="15985" xr:uid="{00000000-0005-0000-0000-0000DB0D0000}"/>
    <cellStyle name="Normal 19 2 2 2 3 2 3 2 2" xfId="46316" xr:uid="{00000000-0005-0000-0000-0000DC0D0000}"/>
    <cellStyle name="Normal 19 2 2 2 3 2 3 2 3" xfId="31083" xr:uid="{00000000-0005-0000-0000-0000DD0D0000}"/>
    <cellStyle name="Normal 19 2 2 2 3 2 3 3" xfId="10965" xr:uid="{00000000-0005-0000-0000-0000DE0D0000}"/>
    <cellStyle name="Normal 19 2 2 2 3 2 3 3 2" xfId="41299" xr:uid="{00000000-0005-0000-0000-0000DF0D0000}"/>
    <cellStyle name="Normal 19 2 2 2 3 2 3 3 3" xfId="26066" xr:uid="{00000000-0005-0000-0000-0000E00D0000}"/>
    <cellStyle name="Normal 19 2 2 2 3 2 3 4" xfId="36286" xr:uid="{00000000-0005-0000-0000-0000E10D0000}"/>
    <cellStyle name="Normal 19 2 2 2 3 2 3 5" xfId="21053" xr:uid="{00000000-0005-0000-0000-0000E20D0000}"/>
    <cellStyle name="Normal 19 2 2 2 3 2 4" xfId="12643" xr:uid="{00000000-0005-0000-0000-0000E30D0000}"/>
    <cellStyle name="Normal 19 2 2 2 3 2 4 2" xfId="42974" xr:uid="{00000000-0005-0000-0000-0000E40D0000}"/>
    <cellStyle name="Normal 19 2 2 2 3 2 4 3" xfId="27741" xr:uid="{00000000-0005-0000-0000-0000E50D0000}"/>
    <cellStyle name="Normal 19 2 2 2 3 2 5" xfId="7622" xr:uid="{00000000-0005-0000-0000-0000E60D0000}"/>
    <cellStyle name="Normal 19 2 2 2 3 2 5 2" xfId="37957" xr:uid="{00000000-0005-0000-0000-0000E70D0000}"/>
    <cellStyle name="Normal 19 2 2 2 3 2 5 3" xfId="22724" xr:uid="{00000000-0005-0000-0000-0000E80D0000}"/>
    <cellStyle name="Normal 19 2 2 2 3 2 6" xfId="32945" xr:uid="{00000000-0005-0000-0000-0000E90D0000}"/>
    <cellStyle name="Normal 19 2 2 2 3 2 7" xfId="17711" xr:uid="{00000000-0005-0000-0000-0000EA0D0000}"/>
    <cellStyle name="Normal 19 2 2 2 3 3" xfId="3404" xr:uid="{00000000-0005-0000-0000-0000EB0D0000}"/>
    <cellStyle name="Normal 19 2 2 2 3 3 2" xfId="13478" xr:uid="{00000000-0005-0000-0000-0000EC0D0000}"/>
    <cellStyle name="Normal 19 2 2 2 3 3 2 2" xfId="43809" xr:uid="{00000000-0005-0000-0000-0000ED0D0000}"/>
    <cellStyle name="Normal 19 2 2 2 3 3 2 3" xfId="28576" xr:uid="{00000000-0005-0000-0000-0000EE0D0000}"/>
    <cellStyle name="Normal 19 2 2 2 3 3 3" xfId="8458" xr:uid="{00000000-0005-0000-0000-0000EF0D0000}"/>
    <cellStyle name="Normal 19 2 2 2 3 3 3 2" xfId="38792" xr:uid="{00000000-0005-0000-0000-0000F00D0000}"/>
    <cellStyle name="Normal 19 2 2 2 3 3 3 3" xfId="23559" xr:uid="{00000000-0005-0000-0000-0000F10D0000}"/>
    <cellStyle name="Normal 19 2 2 2 3 3 4" xfId="33779" xr:uid="{00000000-0005-0000-0000-0000F20D0000}"/>
    <cellStyle name="Normal 19 2 2 2 3 3 5" xfId="18546" xr:uid="{00000000-0005-0000-0000-0000F30D0000}"/>
    <cellStyle name="Normal 19 2 2 2 3 4" xfId="5097" xr:uid="{00000000-0005-0000-0000-0000F40D0000}"/>
    <cellStyle name="Normal 19 2 2 2 3 4 2" xfId="15149" xr:uid="{00000000-0005-0000-0000-0000F50D0000}"/>
    <cellStyle name="Normal 19 2 2 2 3 4 2 2" xfId="45480" xr:uid="{00000000-0005-0000-0000-0000F60D0000}"/>
    <cellStyle name="Normal 19 2 2 2 3 4 2 3" xfId="30247" xr:uid="{00000000-0005-0000-0000-0000F70D0000}"/>
    <cellStyle name="Normal 19 2 2 2 3 4 3" xfId="10129" xr:uid="{00000000-0005-0000-0000-0000F80D0000}"/>
    <cellStyle name="Normal 19 2 2 2 3 4 3 2" xfId="40463" xr:uid="{00000000-0005-0000-0000-0000F90D0000}"/>
    <cellStyle name="Normal 19 2 2 2 3 4 3 3" xfId="25230" xr:uid="{00000000-0005-0000-0000-0000FA0D0000}"/>
    <cellStyle name="Normal 19 2 2 2 3 4 4" xfId="35450" xr:uid="{00000000-0005-0000-0000-0000FB0D0000}"/>
    <cellStyle name="Normal 19 2 2 2 3 4 5" xfId="20217" xr:uid="{00000000-0005-0000-0000-0000FC0D0000}"/>
    <cellStyle name="Normal 19 2 2 2 3 5" xfId="11807" xr:uid="{00000000-0005-0000-0000-0000FD0D0000}"/>
    <cellStyle name="Normal 19 2 2 2 3 5 2" xfId="42138" xr:uid="{00000000-0005-0000-0000-0000FE0D0000}"/>
    <cellStyle name="Normal 19 2 2 2 3 5 3" xfId="26905" xr:uid="{00000000-0005-0000-0000-0000FF0D0000}"/>
    <cellStyle name="Normal 19 2 2 2 3 6" xfId="6786" xr:uid="{00000000-0005-0000-0000-0000000E0000}"/>
    <cellStyle name="Normal 19 2 2 2 3 6 2" xfId="37121" xr:uid="{00000000-0005-0000-0000-0000010E0000}"/>
    <cellStyle name="Normal 19 2 2 2 3 6 3" xfId="21888" xr:uid="{00000000-0005-0000-0000-0000020E0000}"/>
    <cellStyle name="Normal 19 2 2 2 3 7" xfId="32109" xr:uid="{00000000-0005-0000-0000-0000030E0000}"/>
    <cellStyle name="Normal 19 2 2 2 3 8" xfId="16875" xr:uid="{00000000-0005-0000-0000-0000040E0000}"/>
    <cellStyle name="Normal 19 2 2 2 4" xfId="2133" xr:uid="{00000000-0005-0000-0000-0000050E0000}"/>
    <cellStyle name="Normal 19 2 2 2 4 2" xfId="3823" xr:uid="{00000000-0005-0000-0000-0000060E0000}"/>
    <cellStyle name="Normal 19 2 2 2 4 2 2" xfId="13896" xr:uid="{00000000-0005-0000-0000-0000070E0000}"/>
    <cellStyle name="Normal 19 2 2 2 4 2 2 2" xfId="44227" xr:uid="{00000000-0005-0000-0000-0000080E0000}"/>
    <cellStyle name="Normal 19 2 2 2 4 2 2 3" xfId="28994" xr:uid="{00000000-0005-0000-0000-0000090E0000}"/>
    <cellStyle name="Normal 19 2 2 2 4 2 3" xfId="8876" xr:uid="{00000000-0005-0000-0000-00000A0E0000}"/>
    <cellStyle name="Normal 19 2 2 2 4 2 3 2" xfId="39210" xr:uid="{00000000-0005-0000-0000-00000B0E0000}"/>
    <cellStyle name="Normal 19 2 2 2 4 2 3 3" xfId="23977" xr:uid="{00000000-0005-0000-0000-00000C0E0000}"/>
    <cellStyle name="Normal 19 2 2 2 4 2 4" xfId="34197" xr:uid="{00000000-0005-0000-0000-00000D0E0000}"/>
    <cellStyle name="Normal 19 2 2 2 4 2 5" xfId="18964" xr:uid="{00000000-0005-0000-0000-00000E0E0000}"/>
    <cellStyle name="Normal 19 2 2 2 4 3" xfId="5515" xr:uid="{00000000-0005-0000-0000-00000F0E0000}"/>
    <cellStyle name="Normal 19 2 2 2 4 3 2" xfId="15567" xr:uid="{00000000-0005-0000-0000-0000100E0000}"/>
    <cellStyle name="Normal 19 2 2 2 4 3 2 2" xfId="45898" xr:uid="{00000000-0005-0000-0000-0000110E0000}"/>
    <cellStyle name="Normal 19 2 2 2 4 3 2 3" xfId="30665" xr:uid="{00000000-0005-0000-0000-0000120E0000}"/>
    <cellStyle name="Normal 19 2 2 2 4 3 3" xfId="10547" xr:uid="{00000000-0005-0000-0000-0000130E0000}"/>
    <cellStyle name="Normal 19 2 2 2 4 3 3 2" xfId="40881" xr:uid="{00000000-0005-0000-0000-0000140E0000}"/>
    <cellStyle name="Normal 19 2 2 2 4 3 3 3" xfId="25648" xr:uid="{00000000-0005-0000-0000-0000150E0000}"/>
    <cellStyle name="Normal 19 2 2 2 4 3 4" xfId="35868" xr:uid="{00000000-0005-0000-0000-0000160E0000}"/>
    <cellStyle name="Normal 19 2 2 2 4 3 5" xfId="20635" xr:uid="{00000000-0005-0000-0000-0000170E0000}"/>
    <cellStyle name="Normal 19 2 2 2 4 4" xfId="12225" xr:uid="{00000000-0005-0000-0000-0000180E0000}"/>
    <cellStyle name="Normal 19 2 2 2 4 4 2" xfId="42556" xr:uid="{00000000-0005-0000-0000-0000190E0000}"/>
    <cellStyle name="Normal 19 2 2 2 4 4 3" xfId="27323" xr:uid="{00000000-0005-0000-0000-00001A0E0000}"/>
    <cellStyle name="Normal 19 2 2 2 4 5" xfId="7204" xr:uid="{00000000-0005-0000-0000-00001B0E0000}"/>
    <cellStyle name="Normal 19 2 2 2 4 5 2" xfId="37539" xr:uid="{00000000-0005-0000-0000-00001C0E0000}"/>
    <cellStyle name="Normal 19 2 2 2 4 5 3" xfId="22306" xr:uid="{00000000-0005-0000-0000-00001D0E0000}"/>
    <cellStyle name="Normal 19 2 2 2 4 6" xfId="32527" xr:uid="{00000000-0005-0000-0000-00001E0E0000}"/>
    <cellStyle name="Normal 19 2 2 2 4 7" xfId="17293" xr:uid="{00000000-0005-0000-0000-00001F0E0000}"/>
    <cellStyle name="Normal 19 2 2 2 5" xfId="2986" xr:uid="{00000000-0005-0000-0000-0000200E0000}"/>
    <cellStyle name="Normal 19 2 2 2 5 2" xfId="13060" xr:uid="{00000000-0005-0000-0000-0000210E0000}"/>
    <cellStyle name="Normal 19 2 2 2 5 2 2" xfId="43391" xr:uid="{00000000-0005-0000-0000-0000220E0000}"/>
    <cellStyle name="Normal 19 2 2 2 5 2 3" xfId="28158" xr:uid="{00000000-0005-0000-0000-0000230E0000}"/>
    <cellStyle name="Normal 19 2 2 2 5 3" xfId="8040" xr:uid="{00000000-0005-0000-0000-0000240E0000}"/>
    <cellStyle name="Normal 19 2 2 2 5 3 2" xfId="38374" xr:uid="{00000000-0005-0000-0000-0000250E0000}"/>
    <cellStyle name="Normal 19 2 2 2 5 3 3" xfId="23141" xr:uid="{00000000-0005-0000-0000-0000260E0000}"/>
    <cellStyle name="Normal 19 2 2 2 5 4" xfId="33361" xr:uid="{00000000-0005-0000-0000-0000270E0000}"/>
    <cellStyle name="Normal 19 2 2 2 5 5" xfId="18128" xr:uid="{00000000-0005-0000-0000-0000280E0000}"/>
    <cellStyle name="Normal 19 2 2 2 6" xfId="4679" xr:uid="{00000000-0005-0000-0000-0000290E0000}"/>
    <cellStyle name="Normal 19 2 2 2 6 2" xfId="14731" xr:uid="{00000000-0005-0000-0000-00002A0E0000}"/>
    <cellStyle name="Normal 19 2 2 2 6 2 2" xfId="45062" xr:uid="{00000000-0005-0000-0000-00002B0E0000}"/>
    <cellStyle name="Normal 19 2 2 2 6 2 3" xfId="29829" xr:uid="{00000000-0005-0000-0000-00002C0E0000}"/>
    <cellStyle name="Normal 19 2 2 2 6 3" xfId="9711" xr:uid="{00000000-0005-0000-0000-00002D0E0000}"/>
    <cellStyle name="Normal 19 2 2 2 6 3 2" xfId="40045" xr:uid="{00000000-0005-0000-0000-00002E0E0000}"/>
    <cellStyle name="Normal 19 2 2 2 6 3 3" xfId="24812" xr:uid="{00000000-0005-0000-0000-00002F0E0000}"/>
    <cellStyle name="Normal 19 2 2 2 6 4" xfId="35032" xr:uid="{00000000-0005-0000-0000-0000300E0000}"/>
    <cellStyle name="Normal 19 2 2 2 6 5" xfId="19799" xr:uid="{00000000-0005-0000-0000-0000310E0000}"/>
    <cellStyle name="Normal 19 2 2 2 7" xfId="11389" xr:uid="{00000000-0005-0000-0000-0000320E0000}"/>
    <cellStyle name="Normal 19 2 2 2 7 2" xfId="41720" xr:uid="{00000000-0005-0000-0000-0000330E0000}"/>
    <cellStyle name="Normal 19 2 2 2 7 3" xfId="26487" xr:uid="{00000000-0005-0000-0000-0000340E0000}"/>
    <cellStyle name="Normal 19 2 2 2 8" xfId="6368" xr:uid="{00000000-0005-0000-0000-0000350E0000}"/>
    <cellStyle name="Normal 19 2 2 2 8 2" xfId="36703" xr:uid="{00000000-0005-0000-0000-0000360E0000}"/>
    <cellStyle name="Normal 19 2 2 2 8 3" xfId="21470" xr:uid="{00000000-0005-0000-0000-0000370E0000}"/>
    <cellStyle name="Normal 19 2 2 2 9" xfId="31691" xr:uid="{00000000-0005-0000-0000-0000380E0000}"/>
    <cellStyle name="Normal 19 2 2 3" xfId="1395" xr:uid="{00000000-0005-0000-0000-0000390E0000}"/>
    <cellStyle name="Normal 19 2 2 3 2" xfId="1816" xr:uid="{00000000-0005-0000-0000-00003A0E0000}"/>
    <cellStyle name="Normal 19 2 2 3 2 2" xfId="2655" xr:uid="{00000000-0005-0000-0000-00003B0E0000}"/>
    <cellStyle name="Normal 19 2 2 3 2 2 2" xfId="4345" xr:uid="{00000000-0005-0000-0000-00003C0E0000}"/>
    <cellStyle name="Normal 19 2 2 3 2 2 2 2" xfId="14418" xr:uid="{00000000-0005-0000-0000-00003D0E0000}"/>
    <cellStyle name="Normal 19 2 2 3 2 2 2 2 2" xfId="44749" xr:uid="{00000000-0005-0000-0000-00003E0E0000}"/>
    <cellStyle name="Normal 19 2 2 3 2 2 2 2 3" xfId="29516" xr:uid="{00000000-0005-0000-0000-00003F0E0000}"/>
    <cellStyle name="Normal 19 2 2 3 2 2 2 3" xfId="9398" xr:uid="{00000000-0005-0000-0000-0000400E0000}"/>
    <cellStyle name="Normal 19 2 2 3 2 2 2 3 2" xfId="39732" xr:uid="{00000000-0005-0000-0000-0000410E0000}"/>
    <cellStyle name="Normal 19 2 2 3 2 2 2 3 3" xfId="24499" xr:uid="{00000000-0005-0000-0000-0000420E0000}"/>
    <cellStyle name="Normal 19 2 2 3 2 2 2 4" xfId="34719" xr:uid="{00000000-0005-0000-0000-0000430E0000}"/>
    <cellStyle name="Normal 19 2 2 3 2 2 2 5" xfId="19486" xr:uid="{00000000-0005-0000-0000-0000440E0000}"/>
    <cellStyle name="Normal 19 2 2 3 2 2 3" xfId="6037" xr:uid="{00000000-0005-0000-0000-0000450E0000}"/>
    <cellStyle name="Normal 19 2 2 3 2 2 3 2" xfId="16089" xr:uid="{00000000-0005-0000-0000-0000460E0000}"/>
    <cellStyle name="Normal 19 2 2 3 2 2 3 2 2" xfId="46420" xr:uid="{00000000-0005-0000-0000-0000470E0000}"/>
    <cellStyle name="Normal 19 2 2 3 2 2 3 2 3" xfId="31187" xr:uid="{00000000-0005-0000-0000-0000480E0000}"/>
    <cellStyle name="Normal 19 2 2 3 2 2 3 3" xfId="11069" xr:uid="{00000000-0005-0000-0000-0000490E0000}"/>
    <cellStyle name="Normal 19 2 2 3 2 2 3 3 2" xfId="41403" xr:uid="{00000000-0005-0000-0000-00004A0E0000}"/>
    <cellStyle name="Normal 19 2 2 3 2 2 3 3 3" xfId="26170" xr:uid="{00000000-0005-0000-0000-00004B0E0000}"/>
    <cellStyle name="Normal 19 2 2 3 2 2 3 4" xfId="36390" xr:uid="{00000000-0005-0000-0000-00004C0E0000}"/>
    <cellStyle name="Normal 19 2 2 3 2 2 3 5" xfId="21157" xr:uid="{00000000-0005-0000-0000-00004D0E0000}"/>
    <cellStyle name="Normal 19 2 2 3 2 2 4" xfId="12747" xr:uid="{00000000-0005-0000-0000-00004E0E0000}"/>
    <cellStyle name="Normal 19 2 2 3 2 2 4 2" xfId="43078" xr:uid="{00000000-0005-0000-0000-00004F0E0000}"/>
    <cellStyle name="Normal 19 2 2 3 2 2 4 3" xfId="27845" xr:uid="{00000000-0005-0000-0000-0000500E0000}"/>
    <cellStyle name="Normal 19 2 2 3 2 2 5" xfId="7726" xr:uid="{00000000-0005-0000-0000-0000510E0000}"/>
    <cellStyle name="Normal 19 2 2 3 2 2 5 2" xfId="38061" xr:uid="{00000000-0005-0000-0000-0000520E0000}"/>
    <cellStyle name="Normal 19 2 2 3 2 2 5 3" xfId="22828" xr:uid="{00000000-0005-0000-0000-0000530E0000}"/>
    <cellStyle name="Normal 19 2 2 3 2 2 6" xfId="33049" xr:uid="{00000000-0005-0000-0000-0000540E0000}"/>
    <cellStyle name="Normal 19 2 2 3 2 2 7" xfId="17815" xr:uid="{00000000-0005-0000-0000-0000550E0000}"/>
    <cellStyle name="Normal 19 2 2 3 2 3" xfId="3508" xr:uid="{00000000-0005-0000-0000-0000560E0000}"/>
    <cellStyle name="Normal 19 2 2 3 2 3 2" xfId="13582" xr:uid="{00000000-0005-0000-0000-0000570E0000}"/>
    <cellStyle name="Normal 19 2 2 3 2 3 2 2" xfId="43913" xr:uid="{00000000-0005-0000-0000-0000580E0000}"/>
    <cellStyle name="Normal 19 2 2 3 2 3 2 3" xfId="28680" xr:uid="{00000000-0005-0000-0000-0000590E0000}"/>
    <cellStyle name="Normal 19 2 2 3 2 3 3" xfId="8562" xr:uid="{00000000-0005-0000-0000-00005A0E0000}"/>
    <cellStyle name="Normal 19 2 2 3 2 3 3 2" xfId="38896" xr:uid="{00000000-0005-0000-0000-00005B0E0000}"/>
    <cellStyle name="Normal 19 2 2 3 2 3 3 3" xfId="23663" xr:uid="{00000000-0005-0000-0000-00005C0E0000}"/>
    <cellStyle name="Normal 19 2 2 3 2 3 4" xfId="33883" xr:uid="{00000000-0005-0000-0000-00005D0E0000}"/>
    <cellStyle name="Normal 19 2 2 3 2 3 5" xfId="18650" xr:uid="{00000000-0005-0000-0000-00005E0E0000}"/>
    <cellStyle name="Normal 19 2 2 3 2 4" xfId="5201" xr:uid="{00000000-0005-0000-0000-00005F0E0000}"/>
    <cellStyle name="Normal 19 2 2 3 2 4 2" xfId="15253" xr:uid="{00000000-0005-0000-0000-0000600E0000}"/>
    <cellStyle name="Normal 19 2 2 3 2 4 2 2" xfId="45584" xr:uid="{00000000-0005-0000-0000-0000610E0000}"/>
    <cellStyle name="Normal 19 2 2 3 2 4 2 3" xfId="30351" xr:uid="{00000000-0005-0000-0000-0000620E0000}"/>
    <cellStyle name="Normal 19 2 2 3 2 4 3" xfId="10233" xr:uid="{00000000-0005-0000-0000-0000630E0000}"/>
    <cellStyle name="Normal 19 2 2 3 2 4 3 2" xfId="40567" xr:uid="{00000000-0005-0000-0000-0000640E0000}"/>
    <cellStyle name="Normal 19 2 2 3 2 4 3 3" xfId="25334" xr:uid="{00000000-0005-0000-0000-0000650E0000}"/>
    <cellStyle name="Normal 19 2 2 3 2 4 4" xfId="35554" xr:uid="{00000000-0005-0000-0000-0000660E0000}"/>
    <cellStyle name="Normal 19 2 2 3 2 4 5" xfId="20321" xr:uid="{00000000-0005-0000-0000-0000670E0000}"/>
    <cellStyle name="Normal 19 2 2 3 2 5" xfId="11911" xr:uid="{00000000-0005-0000-0000-0000680E0000}"/>
    <cellStyle name="Normal 19 2 2 3 2 5 2" xfId="42242" xr:uid="{00000000-0005-0000-0000-0000690E0000}"/>
    <cellStyle name="Normal 19 2 2 3 2 5 3" xfId="27009" xr:uid="{00000000-0005-0000-0000-00006A0E0000}"/>
    <cellStyle name="Normal 19 2 2 3 2 6" xfId="6890" xr:uid="{00000000-0005-0000-0000-00006B0E0000}"/>
    <cellStyle name="Normal 19 2 2 3 2 6 2" xfId="37225" xr:uid="{00000000-0005-0000-0000-00006C0E0000}"/>
    <cellStyle name="Normal 19 2 2 3 2 6 3" xfId="21992" xr:uid="{00000000-0005-0000-0000-00006D0E0000}"/>
    <cellStyle name="Normal 19 2 2 3 2 7" xfId="32213" xr:uid="{00000000-0005-0000-0000-00006E0E0000}"/>
    <cellStyle name="Normal 19 2 2 3 2 8" xfId="16979" xr:uid="{00000000-0005-0000-0000-00006F0E0000}"/>
    <cellStyle name="Normal 19 2 2 3 3" xfId="2237" xr:uid="{00000000-0005-0000-0000-0000700E0000}"/>
    <cellStyle name="Normal 19 2 2 3 3 2" xfId="3927" xr:uid="{00000000-0005-0000-0000-0000710E0000}"/>
    <cellStyle name="Normal 19 2 2 3 3 2 2" xfId="14000" xr:uid="{00000000-0005-0000-0000-0000720E0000}"/>
    <cellStyle name="Normal 19 2 2 3 3 2 2 2" xfId="44331" xr:uid="{00000000-0005-0000-0000-0000730E0000}"/>
    <cellStyle name="Normal 19 2 2 3 3 2 2 3" xfId="29098" xr:uid="{00000000-0005-0000-0000-0000740E0000}"/>
    <cellStyle name="Normal 19 2 2 3 3 2 3" xfId="8980" xr:uid="{00000000-0005-0000-0000-0000750E0000}"/>
    <cellStyle name="Normal 19 2 2 3 3 2 3 2" xfId="39314" xr:uid="{00000000-0005-0000-0000-0000760E0000}"/>
    <cellStyle name="Normal 19 2 2 3 3 2 3 3" xfId="24081" xr:uid="{00000000-0005-0000-0000-0000770E0000}"/>
    <cellStyle name="Normal 19 2 2 3 3 2 4" xfId="34301" xr:uid="{00000000-0005-0000-0000-0000780E0000}"/>
    <cellStyle name="Normal 19 2 2 3 3 2 5" xfId="19068" xr:uid="{00000000-0005-0000-0000-0000790E0000}"/>
    <cellStyle name="Normal 19 2 2 3 3 3" xfId="5619" xr:uid="{00000000-0005-0000-0000-00007A0E0000}"/>
    <cellStyle name="Normal 19 2 2 3 3 3 2" xfId="15671" xr:uid="{00000000-0005-0000-0000-00007B0E0000}"/>
    <cellStyle name="Normal 19 2 2 3 3 3 2 2" xfId="46002" xr:uid="{00000000-0005-0000-0000-00007C0E0000}"/>
    <cellStyle name="Normal 19 2 2 3 3 3 2 3" xfId="30769" xr:uid="{00000000-0005-0000-0000-00007D0E0000}"/>
    <cellStyle name="Normal 19 2 2 3 3 3 3" xfId="10651" xr:uid="{00000000-0005-0000-0000-00007E0E0000}"/>
    <cellStyle name="Normal 19 2 2 3 3 3 3 2" xfId="40985" xr:uid="{00000000-0005-0000-0000-00007F0E0000}"/>
    <cellStyle name="Normal 19 2 2 3 3 3 3 3" xfId="25752" xr:uid="{00000000-0005-0000-0000-0000800E0000}"/>
    <cellStyle name="Normal 19 2 2 3 3 3 4" xfId="35972" xr:uid="{00000000-0005-0000-0000-0000810E0000}"/>
    <cellStyle name="Normal 19 2 2 3 3 3 5" xfId="20739" xr:uid="{00000000-0005-0000-0000-0000820E0000}"/>
    <cellStyle name="Normal 19 2 2 3 3 4" xfId="12329" xr:uid="{00000000-0005-0000-0000-0000830E0000}"/>
    <cellStyle name="Normal 19 2 2 3 3 4 2" xfId="42660" xr:uid="{00000000-0005-0000-0000-0000840E0000}"/>
    <cellStyle name="Normal 19 2 2 3 3 4 3" xfId="27427" xr:uid="{00000000-0005-0000-0000-0000850E0000}"/>
    <cellStyle name="Normal 19 2 2 3 3 5" xfId="7308" xr:uid="{00000000-0005-0000-0000-0000860E0000}"/>
    <cellStyle name="Normal 19 2 2 3 3 5 2" xfId="37643" xr:uid="{00000000-0005-0000-0000-0000870E0000}"/>
    <cellStyle name="Normal 19 2 2 3 3 5 3" xfId="22410" xr:uid="{00000000-0005-0000-0000-0000880E0000}"/>
    <cellStyle name="Normal 19 2 2 3 3 6" xfId="32631" xr:uid="{00000000-0005-0000-0000-0000890E0000}"/>
    <cellStyle name="Normal 19 2 2 3 3 7" xfId="17397" xr:uid="{00000000-0005-0000-0000-00008A0E0000}"/>
    <cellStyle name="Normal 19 2 2 3 4" xfId="3090" xr:uid="{00000000-0005-0000-0000-00008B0E0000}"/>
    <cellStyle name="Normal 19 2 2 3 4 2" xfId="13164" xr:uid="{00000000-0005-0000-0000-00008C0E0000}"/>
    <cellStyle name="Normal 19 2 2 3 4 2 2" xfId="43495" xr:uid="{00000000-0005-0000-0000-00008D0E0000}"/>
    <cellStyle name="Normal 19 2 2 3 4 2 3" xfId="28262" xr:uid="{00000000-0005-0000-0000-00008E0E0000}"/>
    <cellStyle name="Normal 19 2 2 3 4 3" xfId="8144" xr:uid="{00000000-0005-0000-0000-00008F0E0000}"/>
    <cellStyle name="Normal 19 2 2 3 4 3 2" xfId="38478" xr:uid="{00000000-0005-0000-0000-0000900E0000}"/>
    <cellStyle name="Normal 19 2 2 3 4 3 3" xfId="23245" xr:uid="{00000000-0005-0000-0000-0000910E0000}"/>
    <cellStyle name="Normal 19 2 2 3 4 4" xfId="33465" xr:uid="{00000000-0005-0000-0000-0000920E0000}"/>
    <cellStyle name="Normal 19 2 2 3 4 5" xfId="18232" xr:uid="{00000000-0005-0000-0000-0000930E0000}"/>
    <cellStyle name="Normal 19 2 2 3 5" xfId="4783" xr:uid="{00000000-0005-0000-0000-0000940E0000}"/>
    <cellStyle name="Normal 19 2 2 3 5 2" xfId="14835" xr:uid="{00000000-0005-0000-0000-0000950E0000}"/>
    <cellStyle name="Normal 19 2 2 3 5 2 2" xfId="45166" xr:uid="{00000000-0005-0000-0000-0000960E0000}"/>
    <cellStyle name="Normal 19 2 2 3 5 2 3" xfId="29933" xr:uid="{00000000-0005-0000-0000-0000970E0000}"/>
    <cellStyle name="Normal 19 2 2 3 5 3" xfId="9815" xr:uid="{00000000-0005-0000-0000-0000980E0000}"/>
    <cellStyle name="Normal 19 2 2 3 5 3 2" xfId="40149" xr:uid="{00000000-0005-0000-0000-0000990E0000}"/>
    <cellStyle name="Normal 19 2 2 3 5 3 3" xfId="24916" xr:uid="{00000000-0005-0000-0000-00009A0E0000}"/>
    <cellStyle name="Normal 19 2 2 3 5 4" xfId="35136" xr:uid="{00000000-0005-0000-0000-00009B0E0000}"/>
    <cellStyle name="Normal 19 2 2 3 5 5" xfId="19903" xr:uid="{00000000-0005-0000-0000-00009C0E0000}"/>
    <cellStyle name="Normal 19 2 2 3 6" xfId="11493" xr:uid="{00000000-0005-0000-0000-00009D0E0000}"/>
    <cellStyle name="Normal 19 2 2 3 6 2" xfId="41824" xr:uid="{00000000-0005-0000-0000-00009E0E0000}"/>
    <cellStyle name="Normal 19 2 2 3 6 3" xfId="26591" xr:uid="{00000000-0005-0000-0000-00009F0E0000}"/>
    <cellStyle name="Normal 19 2 2 3 7" xfId="6472" xr:uid="{00000000-0005-0000-0000-0000A00E0000}"/>
    <cellStyle name="Normal 19 2 2 3 7 2" xfId="36807" xr:uid="{00000000-0005-0000-0000-0000A10E0000}"/>
    <cellStyle name="Normal 19 2 2 3 7 3" xfId="21574" xr:uid="{00000000-0005-0000-0000-0000A20E0000}"/>
    <cellStyle name="Normal 19 2 2 3 8" xfId="31795" xr:uid="{00000000-0005-0000-0000-0000A30E0000}"/>
    <cellStyle name="Normal 19 2 2 3 9" xfId="16561" xr:uid="{00000000-0005-0000-0000-0000A40E0000}"/>
    <cellStyle name="Normal 19 2 2 4" xfId="1608" xr:uid="{00000000-0005-0000-0000-0000A50E0000}"/>
    <cellStyle name="Normal 19 2 2 4 2" xfId="2447" xr:uid="{00000000-0005-0000-0000-0000A60E0000}"/>
    <cellStyle name="Normal 19 2 2 4 2 2" xfId="4137" xr:uid="{00000000-0005-0000-0000-0000A70E0000}"/>
    <cellStyle name="Normal 19 2 2 4 2 2 2" xfId="14210" xr:uid="{00000000-0005-0000-0000-0000A80E0000}"/>
    <cellStyle name="Normal 19 2 2 4 2 2 2 2" xfId="44541" xr:uid="{00000000-0005-0000-0000-0000A90E0000}"/>
    <cellStyle name="Normal 19 2 2 4 2 2 2 3" xfId="29308" xr:uid="{00000000-0005-0000-0000-0000AA0E0000}"/>
    <cellStyle name="Normal 19 2 2 4 2 2 3" xfId="9190" xr:uid="{00000000-0005-0000-0000-0000AB0E0000}"/>
    <cellStyle name="Normal 19 2 2 4 2 2 3 2" xfId="39524" xr:uid="{00000000-0005-0000-0000-0000AC0E0000}"/>
    <cellStyle name="Normal 19 2 2 4 2 2 3 3" xfId="24291" xr:uid="{00000000-0005-0000-0000-0000AD0E0000}"/>
    <cellStyle name="Normal 19 2 2 4 2 2 4" xfId="34511" xr:uid="{00000000-0005-0000-0000-0000AE0E0000}"/>
    <cellStyle name="Normal 19 2 2 4 2 2 5" xfId="19278" xr:uid="{00000000-0005-0000-0000-0000AF0E0000}"/>
    <cellStyle name="Normal 19 2 2 4 2 3" xfId="5829" xr:uid="{00000000-0005-0000-0000-0000B00E0000}"/>
    <cellStyle name="Normal 19 2 2 4 2 3 2" xfId="15881" xr:uid="{00000000-0005-0000-0000-0000B10E0000}"/>
    <cellStyle name="Normal 19 2 2 4 2 3 2 2" xfId="46212" xr:uid="{00000000-0005-0000-0000-0000B20E0000}"/>
    <cellStyle name="Normal 19 2 2 4 2 3 2 3" xfId="30979" xr:uid="{00000000-0005-0000-0000-0000B30E0000}"/>
    <cellStyle name="Normal 19 2 2 4 2 3 3" xfId="10861" xr:uid="{00000000-0005-0000-0000-0000B40E0000}"/>
    <cellStyle name="Normal 19 2 2 4 2 3 3 2" xfId="41195" xr:uid="{00000000-0005-0000-0000-0000B50E0000}"/>
    <cellStyle name="Normal 19 2 2 4 2 3 3 3" xfId="25962" xr:uid="{00000000-0005-0000-0000-0000B60E0000}"/>
    <cellStyle name="Normal 19 2 2 4 2 3 4" xfId="36182" xr:uid="{00000000-0005-0000-0000-0000B70E0000}"/>
    <cellStyle name="Normal 19 2 2 4 2 3 5" xfId="20949" xr:uid="{00000000-0005-0000-0000-0000B80E0000}"/>
    <cellStyle name="Normal 19 2 2 4 2 4" xfId="12539" xr:uid="{00000000-0005-0000-0000-0000B90E0000}"/>
    <cellStyle name="Normal 19 2 2 4 2 4 2" xfId="42870" xr:uid="{00000000-0005-0000-0000-0000BA0E0000}"/>
    <cellStyle name="Normal 19 2 2 4 2 4 3" xfId="27637" xr:uid="{00000000-0005-0000-0000-0000BB0E0000}"/>
    <cellStyle name="Normal 19 2 2 4 2 5" xfId="7518" xr:uid="{00000000-0005-0000-0000-0000BC0E0000}"/>
    <cellStyle name="Normal 19 2 2 4 2 5 2" xfId="37853" xr:uid="{00000000-0005-0000-0000-0000BD0E0000}"/>
    <cellStyle name="Normal 19 2 2 4 2 5 3" xfId="22620" xr:uid="{00000000-0005-0000-0000-0000BE0E0000}"/>
    <cellStyle name="Normal 19 2 2 4 2 6" xfId="32841" xr:uid="{00000000-0005-0000-0000-0000BF0E0000}"/>
    <cellStyle name="Normal 19 2 2 4 2 7" xfId="17607" xr:uid="{00000000-0005-0000-0000-0000C00E0000}"/>
    <cellStyle name="Normal 19 2 2 4 3" xfId="3300" xr:uid="{00000000-0005-0000-0000-0000C10E0000}"/>
    <cellStyle name="Normal 19 2 2 4 3 2" xfId="13374" xr:uid="{00000000-0005-0000-0000-0000C20E0000}"/>
    <cellStyle name="Normal 19 2 2 4 3 2 2" xfId="43705" xr:uid="{00000000-0005-0000-0000-0000C30E0000}"/>
    <cellStyle name="Normal 19 2 2 4 3 2 3" xfId="28472" xr:uid="{00000000-0005-0000-0000-0000C40E0000}"/>
    <cellStyle name="Normal 19 2 2 4 3 3" xfId="8354" xr:uid="{00000000-0005-0000-0000-0000C50E0000}"/>
    <cellStyle name="Normal 19 2 2 4 3 3 2" xfId="38688" xr:uid="{00000000-0005-0000-0000-0000C60E0000}"/>
    <cellStyle name="Normal 19 2 2 4 3 3 3" xfId="23455" xr:uid="{00000000-0005-0000-0000-0000C70E0000}"/>
    <cellStyle name="Normal 19 2 2 4 3 4" xfId="33675" xr:uid="{00000000-0005-0000-0000-0000C80E0000}"/>
    <cellStyle name="Normal 19 2 2 4 3 5" xfId="18442" xr:uid="{00000000-0005-0000-0000-0000C90E0000}"/>
    <cellStyle name="Normal 19 2 2 4 4" xfId="4993" xr:uid="{00000000-0005-0000-0000-0000CA0E0000}"/>
    <cellStyle name="Normal 19 2 2 4 4 2" xfId="15045" xr:uid="{00000000-0005-0000-0000-0000CB0E0000}"/>
    <cellStyle name="Normal 19 2 2 4 4 2 2" xfId="45376" xr:uid="{00000000-0005-0000-0000-0000CC0E0000}"/>
    <cellStyle name="Normal 19 2 2 4 4 2 3" xfId="30143" xr:uid="{00000000-0005-0000-0000-0000CD0E0000}"/>
    <cellStyle name="Normal 19 2 2 4 4 3" xfId="10025" xr:uid="{00000000-0005-0000-0000-0000CE0E0000}"/>
    <cellStyle name="Normal 19 2 2 4 4 3 2" xfId="40359" xr:uid="{00000000-0005-0000-0000-0000CF0E0000}"/>
    <cellStyle name="Normal 19 2 2 4 4 3 3" xfId="25126" xr:uid="{00000000-0005-0000-0000-0000D00E0000}"/>
    <cellStyle name="Normal 19 2 2 4 4 4" xfId="35346" xr:uid="{00000000-0005-0000-0000-0000D10E0000}"/>
    <cellStyle name="Normal 19 2 2 4 4 5" xfId="20113" xr:uid="{00000000-0005-0000-0000-0000D20E0000}"/>
    <cellStyle name="Normal 19 2 2 4 5" xfId="11703" xr:uid="{00000000-0005-0000-0000-0000D30E0000}"/>
    <cellStyle name="Normal 19 2 2 4 5 2" xfId="42034" xr:uid="{00000000-0005-0000-0000-0000D40E0000}"/>
    <cellStyle name="Normal 19 2 2 4 5 3" xfId="26801" xr:uid="{00000000-0005-0000-0000-0000D50E0000}"/>
    <cellStyle name="Normal 19 2 2 4 6" xfId="6682" xr:uid="{00000000-0005-0000-0000-0000D60E0000}"/>
    <cellStyle name="Normal 19 2 2 4 6 2" xfId="37017" xr:uid="{00000000-0005-0000-0000-0000D70E0000}"/>
    <cellStyle name="Normal 19 2 2 4 6 3" xfId="21784" xr:uid="{00000000-0005-0000-0000-0000D80E0000}"/>
    <cellStyle name="Normal 19 2 2 4 7" xfId="32005" xr:uid="{00000000-0005-0000-0000-0000D90E0000}"/>
    <cellStyle name="Normal 19 2 2 4 8" xfId="16771" xr:uid="{00000000-0005-0000-0000-0000DA0E0000}"/>
    <cellStyle name="Normal 19 2 2 5" xfId="2029" xr:uid="{00000000-0005-0000-0000-0000DB0E0000}"/>
    <cellStyle name="Normal 19 2 2 5 2" xfId="3719" xr:uid="{00000000-0005-0000-0000-0000DC0E0000}"/>
    <cellStyle name="Normal 19 2 2 5 2 2" xfId="13792" xr:uid="{00000000-0005-0000-0000-0000DD0E0000}"/>
    <cellStyle name="Normal 19 2 2 5 2 2 2" xfId="44123" xr:uid="{00000000-0005-0000-0000-0000DE0E0000}"/>
    <cellStyle name="Normal 19 2 2 5 2 2 3" xfId="28890" xr:uid="{00000000-0005-0000-0000-0000DF0E0000}"/>
    <cellStyle name="Normal 19 2 2 5 2 3" xfId="8772" xr:uid="{00000000-0005-0000-0000-0000E00E0000}"/>
    <cellStyle name="Normal 19 2 2 5 2 3 2" xfId="39106" xr:uid="{00000000-0005-0000-0000-0000E10E0000}"/>
    <cellStyle name="Normal 19 2 2 5 2 3 3" xfId="23873" xr:uid="{00000000-0005-0000-0000-0000E20E0000}"/>
    <cellStyle name="Normal 19 2 2 5 2 4" xfId="34093" xr:uid="{00000000-0005-0000-0000-0000E30E0000}"/>
    <cellStyle name="Normal 19 2 2 5 2 5" xfId="18860" xr:uid="{00000000-0005-0000-0000-0000E40E0000}"/>
    <cellStyle name="Normal 19 2 2 5 3" xfId="5411" xr:uid="{00000000-0005-0000-0000-0000E50E0000}"/>
    <cellStyle name="Normal 19 2 2 5 3 2" xfId="15463" xr:uid="{00000000-0005-0000-0000-0000E60E0000}"/>
    <cellStyle name="Normal 19 2 2 5 3 2 2" xfId="45794" xr:uid="{00000000-0005-0000-0000-0000E70E0000}"/>
    <cellStyle name="Normal 19 2 2 5 3 2 3" xfId="30561" xr:uid="{00000000-0005-0000-0000-0000E80E0000}"/>
    <cellStyle name="Normal 19 2 2 5 3 3" xfId="10443" xr:uid="{00000000-0005-0000-0000-0000E90E0000}"/>
    <cellStyle name="Normal 19 2 2 5 3 3 2" xfId="40777" xr:uid="{00000000-0005-0000-0000-0000EA0E0000}"/>
    <cellStyle name="Normal 19 2 2 5 3 3 3" xfId="25544" xr:uid="{00000000-0005-0000-0000-0000EB0E0000}"/>
    <cellStyle name="Normal 19 2 2 5 3 4" xfId="35764" xr:uid="{00000000-0005-0000-0000-0000EC0E0000}"/>
    <cellStyle name="Normal 19 2 2 5 3 5" xfId="20531" xr:uid="{00000000-0005-0000-0000-0000ED0E0000}"/>
    <cellStyle name="Normal 19 2 2 5 4" xfId="12121" xr:uid="{00000000-0005-0000-0000-0000EE0E0000}"/>
    <cellStyle name="Normal 19 2 2 5 4 2" xfId="42452" xr:uid="{00000000-0005-0000-0000-0000EF0E0000}"/>
    <cellStyle name="Normal 19 2 2 5 4 3" xfId="27219" xr:uid="{00000000-0005-0000-0000-0000F00E0000}"/>
    <cellStyle name="Normal 19 2 2 5 5" xfId="7100" xr:uid="{00000000-0005-0000-0000-0000F10E0000}"/>
    <cellStyle name="Normal 19 2 2 5 5 2" xfId="37435" xr:uid="{00000000-0005-0000-0000-0000F20E0000}"/>
    <cellStyle name="Normal 19 2 2 5 5 3" xfId="22202" xr:uid="{00000000-0005-0000-0000-0000F30E0000}"/>
    <cellStyle name="Normal 19 2 2 5 6" xfId="32423" xr:uid="{00000000-0005-0000-0000-0000F40E0000}"/>
    <cellStyle name="Normal 19 2 2 5 7" xfId="17189" xr:uid="{00000000-0005-0000-0000-0000F50E0000}"/>
    <cellStyle name="Normal 19 2 2 6" xfId="2882" xr:uid="{00000000-0005-0000-0000-0000F60E0000}"/>
    <cellStyle name="Normal 19 2 2 6 2" xfId="12956" xr:uid="{00000000-0005-0000-0000-0000F70E0000}"/>
    <cellStyle name="Normal 19 2 2 6 2 2" xfId="43287" xr:uid="{00000000-0005-0000-0000-0000F80E0000}"/>
    <cellStyle name="Normal 19 2 2 6 2 3" xfId="28054" xr:uid="{00000000-0005-0000-0000-0000F90E0000}"/>
    <cellStyle name="Normal 19 2 2 6 3" xfId="7936" xr:uid="{00000000-0005-0000-0000-0000FA0E0000}"/>
    <cellStyle name="Normal 19 2 2 6 3 2" xfId="38270" xr:uid="{00000000-0005-0000-0000-0000FB0E0000}"/>
    <cellStyle name="Normal 19 2 2 6 3 3" xfId="23037" xr:uid="{00000000-0005-0000-0000-0000FC0E0000}"/>
    <cellStyle name="Normal 19 2 2 6 4" xfId="33257" xr:uid="{00000000-0005-0000-0000-0000FD0E0000}"/>
    <cellStyle name="Normal 19 2 2 6 5" xfId="18024" xr:uid="{00000000-0005-0000-0000-0000FE0E0000}"/>
    <cellStyle name="Normal 19 2 2 7" xfId="4575" xr:uid="{00000000-0005-0000-0000-0000FF0E0000}"/>
    <cellStyle name="Normal 19 2 2 7 2" xfId="14627" xr:uid="{00000000-0005-0000-0000-0000000F0000}"/>
    <cellStyle name="Normal 19 2 2 7 2 2" xfId="44958" xr:uid="{00000000-0005-0000-0000-0000010F0000}"/>
    <cellStyle name="Normal 19 2 2 7 2 3" xfId="29725" xr:uid="{00000000-0005-0000-0000-0000020F0000}"/>
    <cellStyle name="Normal 19 2 2 7 3" xfId="9607" xr:uid="{00000000-0005-0000-0000-0000030F0000}"/>
    <cellStyle name="Normal 19 2 2 7 3 2" xfId="39941" xr:uid="{00000000-0005-0000-0000-0000040F0000}"/>
    <cellStyle name="Normal 19 2 2 7 3 3" xfId="24708" xr:uid="{00000000-0005-0000-0000-0000050F0000}"/>
    <cellStyle name="Normal 19 2 2 7 4" xfId="34928" xr:uid="{00000000-0005-0000-0000-0000060F0000}"/>
    <cellStyle name="Normal 19 2 2 7 5" xfId="19695" xr:uid="{00000000-0005-0000-0000-0000070F0000}"/>
    <cellStyle name="Normal 19 2 2 8" xfId="11285" xr:uid="{00000000-0005-0000-0000-0000080F0000}"/>
    <cellStyle name="Normal 19 2 2 8 2" xfId="41616" xr:uid="{00000000-0005-0000-0000-0000090F0000}"/>
    <cellStyle name="Normal 19 2 2 8 3" xfId="26383" xr:uid="{00000000-0005-0000-0000-00000A0F0000}"/>
    <cellStyle name="Normal 19 2 2 9" xfId="6264" xr:uid="{00000000-0005-0000-0000-00000B0F0000}"/>
    <cellStyle name="Normal 19 2 2 9 2" xfId="36599" xr:uid="{00000000-0005-0000-0000-00000C0F0000}"/>
    <cellStyle name="Normal 19 2 2 9 3" xfId="21366" xr:uid="{00000000-0005-0000-0000-00000D0F0000}"/>
    <cellStyle name="Normal 19 2 3" xfId="1228" xr:uid="{00000000-0005-0000-0000-00000E0F0000}"/>
    <cellStyle name="Normal 19 2 3 10" xfId="16405" xr:uid="{00000000-0005-0000-0000-00000F0F0000}"/>
    <cellStyle name="Normal 19 2 3 2" xfId="1447" xr:uid="{00000000-0005-0000-0000-0000100F0000}"/>
    <cellStyle name="Normal 19 2 3 2 2" xfId="1868" xr:uid="{00000000-0005-0000-0000-0000110F0000}"/>
    <cellStyle name="Normal 19 2 3 2 2 2" xfId="2707" xr:uid="{00000000-0005-0000-0000-0000120F0000}"/>
    <cellStyle name="Normal 19 2 3 2 2 2 2" xfId="4397" xr:uid="{00000000-0005-0000-0000-0000130F0000}"/>
    <cellStyle name="Normal 19 2 3 2 2 2 2 2" xfId="14470" xr:uid="{00000000-0005-0000-0000-0000140F0000}"/>
    <cellStyle name="Normal 19 2 3 2 2 2 2 2 2" xfId="44801" xr:uid="{00000000-0005-0000-0000-0000150F0000}"/>
    <cellStyle name="Normal 19 2 3 2 2 2 2 2 3" xfId="29568" xr:uid="{00000000-0005-0000-0000-0000160F0000}"/>
    <cellStyle name="Normal 19 2 3 2 2 2 2 3" xfId="9450" xr:uid="{00000000-0005-0000-0000-0000170F0000}"/>
    <cellStyle name="Normal 19 2 3 2 2 2 2 3 2" xfId="39784" xr:uid="{00000000-0005-0000-0000-0000180F0000}"/>
    <cellStyle name="Normal 19 2 3 2 2 2 2 3 3" xfId="24551" xr:uid="{00000000-0005-0000-0000-0000190F0000}"/>
    <cellStyle name="Normal 19 2 3 2 2 2 2 4" xfId="34771" xr:uid="{00000000-0005-0000-0000-00001A0F0000}"/>
    <cellStyle name="Normal 19 2 3 2 2 2 2 5" xfId="19538" xr:uid="{00000000-0005-0000-0000-00001B0F0000}"/>
    <cellStyle name="Normal 19 2 3 2 2 2 3" xfId="6089" xr:uid="{00000000-0005-0000-0000-00001C0F0000}"/>
    <cellStyle name="Normal 19 2 3 2 2 2 3 2" xfId="16141" xr:uid="{00000000-0005-0000-0000-00001D0F0000}"/>
    <cellStyle name="Normal 19 2 3 2 2 2 3 2 2" xfId="46472" xr:uid="{00000000-0005-0000-0000-00001E0F0000}"/>
    <cellStyle name="Normal 19 2 3 2 2 2 3 2 3" xfId="31239" xr:uid="{00000000-0005-0000-0000-00001F0F0000}"/>
    <cellStyle name="Normal 19 2 3 2 2 2 3 3" xfId="11121" xr:uid="{00000000-0005-0000-0000-0000200F0000}"/>
    <cellStyle name="Normal 19 2 3 2 2 2 3 3 2" xfId="41455" xr:uid="{00000000-0005-0000-0000-0000210F0000}"/>
    <cellStyle name="Normal 19 2 3 2 2 2 3 3 3" xfId="26222" xr:uid="{00000000-0005-0000-0000-0000220F0000}"/>
    <cellStyle name="Normal 19 2 3 2 2 2 3 4" xfId="36442" xr:uid="{00000000-0005-0000-0000-0000230F0000}"/>
    <cellStyle name="Normal 19 2 3 2 2 2 3 5" xfId="21209" xr:uid="{00000000-0005-0000-0000-0000240F0000}"/>
    <cellStyle name="Normal 19 2 3 2 2 2 4" xfId="12799" xr:uid="{00000000-0005-0000-0000-0000250F0000}"/>
    <cellStyle name="Normal 19 2 3 2 2 2 4 2" xfId="43130" xr:uid="{00000000-0005-0000-0000-0000260F0000}"/>
    <cellStyle name="Normal 19 2 3 2 2 2 4 3" xfId="27897" xr:uid="{00000000-0005-0000-0000-0000270F0000}"/>
    <cellStyle name="Normal 19 2 3 2 2 2 5" xfId="7778" xr:uid="{00000000-0005-0000-0000-0000280F0000}"/>
    <cellStyle name="Normal 19 2 3 2 2 2 5 2" xfId="38113" xr:uid="{00000000-0005-0000-0000-0000290F0000}"/>
    <cellStyle name="Normal 19 2 3 2 2 2 5 3" xfId="22880" xr:uid="{00000000-0005-0000-0000-00002A0F0000}"/>
    <cellStyle name="Normal 19 2 3 2 2 2 6" xfId="33101" xr:uid="{00000000-0005-0000-0000-00002B0F0000}"/>
    <cellStyle name="Normal 19 2 3 2 2 2 7" xfId="17867" xr:uid="{00000000-0005-0000-0000-00002C0F0000}"/>
    <cellStyle name="Normal 19 2 3 2 2 3" xfId="3560" xr:uid="{00000000-0005-0000-0000-00002D0F0000}"/>
    <cellStyle name="Normal 19 2 3 2 2 3 2" xfId="13634" xr:uid="{00000000-0005-0000-0000-00002E0F0000}"/>
    <cellStyle name="Normal 19 2 3 2 2 3 2 2" xfId="43965" xr:uid="{00000000-0005-0000-0000-00002F0F0000}"/>
    <cellStyle name="Normal 19 2 3 2 2 3 2 3" xfId="28732" xr:uid="{00000000-0005-0000-0000-0000300F0000}"/>
    <cellStyle name="Normal 19 2 3 2 2 3 3" xfId="8614" xr:uid="{00000000-0005-0000-0000-0000310F0000}"/>
    <cellStyle name="Normal 19 2 3 2 2 3 3 2" xfId="38948" xr:uid="{00000000-0005-0000-0000-0000320F0000}"/>
    <cellStyle name="Normal 19 2 3 2 2 3 3 3" xfId="23715" xr:uid="{00000000-0005-0000-0000-0000330F0000}"/>
    <cellStyle name="Normal 19 2 3 2 2 3 4" xfId="33935" xr:uid="{00000000-0005-0000-0000-0000340F0000}"/>
    <cellStyle name="Normal 19 2 3 2 2 3 5" xfId="18702" xr:uid="{00000000-0005-0000-0000-0000350F0000}"/>
    <cellStyle name="Normal 19 2 3 2 2 4" xfId="5253" xr:uid="{00000000-0005-0000-0000-0000360F0000}"/>
    <cellStyle name="Normal 19 2 3 2 2 4 2" xfId="15305" xr:uid="{00000000-0005-0000-0000-0000370F0000}"/>
    <cellStyle name="Normal 19 2 3 2 2 4 2 2" xfId="45636" xr:uid="{00000000-0005-0000-0000-0000380F0000}"/>
    <cellStyle name="Normal 19 2 3 2 2 4 2 3" xfId="30403" xr:uid="{00000000-0005-0000-0000-0000390F0000}"/>
    <cellStyle name="Normal 19 2 3 2 2 4 3" xfId="10285" xr:uid="{00000000-0005-0000-0000-00003A0F0000}"/>
    <cellStyle name="Normal 19 2 3 2 2 4 3 2" xfId="40619" xr:uid="{00000000-0005-0000-0000-00003B0F0000}"/>
    <cellStyle name="Normal 19 2 3 2 2 4 3 3" xfId="25386" xr:uid="{00000000-0005-0000-0000-00003C0F0000}"/>
    <cellStyle name="Normal 19 2 3 2 2 4 4" xfId="35606" xr:uid="{00000000-0005-0000-0000-00003D0F0000}"/>
    <cellStyle name="Normal 19 2 3 2 2 4 5" xfId="20373" xr:uid="{00000000-0005-0000-0000-00003E0F0000}"/>
    <cellStyle name="Normal 19 2 3 2 2 5" xfId="11963" xr:uid="{00000000-0005-0000-0000-00003F0F0000}"/>
    <cellStyle name="Normal 19 2 3 2 2 5 2" xfId="42294" xr:uid="{00000000-0005-0000-0000-0000400F0000}"/>
    <cellStyle name="Normal 19 2 3 2 2 5 3" xfId="27061" xr:uid="{00000000-0005-0000-0000-0000410F0000}"/>
    <cellStyle name="Normal 19 2 3 2 2 6" xfId="6942" xr:uid="{00000000-0005-0000-0000-0000420F0000}"/>
    <cellStyle name="Normal 19 2 3 2 2 6 2" xfId="37277" xr:uid="{00000000-0005-0000-0000-0000430F0000}"/>
    <cellStyle name="Normal 19 2 3 2 2 6 3" xfId="22044" xr:uid="{00000000-0005-0000-0000-0000440F0000}"/>
    <cellStyle name="Normal 19 2 3 2 2 7" xfId="32265" xr:uid="{00000000-0005-0000-0000-0000450F0000}"/>
    <cellStyle name="Normal 19 2 3 2 2 8" xfId="17031" xr:uid="{00000000-0005-0000-0000-0000460F0000}"/>
    <cellStyle name="Normal 19 2 3 2 3" xfId="2289" xr:uid="{00000000-0005-0000-0000-0000470F0000}"/>
    <cellStyle name="Normal 19 2 3 2 3 2" xfId="3979" xr:uid="{00000000-0005-0000-0000-0000480F0000}"/>
    <cellStyle name="Normal 19 2 3 2 3 2 2" xfId="14052" xr:uid="{00000000-0005-0000-0000-0000490F0000}"/>
    <cellStyle name="Normal 19 2 3 2 3 2 2 2" xfId="44383" xr:uid="{00000000-0005-0000-0000-00004A0F0000}"/>
    <cellStyle name="Normal 19 2 3 2 3 2 2 3" xfId="29150" xr:uid="{00000000-0005-0000-0000-00004B0F0000}"/>
    <cellStyle name="Normal 19 2 3 2 3 2 3" xfId="9032" xr:uid="{00000000-0005-0000-0000-00004C0F0000}"/>
    <cellStyle name="Normal 19 2 3 2 3 2 3 2" xfId="39366" xr:uid="{00000000-0005-0000-0000-00004D0F0000}"/>
    <cellStyle name="Normal 19 2 3 2 3 2 3 3" xfId="24133" xr:uid="{00000000-0005-0000-0000-00004E0F0000}"/>
    <cellStyle name="Normal 19 2 3 2 3 2 4" xfId="34353" xr:uid="{00000000-0005-0000-0000-00004F0F0000}"/>
    <cellStyle name="Normal 19 2 3 2 3 2 5" xfId="19120" xr:uid="{00000000-0005-0000-0000-0000500F0000}"/>
    <cellStyle name="Normal 19 2 3 2 3 3" xfId="5671" xr:uid="{00000000-0005-0000-0000-0000510F0000}"/>
    <cellStyle name="Normal 19 2 3 2 3 3 2" xfId="15723" xr:uid="{00000000-0005-0000-0000-0000520F0000}"/>
    <cellStyle name="Normal 19 2 3 2 3 3 2 2" xfId="46054" xr:uid="{00000000-0005-0000-0000-0000530F0000}"/>
    <cellStyle name="Normal 19 2 3 2 3 3 2 3" xfId="30821" xr:uid="{00000000-0005-0000-0000-0000540F0000}"/>
    <cellStyle name="Normal 19 2 3 2 3 3 3" xfId="10703" xr:uid="{00000000-0005-0000-0000-0000550F0000}"/>
    <cellStyle name="Normal 19 2 3 2 3 3 3 2" xfId="41037" xr:uid="{00000000-0005-0000-0000-0000560F0000}"/>
    <cellStyle name="Normal 19 2 3 2 3 3 3 3" xfId="25804" xr:uid="{00000000-0005-0000-0000-0000570F0000}"/>
    <cellStyle name="Normal 19 2 3 2 3 3 4" xfId="36024" xr:uid="{00000000-0005-0000-0000-0000580F0000}"/>
    <cellStyle name="Normal 19 2 3 2 3 3 5" xfId="20791" xr:uid="{00000000-0005-0000-0000-0000590F0000}"/>
    <cellStyle name="Normal 19 2 3 2 3 4" xfId="12381" xr:uid="{00000000-0005-0000-0000-00005A0F0000}"/>
    <cellStyle name="Normal 19 2 3 2 3 4 2" xfId="42712" xr:uid="{00000000-0005-0000-0000-00005B0F0000}"/>
    <cellStyle name="Normal 19 2 3 2 3 4 3" xfId="27479" xr:uid="{00000000-0005-0000-0000-00005C0F0000}"/>
    <cellStyle name="Normal 19 2 3 2 3 5" xfId="7360" xr:uid="{00000000-0005-0000-0000-00005D0F0000}"/>
    <cellStyle name="Normal 19 2 3 2 3 5 2" xfId="37695" xr:uid="{00000000-0005-0000-0000-00005E0F0000}"/>
    <cellStyle name="Normal 19 2 3 2 3 5 3" xfId="22462" xr:uid="{00000000-0005-0000-0000-00005F0F0000}"/>
    <cellStyle name="Normal 19 2 3 2 3 6" xfId="32683" xr:uid="{00000000-0005-0000-0000-0000600F0000}"/>
    <cellStyle name="Normal 19 2 3 2 3 7" xfId="17449" xr:uid="{00000000-0005-0000-0000-0000610F0000}"/>
    <cellStyle name="Normal 19 2 3 2 4" xfId="3142" xr:uid="{00000000-0005-0000-0000-0000620F0000}"/>
    <cellStyle name="Normal 19 2 3 2 4 2" xfId="13216" xr:uid="{00000000-0005-0000-0000-0000630F0000}"/>
    <cellStyle name="Normal 19 2 3 2 4 2 2" xfId="43547" xr:uid="{00000000-0005-0000-0000-0000640F0000}"/>
    <cellStyle name="Normal 19 2 3 2 4 2 3" xfId="28314" xr:uid="{00000000-0005-0000-0000-0000650F0000}"/>
    <cellStyle name="Normal 19 2 3 2 4 3" xfId="8196" xr:uid="{00000000-0005-0000-0000-0000660F0000}"/>
    <cellStyle name="Normal 19 2 3 2 4 3 2" xfId="38530" xr:uid="{00000000-0005-0000-0000-0000670F0000}"/>
    <cellStyle name="Normal 19 2 3 2 4 3 3" xfId="23297" xr:uid="{00000000-0005-0000-0000-0000680F0000}"/>
    <cellStyle name="Normal 19 2 3 2 4 4" xfId="33517" xr:uid="{00000000-0005-0000-0000-0000690F0000}"/>
    <cellStyle name="Normal 19 2 3 2 4 5" xfId="18284" xr:uid="{00000000-0005-0000-0000-00006A0F0000}"/>
    <cellStyle name="Normal 19 2 3 2 5" xfId="4835" xr:uid="{00000000-0005-0000-0000-00006B0F0000}"/>
    <cellStyle name="Normal 19 2 3 2 5 2" xfId="14887" xr:uid="{00000000-0005-0000-0000-00006C0F0000}"/>
    <cellStyle name="Normal 19 2 3 2 5 2 2" xfId="45218" xr:uid="{00000000-0005-0000-0000-00006D0F0000}"/>
    <cellStyle name="Normal 19 2 3 2 5 2 3" xfId="29985" xr:uid="{00000000-0005-0000-0000-00006E0F0000}"/>
    <cellStyle name="Normal 19 2 3 2 5 3" xfId="9867" xr:uid="{00000000-0005-0000-0000-00006F0F0000}"/>
    <cellStyle name="Normal 19 2 3 2 5 3 2" xfId="40201" xr:uid="{00000000-0005-0000-0000-0000700F0000}"/>
    <cellStyle name="Normal 19 2 3 2 5 3 3" xfId="24968" xr:uid="{00000000-0005-0000-0000-0000710F0000}"/>
    <cellStyle name="Normal 19 2 3 2 5 4" xfId="35188" xr:uid="{00000000-0005-0000-0000-0000720F0000}"/>
    <cellStyle name="Normal 19 2 3 2 5 5" xfId="19955" xr:uid="{00000000-0005-0000-0000-0000730F0000}"/>
    <cellStyle name="Normal 19 2 3 2 6" xfId="11545" xr:uid="{00000000-0005-0000-0000-0000740F0000}"/>
    <cellStyle name="Normal 19 2 3 2 6 2" xfId="41876" xr:uid="{00000000-0005-0000-0000-0000750F0000}"/>
    <cellStyle name="Normal 19 2 3 2 6 3" xfId="26643" xr:uid="{00000000-0005-0000-0000-0000760F0000}"/>
    <cellStyle name="Normal 19 2 3 2 7" xfId="6524" xr:uid="{00000000-0005-0000-0000-0000770F0000}"/>
    <cellStyle name="Normal 19 2 3 2 7 2" xfId="36859" xr:uid="{00000000-0005-0000-0000-0000780F0000}"/>
    <cellStyle name="Normal 19 2 3 2 7 3" xfId="21626" xr:uid="{00000000-0005-0000-0000-0000790F0000}"/>
    <cellStyle name="Normal 19 2 3 2 8" xfId="31847" xr:uid="{00000000-0005-0000-0000-00007A0F0000}"/>
    <cellStyle name="Normal 19 2 3 2 9" xfId="16613" xr:uid="{00000000-0005-0000-0000-00007B0F0000}"/>
    <cellStyle name="Normal 19 2 3 3" xfId="1660" xr:uid="{00000000-0005-0000-0000-00007C0F0000}"/>
    <cellStyle name="Normal 19 2 3 3 2" xfId="2499" xr:uid="{00000000-0005-0000-0000-00007D0F0000}"/>
    <cellStyle name="Normal 19 2 3 3 2 2" xfId="4189" xr:uid="{00000000-0005-0000-0000-00007E0F0000}"/>
    <cellStyle name="Normal 19 2 3 3 2 2 2" xfId="14262" xr:uid="{00000000-0005-0000-0000-00007F0F0000}"/>
    <cellStyle name="Normal 19 2 3 3 2 2 2 2" xfId="44593" xr:uid="{00000000-0005-0000-0000-0000800F0000}"/>
    <cellStyle name="Normal 19 2 3 3 2 2 2 3" xfId="29360" xr:uid="{00000000-0005-0000-0000-0000810F0000}"/>
    <cellStyle name="Normal 19 2 3 3 2 2 3" xfId="9242" xr:uid="{00000000-0005-0000-0000-0000820F0000}"/>
    <cellStyle name="Normal 19 2 3 3 2 2 3 2" xfId="39576" xr:uid="{00000000-0005-0000-0000-0000830F0000}"/>
    <cellStyle name="Normal 19 2 3 3 2 2 3 3" xfId="24343" xr:uid="{00000000-0005-0000-0000-0000840F0000}"/>
    <cellStyle name="Normal 19 2 3 3 2 2 4" xfId="34563" xr:uid="{00000000-0005-0000-0000-0000850F0000}"/>
    <cellStyle name="Normal 19 2 3 3 2 2 5" xfId="19330" xr:uid="{00000000-0005-0000-0000-0000860F0000}"/>
    <cellStyle name="Normal 19 2 3 3 2 3" xfId="5881" xr:uid="{00000000-0005-0000-0000-0000870F0000}"/>
    <cellStyle name="Normal 19 2 3 3 2 3 2" xfId="15933" xr:uid="{00000000-0005-0000-0000-0000880F0000}"/>
    <cellStyle name="Normal 19 2 3 3 2 3 2 2" xfId="46264" xr:uid="{00000000-0005-0000-0000-0000890F0000}"/>
    <cellStyle name="Normal 19 2 3 3 2 3 2 3" xfId="31031" xr:uid="{00000000-0005-0000-0000-00008A0F0000}"/>
    <cellStyle name="Normal 19 2 3 3 2 3 3" xfId="10913" xr:uid="{00000000-0005-0000-0000-00008B0F0000}"/>
    <cellStyle name="Normal 19 2 3 3 2 3 3 2" xfId="41247" xr:uid="{00000000-0005-0000-0000-00008C0F0000}"/>
    <cellStyle name="Normal 19 2 3 3 2 3 3 3" xfId="26014" xr:uid="{00000000-0005-0000-0000-00008D0F0000}"/>
    <cellStyle name="Normal 19 2 3 3 2 3 4" xfId="36234" xr:uid="{00000000-0005-0000-0000-00008E0F0000}"/>
    <cellStyle name="Normal 19 2 3 3 2 3 5" xfId="21001" xr:uid="{00000000-0005-0000-0000-00008F0F0000}"/>
    <cellStyle name="Normal 19 2 3 3 2 4" xfId="12591" xr:uid="{00000000-0005-0000-0000-0000900F0000}"/>
    <cellStyle name="Normal 19 2 3 3 2 4 2" xfId="42922" xr:uid="{00000000-0005-0000-0000-0000910F0000}"/>
    <cellStyle name="Normal 19 2 3 3 2 4 3" xfId="27689" xr:uid="{00000000-0005-0000-0000-0000920F0000}"/>
    <cellStyle name="Normal 19 2 3 3 2 5" xfId="7570" xr:uid="{00000000-0005-0000-0000-0000930F0000}"/>
    <cellStyle name="Normal 19 2 3 3 2 5 2" xfId="37905" xr:uid="{00000000-0005-0000-0000-0000940F0000}"/>
    <cellStyle name="Normal 19 2 3 3 2 5 3" xfId="22672" xr:uid="{00000000-0005-0000-0000-0000950F0000}"/>
    <cellStyle name="Normal 19 2 3 3 2 6" xfId="32893" xr:uid="{00000000-0005-0000-0000-0000960F0000}"/>
    <cellStyle name="Normal 19 2 3 3 2 7" xfId="17659" xr:uid="{00000000-0005-0000-0000-0000970F0000}"/>
    <cellStyle name="Normal 19 2 3 3 3" xfId="3352" xr:uid="{00000000-0005-0000-0000-0000980F0000}"/>
    <cellStyle name="Normal 19 2 3 3 3 2" xfId="13426" xr:uid="{00000000-0005-0000-0000-0000990F0000}"/>
    <cellStyle name="Normal 19 2 3 3 3 2 2" xfId="43757" xr:uid="{00000000-0005-0000-0000-00009A0F0000}"/>
    <cellStyle name="Normal 19 2 3 3 3 2 3" xfId="28524" xr:uid="{00000000-0005-0000-0000-00009B0F0000}"/>
    <cellStyle name="Normal 19 2 3 3 3 3" xfId="8406" xr:uid="{00000000-0005-0000-0000-00009C0F0000}"/>
    <cellStyle name="Normal 19 2 3 3 3 3 2" xfId="38740" xr:uid="{00000000-0005-0000-0000-00009D0F0000}"/>
    <cellStyle name="Normal 19 2 3 3 3 3 3" xfId="23507" xr:uid="{00000000-0005-0000-0000-00009E0F0000}"/>
    <cellStyle name="Normal 19 2 3 3 3 4" xfId="33727" xr:uid="{00000000-0005-0000-0000-00009F0F0000}"/>
    <cellStyle name="Normal 19 2 3 3 3 5" xfId="18494" xr:uid="{00000000-0005-0000-0000-0000A00F0000}"/>
    <cellStyle name="Normal 19 2 3 3 4" xfId="5045" xr:uid="{00000000-0005-0000-0000-0000A10F0000}"/>
    <cellStyle name="Normal 19 2 3 3 4 2" xfId="15097" xr:uid="{00000000-0005-0000-0000-0000A20F0000}"/>
    <cellStyle name="Normal 19 2 3 3 4 2 2" xfId="45428" xr:uid="{00000000-0005-0000-0000-0000A30F0000}"/>
    <cellStyle name="Normal 19 2 3 3 4 2 3" xfId="30195" xr:uid="{00000000-0005-0000-0000-0000A40F0000}"/>
    <cellStyle name="Normal 19 2 3 3 4 3" xfId="10077" xr:uid="{00000000-0005-0000-0000-0000A50F0000}"/>
    <cellStyle name="Normal 19 2 3 3 4 3 2" xfId="40411" xr:uid="{00000000-0005-0000-0000-0000A60F0000}"/>
    <cellStyle name="Normal 19 2 3 3 4 3 3" xfId="25178" xr:uid="{00000000-0005-0000-0000-0000A70F0000}"/>
    <cellStyle name="Normal 19 2 3 3 4 4" xfId="35398" xr:uid="{00000000-0005-0000-0000-0000A80F0000}"/>
    <cellStyle name="Normal 19 2 3 3 4 5" xfId="20165" xr:uid="{00000000-0005-0000-0000-0000A90F0000}"/>
    <cellStyle name="Normal 19 2 3 3 5" xfId="11755" xr:uid="{00000000-0005-0000-0000-0000AA0F0000}"/>
    <cellStyle name="Normal 19 2 3 3 5 2" xfId="42086" xr:uid="{00000000-0005-0000-0000-0000AB0F0000}"/>
    <cellStyle name="Normal 19 2 3 3 5 3" xfId="26853" xr:uid="{00000000-0005-0000-0000-0000AC0F0000}"/>
    <cellStyle name="Normal 19 2 3 3 6" xfId="6734" xr:uid="{00000000-0005-0000-0000-0000AD0F0000}"/>
    <cellStyle name="Normal 19 2 3 3 6 2" xfId="37069" xr:uid="{00000000-0005-0000-0000-0000AE0F0000}"/>
    <cellStyle name="Normal 19 2 3 3 6 3" xfId="21836" xr:uid="{00000000-0005-0000-0000-0000AF0F0000}"/>
    <cellStyle name="Normal 19 2 3 3 7" xfId="32057" xr:uid="{00000000-0005-0000-0000-0000B00F0000}"/>
    <cellStyle name="Normal 19 2 3 3 8" xfId="16823" xr:uid="{00000000-0005-0000-0000-0000B10F0000}"/>
    <cellStyle name="Normal 19 2 3 4" xfId="2081" xr:uid="{00000000-0005-0000-0000-0000B20F0000}"/>
    <cellStyle name="Normal 19 2 3 4 2" xfId="3771" xr:uid="{00000000-0005-0000-0000-0000B30F0000}"/>
    <cellStyle name="Normal 19 2 3 4 2 2" xfId="13844" xr:uid="{00000000-0005-0000-0000-0000B40F0000}"/>
    <cellStyle name="Normal 19 2 3 4 2 2 2" xfId="44175" xr:uid="{00000000-0005-0000-0000-0000B50F0000}"/>
    <cellStyle name="Normal 19 2 3 4 2 2 3" xfId="28942" xr:uid="{00000000-0005-0000-0000-0000B60F0000}"/>
    <cellStyle name="Normal 19 2 3 4 2 3" xfId="8824" xr:uid="{00000000-0005-0000-0000-0000B70F0000}"/>
    <cellStyle name="Normal 19 2 3 4 2 3 2" xfId="39158" xr:uid="{00000000-0005-0000-0000-0000B80F0000}"/>
    <cellStyle name="Normal 19 2 3 4 2 3 3" xfId="23925" xr:uid="{00000000-0005-0000-0000-0000B90F0000}"/>
    <cellStyle name="Normal 19 2 3 4 2 4" xfId="34145" xr:uid="{00000000-0005-0000-0000-0000BA0F0000}"/>
    <cellStyle name="Normal 19 2 3 4 2 5" xfId="18912" xr:uid="{00000000-0005-0000-0000-0000BB0F0000}"/>
    <cellStyle name="Normal 19 2 3 4 3" xfId="5463" xr:uid="{00000000-0005-0000-0000-0000BC0F0000}"/>
    <cellStyle name="Normal 19 2 3 4 3 2" xfId="15515" xr:uid="{00000000-0005-0000-0000-0000BD0F0000}"/>
    <cellStyle name="Normal 19 2 3 4 3 2 2" xfId="45846" xr:uid="{00000000-0005-0000-0000-0000BE0F0000}"/>
    <cellStyle name="Normal 19 2 3 4 3 2 3" xfId="30613" xr:uid="{00000000-0005-0000-0000-0000BF0F0000}"/>
    <cellStyle name="Normal 19 2 3 4 3 3" xfId="10495" xr:uid="{00000000-0005-0000-0000-0000C00F0000}"/>
    <cellStyle name="Normal 19 2 3 4 3 3 2" xfId="40829" xr:uid="{00000000-0005-0000-0000-0000C10F0000}"/>
    <cellStyle name="Normal 19 2 3 4 3 3 3" xfId="25596" xr:uid="{00000000-0005-0000-0000-0000C20F0000}"/>
    <cellStyle name="Normal 19 2 3 4 3 4" xfId="35816" xr:uid="{00000000-0005-0000-0000-0000C30F0000}"/>
    <cellStyle name="Normal 19 2 3 4 3 5" xfId="20583" xr:uid="{00000000-0005-0000-0000-0000C40F0000}"/>
    <cellStyle name="Normal 19 2 3 4 4" xfId="12173" xr:uid="{00000000-0005-0000-0000-0000C50F0000}"/>
    <cellStyle name="Normal 19 2 3 4 4 2" xfId="42504" xr:uid="{00000000-0005-0000-0000-0000C60F0000}"/>
    <cellStyle name="Normal 19 2 3 4 4 3" xfId="27271" xr:uid="{00000000-0005-0000-0000-0000C70F0000}"/>
    <cellStyle name="Normal 19 2 3 4 5" xfId="7152" xr:uid="{00000000-0005-0000-0000-0000C80F0000}"/>
    <cellStyle name="Normal 19 2 3 4 5 2" xfId="37487" xr:uid="{00000000-0005-0000-0000-0000C90F0000}"/>
    <cellStyle name="Normal 19 2 3 4 5 3" xfId="22254" xr:uid="{00000000-0005-0000-0000-0000CA0F0000}"/>
    <cellStyle name="Normal 19 2 3 4 6" xfId="32475" xr:uid="{00000000-0005-0000-0000-0000CB0F0000}"/>
    <cellStyle name="Normal 19 2 3 4 7" xfId="17241" xr:uid="{00000000-0005-0000-0000-0000CC0F0000}"/>
    <cellStyle name="Normal 19 2 3 5" xfId="2934" xr:uid="{00000000-0005-0000-0000-0000CD0F0000}"/>
    <cellStyle name="Normal 19 2 3 5 2" xfId="13008" xr:uid="{00000000-0005-0000-0000-0000CE0F0000}"/>
    <cellStyle name="Normal 19 2 3 5 2 2" xfId="43339" xr:uid="{00000000-0005-0000-0000-0000CF0F0000}"/>
    <cellStyle name="Normal 19 2 3 5 2 3" xfId="28106" xr:uid="{00000000-0005-0000-0000-0000D00F0000}"/>
    <cellStyle name="Normal 19 2 3 5 3" xfId="7988" xr:uid="{00000000-0005-0000-0000-0000D10F0000}"/>
    <cellStyle name="Normal 19 2 3 5 3 2" xfId="38322" xr:uid="{00000000-0005-0000-0000-0000D20F0000}"/>
    <cellStyle name="Normal 19 2 3 5 3 3" xfId="23089" xr:uid="{00000000-0005-0000-0000-0000D30F0000}"/>
    <cellStyle name="Normal 19 2 3 5 4" xfId="33309" xr:uid="{00000000-0005-0000-0000-0000D40F0000}"/>
    <cellStyle name="Normal 19 2 3 5 5" xfId="18076" xr:uid="{00000000-0005-0000-0000-0000D50F0000}"/>
    <cellStyle name="Normal 19 2 3 6" xfId="4627" xr:uid="{00000000-0005-0000-0000-0000D60F0000}"/>
    <cellStyle name="Normal 19 2 3 6 2" xfId="14679" xr:uid="{00000000-0005-0000-0000-0000D70F0000}"/>
    <cellStyle name="Normal 19 2 3 6 2 2" xfId="45010" xr:uid="{00000000-0005-0000-0000-0000D80F0000}"/>
    <cellStyle name="Normal 19 2 3 6 2 3" xfId="29777" xr:uid="{00000000-0005-0000-0000-0000D90F0000}"/>
    <cellStyle name="Normal 19 2 3 6 3" xfId="9659" xr:uid="{00000000-0005-0000-0000-0000DA0F0000}"/>
    <cellStyle name="Normal 19 2 3 6 3 2" xfId="39993" xr:uid="{00000000-0005-0000-0000-0000DB0F0000}"/>
    <cellStyle name="Normal 19 2 3 6 3 3" xfId="24760" xr:uid="{00000000-0005-0000-0000-0000DC0F0000}"/>
    <cellStyle name="Normal 19 2 3 6 4" xfId="34980" xr:uid="{00000000-0005-0000-0000-0000DD0F0000}"/>
    <cellStyle name="Normal 19 2 3 6 5" xfId="19747" xr:uid="{00000000-0005-0000-0000-0000DE0F0000}"/>
    <cellStyle name="Normal 19 2 3 7" xfId="11337" xr:uid="{00000000-0005-0000-0000-0000DF0F0000}"/>
    <cellStyle name="Normal 19 2 3 7 2" xfId="41668" xr:uid="{00000000-0005-0000-0000-0000E00F0000}"/>
    <cellStyle name="Normal 19 2 3 7 3" xfId="26435" xr:uid="{00000000-0005-0000-0000-0000E10F0000}"/>
    <cellStyle name="Normal 19 2 3 8" xfId="6316" xr:uid="{00000000-0005-0000-0000-0000E20F0000}"/>
    <cellStyle name="Normal 19 2 3 8 2" xfId="36651" xr:uid="{00000000-0005-0000-0000-0000E30F0000}"/>
    <cellStyle name="Normal 19 2 3 8 3" xfId="21418" xr:uid="{00000000-0005-0000-0000-0000E40F0000}"/>
    <cellStyle name="Normal 19 2 3 9" xfId="31640" xr:uid="{00000000-0005-0000-0000-0000E50F0000}"/>
    <cellStyle name="Normal 19 2 4" xfId="1341" xr:uid="{00000000-0005-0000-0000-0000E60F0000}"/>
    <cellStyle name="Normal 19 2 4 2" xfId="1764" xr:uid="{00000000-0005-0000-0000-0000E70F0000}"/>
    <cellStyle name="Normal 19 2 4 2 2" xfId="2603" xr:uid="{00000000-0005-0000-0000-0000E80F0000}"/>
    <cellStyle name="Normal 19 2 4 2 2 2" xfId="4293" xr:uid="{00000000-0005-0000-0000-0000E90F0000}"/>
    <cellStyle name="Normal 19 2 4 2 2 2 2" xfId="14366" xr:uid="{00000000-0005-0000-0000-0000EA0F0000}"/>
    <cellStyle name="Normal 19 2 4 2 2 2 2 2" xfId="44697" xr:uid="{00000000-0005-0000-0000-0000EB0F0000}"/>
    <cellStyle name="Normal 19 2 4 2 2 2 2 3" xfId="29464" xr:uid="{00000000-0005-0000-0000-0000EC0F0000}"/>
    <cellStyle name="Normal 19 2 4 2 2 2 3" xfId="9346" xr:uid="{00000000-0005-0000-0000-0000ED0F0000}"/>
    <cellStyle name="Normal 19 2 4 2 2 2 3 2" xfId="39680" xr:uid="{00000000-0005-0000-0000-0000EE0F0000}"/>
    <cellStyle name="Normal 19 2 4 2 2 2 3 3" xfId="24447" xr:uid="{00000000-0005-0000-0000-0000EF0F0000}"/>
    <cellStyle name="Normal 19 2 4 2 2 2 4" xfId="34667" xr:uid="{00000000-0005-0000-0000-0000F00F0000}"/>
    <cellStyle name="Normal 19 2 4 2 2 2 5" xfId="19434" xr:uid="{00000000-0005-0000-0000-0000F10F0000}"/>
    <cellStyle name="Normal 19 2 4 2 2 3" xfId="5985" xr:uid="{00000000-0005-0000-0000-0000F20F0000}"/>
    <cellStyle name="Normal 19 2 4 2 2 3 2" xfId="16037" xr:uid="{00000000-0005-0000-0000-0000F30F0000}"/>
    <cellStyle name="Normal 19 2 4 2 2 3 2 2" xfId="46368" xr:uid="{00000000-0005-0000-0000-0000F40F0000}"/>
    <cellStyle name="Normal 19 2 4 2 2 3 2 3" xfId="31135" xr:uid="{00000000-0005-0000-0000-0000F50F0000}"/>
    <cellStyle name="Normal 19 2 4 2 2 3 3" xfId="11017" xr:uid="{00000000-0005-0000-0000-0000F60F0000}"/>
    <cellStyle name="Normal 19 2 4 2 2 3 3 2" xfId="41351" xr:uid="{00000000-0005-0000-0000-0000F70F0000}"/>
    <cellStyle name="Normal 19 2 4 2 2 3 3 3" xfId="26118" xr:uid="{00000000-0005-0000-0000-0000F80F0000}"/>
    <cellStyle name="Normal 19 2 4 2 2 3 4" xfId="36338" xr:uid="{00000000-0005-0000-0000-0000F90F0000}"/>
    <cellStyle name="Normal 19 2 4 2 2 3 5" xfId="21105" xr:uid="{00000000-0005-0000-0000-0000FA0F0000}"/>
    <cellStyle name="Normal 19 2 4 2 2 4" xfId="12695" xr:uid="{00000000-0005-0000-0000-0000FB0F0000}"/>
    <cellStyle name="Normal 19 2 4 2 2 4 2" xfId="43026" xr:uid="{00000000-0005-0000-0000-0000FC0F0000}"/>
    <cellStyle name="Normal 19 2 4 2 2 4 3" xfId="27793" xr:uid="{00000000-0005-0000-0000-0000FD0F0000}"/>
    <cellStyle name="Normal 19 2 4 2 2 5" xfId="7674" xr:uid="{00000000-0005-0000-0000-0000FE0F0000}"/>
    <cellStyle name="Normal 19 2 4 2 2 5 2" xfId="38009" xr:uid="{00000000-0005-0000-0000-0000FF0F0000}"/>
    <cellStyle name="Normal 19 2 4 2 2 5 3" xfId="22776" xr:uid="{00000000-0005-0000-0000-000000100000}"/>
    <cellStyle name="Normal 19 2 4 2 2 6" xfId="32997" xr:uid="{00000000-0005-0000-0000-000001100000}"/>
    <cellStyle name="Normal 19 2 4 2 2 7" xfId="17763" xr:uid="{00000000-0005-0000-0000-000002100000}"/>
    <cellStyle name="Normal 19 2 4 2 3" xfId="3456" xr:uid="{00000000-0005-0000-0000-000003100000}"/>
    <cellStyle name="Normal 19 2 4 2 3 2" xfId="13530" xr:uid="{00000000-0005-0000-0000-000004100000}"/>
    <cellStyle name="Normal 19 2 4 2 3 2 2" xfId="43861" xr:uid="{00000000-0005-0000-0000-000005100000}"/>
    <cellStyle name="Normal 19 2 4 2 3 2 3" xfId="28628" xr:uid="{00000000-0005-0000-0000-000006100000}"/>
    <cellStyle name="Normal 19 2 4 2 3 3" xfId="8510" xr:uid="{00000000-0005-0000-0000-000007100000}"/>
    <cellStyle name="Normal 19 2 4 2 3 3 2" xfId="38844" xr:uid="{00000000-0005-0000-0000-000008100000}"/>
    <cellStyle name="Normal 19 2 4 2 3 3 3" xfId="23611" xr:uid="{00000000-0005-0000-0000-000009100000}"/>
    <cellStyle name="Normal 19 2 4 2 3 4" xfId="33831" xr:uid="{00000000-0005-0000-0000-00000A100000}"/>
    <cellStyle name="Normal 19 2 4 2 3 5" xfId="18598" xr:uid="{00000000-0005-0000-0000-00000B100000}"/>
    <cellStyle name="Normal 19 2 4 2 4" xfId="5149" xr:uid="{00000000-0005-0000-0000-00000C100000}"/>
    <cellStyle name="Normal 19 2 4 2 4 2" xfId="15201" xr:uid="{00000000-0005-0000-0000-00000D100000}"/>
    <cellStyle name="Normal 19 2 4 2 4 2 2" xfId="45532" xr:uid="{00000000-0005-0000-0000-00000E100000}"/>
    <cellStyle name="Normal 19 2 4 2 4 2 3" xfId="30299" xr:uid="{00000000-0005-0000-0000-00000F100000}"/>
    <cellStyle name="Normal 19 2 4 2 4 3" xfId="10181" xr:uid="{00000000-0005-0000-0000-000010100000}"/>
    <cellStyle name="Normal 19 2 4 2 4 3 2" xfId="40515" xr:uid="{00000000-0005-0000-0000-000011100000}"/>
    <cellStyle name="Normal 19 2 4 2 4 3 3" xfId="25282" xr:uid="{00000000-0005-0000-0000-000012100000}"/>
    <cellStyle name="Normal 19 2 4 2 4 4" xfId="35502" xr:uid="{00000000-0005-0000-0000-000013100000}"/>
    <cellStyle name="Normal 19 2 4 2 4 5" xfId="20269" xr:uid="{00000000-0005-0000-0000-000014100000}"/>
    <cellStyle name="Normal 19 2 4 2 5" xfId="11859" xr:uid="{00000000-0005-0000-0000-000015100000}"/>
    <cellStyle name="Normal 19 2 4 2 5 2" xfId="42190" xr:uid="{00000000-0005-0000-0000-000016100000}"/>
    <cellStyle name="Normal 19 2 4 2 5 3" xfId="26957" xr:uid="{00000000-0005-0000-0000-000017100000}"/>
    <cellStyle name="Normal 19 2 4 2 6" xfId="6838" xr:uid="{00000000-0005-0000-0000-000018100000}"/>
    <cellStyle name="Normal 19 2 4 2 6 2" xfId="37173" xr:uid="{00000000-0005-0000-0000-000019100000}"/>
    <cellStyle name="Normal 19 2 4 2 6 3" xfId="21940" xr:uid="{00000000-0005-0000-0000-00001A100000}"/>
    <cellStyle name="Normal 19 2 4 2 7" xfId="32161" xr:uid="{00000000-0005-0000-0000-00001B100000}"/>
    <cellStyle name="Normal 19 2 4 2 8" xfId="16927" xr:uid="{00000000-0005-0000-0000-00001C100000}"/>
    <cellStyle name="Normal 19 2 4 3" xfId="2185" xr:uid="{00000000-0005-0000-0000-00001D100000}"/>
    <cellStyle name="Normal 19 2 4 3 2" xfId="3875" xr:uid="{00000000-0005-0000-0000-00001E100000}"/>
    <cellStyle name="Normal 19 2 4 3 2 2" xfId="13948" xr:uid="{00000000-0005-0000-0000-00001F100000}"/>
    <cellStyle name="Normal 19 2 4 3 2 2 2" xfId="44279" xr:uid="{00000000-0005-0000-0000-000020100000}"/>
    <cellStyle name="Normal 19 2 4 3 2 2 3" xfId="29046" xr:uid="{00000000-0005-0000-0000-000021100000}"/>
    <cellStyle name="Normal 19 2 4 3 2 3" xfId="8928" xr:uid="{00000000-0005-0000-0000-000022100000}"/>
    <cellStyle name="Normal 19 2 4 3 2 3 2" xfId="39262" xr:uid="{00000000-0005-0000-0000-000023100000}"/>
    <cellStyle name="Normal 19 2 4 3 2 3 3" xfId="24029" xr:uid="{00000000-0005-0000-0000-000024100000}"/>
    <cellStyle name="Normal 19 2 4 3 2 4" xfId="34249" xr:uid="{00000000-0005-0000-0000-000025100000}"/>
    <cellStyle name="Normal 19 2 4 3 2 5" xfId="19016" xr:uid="{00000000-0005-0000-0000-000026100000}"/>
    <cellStyle name="Normal 19 2 4 3 3" xfId="5567" xr:uid="{00000000-0005-0000-0000-000027100000}"/>
    <cellStyle name="Normal 19 2 4 3 3 2" xfId="15619" xr:uid="{00000000-0005-0000-0000-000028100000}"/>
    <cellStyle name="Normal 19 2 4 3 3 2 2" xfId="45950" xr:uid="{00000000-0005-0000-0000-000029100000}"/>
    <cellStyle name="Normal 19 2 4 3 3 2 3" xfId="30717" xr:uid="{00000000-0005-0000-0000-00002A100000}"/>
    <cellStyle name="Normal 19 2 4 3 3 3" xfId="10599" xr:uid="{00000000-0005-0000-0000-00002B100000}"/>
    <cellStyle name="Normal 19 2 4 3 3 3 2" xfId="40933" xr:uid="{00000000-0005-0000-0000-00002C100000}"/>
    <cellStyle name="Normal 19 2 4 3 3 3 3" xfId="25700" xr:uid="{00000000-0005-0000-0000-00002D100000}"/>
    <cellStyle name="Normal 19 2 4 3 3 4" xfId="35920" xr:uid="{00000000-0005-0000-0000-00002E100000}"/>
    <cellStyle name="Normal 19 2 4 3 3 5" xfId="20687" xr:uid="{00000000-0005-0000-0000-00002F100000}"/>
    <cellStyle name="Normal 19 2 4 3 4" xfId="12277" xr:uid="{00000000-0005-0000-0000-000030100000}"/>
    <cellStyle name="Normal 19 2 4 3 4 2" xfId="42608" xr:uid="{00000000-0005-0000-0000-000031100000}"/>
    <cellStyle name="Normal 19 2 4 3 4 3" xfId="27375" xr:uid="{00000000-0005-0000-0000-000032100000}"/>
    <cellStyle name="Normal 19 2 4 3 5" xfId="7256" xr:uid="{00000000-0005-0000-0000-000033100000}"/>
    <cellStyle name="Normal 19 2 4 3 5 2" xfId="37591" xr:uid="{00000000-0005-0000-0000-000034100000}"/>
    <cellStyle name="Normal 19 2 4 3 5 3" xfId="22358" xr:uid="{00000000-0005-0000-0000-000035100000}"/>
    <cellStyle name="Normal 19 2 4 3 6" xfId="32579" xr:uid="{00000000-0005-0000-0000-000036100000}"/>
    <cellStyle name="Normal 19 2 4 3 7" xfId="17345" xr:uid="{00000000-0005-0000-0000-000037100000}"/>
    <cellStyle name="Normal 19 2 4 4" xfId="3038" xr:uid="{00000000-0005-0000-0000-000038100000}"/>
    <cellStyle name="Normal 19 2 4 4 2" xfId="13112" xr:uid="{00000000-0005-0000-0000-000039100000}"/>
    <cellStyle name="Normal 19 2 4 4 2 2" xfId="43443" xr:uid="{00000000-0005-0000-0000-00003A100000}"/>
    <cellStyle name="Normal 19 2 4 4 2 3" xfId="28210" xr:uid="{00000000-0005-0000-0000-00003B100000}"/>
    <cellStyle name="Normal 19 2 4 4 3" xfId="8092" xr:uid="{00000000-0005-0000-0000-00003C100000}"/>
    <cellStyle name="Normal 19 2 4 4 3 2" xfId="38426" xr:uid="{00000000-0005-0000-0000-00003D100000}"/>
    <cellStyle name="Normal 19 2 4 4 3 3" xfId="23193" xr:uid="{00000000-0005-0000-0000-00003E100000}"/>
    <cellStyle name="Normal 19 2 4 4 4" xfId="33413" xr:uid="{00000000-0005-0000-0000-00003F100000}"/>
    <cellStyle name="Normal 19 2 4 4 5" xfId="18180" xr:uid="{00000000-0005-0000-0000-000040100000}"/>
    <cellStyle name="Normal 19 2 4 5" xfId="4731" xr:uid="{00000000-0005-0000-0000-000041100000}"/>
    <cellStyle name="Normal 19 2 4 5 2" xfId="14783" xr:uid="{00000000-0005-0000-0000-000042100000}"/>
    <cellStyle name="Normal 19 2 4 5 2 2" xfId="45114" xr:uid="{00000000-0005-0000-0000-000043100000}"/>
    <cellStyle name="Normal 19 2 4 5 2 3" xfId="29881" xr:uid="{00000000-0005-0000-0000-000044100000}"/>
    <cellStyle name="Normal 19 2 4 5 3" xfId="9763" xr:uid="{00000000-0005-0000-0000-000045100000}"/>
    <cellStyle name="Normal 19 2 4 5 3 2" xfId="40097" xr:uid="{00000000-0005-0000-0000-000046100000}"/>
    <cellStyle name="Normal 19 2 4 5 3 3" xfId="24864" xr:uid="{00000000-0005-0000-0000-000047100000}"/>
    <cellStyle name="Normal 19 2 4 5 4" xfId="35084" xr:uid="{00000000-0005-0000-0000-000048100000}"/>
    <cellStyle name="Normal 19 2 4 5 5" xfId="19851" xr:uid="{00000000-0005-0000-0000-000049100000}"/>
    <cellStyle name="Normal 19 2 4 6" xfId="11441" xr:uid="{00000000-0005-0000-0000-00004A100000}"/>
    <cellStyle name="Normal 19 2 4 6 2" xfId="41772" xr:uid="{00000000-0005-0000-0000-00004B100000}"/>
    <cellStyle name="Normal 19 2 4 6 3" xfId="26539" xr:uid="{00000000-0005-0000-0000-00004C100000}"/>
    <cellStyle name="Normal 19 2 4 7" xfId="6420" xr:uid="{00000000-0005-0000-0000-00004D100000}"/>
    <cellStyle name="Normal 19 2 4 7 2" xfId="36755" xr:uid="{00000000-0005-0000-0000-00004E100000}"/>
    <cellStyle name="Normal 19 2 4 7 3" xfId="21522" xr:uid="{00000000-0005-0000-0000-00004F100000}"/>
    <cellStyle name="Normal 19 2 4 8" xfId="31743" xr:uid="{00000000-0005-0000-0000-000050100000}"/>
    <cellStyle name="Normal 19 2 4 9" xfId="16509" xr:uid="{00000000-0005-0000-0000-000051100000}"/>
    <cellStyle name="Normal 19 2 5" xfId="1554" xr:uid="{00000000-0005-0000-0000-000052100000}"/>
    <cellStyle name="Normal 19 2 5 2" xfId="2395" xr:uid="{00000000-0005-0000-0000-000053100000}"/>
    <cellStyle name="Normal 19 2 5 2 2" xfId="4085" xr:uid="{00000000-0005-0000-0000-000054100000}"/>
    <cellStyle name="Normal 19 2 5 2 2 2" xfId="14158" xr:uid="{00000000-0005-0000-0000-000055100000}"/>
    <cellStyle name="Normal 19 2 5 2 2 2 2" xfId="44489" xr:uid="{00000000-0005-0000-0000-000056100000}"/>
    <cellStyle name="Normal 19 2 5 2 2 2 3" xfId="29256" xr:uid="{00000000-0005-0000-0000-000057100000}"/>
    <cellStyle name="Normal 19 2 5 2 2 3" xfId="9138" xr:uid="{00000000-0005-0000-0000-000058100000}"/>
    <cellStyle name="Normal 19 2 5 2 2 3 2" xfId="39472" xr:uid="{00000000-0005-0000-0000-000059100000}"/>
    <cellStyle name="Normal 19 2 5 2 2 3 3" xfId="24239" xr:uid="{00000000-0005-0000-0000-00005A100000}"/>
    <cellStyle name="Normal 19 2 5 2 2 4" xfId="34459" xr:uid="{00000000-0005-0000-0000-00005B100000}"/>
    <cellStyle name="Normal 19 2 5 2 2 5" xfId="19226" xr:uid="{00000000-0005-0000-0000-00005C100000}"/>
    <cellStyle name="Normal 19 2 5 2 3" xfId="5777" xr:uid="{00000000-0005-0000-0000-00005D100000}"/>
    <cellStyle name="Normal 19 2 5 2 3 2" xfId="15829" xr:uid="{00000000-0005-0000-0000-00005E100000}"/>
    <cellStyle name="Normal 19 2 5 2 3 2 2" xfId="46160" xr:uid="{00000000-0005-0000-0000-00005F100000}"/>
    <cellStyle name="Normal 19 2 5 2 3 2 3" xfId="30927" xr:uid="{00000000-0005-0000-0000-000060100000}"/>
    <cellStyle name="Normal 19 2 5 2 3 3" xfId="10809" xr:uid="{00000000-0005-0000-0000-000061100000}"/>
    <cellStyle name="Normal 19 2 5 2 3 3 2" xfId="41143" xr:uid="{00000000-0005-0000-0000-000062100000}"/>
    <cellStyle name="Normal 19 2 5 2 3 3 3" xfId="25910" xr:uid="{00000000-0005-0000-0000-000063100000}"/>
    <cellStyle name="Normal 19 2 5 2 3 4" xfId="36130" xr:uid="{00000000-0005-0000-0000-000064100000}"/>
    <cellStyle name="Normal 19 2 5 2 3 5" xfId="20897" xr:uid="{00000000-0005-0000-0000-000065100000}"/>
    <cellStyle name="Normal 19 2 5 2 4" xfId="12487" xr:uid="{00000000-0005-0000-0000-000066100000}"/>
    <cellStyle name="Normal 19 2 5 2 4 2" xfId="42818" xr:uid="{00000000-0005-0000-0000-000067100000}"/>
    <cellStyle name="Normal 19 2 5 2 4 3" xfId="27585" xr:uid="{00000000-0005-0000-0000-000068100000}"/>
    <cellStyle name="Normal 19 2 5 2 5" xfId="7466" xr:uid="{00000000-0005-0000-0000-000069100000}"/>
    <cellStyle name="Normal 19 2 5 2 5 2" xfId="37801" xr:uid="{00000000-0005-0000-0000-00006A100000}"/>
    <cellStyle name="Normal 19 2 5 2 5 3" xfId="22568" xr:uid="{00000000-0005-0000-0000-00006B100000}"/>
    <cellStyle name="Normal 19 2 5 2 6" xfId="32789" xr:uid="{00000000-0005-0000-0000-00006C100000}"/>
    <cellStyle name="Normal 19 2 5 2 7" xfId="17555" xr:uid="{00000000-0005-0000-0000-00006D100000}"/>
    <cellStyle name="Normal 19 2 5 3" xfId="3248" xr:uid="{00000000-0005-0000-0000-00006E100000}"/>
    <cellStyle name="Normal 19 2 5 3 2" xfId="13322" xr:uid="{00000000-0005-0000-0000-00006F100000}"/>
    <cellStyle name="Normal 19 2 5 3 2 2" xfId="43653" xr:uid="{00000000-0005-0000-0000-000070100000}"/>
    <cellStyle name="Normal 19 2 5 3 2 3" xfId="28420" xr:uid="{00000000-0005-0000-0000-000071100000}"/>
    <cellStyle name="Normal 19 2 5 3 3" xfId="8302" xr:uid="{00000000-0005-0000-0000-000072100000}"/>
    <cellStyle name="Normal 19 2 5 3 3 2" xfId="38636" xr:uid="{00000000-0005-0000-0000-000073100000}"/>
    <cellStyle name="Normal 19 2 5 3 3 3" xfId="23403" xr:uid="{00000000-0005-0000-0000-000074100000}"/>
    <cellStyle name="Normal 19 2 5 3 4" xfId="33623" xr:uid="{00000000-0005-0000-0000-000075100000}"/>
    <cellStyle name="Normal 19 2 5 3 5" xfId="18390" xr:uid="{00000000-0005-0000-0000-000076100000}"/>
    <cellStyle name="Normal 19 2 5 4" xfId="4941" xr:uid="{00000000-0005-0000-0000-000077100000}"/>
    <cellStyle name="Normal 19 2 5 4 2" xfId="14993" xr:uid="{00000000-0005-0000-0000-000078100000}"/>
    <cellStyle name="Normal 19 2 5 4 2 2" xfId="45324" xr:uid="{00000000-0005-0000-0000-000079100000}"/>
    <cellStyle name="Normal 19 2 5 4 2 3" xfId="30091" xr:uid="{00000000-0005-0000-0000-00007A100000}"/>
    <cellStyle name="Normal 19 2 5 4 3" xfId="9973" xr:uid="{00000000-0005-0000-0000-00007B100000}"/>
    <cellStyle name="Normal 19 2 5 4 3 2" xfId="40307" xr:uid="{00000000-0005-0000-0000-00007C100000}"/>
    <cellStyle name="Normal 19 2 5 4 3 3" xfId="25074" xr:uid="{00000000-0005-0000-0000-00007D100000}"/>
    <cellStyle name="Normal 19 2 5 4 4" xfId="35294" xr:uid="{00000000-0005-0000-0000-00007E100000}"/>
    <cellStyle name="Normal 19 2 5 4 5" xfId="20061" xr:uid="{00000000-0005-0000-0000-00007F100000}"/>
    <cellStyle name="Normal 19 2 5 5" xfId="11651" xr:uid="{00000000-0005-0000-0000-000080100000}"/>
    <cellStyle name="Normal 19 2 5 5 2" xfId="41982" xr:uid="{00000000-0005-0000-0000-000081100000}"/>
    <cellStyle name="Normal 19 2 5 5 3" xfId="26749" xr:uid="{00000000-0005-0000-0000-000082100000}"/>
    <cellStyle name="Normal 19 2 5 6" xfId="6630" xr:uid="{00000000-0005-0000-0000-000083100000}"/>
    <cellStyle name="Normal 19 2 5 6 2" xfId="36965" xr:uid="{00000000-0005-0000-0000-000084100000}"/>
    <cellStyle name="Normal 19 2 5 6 3" xfId="21732" xr:uid="{00000000-0005-0000-0000-000085100000}"/>
    <cellStyle name="Normal 19 2 5 7" xfId="31953" xr:uid="{00000000-0005-0000-0000-000086100000}"/>
    <cellStyle name="Normal 19 2 5 8" xfId="16719" xr:uid="{00000000-0005-0000-0000-000087100000}"/>
    <cellStyle name="Normal 19 2 6" xfId="1975" xr:uid="{00000000-0005-0000-0000-000088100000}"/>
    <cellStyle name="Normal 19 2 6 2" xfId="3667" xr:uid="{00000000-0005-0000-0000-000089100000}"/>
    <cellStyle name="Normal 19 2 6 2 2" xfId="13740" xr:uid="{00000000-0005-0000-0000-00008A100000}"/>
    <cellStyle name="Normal 19 2 6 2 2 2" xfId="44071" xr:uid="{00000000-0005-0000-0000-00008B100000}"/>
    <cellStyle name="Normal 19 2 6 2 2 3" xfId="28838" xr:uid="{00000000-0005-0000-0000-00008C100000}"/>
    <cellStyle name="Normal 19 2 6 2 3" xfId="8720" xr:uid="{00000000-0005-0000-0000-00008D100000}"/>
    <cellStyle name="Normal 19 2 6 2 3 2" xfId="39054" xr:uid="{00000000-0005-0000-0000-00008E100000}"/>
    <cellStyle name="Normal 19 2 6 2 3 3" xfId="23821" xr:uid="{00000000-0005-0000-0000-00008F100000}"/>
    <cellStyle name="Normal 19 2 6 2 4" xfId="34041" xr:uid="{00000000-0005-0000-0000-000090100000}"/>
    <cellStyle name="Normal 19 2 6 2 5" xfId="18808" xr:uid="{00000000-0005-0000-0000-000091100000}"/>
    <cellStyle name="Normal 19 2 6 3" xfId="5359" xr:uid="{00000000-0005-0000-0000-000092100000}"/>
    <cellStyle name="Normal 19 2 6 3 2" xfId="15411" xr:uid="{00000000-0005-0000-0000-000093100000}"/>
    <cellStyle name="Normal 19 2 6 3 2 2" xfId="45742" xr:uid="{00000000-0005-0000-0000-000094100000}"/>
    <cellStyle name="Normal 19 2 6 3 2 3" xfId="30509" xr:uid="{00000000-0005-0000-0000-000095100000}"/>
    <cellStyle name="Normal 19 2 6 3 3" xfId="10391" xr:uid="{00000000-0005-0000-0000-000096100000}"/>
    <cellStyle name="Normal 19 2 6 3 3 2" xfId="40725" xr:uid="{00000000-0005-0000-0000-000097100000}"/>
    <cellStyle name="Normal 19 2 6 3 3 3" xfId="25492" xr:uid="{00000000-0005-0000-0000-000098100000}"/>
    <cellStyle name="Normal 19 2 6 3 4" xfId="35712" xr:uid="{00000000-0005-0000-0000-000099100000}"/>
    <cellStyle name="Normal 19 2 6 3 5" xfId="20479" xr:uid="{00000000-0005-0000-0000-00009A100000}"/>
    <cellStyle name="Normal 19 2 6 4" xfId="12069" xr:uid="{00000000-0005-0000-0000-00009B100000}"/>
    <cellStyle name="Normal 19 2 6 4 2" xfId="42400" xr:uid="{00000000-0005-0000-0000-00009C100000}"/>
    <cellStyle name="Normal 19 2 6 4 3" xfId="27167" xr:uid="{00000000-0005-0000-0000-00009D100000}"/>
    <cellStyle name="Normal 19 2 6 5" xfId="7048" xr:uid="{00000000-0005-0000-0000-00009E100000}"/>
    <cellStyle name="Normal 19 2 6 5 2" xfId="37383" xr:uid="{00000000-0005-0000-0000-00009F100000}"/>
    <cellStyle name="Normal 19 2 6 5 3" xfId="22150" xr:uid="{00000000-0005-0000-0000-0000A0100000}"/>
    <cellStyle name="Normal 19 2 6 6" xfId="32371" xr:uid="{00000000-0005-0000-0000-0000A1100000}"/>
    <cellStyle name="Normal 19 2 6 7" xfId="17137" xr:uid="{00000000-0005-0000-0000-0000A2100000}"/>
    <cellStyle name="Normal 19 2 7" xfId="2826" xr:uid="{00000000-0005-0000-0000-0000A3100000}"/>
    <cellStyle name="Normal 19 2 7 2" xfId="12904" xr:uid="{00000000-0005-0000-0000-0000A4100000}"/>
    <cellStyle name="Normal 19 2 7 2 2" xfId="43235" xr:uid="{00000000-0005-0000-0000-0000A5100000}"/>
    <cellStyle name="Normal 19 2 7 2 3" xfId="28002" xr:uid="{00000000-0005-0000-0000-0000A6100000}"/>
    <cellStyle name="Normal 19 2 7 3" xfId="7884" xr:uid="{00000000-0005-0000-0000-0000A7100000}"/>
    <cellStyle name="Normal 19 2 7 3 2" xfId="38218" xr:uid="{00000000-0005-0000-0000-0000A8100000}"/>
    <cellStyle name="Normal 19 2 7 3 3" xfId="22985" xr:uid="{00000000-0005-0000-0000-0000A9100000}"/>
    <cellStyle name="Normal 19 2 7 4" xfId="33205" xr:uid="{00000000-0005-0000-0000-0000AA100000}"/>
    <cellStyle name="Normal 19 2 7 5" xfId="17972" xr:uid="{00000000-0005-0000-0000-0000AB100000}"/>
    <cellStyle name="Normal 19 2 8" xfId="4520" xr:uid="{00000000-0005-0000-0000-0000AC100000}"/>
    <cellStyle name="Normal 19 2 8 2" xfId="14575" xr:uid="{00000000-0005-0000-0000-0000AD100000}"/>
    <cellStyle name="Normal 19 2 8 2 2" xfId="44906" xr:uid="{00000000-0005-0000-0000-0000AE100000}"/>
    <cellStyle name="Normal 19 2 8 2 3" xfId="29673" xr:uid="{00000000-0005-0000-0000-0000AF100000}"/>
    <cellStyle name="Normal 19 2 8 3" xfId="9555" xr:uid="{00000000-0005-0000-0000-0000B0100000}"/>
    <cellStyle name="Normal 19 2 8 3 2" xfId="39889" xr:uid="{00000000-0005-0000-0000-0000B1100000}"/>
    <cellStyle name="Normal 19 2 8 3 3" xfId="24656" xr:uid="{00000000-0005-0000-0000-0000B2100000}"/>
    <cellStyle name="Normal 19 2 8 4" xfId="34876" xr:uid="{00000000-0005-0000-0000-0000B3100000}"/>
    <cellStyle name="Normal 19 2 8 5" xfId="19643" xr:uid="{00000000-0005-0000-0000-0000B4100000}"/>
    <cellStyle name="Normal 19 2 9" xfId="11231" xr:uid="{00000000-0005-0000-0000-0000B5100000}"/>
    <cellStyle name="Normal 19 2 9 2" xfId="41564" xr:uid="{00000000-0005-0000-0000-0000B6100000}"/>
    <cellStyle name="Normal 19 2 9 3" xfId="26331" xr:uid="{00000000-0005-0000-0000-0000B7100000}"/>
    <cellStyle name="Normal 2" xfId="139" xr:uid="{00000000-0005-0000-0000-0000B8100000}"/>
    <cellStyle name="Normal 2 2" xfId="140" xr:uid="{00000000-0005-0000-0000-0000B9100000}"/>
    <cellStyle name="Normal 2 2 2" xfId="529" xr:uid="{00000000-0005-0000-0000-0000BA100000}"/>
    <cellStyle name="Normal 2 2 2 2" xfId="46816" xr:uid="{00000000-0005-0000-0000-0000BB100000}"/>
    <cellStyle name="Normal 2 2 3" xfId="842" xr:uid="{00000000-0005-0000-0000-0000BC100000}"/>
    <cellStyle name="Normal 2 2 3 10" xfId="6211" xr:uid="{00000000-0005-0000-0000-0000BD100000}"/>
    <cellStyle name="Normal 2 2 3 10 2" xfId="36548" xr:uid="{00000000-0005-0000-0000-0000BE100000}"/>
    <cellStyle name="Normal 2 2 3 10 3" xfId="21315" xr:uid="{00000000-0005-0000-0000-0000BF100000}"/>
    <cellStyle name="Normal 2 2 3 11" xfId="31539" xr:uid="{00000000-0005-0000-0000-0000C0100000}"/>
    <cellStyle name="Normal 2 2 3 12" xfId="16300" xr:uid="{00000000-0005-0000-0000-0000C1100000}"/>
    <cellStyle name="Normal 2 2 3 2" xfId="1175" xr:uid="{00000000-0005-0000-0000-0000C2100000}"/>
    <cellStyle name="Normal 2 2 3 2 10" xfId="31591" xr:uid="{00000000-0005-0000-0000-0000C3100000}"/>
    <cellStyle name="Normal 2 2 3 2 11" xfId="16354" xr:uid="{00000000-0005-0000-0000-0000C4100000}"/>
    <cellStyle name="Normal 2 2 3 2 2" xfId="1283" xr:uid="{00000000-0005-0000-0000-0000C5100000}"/>
    <cellStyle name="Normal 2 2 3 2 2 10" xfId="16458" xr:uid="{00000000-0005-0000-0000-0000C6100000}"/>
    <cellStyle name="Normal 2 2 3 2 2 2" xfId="1500" xr:uid="{00000000-0005-0000-0000-0000C7100000}"/>
    <cellStyle name="Normal 2 2 3 2 2 2 2" xfId="1921" xr:uid="{00000000-0005-0000-0000-0000C8100000}"/>
    <cellStyle name="Normal 2 2 3 2 2 2 2 2" xfId="2760" xr:uid="{00000000-0005-0000-0000-0000C9100000}"/>
    <cellStyle name="Normal 2 2 3 2 2 2 2 2 2" xfId="4450" xr:uid="{00000000-0005-0000-0000-0000CA100000}"/>
    <cellStyle name="Normal 2 2 3 2 2 2 2 2 2 2" xfId="14523" xr:uid="{00000000-0005-0000-0000-0000CB100000}"/>
    <cellStyle name="Normal 2 2 3 2 2 2 2 2 2 2 2" xfId="44854" xr:uid="{00000000-0005-0000-0000-0000CC100000}"/>
    <cellStyle name="Normal 2 2 3 2 2 2 2 2 2 2 3" xfId="29621" xr:uid="{00000000-0005-0000-0000-0000CD100000}"/>
    <cellStyle name="Normal 2 2 3 2 2 2 2 2 2 3" xfId="9503" xr:uid="{00000000-0005-0000-0000-0000CE100000}"/>
    <cellStyle name="Normal 2 2 3 2 2 2 2 2 2 3 2" xfId="39837" xr:uid="{00000000-0005-0000-0000-0000CF100000}"/>
    <cellStyle name="Normal 2 2 3 2 2 2 2 2 2 3 3" xfId="24604" xr:uid="{00000000-0005-0000-0000-0000D0100000}"/>
    <cellStyle name="Normal 2 2 3 2 2 2 2 2 2 4" xfId="34824" xr:uid="{00000000-0005-0000-0000-0000D1100000}"/>
    <cellStyle name="Normal 2 2 3 2 2 2 2 2 2 5" xfId="19591" xr:uid="{00000000-0005-0000-0000-0000D2100000}"/>
    <cellStyle name="Normal 2 2 3 2 2 2 2 2 3" xfId="6142" xr:uid="{00000000-0005-0000-0000-0000D3100000}"/>
    <cellStyle name="Normal 2 2 3 2 2 2 2 2 3 2" xfId="16194" xr:uid="{00000000-0005-0000-0000-0000D4100000}"/>
    <cellStyle name="Normal 2 2 3 2 2 2 2 2 3 2 2" xfId="46525" xr:uid="{00000000-0005-0000-0000-0000D5100000}"/>
    <cellStyle name="Normal 2 2 3 2 2 2 2 2 3 2 3" xfId="31292" xr:uid="{00000000-0005-0000-0000-0000D6100000}"/>
    <cellStyle name="Normal 2 2 3 2 2 2 2 2 3 3" xfId="11174" xr:uid="{00000000-0005-0000-0000-0000D7100000}"/>
    <cellStyle name="Normal 2 2 3 2 2 2 2 2 3 3 2" xfId="41508" xr:uid="{00000000-0005-0000-0000-0000D8100000}"/>
    <cellStyle name="Normal 2 2 3 2 2 2 2 2 3 3 3" xfId="26275" xr:uid="{00000000-0005-0000-0000-0000D9100000}"/>
    <cellStyle name="Normal 2 2 3 2 2 2 2 2 3 4" xfId="36495" xr:uid="{00000000-0005-0000-0000-0000DA100000}"/>
    <cellStyle name="Normal 2 2 3 2 2 2 2 2 3 5" xfId="21262" xr:uid="{00000000-0005-0000-0000-0000DB100000}"/>
    <cellStyle name="Normal 2 2 3 2 2 2 2 2 4" xfId="12852" xr:uid="{00000000-0005-0000-0000-0000DC100000}"/>
    <cellStyle name="Normal 2 2 3 2 2 2 2 2 4 2" xfId="43183" xr:uid="{00000000-0005-0000-0000-0000DD100000}"/>
    <cellStyle name="Normal 2 2 3 2 2 2 2 2 4 3" xfId="27950" xr:uid="{00000000-0005-0000-0000-0000DE100000}"/>
    <cellStyle name="Normal 2 2 3 2 2 2 2 2 5" xfId="7831" xr:uid="{00000000-0005-0000-0000-0000DF100000}"/>
    <cellStyle name="Normal 2 2 3 2 2 2 2 2 5 2" xfId="38166" xr:uid="{00000000-0005-0000-0000-0000E0100000}"/>
    <cellStyle name="Normal 2 2 3 2 2 2 2 2 5 3" xfId="22933" xr:uid="{00000000-0005-0000-0000-0000E1100000}"/>
    <cellStyle name="Normal 2 2 3 2 2 2 2 2 6" xfId="33154" xr:uid="{00000000-0005-0000-0000-0000E2100000}"/>
    <cellStyle name="Normal 2 2 3 2 2 2 2 2 7" xfId="17920" xr:uid="{00000000-0005-0000-0000-0000E3100000}"/>
    <cellStyle name="Normal 2 2 3 2 2 2 2 3" xfId="3613" xr:uid="{00000000-0005-0000-0000-0000E4100000}"/>
    <cellStyle name="Normal 2 2 3 2 2 2 2 3 2" xfId="13687" xr:uid="{00000000-0005-0000-0000-0000E5100000}"/>
    <cellStyle name="Normal 2 2 3 2 2 2 2 3 2 2" xfId="44018" xr:uid="{00000000-0005-0000-0000-0000E6100000}"/>
    <cellStyle name="Normal 2 2 3 2 2 2 2 3 2 3" xfId="28785" xr:uid="{00000000-0005-0000-0000-0000E7100000}"/>
    <cellStyle name="Normal 2 2 3 2 2 2 2 3 3" xfId="8667" xr:uid="{00000000-0005-0000-0000-0000E8100000}"/>
    <cellStyle name="Normal 2 2 3 2 2 2 2 3 3 2" xfId="39001" xr:uid="{00000000-0005-0000-0000-0000E9100000}"/>
    <cellStyle name="Normal 2 2 3 2 2 2 2 3 3 3" xfId="23768" xr:uid="{00000000-0005-0000-0000-0000EA100000}"/>
    <cellStyle name="Normal 2 2 3 2 2 2 2 3 4" xfId="33988" xr:uid="{00000000-0005-0000-0000-0000EB100000}"/>
    <cellStyle name="Normal 2 2 3 2 2 2 2 3 5" xfId="18755" xr:uid="{00000000-0005-0000-0000-0000EC100000}"/>
    <cellStyle name="Normal 2 2 3 2 2 2 2 4" xfId="5306" xr:uid="{00000000-0005-0000-0000-0000ED100000}"/>
    <cellStyle name="Normal 2 2 3 2 2 2 2 4 2" xfId="15358" xr:uid="{00000000-0005-0000-0000-0000EE100000}"/>
    <cellStyle name="Normal 2 2 3 2 2 2 2 4 2 2" xfId="45689" xr:uid="{00000000-0005-0000-0000-0000EF100000}"/>
    <cellStyle name="Normal 2 2 3 2 2 2 2 4 2 3" xfId="30456" xr:uid="{00000000-0005-0000-0000-0000F0100000}"/>
    <cellStyle name="Normal 2 2 3 2 2 2 2 4 3" xfId="10338" xr:uid="{00000000-0005-0000-0000-0000F1100000}"/>
    <cellStyle name="Normal 2 2 3 2 2 2 2 4 3 2" xfId="40672" xr:uid="{00000000-0005-0000-0000-0000F2100000}"/>
    <cellStyle name="Normal 2 2 3 2 2 2 2 4 3 3" xfId="25439" xr:uid="{00000000-0005-0000-0000-0000F3100000}"/>
    <cellStyle name="Normal 2 2 3 2 2 2 2 4 4" xfId="35659" xr:uid="{00000000-0005-0000-0000-0000F4100000}"/>
    <cellStyle name="Normal 2 2 3 2 2 2 2 4 5" xfId="20426" xr:uid="{00000000-0005-0000-0000-0000F5100000}"/>
    <cellStyle name="Normal 2 2 3 2 2 2 2 5" xfId="12016" xr:uid="{00000000-0005-0000-0000-0000F6100000}"/>
    <cellStyle name="Normal 2 2 3 2 2 2 2 5 2" xfId="42347" xr:uid="{00000000-0005-0000-0000-0000F7100000}"/>
    <cellStyle name="Normal 2 2 3 2 2 2 2 5 3" xfId="27114" xr:uid="{00000000-0005-0000-0000-0000F8100000}"/>
    <cellStyle name="Normal 2 2 3 2 2 2 2 6" xfId="6995" xr:uid="{00000000-0005-0000-0000-0000F9100000}"/>
    <cellStyle name="Normal 2 2 3 2 2 2 2 6 2" xfId="37330" xr:uid="{00000000-0005-0000-0000-0000FA100000}"/>
    <cellStyle name="Normal 2 2 3 2 2 2 2 6 3" xfId="22097" xr:uid="{00000000-0005-0000-0000-0000FB100000}"/>
    <cellStyle name="Normal 2 2 3 2 2 2 2 7" xfId="32318" xr:uid="{00000000-0005-0000-0000-0000FC100000}"/>
    <cellStyle name="Normal 2 2 3 2 2 2 2 8" xfId="17084" xr:uid="{00000000-0005-0000-0000-0000FD100000}"/>
    <cellStyle name="Normal 2 2 3 2 2 2 3" xfId="2342" xr:uid="{00000000-0005-0000-0000-0000FE100000}"/>
    <cellStyle name="Normal 2 2 3 2 2 2 3 2" xfId="4032" xr:uid="{00000000-0005-0000-0000-0000FF100000}"/>
    <cellStyle name="Normal 2 2 3 2 2 2 3 2 2" xfId="14105" xr:uid="{00000000-0005-0000-0000-000000110000}"/>
    <cellStyle name="Normal 2 2 3 2 2 2 3 2 2 2" xfId="44436" xr:uid="{00000000-0005-0000-0000-000001110000}"/>
    <cellStyle name="Normal 2 2 3 2 2 2 3 2 2 3" xfId="29203" xr:uid="{00000000-0005-0000-0000-000002110000}"/>
    <cellStyle name="Normal 2 2 3 2 2 2 3 2 3" xfId="9085" xr:uid="{00000000-0005-0000-0000-000003110000}"/>
    <cellStyle name="Normal 2 2 3 2 2 2 3 2 3 2" xfId="39419" xr:uid="{00000000-0005-0000-0000-000004110000}"/>
    <cellStyle name="Normal 2 2 3 2 2 2 3 2 3 3" xfId="24186" xr:uid="{00000000-0005-0000-0000-000005110000}"/>
    <cellStyle name="Normal 2 2 3 2 2 2 3 2 4" xfId="34406" xr:uid="{00000000-0005-0000-0000-000006110000}"/>
    <cellStyle name="Normal 2 2 3 2 2 2 3 2 5" xfId="19173" xr:uid="{00000000-0005-0000-0000-000007110000}"/>
    <cellStyle name="Normal 2 2 3 2 2 2 3 3" xfId="5724" xr:uid="{00000000-0005-0000-0000-000008110000}"/>
    <cellStyle name="Normal 2 2 3 2 2 2 3 3 2" xfId="15776" xr:uid="{00000000-0005-0000-0000-000009110000}"/>
    <cellStyle name="Normal 2 2 3 2 2 2 3 3 2 2" xfId="46107" xr:uid="{00000000-0005-0000-0000-00000A110000}"/>
    <cellStyle name="Normal 2 2 3 2 2 2 3 3 2 3" xfId="30874" xr:uid="{00000000-0005-0000-0000-00000B110000}"/>
    <cellStyle name="Normal 2 2 3 2 2 2 3 3 3" xfId="10756" xr:uid="{00000000-0005-0000-0000-00000C110000}"/>
    <cellStyle name="Normal 2 2 3 2 2 2 3 3 3 2" xfId="41090" xr:uid="{00000000-0005-0000-0000-00000D110000}"/>
    <cellStyle name="Normal 2 2 3 2 2 2 3 3 3 3" xfId="25857" xr:uid="{00000000-0005-0000-0000-00000E110000}"/>
    <cellStyle name="Normal 2 2 3 2 2 2 3 3 4" xfId="36077" xr:uid="{00000000-0005-0000-0000-00000F110000}"/>
    <cellStyle name="Normal 2 2 3 2 2 2 3 3 5" xfId="20844" xr:uid="{00000000-0005-0000-0000-000010110000}"/>
    <cellStyle name="Normal 2 2 3 2 2 2 3 4" xfId="12434" xr:uid="{00000000-0005-0000-0000-000011110000}"/>
    <cellStyle name="Normal 2 2 3 2 2 2 3 4 2" xfId="42765" xr:uid="{00000000-0005-0000-0000-000012110000}"/>
    <cellStyle name="Normal 2 2 3 2 2 2 3 4 3" xfId="27532" xr:uid="{00000000-0005-0000-0000-000013110000}"/>
    <cellStyle name="Normal 2 2 3 2 2 2 3 5" xfId="7413" xr:uid="{00000000-0005-0000-0000-000014110000}"/>
    <cellStyle name="Normal 2 2 3 2 2 2 3 5 2" xfId="37748" xr:uid="{00000000-0005-0000-0000-000015110000}"/>
    <cellStyle name="Normal 2 2 3 2 2 2 3 5 3" xfId="22515" xr:uid="{00000000-0005-0000-0000-000016110000}"/>
    <cellStyle name="Normal 2 2 3 2 2 2 3 6" xfId="32736" xr:uid="{00000000-0005-0000-0000-000017110000}"/>
    <cellStyle name="Normal 2 2 3 2 2 2 3 7" xfId="17502" xr:uid="{00000000-0005-0000-0000-000018110000}"/>
    <cellStyle name="Normal 2 2 3 2 2 2 4" xfId="3195" xr:uid="{00000000-0005-0000-0000-000019110000}"/>
    <cellStyle name="Normal 2 2 3 2 2 2 4 2" xfId="13269" xr:uid="{00000000-0005-0000-0000-00001A110000}"/>
    <cellStyle name="Normal 2 2 3 2 2 2 4 2 2" xfId="43600" xr:uid="{00000000-0005-0000-0000-00001B110000}"/>
    <cellStyle name="Normal 2 2 3 2 2 2 4 2 3" xfId="28367" xr:uid="{00000000-0005-0000-0000-00001C110000}"/>
    <cellStyle name="Normal 2 2 3 2 2 2 4 3" xfId="8249" xr:uid="{00000000-0005-0000-0000-00001D110000}"/>
    <cellStyle name="Normal 2 2 3 2 2 2 4 3 2" xfId="38583" xr:uid="{00000000-0005-0000-0000-00001E110000}"/>
    <cellStyle name="Normal 2 2 3 2 2 2 4 3 3" xfId="23350" xr:uid="{00000000-0005-0000-0000-00001F110000}"/>
    <cellStyle name="Normal 2 2 3 2 2 2 4 4" xfId="33570" xr:uid="{00000000-0005-0000-0000-000020110000}"/>
    <cellStyle name="Normal 2 2 3 2 2 2 4 5" xfId="18337" xr:uid="{00000000-0005-0000-0000-000021110000}"/>
    <cellStyle name="Normal 2 2 3 2 2 2 5" xfId="4888" xr:uid="{00000000-0005-0000-0000-000022110000}"/>
    <cellStyle name="Normal 2 2 3 2 2 2 5 2" xfId="14940" xr:uid="{00000000-0005-0000-0000-000023110000}"/>
    <cellStyle name="Normal 2 2 3 2 2 2 5 2 2" xfId="45271" xr:uid="{00000000-0005-0000-0000-000024110000}"/>
    <cellStyle name="Normal 2 2 3 2 2 2 5 2 3" xfId="30038" xr:uid="{00000000-0005-0000-0000-000025110000}"/>
    <cellStyle name="Normal 2 2 3 2 2 2 5 3" xfId="9920" xr:uid="{00000000-0005-0000-0000-000026110000}"/>
    <cellStyle name="Normal 2 2 3 2 2 2 5 3 2" xfId="40254" xr:uid="{00000000-0005-0000-0000-000027110000}"/>
    <cellStyle name="Normal 2 2 3 2 2 2 5 3 3" xfId="25021" xr:uid="{00000000-0005-0000-0000-000028110000}"/>
    <cellStyle name="Normal 2 2 3 2 2 2 5 4" xfId="35241" xr:uid="{00000000-0005-0000-0000-000029110000}"/>
    <cellStyle name="Normal 2 2 3 2 2 2 5 5" xfId="20008" xr:uid="{00000000-0005-0000-0000-00002A110000}"/>
    <cellStyle name="Normal 2 2 3 2 2 2 6" xfId="11598" xr:uid="{00000000-0005-0000-0000-00002B110000}"/>
    <cellStyle name="Normal 2 2 3 2 2 2 6 2" xfId="41929" xr:uid="{00000000-0005-0000-0000-00002C110000}"/>
    <cellStyle name="Normal 2 2 3 2 2 2 6 3" xfId="26696" xr:uid="{00000000-0005-0000-0000-00002D110000}"/>
    <cellStyle name="Normal 2 2 3 2 2 2 7" xfId="6577" xr:uid="{00000000-0005-0000-0000-00002E110000}"/>
    <cellStyle name="Normal 2 2 3 2 2 2 7 2" xfId="36912" xr:uid="{00000000-0005-0000-0000-00002F110000}"/>
    <cellStyle name="Normal 2 2 3 2 2 2 7 3" xfId="21679" xr:uid="{00000000-0005-0000-0000-000030110000}"/>
    <cellStyle name="Normal 2 2 3 2 2 2 8" xfId="31900" xr:uid="{00000000-0005-0000-0000-000031110000}"/>
    <cellStyle name="Normal 2 2 3 2 2 2 9" xfId="16666" xr:uid="{00000000-0005-0000-0000-000032110000}"/>
    <cellStyle name="Normal 2 2 3 2 2 3" xfId="1713" xr:uid="{00000000-0005-0000-0000-000033110000}"/>
    <cellStyle name="Normal 2 2 3 2 2 3 2" xfId="2552" xr:uid="{00000000-0005-0000-0000-000034110000}"/>
    <cellStyle name="Normal 2 2 3 2 2 3 2 2" xfId="4242" xr:uid="{00000000-0005-0000-0000-000035110000}"/>
    <cellStyle name="Normal 2 2 3 2 2 3 2 2 2" xfId="14315" xr:uid="{00000000-0005-0000-0000-000036110000}"/>
    <cellStyle name="Normal 2 2 3 2 2 3 2 2 2 2" xfId="44646" xr:uid="{00000000-0005-0000-0000-000037110000}"/>
    <cellStyle name="Normal 2 2 3 2 2 3 2 2 2 3" xfId="29413" xr:uid="{00000000-0005-0000-0000-000038110000}"/>
    <cellStyle name="Normal 2 2 3 2 2 3 2 2 3" xfId="9295" xr:uid="{00000000-0005-0000-0000-000039110000}"/>
    <cellStyle name="Normal 2 2 3 2 2 3 2 2 3 2" xfId="39629" xr:uid="{00000000-0005-0000-0000-00003A110000}"/>
    <cellStyle name="Normal 2 2 3 2 2 3 2 2 3 3" xfId="24396" xr:uid="{00000000-0005-0000-0000-00003B110000}"/>
    <cellStyle name="Normal 2 2 3 2 2 3 2 2 4" xfId="34616" xr:uid="{00000000-0005-0000-0000-00003C110000}"/>
    <cellStyle name="Normal 2 2 3 2 2 3 2 2 5" xfId="19383" xr:uid="{00000000-0005-0000-0000-00003D110000}"/>
    <cellStyle name="Normal 2 2 3 2 2 3 2 3" xfId="5934" xr:uid="{00000000-0005-0000-0000-00003E110000}"/>
    <cellStyle name="Normal 2 2 3 2 2 3 2 3 2" xfId="15986" xr:uid="{00000000-0005-0000-0000-00003F110000}"/>
    <cellStyle name="Normal 2 2 3 2 2 3 2 3 2 2" xfId="46317" xr:uid="{00000000-0005-0000-0000-000040110000}"/>
    <cellStyle name="Normal 2 2 3 2 2 3 2 3 2 3" xfId="31084" xr:uid="{00000000-0005-0000-0000-000041110000}"/>
    <cellStyle name="Normal 2 2 3 2 2 3 2 3 3" xfId="10966" xr:uid="{00000000-0005-0000-0000-000042110000}"/>
    <cellStyle name="Normal 2 2 3 2 2 3 2 3 3 2" xfId="41300" xr:uid="{00000000-0005-0000-0000-000043110000}"/>
    <cellStyle name="Normal 2 2 3 2 2 3 2 3 3 3" xfId="26067" xr:uid="{00000000-0005-0000-0000-000044110000}"/>
    <cellStyle name="Normal 2 2 3 2 2 3 2 3 4" xfId="36287" xr:uid="{00000000-0005-0000-0000-000045110000}"/>
    <cellStyle name="Normal 2 2 3 2 2 3 2 3 5" xfId="21054" xr:uid="{00000000-0005-0000-0000-000046110000}"/>
    <cellStyle name="Normal 2 2 3 2 2 3 2 4" xfId="12644" xr:uid="{00000000-0005-0000-0000-000047110000}"/>
    <cellStyle name="Normal 2 2 3 2 2 3 2 4 2" xfId="42975" xr:uid="{00000000-0005-0000-0000-000048110000}"/>
    <cellStyle name="Normal 2 2 3 2 2 3 2 4 3" xfId="27742" xr:uid="{00000000-0005-0000-0000-000049110000}"/>
    <cellStyle name="Normal 2 2 3 2 2 3 2 5" xfId="7623" xr:uid="{00000000-0005-0000-0000-00004A110000}"/>
    <cellStyle name="Normal 2 2 3 2 2 3 2 5 2" xfId="37958" xr:uid="{00000000-0005-0000-0000-00004B110000}"/>
    <cellStyle name="Normal 2 2 3 2 2 3 2 5 3" xfId="22725" xr:uid="{00000000-0005-0000-0000-00004C110000}"/>
    <cellStyle name="Normal 2 2 3 2 2 3 2 6" xfId="32946" xr:uid="{00000000-0005-0000-0000-00004D110000}"/>
    <cellStyle name="Normal 2 2 3 2 2 3 2 7" xfId="17712" xr:uid="{00000000-0005-0000-0000-00004E110000}"/>
    <cellStyle name="Normal 2 2 3 2 2 3 3" xfId="3405" xr:uid="{00000000-0005-0000-0000-00004F110000}"/>
    <cellStyle name="Normal 2 2 3 2 2 3 3 2" xfId="13479" xr:uid="{00000000-0005-0000-0000-000050110000}"/>
    <cellStyle name="Normal 2 2 3 2 2 3 3 2 2" xfId="43810" xr:uid="{00000000-0005-0000-0000-000051110000}"/>
    <cellStyle name="Normal 2 2 3 2 2 3 3 2 3" xfId="28577" xr:uid="{00000000-0005-0000-0000-000052110000}"/>
    <cellStyle name="Normal 2 2 3 2 2 3 3 3" xfId="8459" xr:uid="{00000000-0005-0000-0000-000053110000}"/>
    <cellStyle name="Normal 2 2 3 2 2 3 3 3 2" xfId="38793" xr:uid="{00000000-0005-0000-0000-000054110000}"/>
    <cellStyle name="Normal 2 2 3 2 2 3 3 3 3" xfId="23560" xr:uid="{00000000-0005-0000-0000-000055110000}"/>
    <cellStyle name="Normal 2 2 3 2 2 3 3 4" xfId="33780" xr:uid="{00000000-0005-0000-0000-000056110000}"/>
    <cellStyle name="Normal 2 2 3 2 2 3 3 5" xfId="18547" xr:uid="{00000000-0005-0000-0000-000057110000}"/>
    <cellStyle name="Normal 2 2 3 2 2 3 4" xfId="5098" xr:uid="{00000000-0005-0000-0000-000058110000}"/>
    <cellStyle name="Normal 2 2 3 2 2 3 4 2" xfId="15150" xr:uid="{00000000-0005-0000-0000-000059110000}"/>
    <cellStyle name="Normal 2 2 3 2 2 3 4 2 2" xfId="45481" xr:uid="{00000000-0005-0000-0000-00005A110000}"/>
    <cellStyle name="Normal 2 2 3 2 2 3 4 2 3" xfId="30248" xr:uid="{00000000-0005-0000-0000-00005B110000}"/>
    <cellStyle name="Normal 2 2 3 2 2 3 4 3" xfId="10130" xr:uid="{00000000-0005-0000-0000-00005C110000}"/>
    <cellStyle name="Normal 2 2 3 2 2 3 4 3 2" xfId="40464" xr:uid="{00000000-0005-0000-0000-00005D110000}"/>
    <cellStyle name="Normal 2 2 3 2 2 3 4 3 3" xfId="25231" xr:uid="{00000000-0005-0000-0000-00005E110000}"/>
    <cellStyle name="Normal 2 2 3 2 2 3 4 4" xfId="35451" xr:uid="{00000000-0005-0000-0000-00005F110000}"/>
    <cellStyle name="Normal 2 2 3 2 2 3 4 5" xfId="20218" xr:uid="{00000000-0005-0000-0000-000060110000}"/>
    <cellStyle name="Normal 2 2 3 2 2 3 5" xfId="11808" xr:uid="{00000000-0005-0000-0000-000061110000}"/>
    <cellStyle name="Normal 2 2 3 2 2 3 5 2" xfId="42139" xr:uid="{00000000-0005-0000-0000-000062110000}"/>
    <cellStyle name="Normal 2 2 3 2 2 3 5 3" xfId="26906" xr:uid="{00000000-0005-0000-0000-000063110000}"/>
    <cellStyle name="Normal 2 2 3 2 2 3 6" xfId="6787" xr:uid="{00000000-0005-0000-0000-000064110000}"/>
    <cellStyle name="Normal 2 2 3 2 2 3 6 2" xfId="37122" xr:uid="{00000000-0005-0000-0000-000065110000}"/>
    <cellStyle name="Normal 2 2 3 2 2 3 6 3" xfId="21889" xr:uid="{00000000-0005-0000-0000-000066110000}"/>
    <cellStyle name="Normal 2 2 3 2 2 3 7" xfId="32110" xr:uid="{00000000-0005-0000-0000-000067110000}"/>
    <cellStyle name="Normal 2 2 3 2 2 3 8" xfId="16876" xr:uid="{00000000-0005-0000-0000-000068110000}"/>
    <cellStyle name="Normal 2 2 3 2 2 4" xfId="2134" xr:uid="{00000000-0005-0000-0000-000069110000}"/>
    <cellStyle name="Normal 2 2 3 2 2 4 2" xfId="3824" xr:uid="{00000000-0005-0000-0000-00006A110000}"/>
    <cellStyle name="Normal 2 2 3 2 2 4 2 2" xfId="13897" xr:uid="{00000000-0005-0000-0000-00006B110000}"/>
    <cellStyle name="Normal 2 2 3 2 2 4 2 2 2" xfId="44228" xr:uid="{00000000-0005-0000-0000-00006C110000}"/>
    <cellStyle name="Normal 2 2 3 2 2 4 2 2 3" xfId="28995" xr:uid="{00000000-0005-0000-0000-00006D110000}"/>
    <cellStyle name="Normal 2 2 3 2 2 4 2 3" xfId="8877" xr:uid="{00000000-0005-0000-0000-00006E110000}"/>
    <cellStyle name="Normal 2 2 3 2 2 4 2 3 2" xfId="39211" xr:uid="{00000000-0005-0000-0000-00006F110000}"/>
    <cellStyle name="Normal 2 2 3 2 2 4 2 3 3" xfId="23978" xr:uid="{00000000-0005-0000-0000-000070110000}"/>
    <cellStyle name="Normal 2 2 3 2 2 4 2 4" xfId="34198" xr:uid="{00000000-0005-0000-0000-000071110000}"/>
    <cellStyle name="Normal 2 2 3 2 2 4 2 5" xfId="18965" xr:uid="{00000000-0005-0000-0000-000072110000}"/>
    <cellStyle name="Normal 2 2 3 2 2 4 3" xfId="5516" xr:uid="{00000000-0005-0000-0000-000073110000}"/>
    <cellStyle name="Normal 2 2 3 2 2 4 3 2" xfId="15568" xr:uid="{00000000-0005-0000-0000-000074110000}"/>
    <cellStyle name="Normal 2 2 3 2 2 4 3 2 2" xfId="45899" xr:uid="{00000000-0005-0000-0000-000075110000}"/>
    <cellStyle name="Normal 2 2 3 2 2 4 3 2 3" xfId="30666" xr:uid="{00000000-0005-0000-0000-000076110000}"/>
    <cellStyle name="Normal 2 2 3 2 2 4 3 3" xfId="10548" xr:uid="{00000000-0005-0000-0000-000077110000}"/>
    <cellStyle name="Normal 2 2 3 2 2 4 3 3 2" xfId="40882" xr:uid="{00000000-0005-0000-0000-000078110000}"/>
    <cellStyle name="Normal 2 2 3 2 2 4 3 3 3" xfId="25649" xr:uid="{00000000-0005-0000-0000-000079110000}"/>
    <cellStyle name="Normal 2 2 3 2 2 4 3 4" xfId="35869" xr:uid="{00000000-0005-0000-0000-00007A110000}"/>
    <cellStyle name="Normal 2 2 3 2 2 4 3 5" xfId="20636" xr:uid="{00000000-0005-0000-0000-00007B110000}"/>
    <cellStyle name="Normal 2 2 3 2 2 4 4" xfId="12226" xr:uid="{00000000-0005-0000-0000-00007C110000}"/>
    <cellStyle name="Normal 2 2 3 2 2 4 4 2" xfId="42557" xr:uid="{00000000-0005-0000-0000-00007D110000}"/>
    <cellStyle name="Normal 2 2 3 2 2 4 4 3" xfId="27324" xr:uid="{00000000-0005-0000-0000-00007E110000}"/>
    <cellStyle name="Normal 2 2 3 2 2 4 5" xfId="7205" xr:uid="{00000000-0005-0000-0000-00007F110000}"/>
    <cellStyle name="Normal 2 2 3 2 2 4 5 2" xfId="37540" xr:uid="{00000000-0005-0000-0000-000080110000}"/>
    <cellStyle name="Normal 2 2 3 2 2 4 5 3" xfId="22307" xr:uid="{00000000-0005-0000-0000-000081110000}"/>
    <cellStyle name="Normal 2 2 3 2 2 4 6" xfId="32528" xr:uid="{00000000-0005-0000-0000-000082110000}"/>
    <cellStyle name="Normal 2 2 3 2 2 4 7" xfId="17294" xr:uid="{00000000-0005-0000-0000-000083110000}"/>
    <cellStyle name="Normal 2 2 3 2 2 5" xfId="2987" xr:uid="{00000000-0005-0000-0000-000084110000}"/>
    <cellStyle name="Normal 2 2 3 2 2 5 2" xfId="13061" xr:uid="{00000000-0005-0000-0000-000085110000}"/>
    <cellStyle name="Normal 2 2 3 2 2 5 2 2" xfId="43392" xr:uid="{00000000-0005-0000-0000-000086110000}"/>
    <cellStyle name="Normal 2 2 3 2 2 5 2 3" xfId="28159" xr:uid="{00000000-0005-0000-0000-000087110000}"/>
    <cellStyle name="Normal 2 2 3 2 2 5 3" xfId="8041" xr:uid="{00000000-0005-0000-0000-000088110000}"/>
    <cellStyle name="Normal 2 2 3 2 2 5 3 2" xfId="38375" xr:uid="{00000000-0005-0000-0000-000089110000}"/>
    <cellStyle name="Normal 2 2 3 2 2 5 3 3" xfId="23142" xr:uid="{00000000-0005-0000-0000-00008A110000}"/>
    <cellStyle name="Normal 2 2 3 2 2 5 4" xfId="33362" xr:uid="{00000000-0005-0000-0000-00008B110000}"/>
    <cellStyle name="Normal 2 2 3 2 2 5 5" xfId="18129" xr:uid="{00000000-0005-0000-0000-00008C110000}"/>
    <cellStyle name="Normal 2 2 3 2 2 6" xfId="4680" xr:uid="{00000000-0005-0000-0000-00008D110000}"/>
    <cellStyle name="Normal 2 2 3 2 2 6 2" xfId="14732" xr:uid="{00000000-0005-0000-0000-00008E110000}"/>
    <cellStyle name="Normal 2 2 3 2 2 6 2 2" xfId="45063" xr:uid="{00000000-0005-0000-0000-00008F110000}"/>
    <cellStyle name="Normal 2 2 3 2 2 6 2 3" xfId="29830" xr:uid="{00000000-0005-0000-0000-000090110000}"/>
    <cellStyle name="Normal 2 2 3 2 2 6 3" xfId="9712" xr:uid="{00000000-0005-0000-0000-000091110000}"/>
    <cellStyle name="Normal 2 2 3 2 2 6 3 2" xfId="40046" xr:uid="{00000000-0005-0000-0000-000092110000}"/>
    <cellStyle name="Normal 2 2 3 2 2 6 3 3" xfId="24813" xr:uid="{00000000-0005-0000-0000-000093110000}"/>
    <cellStyle name="Normal 2 2 3 2 2 6 4" xfId="35033" xr:uid="{00000000-0005-0000-0000-000094110000}"/>
    <cellStyle name="Normal 2 2 3 2 2 6 5" xfId="19800" xr:uid="{00000000-0005-0000-0000-000095110000}"/>
    <cellStyle name="Normal 2 2 3 2 2 7" xfId="11390" xr:uid="{00000000-0005-0000-0000-000096110000}"/>
    <cellStyle name="Normal 2 2 3 2 2 7 2" xfId="41721" xr:uid="{00000000-0005-0000-0000-000097110000}"/>
    <cellStyle name="Normal 2 2 3 2 2 7 3" xfId="26488" xr:uid="{00000000-0005-0000-0000-000098110000}"/>
    <cellStyle name="Normal 2 2 3 2 2 8" xfId="6369" xr:uid="{00000000-0005-0000-0000-000099110000}"/>
    <cellStyle name="Normal 2 2 3 2 2 8 2" xfId="36704" xr:uid="{00000000-0005-0000-0000-00009A110000}"/>
    <cellStyle name="Normal 2 2 3 2 2 8 3" xfId="21471" xr:uid="{00000000-0005-0000-0000-00009B110000}"/>
    <cellStyle name="Normal 2 2 3 2 2 9" xfId="31692" xr:uid="{00000000-0005-0000-0000-00009C110000}"/>
    <cellStyle name="Normal 2 2 3 2 3" xfId="1396" xr:uid="{00000000-0005-0000-0000-00009D110000}"/>
    <cellStyle name="Normal 2 2 3 2 3 2" xfId="1817" xr:uid="{00000000-0005-0000-0000-00009E110000}"/>
    <cellStyle name="Normal 2 2 3 2 3 2 2" xfId="2656" xr:uid="{00000000-0005-0000-0000-00009F110000}"/>
    <cellStyle name="Normal 2 2 3 2 3 2 2 2" xfId="4346" xr:uid="{00000000-0005-0000-0000-0000A0110000}"/>
    <cellStyle name="Normal 2 2 3 2 3 2 2 2 2" xfId="14419" xr:uid="{00000000-0005-0000-0000-0000A1110000}"/>
    <cellStyle name="Normal 2 2 3 2 3 2 2 2 2 2" xfId="44750" xr:uid="{00000000-0005-0000-0000-0000A2110000}"/>
    <cellStyle name="Normal 2 2 3 2 3 2 2 2 2 3" xfId="29517" xr:uid="{00000000-0005-0000-0000-0000A3110000}"/>
    <cellStyle name="Normal 2 2 3 2 3 2 2 2 3" xfId="9399" xr:uid="{00000000-0005-0000-0000-0000A4110000}"/>
    <cellStyle name="Normal 2 2 3 2 3 2 2 2 3 2" xfId="39733" xr:uid="{00000000-0005-0000-0000-0000A5110000}"/>
    <cellStyle name="Normal 2 2 3 2 3 2 2 2 3 3" xfId="24500" xr:uid="{00000000-0005-0000-0000-0000A6110000}"/>
    <cellStyle name="Normal 2 2 3 2 3 2 2 2 4" xfId="34720" xr:uid="{00000000-0005-0000-0000-0000A7110000}"/>
    <cellStyle name="Normal 2 2 3 2 3 2 2 2 5" xfId="19487" xr:uid="{00000000-0005-0000-0000-0000A8110000}"/>
    <cellStyle name="Normal 2 2 3 2 3 2 2 3" xfId="6038" xr:uid="{00000000-0005-0000-0000-0000A9110000}"/>
    <cellStyle name="Normal 2 2 3 2 3 2 2 3 2" xfId="16090" xr:uid="{00000000-0005-0000-0000-0000AA110000}"/>
    <cellStyle name="Normal 2 2 3 2 3 2 2 3 2 2" xfId="46421" xr:uid="{00000000-0005-0000-0000-0000AB110000}"/>
    <cellStyle name="Normal 2 2 3 2 3 2 2 3 2 3" xfId="31188" xr:uid="{00000000-0005-0000-0000-0000AC110000}"/>
    <cellStyle name="Normal 2 2 3 2 3 2 2 3 3" xfId="11070" xr:uid="{00000000-0005-0000-0000-0000AD110000}"/>
    <cellStyle name="Normal 2 2 3 2 3 2 2 3 3 2" xfId="41404" xr:uid="{00000000-0005-0000-0000-0000AE110000}"/>
    <cellStyle name="Normal 2 2 3 2 3 2 2 3 3 3" xfId="26171" xr:uid="{00000000-0005-0000-0000-0000AF110000}"/>
    <cellStyle name="Normal 2 2 3 2 3 2 2 3 4" xfId="36391" xr:uid="{00000000-0005-0000-0000-0000B0110000}"/>
    <cellStyle name="Normal 2 2 3 2 3 2 2 3 5" xfId="21158" xr:uid="{00000000-0005-0000-0000-0000B1110000}"/>
    <cellStyle name="Normal 2 2 3 2 3 2 2 4" xfId="12748" xr:uid="{00000000-0005-0000-0000-0000B2110000}"/>
    <cellStyle name="Normal 2 2 3 2 3 2 2 4 2" xfId="43079" xr:uid="{00000000-0005-0000-0000-0000B3110000}"/>
    <cellStyle name="Normal 2 2 3 2 3 2 2 4 3" xfId="27846" xr:uid="{00000000-0005-0000-0000-0000B4110000}"/>
    <cellStyle name="Normal 2 2 3 2 3 2 2 5" xfId="7727" xr:uid="{00000000-0005-0000-0000-0000B5110000}"/>
    <cellStyle name="Normal 2 2 3 2 3 2 2 5 2" xfId="38062" xr:uid="{00000000-0005-0000-0000-0000B6110000}"/>
    <cellStyle name="Normal 2 2 3 2 3 2 2 5 3" xfId="22829" xr:uid="{00000000-0005-0000-0000-0000B7110000}"/>
    <cellStyle name="Normal 2 2 3 2 3 2 2 6" xfId="33050" xr:uid="{00000000-0005-0000-0000-0000B8110000}"/>
    <cellStyle name="Normal 2 2 3 2 3 2 2 7" xfId="17816" xr:uid="{00000000-0005-0000-0000-0000B9110000}"/>
    <cellStyle name="Normal 2 2 3 2 3 2 3" xfId="3509" xr:uid="{00000000-0005-0000-0000-0000BA110000}"/>
    <cellStyle name="Normal 2 2 3 2 3 2 3 2" xfId="13583" xr:uid="{00000000-0005-0000-0000-0000BB110000}"/>
    <cellStyle name="Normal 2 2 3 2 3 2 3 2 2" xfId="43914" xr:uid="{00000000-0005-0000-0000-0000BC110000}"/>
    <cellStyle name="Normal 2 2 3 2 3 2 3 2 3" xfId="28681" xr:uid="{00000000-0005-0000-0000-0000BD110000}"/>
    <cellStyle name="Normal 2 2 3 2 3 2 3 3" xfId="8563" xr:uid="{00000000-0005-0000-0000-0000BE110000}"/>
    <cellStyle name="Normal 2 2 3 2 3 2 3 3 2" xfId="38897" xr:uid="{00000000-0005-0000-0000-0000BF110000}"/>
    <cellStyle name="Normal 2 2 3 2 3 2 3 3 3" xfId="23664" xr:uid="{00000000-0005-0000-0000-0000C0110000}"/>
    <cellStyle name="Normal 2 2 3 2 3 2 3 4" xfId="33884" xr:uid="{00000000-0005-0000-0000-0000C1110000}"/>
    <cellStyle name="Normal 2 2 3 2 3 2 3 5" xfId="18651" xr:uid="{00000000-0005-0000-0000-0000C2110000}"/>
    <cellStyle name="Normal 2 2 3 2 3 2 4" xfId="5202" xr:uid="{00000000-0005-0000-0000-0000C3110000}"/>
    <cellStyle name="Normal 2 2 3 2 3 2 4 2" xfId="15254" xr:uid="{00000000-0005-0000-0000-0000C4110000}"/>
    <cellStyle name="Normal 2 2 3 2 3 2 4 2 2" xfId="45585" xr:uid="{00000000-0005-0000-0000-0000C5110000}"/>
    <cellStyle name="Normal 2 2 3 2 3 2 4 2 3" xfId="30352" xr:uid="{00000000-0005-0000-0000-0000C6110000}"/>
    <cellStyle name="Normal 2 2 3 2 3 2 4 3" xfId="10234" xr:uid="{00000000-0005-0000-0000-0000C7110000}"/>
    <cellStyle name="Normal 2 2 3 2 3 2 4 3 2" xfId="40568" xr:uid="{00000000-0005-0000-0000-0000C8110000}"/>
    <cellStyle name="Normal 2 2 3 2 3 2 4 3 3" xfId="25335" xr:uid="{00000000-0005-0000-0000-0000C9110000}"/>
    <cellStyle name="Normal 2 2 3 2 3 2 4 4" xfId="35555" xr:uid="{00000000-0005-0000-0000-0000CA110000}"/>
    <cellStyle name="Normal 2 2 3 2 3 2 4 5" xfId="20322" xr:uid="{00000000-0005-0000-0000-0000CB110000}"/>
    <cellStyle name="Normal 2 2 3 2 3 2 5" xfId="11912" xr:uid="{00000000-0005-0000-0000-0000CC110000}"/>
    <cellStyle name="Normal 2 2 3 2 3 2 5 2" xfId="42243" xr:uid="{00000000-0005-0000-0000-0000CD110000}"/>
    <cellStyle name="Normal 2 2 3 2 3 2 5 3" xfId="27010" xr:uid="{00000000-0005-0000-0000-0000CE110000}"/>
    <cellStyle name="Normal 2 2 3 2 3 2 6" xfId="6891" xr:uid="{00000000-0005-0000-0000-0000CF110000}"/>
    <cellStyle name="Normal 2 2 3 2 3 2 6 2" xfId="37226" xr:uid="{00000000-0005-0000-0000-0000D0110000}"/>
    <cellStyle name="Normal 2 2 3 2 3 2 6 3" xfId="21993" xr:uid="{00000000-0005-0000-0000-0000D1110000}"/>
    <cellStyle name="Normal 2 2 3 2 3 2 7" xfId="32214" xr:uid="{00000000-0005-0000-0000-0000D2110000}"/>
    <cellStyle name="Normal 2 2 3 2 3 2 8" xfId="16980" xr:uid="{00000000-0005-0000-0000-0000D3110000}"/>
    <cellStyle name="Normal 2 2 3 2 3 3" xfId="2238" xr:uid="{00000000-0005-0000-0000-0000D4110000}"/>
    <cellStyle name="Normal 2 2 3 2 3 3 2" xfId="3928" xr:uid="{00000000-0005-0000-0000-0000D5110000}"/>
    <cellStyle name="Normal 2 2 3 2 3 3 2 2" xfId="14001" xr:uid="{00000000-0005-0000-0000-0000D6110000}"/>
    <cellStyle name="Normal 2 2 3 2 3 3 2 2 2" xfId="44332" xr:uid="{00000000-0005-0000-0000-0000D7110000}"/>
    <cellStyle name="Normal 2 2 3 2 3 3 2 2 3" xfId="29099" xr:uid="{00000000-0005-0000-0000-0000D8110000}"/>
    <cellStyle name="Normal 2 2 3 2 3 3 2 3" xfId="8981" xr:uid="{00000000-0005-0000-0000-0000D9110000}"/>
    <cellStyle name="Normal 2 2 3 2 3 3 2 3 2" xfId="39315" xr:uid="{00000000-0005-0000-0000-0000DA110000}"/>
    <cellStyle name="Normal 2 2 3 2 3 3 2 3 3" xfId="24082" xr:uid="{00000000-0005-0000-0000-0000DB110000}"/>
    <cellStyle name="Normal 2 2 3 2 3 3 2 4" xfId="34302" xr:uid="{00000000-0005-0000-0000-0000DC110000}"/>
    <cellStyle name="Normal 2 2 3 2 3 3 2 5" xfId="19069" xr:uid="{00000000-0005-0000-0000-0000DD110000}"/>
    <cellStyle name="Normal 2 2 3 2 3 3 3" xfId="5620" xr:uid="{00000000-0005-0000-0000-0000DE110000}"/>
    <cellStyle name="Normal 2 2 3 2 3 3 3 2" xfId="15672" xr:uid="{00000000-0005-0000-0000-0000DF110000}"/>
    <cellStyle name="Normal 2 2 3 2 3 3 3 2 2" xfId="46003" xr:uid="{00000000-0005-0000-0000-0000E0110000}"/>
    <cellStyle name="Normal 2 2 3 2 3 3 3 2 3" xfId="30770" xr:uid="{00000000-0005-0000-0000-0000E1110000}"/>
    <cellStyle name="Normal 2 2 3 2 3 3 3 3" xfId="10652" xr:uid="{00000000-0005-0000-0000-0000E2110000}"/>
    <cellStyle name="Normal 2 2 3 2 3 3 3 3 2" xfId="40986" xr:uid="{00000000-0005-0000-0000-0000E3110000}"/>
    <cellStyle name="Normal 2 2 3 2 3 3 3 3 3" xfId="25753" xr:uid="{00000000-0005-0000-0000-0000E4110000}"/>
    <cellStyle name="Normal 2 2 3 2 3 3 3 4" xfId="35973" xr:uid="{00000000-0005-0000-0000-0000E5110000}"/>
    <cellStyle name="Normal 2 2 3 2 3 3 3 5" xfId="20740" xr:uid="{00000000-0005-0000-0000-0000E6110000}"/>
    <cellStyle name="Normal 2 2 3 2 3 3 4" xfId="12330" xr:uid="{00000000-0005-0000-0000-0000E7110000}"/>
    <cellStyle name="Normal 2 2 3 2 3 3 4 2" xfId="42661" xr:uid="{00000000-0005-0000-0000-0000E8110000}"/>
    <cellStyle name="Normal 2 2 3 2 3 3 4 3" xfId="27428" xr:uid="{00000000-0005-0000-0000-0000E9110000}"/>
    <cellStyle name="Normal 2 2 3 2 3 3 5" xfId="7309" xr:uid="{00000000-0005-0000-0000-0000EA110000}"/>
    <cellStyle name="Normal 2 2 3 2 3 3 5 2" xfId="37644" xr:uid="{00000000-0005-0000-0000-0000EB110000}"/>
    <cellStyle name="Normal 2 2 3 2 3 3 5 3" xfId="22411" xr:uid="{00000000-0005-0000-0000-0000EC110000}"/>
    <cellStyle name="Normal 2 2 3 2 3 3 6" xfId="32632" xr:uid="{00000000-0005-0000-0000-0000ED110000}"/>
    <cellStyle name="Normal 2 2 3 2 3 3 7" xfId="17398" xr:uid="{00000000-0005-0000-0000-0000EE110000}"/>
    <cellStyle name="Normal 2 2 3 2 3 4" xfId="3091" xr:uid="{00000000-0005-0000-0000-0000EF110000}"/>
    <cellStyle name="Normal 2 2 3 2 3 4 2" xfId="13165" xr:uid="{00000000-0005-0000-0000-0000F0110000}"/>
    <cellStyle name="Normal 2 2 3 2 3 4 2 2" xfId="43496" xr:uid="{00000000-0005-0000-0000-0000F1110000}"/>
    <cellStyle name="Normal 2 2 3 2 3 4 2 3" xfId="28263" xr:uid="{00000000-0005-0000-0000-0000F2110000}"/>
    <cellStyle name="Normal 2 2 3 2 3 4 3" xfId="8145" xr:uid="{00000000-0005-0000-0000-0000F3110000}"/>
    <cellStyle name="Normal 2 2 3 2 3 4 3 2" xfId="38479" xr:uid="{00000000-0005-0000-0000-0000F4110000}"/>
    <cellStyle name="Normal 2 2 3 2 3 4 3 3" xfId="23246" xr:uid="{00000000-0005-0000-0000-0000F5110000}"/>
    <cellStyle name="Normal 2 2 3 2 3 4 4" xfId="33466" xr:uid="{00000000-0005-0000-0000-0000F6110000}"/>
    <cellStyle name="Normal 2 2 3 2 3 4 5" xfId="18233" xr:uid="{00000000-0005-0000-0000-0000F7110000}"/>
    <cellStyle name="Normal 2 2 3 2 3 5" xfId="4784" xr:uid="{00000000-0005-0000-0000-0000F8110000}"/>
    <cellStyle name="Normal 2 2 3 2 3 5 2" xfId="14836" xr:uid="{00000000-0005-0000-0000-0000F9110000}"/>
    <cellStyle name="Normal 2 2 3 2 3 5 2 2" xfId="45167" xr:uid="{00000000-0005-0000-0000-0000FA110000}"/>
    <cellStyle name="Normal 2 2 3 2 3 5 2 3" xfId="29934" xr:uid="{00000000-0005-0000-0000-0000FB110000}"/>
    <cellStyle name="Normal 2 2 3 2 3 5 3" xfId="9816" xr:uid="{00000000-0005-0000-0000-0000FC110000}"/>
    <cellStyle name="Normal 2 2 3 2 3 5 3 2" xfId="40150" xr:uid="{00000000-0005-0000-0000-0000FD110000}"/>
    <cellStyle name="Normal 2 2 3 2 3 5 3 3" xfId="24917" xr:uid="{00000000-0005-0000-0000-0000FE110000}"/>
    <cellStyle name="Normal 2 2 3 2 3 5 4" xfId="35137" xr:uid="{00000000-0005-0000-0000-0000FF110000}"/>
    <cellStyle name="Normal 2 2 3 2 3 5 5" xfId="19904" xr:uid="{00000000-0005-0000-0000-000000120000}"/>
    <cellStyle name="Normal 2 2 3 2 3 6" xfId="11494" xr:uid="{00000000-0005-0000-0000-000001120000}"/>
    <cellStyle name="Normal 2 2 3 2 3 6 2" xfId="41825" xr:uid="{00000000-0005-0000-0000-000002120000}"/>
    <cellStyle name="Normal 2 2 3 2 3 6 3" xfId="26592" xr:uid="{00000000-0005-0000-0000-000003120000}"/>
    <cellStyle name="Normal 2 2 3 2 3 7" xfId="6473" xr:uid="{00000000-0005-0000-0000-000004120000}"/>
    <cellStyle name="Normal 2 2 3 2 3 7 2" xfId="36808" xr:uid="{00000000-0005-0000-0000-000005120000}"/>
    <cellStyle name="Normal 2 2 3 2 3 7 3" xfId="21575" xr:uid="{00000000-0005-0000-0000-000006120000}"/>
    <cellStyle name="Normal 2 2 3 2 3 8" xfId="31796" xr:uid="{00000000-0005-0000-0000-000007120000}"/>
    <cellStyle name="Normal 2 2 3 2 3 9" xfId="16562" xr:uid="{00000000-0005-0000-0000-000008120000}"/>
    <cellStyle name="Normal 2 2 3 2 4" xfId="1609" xr:uid="{00000000-0005-0000-0000-000009120000}"/>
    <cellStyle name="Normal 2 2 3 2 4 2" xfId="2448" xr:uid="{00000000-0005-0000-0000-00000A120000}"/>
    <cellStyle name="Normal 2 2 3 2 4 2 2" xfId="4138" xr:uid="{00000000-0005-0000-0000-00000B120000}"/>
    <cellStyle name="Normal 2 2 3 2 4 2 2 2" xfId="14211" xr:uid="{00000000-0005-0000-0000-00000C120000}"/>
    <cellStyle name="Normal 2 2 3 2 4 2 2 2 2" xfId="44542" xr:uid="{00000000-0005-0000-0000-00000D120000}"/>
    <cellStyle name="Normal 2 2 3 2 4 2 2 2 3" xfId="29309" xr:uid="{00000000-0005-0000-0000-00000E120000}"/>
    <cellStyle name="Normal 2 2 3 2 4 2 2 3" xfId="9191" xr:uid="{00000000-0005-0000-0000-00000F120000}"/>
    <cellStyle name="Normal 2 2 3 2 4 2 2 3 2" xfId="39525" xr:uid="{00000000-0005-0000-0000-000010120000}"/>
    <cellStyle name="Normal 2 2 3 2 4 2 2 3 3" xfId="24292" xr:uid="{00000000-0005-0000-0000-000011120000}"/>
    <cellStyle name="Normal 2 2 3 2 4 2 2 4" xfId="34512" xr:uid="{00000000-0005-0000-0000-000012120000}"/>
    <cellStyle name="Normal 2 2 3 2 4 2 2 5" xfId="19279" xr:uid="{00000000-0005-0000-0000-000013120000}"/>
    <cellStyle name="Normal 2 2 3 2 4 2 3" xfId="5830" xr:uid="{00000000-0005-0000-0000-000014120000}"/>
    <cellStyle name="Normal 2 2 3 2 4 2 3 2" xfId="15882" xr:uid="{00000000-0005-0000-0000-000015120000}"/>
    <cellStyle name="Normal 2 2 3 2 4 2 3 2 2" xfId="46213" xr:uid="{00000000-0005-0000-0000-000016120000}"/>
    <cellStyle name="Normal 2 2 3 2 4 2 3 2 3" xfId="30980" xr:uid="{00000000-0005-0000-0000-000017120000}"/>
    <cellStyle name="Normal 2 2 3 2 4 2 3 3" xfId="10862" xr:uid="{00000000-0005-0000-0000-000018120000}"/>
    <cellStyle name="Normal 2 2 3 2 4 2 3 3 2" xfId="41196" xr:uid="{00000000-0005-0000-0000-000019120000}"/>
    <cellStyle name="Normal 2 2 3 2 4 2 3 3 3" xfId="25963" xr:uid="{00000000-0005-0000-0000-00001A120000}"/>
    <cellStyle name="Normal 2 2 3 2 4 2 3 4" xfId="36183" xr:uid="{00000000-0005-0000-0000-00001B120000}"/>
    <cellStyle name="Normal 2 2 3 2 4 2 3 5" xfId="20950" xr:uid="{00000000-0005-0000-0000-00001C120000}"/>
    <cellStyle name="Normal 2 2 3 2 4 2 4" xfId="12540" xr:uid="{00000000-0005-0000-0000-00001D120000}"/>
    <cellStyle name="Normal 2 2 3 2 4 2 4 2" xfId="42871" xr:uid="{00000000-0005-0000-0000-00001E120000}"/>
    <cellStyle name="Normal 2 2 3 2 4 2 4 3" xfId="27638" xr:uid="{00000000-0005-0000-0000-00001F120000}"/>
    <cellStyle name="Normal 2 2 3 2 4 2 5" xfId="7519" xr:uid="{00000000-0005-0000-0000-000020120000}"/>
    <cellStyle name="Normal 2 2 3 2 4 2 5 2" xfId="37854" xr:uid="{00000000-0005-0000-0000-000021120000}"/>
    <cellStyle name="Normal 2 2 3 2 4 2 5 3" xfId="22621" xr:uid="{00000000-0005-0000-0000-000022120000}"/>
    <cellStyle name="Normal 2 2 3 2 4 2 6" xfId="32842" xr:uid="{00000000-0005-0000-0000-000023120000}"/>
    <cellStyle name="Normal 2 2 3 2 4 2 7" xfId="17608" xr:uid="{00000000-0005-0000-0000-000024120000}"/>
    <cellStyle name="Normal 2 2 3 2 4 3" xfId="3301" xr:uid="{00000000-0005-0000-0000-000025120000}"/>
    <cellStyle name="Normal 2 2 3 2 4 3 2" xfId="13375" xr:uid="{00000000-0005-0000-0000-000026120000}"/>
    <cellStyle name="Normal 2 2 3 2 4 3 2 2" xfId="43706" xr:uid="{00000000-0005-0000-0000-000027120000}"/>
    <cellStyle name="Normal 2 2 3 2 4 3 2 3" xfId="28473" xr:uid="{00000000-0005-0000-0000-000028120000}"/>
    <cellStyle name="Normal 2 2 3 2 4 3 3" xfId="8355" xr:uid="{00000000-0005-0000-0000-000029120000}"/>
    <cellStyle name="Normal 2 2 3 2 4 3 3 2" xfId="38689" xr:uid="{00000000-0005-0000-0000-00002A120000}"/>
    <cellStyle name="Normal 2 2 3 2 4 3 3 3" xfId="23456" xr:uid="{00000000-0005-0000-0000-00002B120000}"/>
    <cellStyle name="Normal 2 2 3 2 4 3 4" xfId="33676" xr:uid="{00000000-0005-0000-0000-00002C120000}"/>
    <cellStyle name="Normal 2 2 3 2 4 3 5" xfId="18443" xr:uid="{00000000-0005-0000-0000-00002D120000}"/>
    <cellStyle name="Normal 2 2 3 2 4 4" xfId="4994" xr:uid="{00000000-0005-0000-0000-00002E120000}"/>
    <cellStyle name="Normal 2 2 3 2 4 4 2" xfId="15046" xr:uid="{00000000-0005-0000-0000-00002F120000}"/>
    <cellStyle name="Normal 2 2 3 2 4 4 2 2" xfId="45377" xr:uid="{00000000-0005-0000-0000-000030120000}"/>
    <cellStyle name="Normal 2 2 3 2 4 4 2 3" xfId="30144" xr:uid="{00000000-0005-0000-0000-000031120000}"/>
    <cellStyle name="Normal 2 2 3 2 4 4 3" xfId="10026" xr:uid="{00000000-0005-0000-0000-000032120000}"/>
    <cellStyle name="Normal 2 2 3 2 4 4 3 2" xfId="40360" xr:uid="{00000000-0005-0000-0000-000033120000}"/>
    <cellStyle name="Normal 2 2 3 2 4 4 3 3" xfId="25127" xr:uid="{00000000-0005-0000-0000-000034120000}"/>
    <cellStyle name="Normal 2 2 3 2 4 4 4" xfId="35347" xr:uid="{00000000-0005-0000-0000-000035120000}"/>
    <cellStyle name="Normal 2 2 3 2 4 4 5" xfId="20114" xr:uid="{00000000-0005-0000-0000-000036120000}"/>
    <cellStyle name="Normal 2 2 3 2 4 5" xfId="11704" xr:uid="{00000000-0005-0000-0000-000037120000}"/>
    <cellStyle name="Normal 2 2 3 2 4 5 2" xfId="42035" xr:uid="{00000000-0005-0000-0000-000038120000}"/>
    <cellStyle name="Normal 2 2 3 2 4 5 3" xfId="26802" xr:uid="{00000000-0005-0000-0000-000039120000}"/>
    <cellStyle name="Normal 2 2 3 2 4 6" xfId="6683" xr:uid="{00000000-0005-0000-0000-00003A120000}"/>
    <cellStyle name="Normal 2 2 3 2 4 6 2" xfId="37018" xr:uid="{00000000-0005-0000-0000-00003B120000}"/>
    <cellStyle name="Normal 2 2 3 2 4 6 3" xfId="21785" xr:uid="{00000000-0005-0000-0000-00003C120000}"/>
    <cellStyle name="Normal 2 2 3 2 4 7" xfId="32006" xr:uid="{00000000-0005-0000-0000-00003D120000}"/>
    <cellStyle name="Normal 2 2 3 2 4 8" xfId="16772" xr:uid="{00000000-0005-0000-0000-00003E120000}"/>
    <cellStyle name="Normal 2 2 3 2 5" xfId="2030" xr:uid="{00000000-0005-0000-0000-00003F120000}"/>
    <cellStyle name="Normal 2 2 3 2 5 2" xfId="3720" xr:uid="{00000000-0005-0000-0000-000040120000}"/>
    <cellStyle name="Normal 2 2 3 2 5 2 2" xfId="13793" xr:uid="{00000000-0005-0000-0000-000041120000}"/>
    <cellStyle name="Normal 2 2 3 2 5 2 2 2" xfId="44124" xr:uid="{00000000-0005-0000-0000-000042120000}"/>
    <cellStyle name="Normal 2 2 3 2 5 2 2 3" xfId="28891" xr:uid="{00000000-0005-0000-0000-000043120000}"/>
    <cellStyle name="Normal 2 2 3 2 5 2 3" xfId="8773" xr:uid="{00000000-0005-0000-0000-000044120000}"/>
    <cellStyle name="Normal 2 2 3 2 5 2 3 2" xfId="39107" xr:uid="{00000000-0005-0000-0000-000045120000}"/>
    <cellStyle name="Normal 2 2 3 2 5 2 3 3" xfId="23874" xr:uid="{00000000-0005-0000-0000-000046120000}"/>
    <cellStyle name="Normal 2 2 3 2 5 2 4" xfId="34094" xr:uid="{00000000-0005-0000-0000-000047120000}"/>
    <cellStyle name="Normal 2 2 3 2 5 2 5" xfId="18861" xr:uid="{00000000-0005-0000-0000-000048120000}"/>
    <cellStyle name="Normal 2 2 3 2 5 3" xfId="5412" xr:uid="{00000000-0005-0000-0000-000049120000}"/>
    <cellStyle name="Normal 2 2 3 2 5 3 2" xfId="15464" xr:uid="{00000000-0005-0000-0000-00004A120000}"/>
    <cellStyle name="Normal 2 2 3 2 5 3 2 2" xfId="45795" xr:uid="{00000000-0005-0000-0000-00004B120000}"/>
    <cellStyle name="Normal 2 2 3 2 5 3 2 3" xfId="30562" xr:uid="{00000000-0005-0000-0000-00004C120000}"/>
    <cellStyle name="Normal 2 2 3 2 5 3 3" xfId="10444" xr:uid="{00000000-0005-0000-0000-00004D120000}"/>
    <cellStyle name="Normal 2 2 3 2 5 3 3 2" xfId="40778" xr:uid="{00000000-0005-0000-0000-00004E120000}"/>
    <cellStyle name="Normal 2 2 3 2 5 3 3 3" xfId="25545" xr:uid="{00000000-0005-0000-0000-00004F120000}"/>
    <cellStyle name="Normal 2 2 3 2 5 3 4" xfId="35765" xr:uid="{00000000-0005-0000-0000-000050120000}"/>
    <cellStyle name="Normal 2 2 3 2 5 3 5" xfId="20532" xr:uid="{00000000-0005-0000-0000-000051120000}"/>
    <cellStyle name="Normal 2 2 3 2 5 4" xfId="12122" xr:uid="{00000000-0005-0000-0000-000052120000}"/>
    <cellStyle name="Normal 2 2 3 2 5 4 2" xfId="42453" xr:uid="{00000000-0005-0000-0000-000053120000}"/>
    <cellStyle name="Normal 2 2 3 2 5 4 3" xfId="27220" xr:uid="{00000000-0005-0000-0000-000054120000}"/>
    <cellStyle name="Normal 2 2 3 2 5 5" xfId="7101" xr:uid="{00000000-0005-0000-0000-000055120000}"/>
    <cellStyle name="Normal 2 2 3 2 5 5 2" xfId="37436" xr:uid="{00000000-0005-0000-0000-000056120000}"/>
    <cellStyle name="Normal 2 2 3 2 5 5 3" xfId="22203" xr:uid="{00000000-0005-0000-0000-000057120000}"/>
    <cellStyle name="Normal 2 2 3 2 5 6" xfId="32424" xr:uid="{00000000-0005-0000-0000-000058120000}"/>
    <cellStyle name="Normal 2 2 3 2 5 7" xfId="17190" xr:uid="{00000000-0005-0000-0000-000059120000}"/>
    <cellStyle name="Normal 2 2 3 2 6" xfId="2883" xr:uid="{00000000-0005-0000-0000-00005A120000}"/>
    <cellStyle name="Normal 2 2 3 2 6 2" xfId="12957" xr:uid="{00000000-0005-0000-0000-00005B120000}"/>
    <cellStyle name="Normal 2 2 3 2 6 2 2" xfId="43288" xr:uid="{00000000-0005-0000-0000-00005C120000}"/>
    <cellStyle name="Normal 2 2 3 2 6 2 3" xfId="28055" xr:uid="{00000000-0005-0000-0000-00005D120000}"/>
    <cellStyle name="Normal 2 2 3 2 6 3" xfId="7937" xr:uid="{00000000-0005-0000-0000-00005E120000}"/>
    <cellStyle name="Normal 2 2 3 2 6 3 2" xfId="38271" xr:uid="{00000000-0005-0000-0000-00005F120000}"/>
    <cellStyle name="Normal 2 2 3 2 6 3 3" xfId="23038" xr:uid="{00000000-0005-0000-0000-000060120000}"/>
    <cellStyle name="Normal 2 2 3 2 6 4" xfId="33258" xr:uid="{00000000-0005-0000-0000-000061120000}"/>
    <cellStyle name="Normal 2 2 3 2 6 5" xfId="18025" xr:uid="{00000000-0005-0000-0000-000062120000}"/>
    <cellStyle name="Normal 2 2 3 2 7" xfId="4576" xr:uid="{00000000-0005-0000-0000-000063120000}"/>
    <cellStyle name="Normal 2 2 3 2 7 2" xfId="14628" xr:uid="{00000000-0005-0000-0000-000064120000}"/>
    <cellStyle name="Normal 2 2 3 2 7 2 2" xfId="44959" xr:uid="{00000000-0005-0000-0000-000065120000}"/>
    <cellStyle name="Normal 2 2 3 2 7 2 3" xfId="29726" xr:uid="{00000000-0005-0000-0000-000066120000}"/>
    <cellStyle name="Normal 2 2 3 2 7 3" xfId="9608" xr:uid="{00000000-0005-0000-0000-000067120000}"/>
    <cellStyle name="Normal 2 2 3 2 7 3 2" xfId="39942" xr:uid="{00000000-0005-0000-0000-000068120000}"/>
    <cellStyle name="Normal 2 2 3 2 7 3 3" xfId="24709" xr:uid="{00000000-0005-0000-0000-000069120000}"/>
    <cellStyle name="Normal 2 2 3 2 7 4" xfId="34929" xr:uid="{00000000-0005-0000-0000-00006A120000}"/>
    <cellStyle name="Normal 2 2 3 2 7 5" xfId="19696" xr:uid="{00000000-0005-0000-0000-00006B120000}"/>
    <cellStyle name="Normal 2 2 3 2 8" xfId="11286" xr:uid="{00000000-0005-0000-0000-00006C120000}"/>
    <cellStyle name="Normal 2 2 3 2 8 2" xfId="41617" xr:uid="{00000000-0005-0000-0000-00006D120000}"/>
    <cellStyle name="Normal 2 2 3 2 8 3" xfId="26384" xr:uid="{00000000-0005-0000-0000-00006E120000}"/>
    <cellStyle name="Normal 2 2 3 2 9" xfId="6265" xr:uid="{00000000-0005-0000-0000-00006F120000}"/>
    <cellStyle name="Normal 2 2 3 2 9 2" xfId="36600" xr:uid="{00000000-0005-0000-0000-000070120000}"/>
    <cellStyle name="Normal 2 2 3 2 9 3" xfId="21367" xr:uid="{00000000-0005-0000-0000-000071120000}"/>
    <cellStyle name="Normal 2 2 3 3" xfId="1229" xr:uid="{00000000-0005-0000-0000-000072120000}"/>
    <cellStyle name="Normal 2 2 3 3 10" xfId="16406" xr:uid="{00000000-0005-0000-0000-000073120000}"/>
    <cellStyle name="Normal 2 2 3 3 2" xfId="1448" xr:uid="{00000000-0005-0000-0000-000074120000}"/>
    <cellStyle name="Normal 2 2 3 3 2 2" xfId="1869" xr:uid="{00000000-0005-0000-0000-000075120000}"/>
    <cellStyle name="Normal 2 2 3 3 2 2 2" xfId="2708" xr:uid="{00000000-0005-0000-0000-000076120000}"/>
    <cellStyle name="Normal 2 2 3 3 2 2 2 2" xfId="4398" xr:uid="{00000000-0005-0000-0000-000077120000}"/>
    <cellStyle name="Normal 2 2 3 3 2 2 2 2 2" xfId="14471" xr:uid="{00000000-0005-0000-0000-000078120000}"/>
    <cellStyle name="Normal 2 2 3 3 2 2 2 2 2 2" xfId="44802" xr:uid="{00000000-0005-0000-0000-000079120000}"/>
    <cellStyle name="Normal 2 2 3 3 2 2 2 2 2 3" xfId="29569" xr:uid="{00000000-0005-0000-0000-00007A120000}"/>
    <cellStyle name="Normal 2 2 3 3 2 2 2 2 3" xfId="9451" xr:uid="{00000000-0005-0000-0000-00007B120000}"/>
    <cellStyle name="Normal 2 2 3 3 2 2 2 2 3 2" xfId="39785" xr:uid="{00000000-0005-0000-0000-00007C120000}"/>
    <cellStyle name="Normal 2 2 3 3 2 2 2 2 3 3" xfId="24552" xr:uid="{00000000-0005-0000-0000-00007D120000}"/>
    <cellStyle name="Normal 2 2 3 3 2 2 2 2 4" xfId="34772" xr:uid="{00000000-0005-0000-0000-00007E120000}"/>
    <cellStyle name="Normal 2 2 3 3 2 2 2 2 5" xfId="19539" xr:uid="{00000000-0005-0000-0000-00007F120000}"/>
    <cellStyle name="Normal 2 2 3 3 2 2 2 3" xfId="6090" xr:uid="{00000000-0005-0000-0000-000080120000}"/>
    <cellStyle name="Normal 2 2 3 3 2 2 2 3 2" xfId="16142" xr:uid="{00000000-0005-0000-0000-000081120000}"/>
    <cellStyle name="Normal 2 2 3 3 2 2 2 3 2 2" xfId="46473" xr:uid="{00000000-0005-0000-0000-000082120000}"/>
    <cellStyle name="Normal 2 2 3 3 2 2 2 3 2 3" xfId="31240" xr:uid="{00000000-0005-0000-0000-000083120000}"/>
    <cellStyle name="Normal 2 2 3 3 2 2 2 3 3" xfId="11122" xr:uid="{00000000-0005-0000-0000-000084120000}"/>
    <cellStyle name="Normal 2 2 3 3 2 2 2 3 3 2" xfId="41456" xr:uid="{00000000-0005-0000-0000-000085120000}"/>
    <cellStyle name="Normal 2 2 3 3 2 2 2 3 3 3" xfId="26223" xr:uid="{00000000-0005-0000-0000-000086120000}"/>
    <cellStyle name="Normal 2 2 3 3 2 2 2 3 4" xfId="36443" xr:uid="{00000000-0005-0000-0000-000087120000}"/>
    <cellStyle name="Normal 2 2 3 3 2 2 2 3 5" xfId="21210" xr:uid="{00000000-0005-0000-0000-000088120000}"/>
    <cellStyle name="Normal 2 2 3 3 2 2 2 4" xfId="12800" xr:uid="{00000000-0005-0000-0000-000089120000}"/>
    <cellStyle name="Normal 2 2 3 3 2 2 2 4 2" xfId="43131" xr:uid="{00000000-0005-0000-0000-00008A120000}"/>
    <cellStyle name="Normal 2 2 3 3 2 2 2 4 3" xfId="27898" xr:uid="{00000000-0005-0000-0000-00008B120000}"/>
    <cellStyle name="Normal 2 2 3 3 2 2 2 5" xfId="7779" xr:uid="{00000000-0005-0000-0000-00008C120000}"/>
    <cellStyle name="Normal 2 2 3 3 2 2 2 5 2" xfId="38114" xr:uid="{00000000-0005-0000-0000-00008D120000}"/>
    <cellStyle name="Normal 2 2 3 3 2 2 2 5 3" xfId="22881" xr:uid="{00000000-0005-0000-0000-00008E120000}"/>
    <cellStyle name="Normal 2 2 3 3 2 2 2 6" xfId="33102" xr:uid="{00000000-0005-0000-0000-00008F120000}"/>
    <cellStyle name="Normal 2 2 3 3 2 2 2 7" xfId="17868" xr:uid="{00000000-0005-0000-0000-000090120000}"/>
    <cellStyle name="Normal 2 2 3 3 2 2 3" xfId="3561" xr:uid="{00000000-0005-0000-0000-000091120000}"/>
    <cellStyle name="Normal 2 2 3 3 2 2 3 2" xfId="13635" xr:uid="{00000000-0005-0000-0000-000092120000}"/>
    <cellStyle name="Normal 2 2 3 3 2 2 3 2 2" xfId="43966" xr:uid="{00000000-0005-0000-0000-000093120000}"/>
    <cellStyle name="Normal 2 2 3 3 2 2 3 2 3" xfId="28733" xr:uid="{00000000-0005-0000-0000-000094120000}"/>
    <cellStyle name="Normal 2 2 3 3 2 2 3 3" xfId="8615" xr:uid="{00000000-0005-0000-0000-000095120000}"/>
    <cellStyle name="Normal 2 2 3 3 2 2 3 3 2" xfId="38949" xr:uid="{00000000-0005-0000-0000-000096120000}"/>
    <cellStyle name="Normal 2 2 3 3 2 2 3 3 3" xfId="23716" xr:uid="{00000000-0005-0000-0000-000097120000}"/>
    <cellStyle name="Normal 2 2 3 3 2 2 3 4" xfId="33936" xr:uid="{00000000-0005-0000-0000-000098120000}"/>
    <cellStyle name="Normal 2 2 3 3 2 2 3 5" xfId="18703" xr:uid="{00000000-0005-0000-0000-000099120000}"/>
    <cellStyle name="Normal 2 2 3 3 2 2 4" xfId="5254" xr:uid="{00000000-0005-0000-0000-00009A120000}"/>
    <cellStyle name="Normal 2 2 3 3 2 2 4 2" xfId="15306" xr:uid="{00000000-0005-0000-0000-00009B120000}"/>
    <cellStyle name="Normal 2 2 3 3 2 2 4 2 2" xfId="45637" xr:uid="{00000000-0005-0000-0000-00009C120000}"/>
    <cellStyle name="Normal 2 2 3 3 2 2 4 2 3" xfId="30404" xr:uid="{00000000-0005-0000-0000-00009D120000}"/>
    <cellStyle name="Normal 2 2 3 3 2 2 4 3" xfId="10286" xr:uid="{00000000-0005-0000-0000-00009E120000}"/>
    <cellStyle name="Normal 2 2 3 3 2 2 4 3 2" xfId="40620" xr:uid="{00000000-0005-0000-0000-00009F120000}"/>
    <cellStyle name="Normal 2 2 3 3 2 2 4 3 3" xfId="25387" xr:uid="{00000000-0005-0000-0000-0000A0120000}"/>
    <cellStyle name="Normal 2 2 3 3 2 2 4 4" xfId="35607" xr:uid="{00000000-0005-0000-0000-0000A1120000}"/>
    <cellStyle name="Normal 2 2 3 3 2 2 4 5" xfId="20374" xr:uid="{00000000-0005-0000-0000-0000A2120000}"/>
    <cellStyle name="Normal 2 2 3 3 2 2 5" xfId="11964" xr:uid="{00000000-0005-0000-0000-0000A3120000}"/>
    <cellStyle name="Normal 2 2 3 3 2 2 5 2" xfId="42295" xr:uid="{00000000-0005-0000-0000-0000A4120000}"/>
    <cellStyle name="Normal 2 2 3 3 2 2 5 3" xfId="27062" xr:uid="{00000000-0005-0000-0000-0000A5120000}"/>
    <cellStyle name="Normal 2 2 3 3 2 2 6" xfId="6943" xr:uid="{00000000-0005-0000-0000-0000A6120000}"/>
    <cellStyle name="Normal 2 2 3 3 2 2 6 2" xfId="37278" xr:uid="{00000000-0005-0000-0000-0000A7120000}"/>
    <cellStyle name="Normal 2 2 3 3 2 2 6 3" xfId="22045" xr:uid="{00000000-0005-0000-0000-0000A8120000}"/>
    <cellStyle name="Normal 2 2 3 3 2 2 7" xfId="32266" xr:uid="{00000000-0005-0000-0000-0000A9120000}"/>
    <cellStyle name="Normal 2 2 3 3 2 2 8" xfId="17032" xr:uid="{00000000-0005-0000-0000-0000AA120000}"/>
    <cellStyle name="Normal 2 2 3 3 2 3" xfId="2290" xr:uid="{00000000-0005-0000-0000-0000AB120000}"/>
    <cellStyle name="Normal 2 2 3 3 2 3 2" xfId="3980" xr:uid="{00000000-0005-0000-0000-0000AC120000}"/>
    <cellStyle name="Normal 2 2 3 3 2 3 2 2" xfId="14053" xr:uid="{00000000-0005-0000-0000-0000AD120000}"/>
    <cellStyle name="Normal 2 2 3 3 2 3 2 2 2" xfId="44384" xr:uid="{00000000-0005-0000-0000-0000AE120000}"/>
    <cellStyle name="Normal 2 2 3 3 2 3 2 2 3" xfId="29151" xr:uid="{00000000-0005-0000-0000-0000AF120000}"/>
    <cellStyle name="Normal 2 2 3 3 2 3 2 3" xfId="9033" xr:uid="{00000000-0005-0000-0000-0000B0120000}"/>
    <cellStyle name="Normal 2 2 3 3 2 3 2 3 2" xfId="39367" xr:uid="{00000000-0005-0000-0000-0000B1120000}"/>
    <cellStyle name="Normal 2 2 3 3 2 3 2 3 3" xfId="24134" xr:uid="{00000000-0005-0000-0000-0000B2120000}"/>
    <cellStyle name="Normal 2 2 3 3 2 3 2 4" xfId="34354" xr:uid="{00000000-0005-0000-0000-0000B3120000}"/>
    <cellStyle name="Normal 2 2 3 3 2 3 2 5" xfId="19121" xr:uid="{00000000-0005-0000-0000-0000B4120000}"/>
    <cellStyle name="Normal 2 2 3 3 2 3 3" xfId="5672" xr:uid="{00000000-0005-0000-0000-0000B5120000}"/>
    <cellStyle name="Normal 2 2 3 3 2 3 3 2" xfId="15724" xr:uid="{00000000-0005-0000-0000-0000B6120000}"/>
    <cellStyle name="Normal 2 2 3 3 2 3 3 2 2" xfId="46055" xr:uid="{00000000-0005-0000-0000-0000B7120000}"/>
    <cellStyle name="Normal 2 2 3 3 2 3 3 2 3" xfId="30822" xr:uid="{00000000-0005-0000-0000-0000B8120000}"/>
    <cellStyle name="Normal 2 2 3 3 2 3 3 3" xfId="10704" xr:uid="{00000000-0005-0000-0000-0000B9120000}"/>
    <cellStyle name="Normal 2 2 3 3 2 3 3 3 2" xfId="41038" xr:uid="{00000000-0005-0000-0000-0000BA120000}"/>
    <cellStyle name="Normal 2 2 3 3 2 3 3 3 3" xfId="25805" xr:uid="{00000000-0005-0000-0000-0000BB120000}"/>
    <cellStyle name="Normal 2 2 3 3 2 3 3 4" xfId="36025" xr:uid="{00000000-0005-0000-0000-0000BC120000}"/>
    <cellStyle name="Normal 2 2 3 3 2 3 3 5" xfId="20792" xr:uid="{00000000-0005-0000-0000-0000BD120000}"/>
    <cellStyle name="Normal 2 2 3 3 2 3 4" xfId="12382" xr:uid="{00000000-0005-0000-0000-0000BE120000}"/>
    <cellStyle name="Normal 2 2 3 3 2 3 4 2" xfId="42713" xr:uid="{00000000-0005-0000-0000-0000BF120000}"/>
    <cellStyle name="Normal 2 2 3 3 2 3 4 3" xfId="27480" xr:uid="{00000000-0005-0000-0000-0000C0120000}"/>
    <cellStyle name="Normal 2 2 3 3 2 3 5" xfId="7361" xr:uid="{00000000-0005-0000-0000-0000C1120000}"/>
    <cellStyle name="Normal 2 2 3 3 2 3 5 2" xfId="37696" xr:uid="{00000000-0005-0000-0000-0000C2120000}"/>
    <cellStyle name="Normal 2 2 3 3 2 3 5 3" xfId="22463" xr:uid="{00000000-0005-0000-0000-0000C3120000}"/>
    <cellStyle name="Normal 2 2 3 3 2 3 6" xfId="32684" xr:uid="{00000000-0005-0000-0000-0000C4120000}"/>
    <cellStyle name="Normal 2 2 3 3 2 3 7" xfId="17450" xr:uid="{00000000-0005-0000-0000-0000C5120000}"/>
    <cellStyle name="Normal 2 2 3 3 2 4" xfId="3143" xr:uid="{00000000-0005-0000-0000-0000C6120000}"/>
    <cellStyle name="Normal 2 2 3 3 2 4 2" xfId="13217" xr:uid="{00000000-0005-0000-0000-0000C7120000}"/>
    <cellStyle name="Normal 2 2 3 3 2 4 2 2" xfId="43548" xr:uid="{00000000-0005-0000-0000-0000C8120000}"/>
    <cellStyle name="Normal 2 2 3 3 2 4 2 3" xfId="28315" xr:uid="{00000000-0005-0000-0000-0000C9120000}"/>
    <cellStyle name="Normal 2 2 3 3 2 4 3" xfId="8197" xr:uid="{00000000-0005-0000-0000-0000CA120000}"/>
    <cellStyle name="Normal 2 2 3 3 2 4 3 2" xfId="38531" xr:uid="{00000000-0005-0000-0000-0000CB120000}"/>
    <cellStyle name="Normal 2 2 3 3 2 4 3 3" xfId="23298" xr:uid="{00000000-0005-0000-0000-0000CC120000}"/>
    <cellStyle name="Normal 2 2 3 3 2 4 4" xfId="33518" xr:uid="{00000000-0005-0000-0000-0000CD120000}"/>
    <cellStyle name="Normal 2 2 3 3 2 4 5" xfId="18285" xr:uid="{00000000-0005-0000-0000-0000CE120000}"/>
    <cellStyle name="Normal 2 2 3 3 2 5" xfId="4836" xr:uid="{00000000-0005-0000-0000-0000CF120000}"/>
    <cellStyle name="Normal 2 2 3 3 2 5 2" xfId="14888" xr:uid="{00000000-0005-0000-0000-0000D0120000}"/>
    <cellStyle name="Normal 2 2 3 3 2 5 2 2" xfId="45219" xr:uid="{00000000-0005-0000-0000-0000D1120000}"/>
    <cellStyle name="Normal 2 2 3 3 2 5 2 3" xfId="29986" xr:uid="{00000000-0005-0000-0000-0000D2120000}"/>
    <cellStyle name="Normal 2 2 3 3 2 5 3" xfId="9868" xr:uid="{00000000-0005-0000-0000-0000D3120000}"/>
    <cellStyle name="Normal 2 2 3 3 2 5 3 2" xfId="40202" xr:uid="{00000000-0005-0000-0000-0000D4120000}"/>
    <cellStyle name="Normal 2 2 3 3 2 5 3 3" xfId="24969" xr:uid="{00000000-0005-0000-0000-0000D5120000}"/>
    <cellStyle name="Normal 2 2 3 3 2 5 4" xfId="35189" xr:uid="{00000000-0005-0000-0000-0000D6120000}"/>
    <cellStyle name="Normal 2 2 3 3 2 5 5" xfId="19956" xr:uid="{00000000-0005-0000-0000-0000D7120000}"/>
    <cellStyle name="Normal 2 2 3 3 2 6" xfId="11546" xr:uid="{00000000-0005-0000-0000-0000D8120000}"/>
    <cellStyle name="Normal 2 2 3 3 2 6 2" xfId="41877" xr:uid="{00000000-0005-0000-0000-0000D9120000}"/>
    <cellStyle name="Normal 2 2 3 3 2 6 3" xfId="26644" xr:uid="{00000000-0005-0000-0000-0000DA120000}"/>
    <cellStyle name="Normal 2 2 3 3 2 7" xfId="6525" xr:uid="{00000000-0005-0000-0000-0000DB120000}"/>
    <cellStyle name="Normal 2 2 3 3 2 7 2" xfId="36860" xr:uid="{00000000-0005-0000-0000-0000DC120000}"/>
    <cellStyle name="Normal 2 2 3 3 2 7 3" xfId="21627" xr:uid="{00000000-0005-0000-0000-0000DD120000}"/>
    <cellStyle name="Normal 2 2 3 3 2 8" xfId="31848" xr:uid="{00000000-0005-0000-0000-0000DE120000}"/>
    <cellStyle name="Normal 2 2 3 3 2 9" xfId="16614" xr:uid="{00000000-0005-0000-0000-0000DF120000}"/>
    <cellStyle name="Normal 2 2 3 3 3" xfId="1661" xr:uid="{00000000-0005-0000-0000-0000E0120000}"/>
    <cellStyle name="Normal 2 2 3 3 3 2" xfId="2500" xr:uid="{00000000-0005-0000-0000-0000E1120000}"/>
    <cellStyle name="Normal 2 2 3 3 3 2 2" xfId="4190" xr:uid="{00000000-0005-0000-0000-0000E2120000}"/>
    <cellStyle name="Normal 2 2 3 3 3 2 2 2" xfId="14263" xr:uid="{00000000-0005-0000-0000-0000E3120000}"/>
    <cellStyle name="Normal 2 2 3 3 3 2 2 2 2" xfId="44594" xr:uid="{00000000-0005-0000-0000-0000E4120000}"/>
    <cellStyle name="Normal 2 2 3 3 3 2 2 2 3" xfId="29361" xr:uid="{00000000-0005-0000-0000-0000E5120000}"/>
    <cellStyle name="Normal 2 2 3 3 3 2 2 3" xfId="9243" xr:uid="{00000000-0005-0000-0000-0000E6120000}"/>
    <cellStyle name="Normal 2 2 3 3 3 2 2 3 2" xfId="39577" xr:uid="{00000000-0005-0000-0000-0000E7120000}"/>
    <cellStyle name="Normal 2 2 3 3 3 2 2 3 3" xfId="24344" xr:uid="{00000000-0005-0000-0000-0000E8120000}"/>
    <cellStyle name="Normal 2 2 3 3 3 2 2 4" xfId="34564" xr:uid="{00000000-0005-0000-0000-0000E9120000}"/>
    <cellStyle name="Normal 2 2 3 3 3 2 2 5" xfId="19331" xr:uid="{00000000-0005-0000-0000-0000EA120000}"/>
    <cellStyle name="Normal 2 2 3 3 3 2 3" xfId="5882" xr:uid="{00000000-0005-0000-0000-0000EB120000}"/>
    <cellStyle name="Normal 2 2 3 3 3 2 3 2" xfId="15934" xr:uid="{00000000-0005-0000-0000-0000EC120000}"/>
    <cellStyle name="Normal 2 2 3 3 3 2 3 2 2" xfId="46265" xr:uid="{00000000-0005-0000-0000-0000ED120000}"/>
    <cellStyle name="Normal 2 2 3 3 3 2 3 2 3" xfId="31032" xr:uid="{00000000-0005-0000-0000-0000EE120000}"/>
    <cellStyle name="Normal 2 2 3 3 3 2 3 3" xfId="10914" xr:uid="{00000000-0005-0000-0000-0000EF120000}"/>
    <cellStyle name="Normal 2 2 3 3 3 2 3 3 2" xfId="41248" xr:uid="{00000000-0005-0000-0000-0000F0120000}"/>
    <cellStyle name="Normal 2 2 3 3 3 2 3 3 3" xfId="26015" xr:uid="{00000000-0005-0000-0000-0000F1120000}"/>
    <cellStyle name="Normal 2 2 3 3 3 2 3 4" xfId="36235" xr:uid="{00000000-0005-0000-0000-0000F2120000}"/>
    <cellStyle name="Normal 2 2 3 3 3 2 3 5" xfId="21002" xr:uid="{00000000-0005-0000-0000-0000F3120000}"/>
    <cellStyle name="Normal 2 2 3 3 3 2 4" xfId="12592" xr:uid="{00000000-0005-0000-0000-0000F4120000}"/>
    <cellStyle name="Normal 2 2 3 3 3 2 4 2" xfId="42923" xr:uid="{00000000-0005-0000-0000-0000F5120000}"/>
    <cellStyle name="Normal 2 2 3 3 3 2 4 3" xfId="27690" xr:uid="{00000000-0005-0000-0000-0000F6120000}"/>
    <cellStyle name="Normal 2 2 3 3 3 2 5" xfId="7571" xr:uid="{00000000-0005-0000-0000-0000F7120000}"/>
    <cellStyle name="Normal 2 2 3 3 3 2 5 2" xfId="37906" xr:uid="{00000000-0005-0000-0000-0000F8120000}"/>
    <cellStyle name="Normal 2 2 3 3 3 2 5 3" xfId="22673" xr:uid="{00000000-0005-0000-0000-0000F9120000}"/>
    <cellStyle name="Normal 2 2 3 3 3 2 6" xfId="32894" xr:uid="{00000000-0005-0000-0000-0000FA120000}"/>
    <cellStyle name="Normal 2 2 3 3 3 2 7" xfId="17660" xr:uid="{00000000-0005-0000-0000-0000FB120000}"/>
    <cellStyle name="Normal 2 2 3 3 3 3" xfId="3353" xr:uid="{00000000-0005-0000-0000-0000FC120000}"/>
    <cellStyle name="Normal 2 2 3 3 3 3 2" xfId="13427" xr:uid="{00000000-0005-0000-0000-0000FD120000}"/>
    <cellStyle name="Normal 2 2 3 3 3 3 2 2" xfId="43758" xr:uid="{00000000-0005-0000-0000-0000FE120000}"/>
    <cellStyle name="Normal 2 2 3 3 3 3 2 3" xfId="28525" xr:uid="{00000000-0005-0000-0000-0000FF120000}"/>
    <cellStyle name="Normal 2 2 3 3 3 3 3" xfId="8407" xr:uid="{00000000-0005-0000-0000-000000130000}"/>
    <cellStyle name="Normal 2 2 3 3 3 3 3 2" xfId="38741" xr:uid="{00000000-0005-0000-0000-000001130000}"/>
    <cellStyle name="Normal 2 2 3 3 3 3 3 3" xfId="23508" xr:uid="{00000000-0005-0000-0000-000002130000}"/>
    <cellStyle name="Normal 2 2 3 3 3 3 4" xfId="33728" xr:uid="{00000000-0005-0000-0000-000003130000}"/>
    <cellStyle name="Normal 2 2 3 3 3 3 5" xfId="18495" xr:uid="{00000000-0005-0000-0000-000004130000}"/>
    <cellStyle name="Normal 2 2 3 3 3 4" xfId="5046" xr:uid="{00000000-0005-0000-0000-000005130000}"/>
    <cellStyle name="Normal 2 2 3 3 3 4 2" xfId="15098" xr:uid="{00000000-0005-0000-0000-000006130000}"/>
    <cellStyle name="Normal 2 2 3 3 3 4 2 2" xfId="45429" xr:uid="{00000000-0005-0000-0000-000007130000}"/>
    <cellStyle name="Normal 2 2 3 3 3 4 2 3" xfId="30196" xr:uid="{00000000-0005-0000-0000-000008130000}"/>
    <cellStyle name="Normal 2 2 3 3 3 4 3" xfId="10078" xr:uid="{00000000-0005-0000-0000-000009130000}"/>
    <cellStyle name="Normal 2 2 3 3 3 4 3 2" xfId="40412" xr:uid="{00000000-0005-0000-0000-00000A130000}"/>
    <cellStyle name="Normal 2 2 3 3 3 4 3 3" xfId="25179" xr:uid="{00000000-0005-0000-0000-00000B130000}"/>
    <cellStyle name="Normal 2 2 3 3 3 4 4" xfId="35399" xr:uid="{00000000-0005-0000-0000-00000C130000}"/>
    <cellStyle name="Normal 2 2 3 3 3 4 5" xfId="20166" xr:uid="{00000000-0005-0000-0000-00000D130000}"/>
    <cellStyle name="Normal 2 2 3 3 3 5" xfId="11756" xr:uid="{00000000-0005-0000-0000-00000E130000}"/>
    <cellStyle name="Normal 2 2 3 3 3 5 2" xfId="42087" xr:uid="{00000000-0005-0000-0000-00000F130000}"/>
    <cellStyle name="Normal 2 2 3 3 3 5 3" xfId="26854" xr:uid="{00000000-0005-0000-0000-000010130000}"/>
    <cellStyle name="Normal 2 2 3 3 3 6" xfId="6735" xr:uid="{00000000-0005-0000-0000-000011130000}"/>
    <cellStyle name="Normal 2 2 3 3 3 6 2" xfId="37070" xr:uid="{00000000-0005-0000-0000-000012130000}"/>
    <cellStyle name="Normal 2 2 3 3 3 6 3" xfId="21837" xr:uid="{00000000-0005-0000-0000-000013130000}"/>
    <cellStyle name="Normal 2 2 3 3 3 7" xfId="32058" xr:uid="{00000000-0005-0000-0000-000014130000}"/>
    <cellStyle name="Normal 2 2 3 3 3 8" xfId="16824" xr:uid="{00000000-0005-0000-0000-000015130000}"/>
    <cellStyle name="Normal 2 2 3 3 4" xfId="2082" xr:uid="{00000000-0005-0000-0000-000016130000}"/>
    <cellStyle name="Normal 2 2 3 3 4 2" xfId="3772" xr:uid="{00000000-0005-0000-0000-000017130000}"/>
    <cellStyle name="Normal 2 2 3 3 4 2 2" xfId="13845" xr:uid="{00000000-0005-0000-0000-000018130000}"/>
    <cellStyle name="Normal 2 2 3 3 4 2 2 2" xfId="44176" xr:uid="{00000000-0005-0000-0000-000019130000}"/>
    <cellStyle name="Normal 2 2 3 3 4 2 2 3" xfId="28943" xr:uid="{00000000-0005-0000-0000-00001A130000}"/>
    <cellStyle name="Normal 2 2 3 3 4 2 3" xfId="8825" xr:uid="{00000000-0005-0000-0000-00001B130000}"/>
    <cellStyle name="Normal 2 2 3 3 4 2 3 2" xfId="39159" xr:uid="{00000000-0005-0000-0000-00001C130000}"/>
    <cellStyle name="Normal 2 2 3 3 4 2 3 3" xfId="23926" xr:uid="{00000000-0005-0000-0000-00001D130000}"/>
    <cellStyle name="Normal 2 2 3 3 4 2 4" xfId="34146" xr:uid="{00000000-0005-0000-0000-00001E130000}"/>
    <cellStyle name="Normal 2 2 3 3 4 2 5" xfId="18913" xr:uid="{00000000-0005-0000-0000-00001F130000}"/>
    <cellStyle name="Normal 2 2 3 3 4 3" xfId="5464" xr:uid="{00000000-0005-0000-0000-000020130000}"/>
    <cellStyle name="Normal 2 2 3 3 4 3 2" xfId="15516" xr:uid="{00000000-0005-0000-0000-000021130000}"/>
    <cellStyle name="Normal 2 2 3 3 4 3 2 2" xfId="45847" xr:uid="{00000000-0005-0000-0000-000022130000}"/>
    <cellStyle name="Normal 2 2 3 3 4 3 2 3" xfId="30614" xr:uid="{00000000-0005-0000-0000-000023130000}"/>
    <cellStyle name="Normal 2 2 3 3 4 3 3" xfId="10496" xr:uid="{00000000-0005-0000-0000-000024130000}"/>
    <cellStyle name="Normal 2 2 3 3 4 3 3 2" xfId="40830" xr:uid="{00000000-0005-0000-0000-000025130000}"/>
    <cellStyle name="Normal 2 2 3 3 4 3 3 3" xfId="25597" xr:uid="{00000000-0005-0000-0000-000026130000}"/>
    <cellStyle name="Normal 2 2 3 3 4 3 4" xfId="35817" xr:uid="{00000000-0005-0000-0000-000027130000}"/>
    <cellStyle name="Normal 2 2 3 3 4 3 5" xfId="20584" xr:uid="{00000000-0005-0000-0000-000028130000}"/>
    <cellStyle name="Normal 2 2 3 3 4 4" xfId="12174" xr:uid="{00000000-0005-0000-0000-000029130000}"/>
    <cellStyle name="Normal 2 2 3 3 4 4 2" xfId="42505" xr:uid="{00000000-0005-0000-0000-00002A130000}"/>
    <cellStyle name="Normal 2 2 3 3 4 4 3" xfId="27272" xr:uid="{00000000-0005-0000-0000-00002B130000}"/>
    <cellStyle name="Normal 2 2 3 3 4 5" xfId="7153" xr:uid="{00000000-0005-0000-0000-00002C130000}"/>
    <cellStyle name="Normal 2 2 3 3 4 5 2" xfId="37488" xr:uid="{00000000-0005-0000-0000-00002D130000}"/>
    <cellStyle name="Normal 2 2 3 3 4 5 3" xfId="22255" xr:uid="{00000000-0005-0000-0000-00002E130000}"/>
    <cellStyle name="Normal 2 2 3 3 4 6" xfId="32476" xr:uid="{00000000-0005-0000-0000-00002F130000}"/>
    <cellStyle name="Normal 2 2 3 3 4 7" xfId="17242" xr:uid="{00000000-0005-0000-0000-000030130000}"/>
    <cellStyle name="Normal 2 2 3 3 5" xfId="2935" xr:uid="{00000000-0005-0000-0000-000031130000}"/>
    <cellStyle name="Normal 2 2 3 3 5 2" xfId="13009" xr:uid="{00000000-0005-0000-0000-000032130000}"/>
    <cellStyle name="Normal 2 2 3 3 5 2 2" xfId="43340" xr:uid="{00000000-0005-0000-0000-000033130000}"/>
    <cellStyle name="Normal 2 2 3 3 5 2 3" xfId="28107" xr:uid="{00000000-0005-0000-0000-000034130000}"/>
    <cellStyle name="Normal 2 2 3 3 5 3" xfId="7989" xr:uid="{00000000-0005-0000-0000-000035130000}"/>
    <cellStyle name="Normal 2 2 3 3 5 3 2" xfId="38323" xr:uid="{00000000-0005-0000-0000-000036130000}"/>
    <cellStyle name="Normal 2 2 3 3 5 3 3" xfId="23090" xr:uid="{00000000-0005-0000-0000-000037130000}"/>
    <cellStyle name="Normal 2 2 3 3 5 4" xfId="33310" xr:uid="{00000000-0005-0000-0000-000038130000}"/>
    <cellStyle name="Normal 2 2 3 3 5 5" xfId="18077" xr:uid="{00000000-0005-0000-0000-000039130000}"/>
    <cellStyle name="Normal 2 2 3 3 6" xfId="4628" xr:uid="{00000000-0005-0000-0000-00003A130000}"/>
    <cellStyle name="Normal 2 2 3 3 6 2" xfId="14680" xr:uid="{00000000-0005-0000-0000-00003B130000}"/>
    <cellStyle name="Normal 2 2 3 3 6 2 2" xfId="45011" xr:uid="{00000000-0005-0000-0000-00003C130000}"/>
    <cellStyle name="Normal 2 2 3 3 6 2 3" xfId="29778" xr:uid="{00000000-0005-0000-0000-00003D130000}"/>
    <cellStyle name="Normal 2 2 3 3 6 3" xfId="9660" xr:uid="{00000000-0005-0000-0000-00003E130000}"/>
    <cellStyle name="Normal 2 2 3 3 6 3 2" xfId="39994" xr:uid="{00000000-0005-0000-0000-00003F130000}"/>
    <cellStyle name="Normal 2 2 3 3 6 3 3" xfId="24761" xr:uid="{00000000-0005-0000-0000-000040130000}"/>
    <cellStyle name="Normal 2 2 3 3 6 4" xfId="34981" xr:uid="{00000000-0005-0000-0000-000041130000}"/>
    <cellStyle name="Normal 2 2 3 3 6 5" xfId="19748" xr:uid="{00000000-0005-0000-0000-000042130000}"/>
    <cellStyle name="Normal 2 2 3 3 7" xfId="11338" xr:uid="{00000000-0005-0000-0000-000043130000}"/>
    <cellStyle name="Normal 2 2 3 3 7 2" xfId="41669" xr:uid="{00000000-0005-0000-0000-000044130000}"/>
    <cellStyle name="Normal 2 2 3 3 7 3" xfId="26436" xr:uid="{00000000-0005-0000-0000-000045130000}"/>
    <cellStyle name="Normal 2 2 3 3 8" xfId="6317" xr:uid="{00000000-0005-0000-0000-000046130000}"/>
    <cellStyle name="Normal 2 2 3 3 8 2" xfId="36652" xr:uid="{00000000-0005-0000-0000-000047130000}"/>
    <cellStyle name="Normal 2 2 3 3 8 3" xfId="21419" xr:uid="{00000000-0005-0000-0000-000048130000}"/>
    <cellStyle name="Normal 2 2 3 3 9" xfId="31641" xr:uid="{00000000-0005-0000-0000-000049130000}"/>
    <cellStyle name="Normal 2 2 3 4" xfId="1342" xr:uid="{00000000-0005-0000-0000-00004A130000}"/>
    <cellStyle name="Normal 2 2 3 4 2" xfId="1765" xr:uid="{00000000-0005-0000-0000-00004B130000}"/>
    <cellStyle name="Normal 2 2 3 4 2 2" xfId="2604" xr:uid="{00000000-0005-0000-0000-00004C130000}"/>
    <cellStyle name="Normal 2 2 3 4 2 2 2" xfId="4294" xr:uid="{00000000-0005-0000-0000-00004D130000}"/>
    <cellStyle name="Normal 2 2 3 4 2 2 2 2" xfId="14367" xr:uid="{00000000-0005-0000-0000-00004E130000}"/>
    <cellStyle name="Normal 2 2 3 4 2 2 2 2 2" xfId="44698" xr:uid="{00000000-0005-0000-0000-00004F130000}"/>
    <cellStyle name="Normal 2 2 3 4 2 2 2 2 3" xfId="29465" xr:uid="{00000000-0005-0000-0000-000050130000}"/>
    <cellStyle name="Normal 2 2 3 4 2 2 2 3" xfId="9347" xr:uid="{00000000-0005-0000-0000-000051130000}"/>
    <cellStyle name="Normal 2 2 3 4 2 2 2 3 2" xfId="39681" xr:uid="{00000000-0005-0000-0000-000052130000}"/>
    <cellStyle name="Normal 2 2 3 4 2 2 2 3 3" xfId="24448" xr:uid="{00000000-0005-0000-0000-000053130000}"/>
    <cellStyle name="Normal 2 2 3 4 2 2 2 4" xfId="34668" xr:uid="{00000000-0005-0000-0000-000054130000}"/>
    <cellStyle name="Normal 2 2 3 4 2 2 2 5" xfId="19435" xr:uid="{00000000-0005-0000-0000-000055130000}"/>
    <cellStyle name="Normal 2 2 3 4 2 2 3" xfId="5986" xr:uid="{00000000-0005-0000-0000-000056130000}"/>
    <cellStyle name="Normal 2 2 3 4 2 2 3 2" xfId="16038" xr:uid="{00000000-0005-0000-0000-000057130000}"/>
    <cellStyle name="Normal 2 2 3 4 2 2 3 2 2" xfId="46369" xr:uid="{00000000-0005-0000-0000-000058130000}"/>
    <cellStyle name="Normal 2 2 3 4 2 2 3 2 3" xfId="31136" xr:uid="{00000000-0005-0000-0000-000059130000}"/>
    <cellStyle name="Normal 2 2 3 4 2 2 3 3" xfId="11018" xr:uid="{00000000-0005-0000-0000-00005A130000}"/>
    <cellStyle name="Normal 2 2 3 4 2 2 3 3 2" xfId="41352" xr:uid="{00000000-0005-0000-0000-00005B130000}"/>
    <cellStyle name="Normal 2 2 3 4 2 2 3 3 3" xfId="26119" xr:uid="{00000000-0005-0000-0000-00005C130000}"/>
    <cellStyle name="Normal 2 2 3 4 2 2 3 4" xfId="36339" xr:uid="{00000000-0005-0000-0000-00005D130000}"/>
    <cellStyle name="Normal 2 2 3 4 2 2 3 5" xfId="21106" xr:uid="{00000000-0005-0000-0000-00005E130000}"/>
    <cellStyle name="Normal 2 2 3 4 2 2 4" xfId="12696" xr:uid="{00000000-0005-0000-0000-00005F130000}"/>
    <cellStyle name="Normal 2 2 3 4 2 2 4 2" xfId="43027" xr:uid="{00000000-0005-0000-0000-000060130000}"/>
    <cellStyle name="Normal 2 2 3 4 2 2 4 3" xfId="27794" xr:uid="{00000000-0005-0000-0000-000061130000}"/>
    <cellStyle name="Normal 2 2 3 4 2 2 5" xfId="7675" xr:uid="{00000000-0005-0000-0000-000062130000}"/>
    <cellStyle name="Normal 2 2 3 4 2 2 5 2" xfId="38010" xr:uid="{00000000-0005-0000-0000-000063130000}"/>
    <cellStyle name="Normal 2 2 3 4 2 2 5 3" xfId="22777" xr:uid="{00000000-0005-0000-0000-000064130000}"/>
    <cellStyle name="Normal 2 2 3 4 2 2 6" xfId="32998" xr:uid="{00000000-0005-0000-0000-000065130000}"/>
    <cellStyle name="Normal 2 2 3 4 2 2 7" xfId="17764" xr:uid="{00000000-0005-0000-0000-000066130000}"/>
    <cellStyle name="Normal 2 2 3 4 2 3" xfId="3457" xr:uid="{00000000-0005-0000-0000-000067130000}"/>
    <cellStyle name="Normal 2 2 3 4 2 3 2" xfId="13531" xr:uid="{00000000-0005-0000-0000-000068130000}"/>
    <cellStyle name="Normal 2 2 3 4 2 3 2 2" xfId="43862" xr:uid="{00000000-0005-0000-0000-000069130000}"/>
    <cellStyle name="Normal 2 2 3 4 2 3 2 3" xfId="28629" xr:uid="{00000000-0005-0000-0000-00006A130000}"/>
    <cellStyle name="Normal 2 2 3 4 2 3 3" xfId="8511" xr:uid="{00000000-0005-0000-0000-00006B130000}"/>
    <cellStyle name="Normal 2 2 3 4 2 3 3 2" xfId="38845" xr:uid="{00000000-0005-0000-0000-00006C130000}"/>
    <cellStyle name="Normal 2 2 3 4 2 3 3 3" xfId="23612" xr:uid="{00000000-0005-0000-0000-00006D130000}"/>
    <cellStyle name="Normal 2 2 3 4 2 3 4" xfId="33832" xr:uid="{00000000-0005-0000-0000-00006E130000}"/>
    <cellStyle name="Normal 2 2 3 4 2 3 5" xfId="18599" xr:uid="{00000000-0005-0000-0000-00006F130000}"/>
    <cellStyle name="Normal 2 2 3 4 2 4" xfId="5150" xr:uid="{00000000-0005-0000-0000-000070130000}"/>
    <cellStyle name="Normal 2 2 3 4 2 4 2" xfId="15202" xr:uid="{00000000-0005-0000-0000-000071130000}"/>
    <cellStyle name="Normal 2 2 3 4 2 4 2 2" xfId="45533" xr:uid="{00000000-0005-0000-0000-000072130000}"/>
    <cellStyle name="Normal 2 2 3 4 2 4 2 3" xfId="30300" xr:uid="{00000000-0005-0000-0000-000073130000}"/>
    <cellStyle name="Normal 2 2 3 4 2 4 3" xfId="10182" xr:uid="{00000000-0005-0000-0000-000074130000}"/>
    <cellStyle name="Normal 2 2 3 4 2 4 3 2" xfId="40516" xr:uid="{00000000-0005-0000-0000-000075130000}"/>
    <cellStyle name="Normal 2 2 3 4 2 4 3 3" xfId="25283" xr:uid="{00000000-0005-0000-0000-000076130000}"/>
    <cellStyle name="Normal 2 2 3 4 2 4 4" xfId="35503" xr:uid="{00000000-0005-0000-0000-000077130000}"/>
    <cellStyle name="Normal 2 2 3 4 2 4 5" xfId="20270" xr:uid="{00000000-0005-0000-0000-000078130000}"/>
    <cellStyle name="Normal 2 2 3 4 2 5" xfId="11860" xr:uid="{00000000-0005-0000-0000-000079130000}"/>
    <cellStyle name="Normal 2 2 3 4 2 5 2" xfId="42191" xr:uid="{00000000-0005-0000-0000-00007A130000}"/>
    <cellStyle name="Normal 2 2 3 4 2 5 3" xfId="26958" xr:uid="{00000000-0005-0000-0000-00007B130000}"/>
    <cellStyle name="Normal 2 2 3 4 2 6" xfId="6839" xr:uid="{00000000-0005-0000-0000-00007C130000}"/>
    <cellStyle name="Normal 2 2 3 4 2 6 2" xfId="37174" xr:uid="{00000000-0005-0000-0000-00007D130000}"/>
    <cellStyle name="Normal 2 2 3 4 2 6 3" xfId="21941" xr:uid="{00000000-0005-0000-0000-00007E130000}"/>
    <cellStyle name="Normal 2 2 3 4 2 7" xfId="32162" xr:uid="{00000000-0005-0000-0000-00007F130000}"/>
    <cellStyle name="Normal 2 2 3 4 2 8" xfId="16928" xr:uid="{00000000-0005-0000-0000-000080130000}"/>
    <cellStyle name="Normal 2 2 3 4 3" xfId="2186" xr:uid="{00000000-0005-0000-0000-000081130000}"/>
    <cellStyle name="Normal 2 2 3 4 3 2" xfId="3876" xr:uid="{00000000-0005-0000-0000-000082130000}"/>
    <cellStyle name="Normal 2 2 3 4 3 2 2" xfId="13949" xr:uid="{00000000-0005-0000-0000-000083130000}"/>
    <cellStyle name="Normal 2 2 3 4 3 2 2 2" xfId="44280" xr:uid="{00000000-0005-0000-0000-000084130000}"/>
    <cellStyle name="Normal 2 2 3 4 3 2 2 3" xfId="29047" xr:uid="{00000000-0005-0000-0000-000085130000}"/>
    <cellStyle name="Normal 2 2 3 4 3 2 3" xfId="8929" xr:uid="{00000000-0005-0000-0000-000086130000}"/>
    <cellStyle name="Normal 2 2 3 4 3 2 3 2" xfId="39263" xr:uid="{00000000-0005-0000-0000-000087130000}"/>
    <cellStyle name="Normal 2 2 3 4 3 2 3 3" xfId="24030" xr:uid="{00000000-0005-0000-0000-000088130000}"/>
    <cellStyle name="Normal 2 2 3 4 3 2 4" xfId="34250" xr:uid="{00000000-0005-0000-0000-000089130000}"/>
    <cellStyle name="Normal 2 2 3 4 3 2 5" xfId="19017" xr:uid="{00000000-0005-0000-0000-00008A130000}"/>
    <cellStyle name="Normal 2 2 3 4 3 3" xfId="5568" xr:uid="{00000000-0005-0000-0000-00008B130000}"/>
    <cellStyle name="Normal 2 2 3 4 3 3 2" xfId="15620" xr:uid="{00000000-0005-0000-0000-00008C130000}"/>
    <cellStyle name="Normal 2 2 3 4 3 3 2 2" xfId="45951" xr:uid="{00000000-0005-0000-0000-00008D130000}"/>
    <cellStyle name="Normal 2 2 3 4 3 3 2 3" xfId="30718" xr:uid="{00000000-0005-0000-0000-00008E130000}"/>
    <cellStyle name="Normal 2 2 3 4 3 3 3" xfId="10600" xr:uid="{00000000-0005-0000-0000-00008F130000}"/>
    <cellStyle name="Normal 2 2 3 4 3 3 3 2" xfId="40934" xr:uid="{00000000-0005-0000-0000-000090130000}"/>
    <cellStyle name="Normal 2 2 3 4 3 3 3 3" xfId="25701" xr:uid="{00000000-0005-0000-0000-000091130000}"/>
    <cellStyle name="Normal 2 2 3 4 3 3 4" xfId="35921" xr:uid="{00000000-0005-0000-0000-000092130000}"/>
    <cellStyle name="Normal 2 2 3 4 3 3 5" xfId="20688" xr:uid="{00000000-0005-0000-0000-000093130000}"/>
    <cellStyle name="Normal 2 2 3 4 3 4" xfId="12278" xr:uid="{00000000-0005-0000-0000-000094130000}"/>
    <cellStyle name="Normal 2 2 3 4 3 4 2" xfId="42609" xr:uid="{00000000-0005-0000-0000-000095130000}"/>
    <cellStyle name="Normal 2 2 3 4 3 4 3" xfId="27376" xr:uid="{00000000-0005-0000-0000-000096130000}"/>
    <cellStyle name="Normal 2 2 3 4 3 5" xfId="7257" xr:uid="{00000000-0005-0000-0000-000097130000}"/>
    <cellStyle name="Normal 2 2 3 4 3 5 2" xfId="37592" xr:uid="{00000000-0005-0000-0000-000098130000}"/>
    <cellStyle name="Normal 2 2 3 4 3 5 3" xfId="22359" xr:uid="{00000000-0005-0000-0000-000099130000}"/>
    <cellStyle name="Normal 2 2 3 4 3 6" xfId="32580" xr:uid="{00000000-0005-0000-0000-00009A130000}"/>
    <cellStyle name="Normal 2 2 3 4 3 7" xfId="17346" xr:uid="{00000000-0005-0000-0000-00009B130000}"/>
    <cellStyle name="Normal 2 2 3 4 4" xfId="3039" xr:uid="{00000000-0005-0000-0000-00009C130000}"/>
    <cellStyle name="Normal 2 2 3 4 4 2" xfId="13113" xr:uid="{00000000-0005-0000-0000-00009D130000}"/>
    <cellStyle name="Normal 2 2 3 4 4 2 2" xfId="43444" xr:uid="{00000000-0005-0000-0000-00009E130000}"/>
    <cellStyle name="Normal 2 2 3 4 4 2 3" xfId="28211" xr:uid="{00000000-0005-0000-0000-00009F130000}"/>
    <cellStyle name="Normal 2 2 3 4 4 3" xfId="8093" xr:uid="{00000000-0005-0000-0000-0000A0130000}"/>
    <cellStyle name="Normal 2 2 3 4 4 3 2" xfId="38427" xr:uid="{00000000-0005-0000-0000-0000A1130000}"/>
    <cellStyle name="Normal 2 2 3 4 4 3 3" xfId="23194" xr:uid="{00000000-0005-0000-0000-0000A2130000}"/>
    <cellStyle name="Normal 2 2 3 4 4 4" xfId="33414" xr:uid="{00000000-0005-0000-0000-0000A3130000}"/>
    <cellStyle name="Normal 2 2 3 4 4 5" xfId="18181" xr:uid="{00000000-0005-0000-0000-0000A4130000}"/>
    <cellStyle name="Normal 2 2 3 4 5" xfId="4732" xr:uid="{00000000-0005-0000-0000-0000A5130000}"/>
    <cellStyle name="Normal 2 2 3 4 5 2" xfId="14784" xr:uid="{00000000-0005-0000-0000-0000A6130000}"/>
    <cellStyle name="Normal 2 2 3 4 5 2 2" xfId="45115" xr:uid="{00000000-0005-0000-0000-0000A7130000}"/>
    <cellStyle name="Normal 2 2 3 4 5 2 3" xfId="29882" xr:uid="{00000000-0005-0000-0000-0000A8130000}"/>
    <cellStyle name="Normal 2 2 3 4 5 3" xfId="9764" xr:uid="{00000000-0005-0000-0000-0000A9130000}"/>
    <cellStyle name="Normal 2 2 3 4 5 3 2" xfId="40098" xr:uid="{00000000-0005-0000-0000-0000AA130000}"/>
    <cellStyle name="Normal 2 2 3 4 5 3 3" xfId="24865" xr:uid="{00000000-0005-0000-0000-0000AB130000}"/>
    <cellStyle name="Normal 2 2 3 4 5 4" xfId="35085" xr:uid="{00000000-0005-0000-0000-0000AC130000}"/>
    <cellStyle name="Normal 2 2 3 4 5 5" xfId="19852" xr:uid="{00000000-0005-0000-0000-0000AD130000}"/>
    <cellStyle name="Normal 2 2 3 4 6" xfId="11442" xr:uid="{00000000-0005-0000-0000-0000AE130000}"/>
    <cellStyle name="Normal 2 2 3 4 6 2" xfId="41773" xr:uid="{00000000-0005-0000-0000-0000AF130000}"/>
    <cellStyle name="Normal 2 2 3 4 6 3" xfId="26540" xr:uid="{00000000-0005-0000-0000-0000B0130000}"/>
    <cellStyle name="Normal 2 2 3 4 7" xfId="6421" xr:uid="{00000000-0005-0000-0000-0000B1130000}"/>
    <cellStyle name="Normal 2 2 3 4 7 2" xfId="36756" xr:uid="{00000000-0005-0000-0000-0000B2130000}"/>
    <cellStyle name="Normal 2 2 3 4 7 3" xfId="21523" xr:uid="{00000000-0005-0000-0000-0000B3130000}"/>
    <cellStyle name="Normal 2 2 3 4 8" xfId="31744" xr:uid="{00000000-0005-0000-0000-0000B4130000}"/>
    <cellStyle name="Normal 2 2 3 4 9" xfId="16510" xr:uid="{00000000-0005-0000-0000-0000B5130000}"/>
    <cellStyle name="Normal 2 2 3 5" xfId="1555" xr:uid="{00000000-0005-0000-0000-0000B6130000}"/>
    <cellStyle name="Normal 2 2 3 5 2" xfId="2396" xr:uid="{00000000-0005-0000-0000-0000B7130000}"/>
    <cellStyle name="Normal 2 2 3 5 2 2" xfId="4086" xr:uid="{00000000-0005-0000-0000-0000B8130000}"/>
    <cellStyle name="Normal 2 2 3 5 2 2 2" xfId="14159" xr:uid="{00000000-0005-0000-0000-0000B9130000}"/>
    <cellStyle name="Normal 2 2 3 5 2 2 2 2" xfId="44490" xr:uid="{00000000-0005-0000-0000-0000BA130000}"/>
    <cellStyle name="Normal 2 2 3 5 2 2 2 3" xfId="29257" xr:uid="{00000000-0005-0000-0000-0000BB130000}"/>
    <cellStyle name="Normal 2 2 3 5 2 2 3" xfId="9139" xr:uid="{00000000-0005-0000-0000-0000BC130000}"/>
    <cellStyle name="Normal 2 2 3 5 2 2 3 2" xfId="39473" xr:uid="{00000000-0005-0000-0000-0000BD130000}"/>
    <cellStyle name="Normal 2 2 3 5 2 2 3 3" xfId="24240" xr:uid="{00000000-0005-0000-0000-0000BE130000}"/>
    <cellStyle name="Normal 2 2 3 5 2 2 4" xfId="34460" xr:uid="{00000000-0005-0000-0000-0000BF130000}"/>
    <cellStyle name="Normal 2 2 3 5 2 2 5" xfId="19227" xr:uid="{00000000-0005-0000-0000-0000C0130000}"/>
    <cellStyle name="Normal 2 2 3 5 2 3" xfId="5778" xr:uid="{00000000-0005-0000-0000-0000C1130000}"/>
    <cellStyle name="Normal 2 2 3 5 2 3 2" xfId="15830" xr:uid="{00000000-0005-0000-0000-0000C2130000}"/>
    <cellStyle name="Normal 2 2 3 5 2 3 2 2" xfId="46161" xr:uid="{00000000-0005-0000-0000-0000C3130000}"/>
    <cellStyle name="Normal 2 2 3 5 2 3 2 3" xfId="30928" xr:uid="{00000000-0005-0000-0000-0000C4130000}"/>
    <cellStyle name="Normal 2 2 3 5 2 3 3" xfId="10810" xr:uid="{00000000-0005-0000-0000-0000C5130000}"/>
    <cellStyle name="Normal 2 2 3 5 2 3 3 2" xfId="41144" xr:uid="{00000000-0005-0000-0000-0000C6130000}"/>
    <cellStyle name="Normal 2 2 3 5 2 3 3 3" xfId="25911" xr:uid="{00000000-0005-0000-0000-0000C7130000}"/>
    <cellStyle name="Normal 2 2 3 5 2 3 4" xfId="36131" xr:uid="{00000000-0005-0000-0000-0000C8130000}"/>
    <cellStyle name="Normal 2 2 3 5 2 3 5" xfId="20898" xr:uid="{00000000-0005-0000-0000-0000C9130000}"/>
    <cellStyle name="Normal 2 2 3 5 2 4" xfId="12488" xr:uid="{00000000-0005-0000-0000-0000CA130000}"/>
    <cellStyle name="Normal 2 2 3 5 2 4 2" xfId="42819" xr:uid="{00000000-0005-0000-0000-0000CB130000}"/>
    <cellStyle name="Normal 2 2 3 5 2 4 3" xfId="27586" xr:uid="{00000000-0005-0000-0000-0000CC130000}"/>
    <cellStyle name="Normal 2 2 3 5 2 5" xfId="7467" xr:uid="{00000000-0005-0000-0000-0000CD130000}"/>
    <cellStyle name="Normal 2 2 3 5 2 5 2" xfId="37802" xr:uid="{00000000-0005-0000-0000-0000CE130000}"/>
    <cellStyle name="Normal 2 2 3 5 2 5 3" xfId="22569" xr:uid="{00000000-0005-0000-0000-0000CF130000}"/>
    <cellStyle name="Normal 2 2 3 5 2 6" xfId="32790" xr:uid="{00000000-0005-0000-0000-0000D0130000}"/>
    <cellStyle name="Normal 2 2 3 5 2 7" xfId="17556" xr:uid="{00000000-0005-0000-0000-0000D1130000}"/>
    <cellStyle name="Normal 2 2 3 5 3" xfId="3249" xr:uid="{00000000-0005-0000-0000-0000D2130000}"/>
    <cellStyle name="Normal 2 2 3 5 3 2" xfId="13323" xr:uid="{00000000-0005-0000-0000-0000D3130000}"/>
    <cellStyle name="Normal 2 2 3 5 3 2 2" xfId="43654" xr:uid="{00000000-0005-0000-0000-0000D4130000}"/>
    <cellStyle name="Normal 2 2 3 5 3 2 3" xfId="28421" xr:uid="{00000000-0005-0000-0000-0000D5130000}"/>
    <cellStyle name="Normal 2 2 3 5 3 3" xfId="8303" xr:uid="{00000000-0005-0000-0000-0000D6130000}"/>
    <cellStyle name="Normal 2 2 3 5 3 3 2" xfId="38637" xr:uid="{00000000-0005-0000-0000-0000D7130000}"/>
    <cellStyle name="Normal 2 2 3 5 3 3 3" xfId="23404" xr:uid="{00000000-0005-0000-0000-0000D8130000}"/>
    <cellStyle name="Normal 2 2 3 5 3 4" xfId="33624" xr:uid="{00000000-0005-0000-0000-0000D9130000}"/>
    <cellStyle name="Normal 2 2 3 5 3 5" xfId="18391" xr:uid="{00000000-0005-0000-0000-0000DA130000}"/>
    <cellStyle name="Normal 2 2 3 5 4" xfId="4942" xr:uid="{00000000-0005-0000-0000-0000DB130000}"/>
    <cellStyle name="Normal 2 2 3 5 4 2" xfId="14994" xr:uid="{00000000-0005-0000-0000-0000DC130000}"/>
    <cellStyle name="Normal 2 2 3 5 4 2 2" xfId="45325" xr:uid="{00000000-0005-0000-0000-0000DD130000}"/>
    <cellStyle name="Normal 2 2 3 5 4 2 3" xfId="30092" xr:uid="{00000000-0005-0000-0000-0000DE130000}"/>
    <cellStyle name="Normal 2 2 3 5 4 3" xfId="9974" xr:uid="{00000000-0005-0000-0000-0000DF130000}"/>
    <cellStyle name="Normal 2 2 3 5 4 3 2" xfId="40308" xr:uid="{00000000-0005-0000-0000-0000E0130000}"/>
    <cellStyle name="Normal 2 2 3 5 4 3 3" xfId="25075" xr:uid="{00000000-0005-0000-0000-0000E1130000}"/>
    <cellStyle name="Normal 2 2 3 5 4 4" xfId="35295" xr:uid="{00000000-0005-0000-0000-0000E2130000}"/>
    <cellStyle name="Normal 2 2 3 5 4 5" xfId="20062" xr:uid="{00000000-0005-0000-0000-0000E3130000}"/>
    <cellStyle name="Normal 2 2 3 5 5" xfId="11652" xr:uid="{00000000-0005-0000-0000-0000E4130000}"/>
    <cellStyle name="Normal 2 2 3 5 5 2" xfId="41983" xr:uid="{00000000-0005-0000-0000-0000E5130000}"/>
    <cellStyle name="Normal 2 2 3 5 5 3" xfId="26750" xr:uid="{00000000-0005-0000-0000-0000E6130000}"/>
    <cellStyle name="Normal 2 2 3 5 6" xfId="6631" xr:uid="{00000000-0005-0000-0000-0000E7130000}"/>
    <cellStyle name="Normal 2 2 3 5 6 2" xfId="36966" xr:uid="{00000000-0005-0000-0000-0000E8130000}"/>
    <cellStyle name="Normal 2 2 3 5 6 3" xfId="21733" xr:uid="{00000000-0005-0000-0000-0000E9130000}"/>
    <cellStyle name="Normal 2 2 3 5 7" xfId="31954" xr:uid="{00000000-0005-0000-0000-0000EA130000}"/>
    <cellStyle name="Normal 2 2 3 5 8" xfId="16720" xr:uid="{00000000-0005-0000-0000-0000EB130000}"/>
    <cellStyle name="Normal 2 2 3 6" xfId="1976" xr:uid="{00000000-0005-0000-0000-0000EC130000}"/>
    <cellStyle name="Normal 2 2 3 6 2" xfId="3668" xr:uid="{00000000-0005-0000-0000-0000ED130000}"/>
    <cellStyle name="Normal 2 2 3 6 2 2" xfId="13741" xr:uid="{00000000-0005-0000-0000-0000EE130000}"/>
    <cellStyle name="Normal 2 2 3 6 2 2 2" xfId="44072" xr:uid="{00000000-0005-0000-0000-0000EF130000}"/>
    <cellStyle name="Normal 2 2 3 6 2 2 3" xfId="28839" xr:uid="{00000000-0005-0000-0000-0000F0130000}"/>
    <cellStyle name="Normal 2 2 3 6 2 3" xfId="8721" xr:uid="{00000000-0005-0000-0000-0000F1130000}"/>
    <cellStyle name="Normal 2 2 3 6 2 3 2" xfId="39055" xr:uid="{00000000-0005-0000-0000-0000F2130000}"/>
    <cellStyle name="Normal 2 2 3 6 2 3 3" xfId="23822" xr:uid="{00000000-0005-0000-0000-0000F3130000}"/>
    <cellStyle name="Normal 2 2 3 6 2 4" xfId="34042" xr:uid="{00000000-0005-0000-0000-0000F4130000}"/>
    <cellStyle name="Normal 2 2 3 6 2 5" xfId="18809" xr:uid="{00000000-0005-0000-0000-0000F5130000}"/>
    <cellStyle name="Normal 2 2 3 6 3" xfId="5360" xr:uid="{00000000-0005-0000-0000-0000F6130000}"/>
    <cellStyle name="Normal 2 2 3 6 3 2" xfId="15412" xr:uid="{00000000-0005-0000-0000-0000F7130000}"/>
    <cellStyle name="Normal 2 2 3 6 3 2 2" xfId="45743" xr:uid="{00000000-0005-0000-0000-0000F8130000}"/>
    <cellStyle name="Normal 2 2 3 6 3 2 3" xfId="30510" xr:uid="{00000000-0005-0000-0000-0000F9130000}"/>
    <cellStyle name="Normal 2 2 3 6 3 3" xfId="10392" xr:uid="{00000000-0005-0000-0000-0000FA130000}"/>
    <cellStyle name="Normal 2 2 3 6 3 3 2" xfId="40726" xr:uid="{00000000-0005-0000-0000-0000FB130000}"/>
    <cellStyle name="Normal 2 2 3 6 3 3 3" xfId="25493" xr:uid="{00000000-0005-0000-0000-0000FC130000}"/>
    <cellStyle name="Normal 2 2 3 6 3 4" xfId="35713" xr:uid="{00000000-0005-0000-0000-0000FD130000}"/>
    <cellStyle name="Normal 2 2 3 6 3 5" xfId="20480" xr:uid="{00000000-0005-0000-0000-0000FE130000}"/>
    <cellStyle name="Normal 2 2 3 6 4" xfId="12070" xr:uid="{00000000-0005-0000-0000-0000FF130000}"/>
    <cellStyle name="Normal 2 2 3 6 4 2" xfId="42401" xr:uid="{00000000-0005-0000-0000-000000140000}"/>
    <cellStyle name="Normal 2 2 3 6 4 3" xfId="27168" xr:uid="{00000000-0005-0000-0000-000001140000}"/>
    <cellStyle name="Normal 2 2 3 6 5" xfId="7049" xr:uid="{00000000-0005-0000-0000-000002140000}"/>
    <cellStyle name="Normal 2 2 3 6 5 2" xfId="37384" xr:uid="{00000000-0005-0000-0000-000003140000}"/>
    <cellStyle name="Normal 2 2 3 6 5 3" xfId="22151" xr:uid="{00000000-0005-0000-0000-000004140000}"/>
    <cellStyle name="Normal 2 2 3 6 6" xfId="32372" xr:uid="{00000000-0005-0000-0000-000005140000}"/>
    <cellStyle name="Normal 2 2 3 6 7" xfId="17138" xr:uid="{00000000-0005-0000-0000-000006140000}"/>
    <cellStyle name="Normal 2 2 3 7" xfId="2827" xr:uid="{00000000-0005-0000-0000-000007140000}"/>
    <cellStyle name="Normal 2 2 3 7 2" xfId="12905" xr:uid="{00000000-0005-0000-0000-000008140000}"/>
    <cellStyle name="Normal 2 2 3 7 2 2" xfId="43236" xr:uid="{00000000-0005-0000-0000-000009140000}"/>
    <cellStyle name="Normal 2 2 3 7 2 3" xfId="28003" xr:uid="{00000000-0005-0000-0000-00000A140000}"/>
    <cellStyle name="Normal 2 2 3 7 3" xfId="7885" xr:uid="{00000000-0005-0000-0000-00000B140000}"/>
    <cellStyle name="Normal 2 2 3 7 3 2" xfId="38219" xr:uid="{00000000-0005-0000-0000-00000C140000}"/>
    <cellStyle name="Normal 2 2 3 7 3 3" xfId="22986" xr:uid="{00000000-0005-0000-0000-00000D140000}"/>
    <cellStyle name="Normal 2 2 3 7 4" xfId="33206" xr:uid="{00000000-0005-0000-0000-00000E140000}"/>
    <cellStyle name="Normal 2 2 3 7 5" xfId="17973" xr:uid="{00000000-0005-0000-0000-00000F140000}"/>
    <cellStyle name="Normal 2 2 3 8" xfId="4521" xr:uid="{00000000-0005-0000-0000-000010140000}"/>
    <cellStyle name="Normal 2 2 3 8 2" xfId="14576" xr:uid="{00000000-0005-0000-0000-000011140000}"/>
    <cellStyle name="Normal 2 2 3 8 2 2" xfId="44907" xr:uid="{00000000-0005-0000-0000-000012140000}"/>
    <cellStyle name="Normal 2 2 3 8 2 3" xfId="29674" xr:uid="{00000000-0005-0000-0000-000013140000}"/>
    <cellStyle name="Normal 2 2 3 8 3" xfId="9556" xr:uid="{00000000-0005-0000-0000-000014140000}"/>
    <cellStyle name="Normal 2 2 3 8 3 2" xfId="39890" xr:uid="{00000000-0005-0000-0000-000015140000}"/>
    <cellStyle name="Normal 2 2 3 8 3 3" xfId="24657" xr:uid="{00000000-0005-0000-0000-000016140000}"/>
    <cellStyle name="Normal 2 2 3 8 4" xfId="34877" xr:uid="{00000000-0005-0000-0000-000017140000}"/>
    <cellStyle name="Normal 2 2 3 8 5" xfId="19644" xr:uid="{00000000-0005-0000-0000-000018140000}"/>
    <cellStyle name="Normal 2 2 3 9" xfId="11232" xr:uid="{00000000-0005-0000-0000-000019140000}"/>
    <cellStyle name="Normal 2 2 3 9 2" xfId="41565" xr:uid="{00000000-0005-0000-0000-00001A140000}"/>
    <cellStyle name="Normal 2 2 3 9 3" xfId="26332" xr:uid="{00000000-0005-0000-0000-00001B140000}"/>
    <cellStyle name="Normal 2 2 4" xfId="430" xr:uid="{00000000-0005-0000-0000-00001C140000}"/>
    <cellStyle name="Normal 2 2 5" xfId="31439" xr:uid="{00000000-0005-0000-0000-00001D140000}"/>
    <cellStyle name="Normal 2 3" xfId="141" xr:uid="{00000000-0005-0000-0000-00001E140000}"/>
    <cellStyle name="Normal 2 3 2" xfId="844" xr:uid="{00000000-0005-0000-0000-00001F140000}"/>
    <cellStyle name="Normal 2 3 2 10" xfId="6213" xr:uid="{00000000-0005-0000-0000-000020140000}"/>
    <cellStyle name="Normal 2 3 2 10 2" xfId="36550" xr:uid="{00000000-0005-0000-0000-000021140000}"/>
    <cellStyle name="Normal 2 3 2 10 3" xfId="21317" xr:uid="{00000000-0005-0000-0000-000022140000}"/>
    <cellStyle name="Normal 2 3 2 11" xfId="31541" xr:uid="{00000000-0005-0000-0000-000023140000}"/>
    <cellStyle name="Normal 2 3 2 12" xfId="16302" xr:uid="{00000000-0005-0000-0000-000024140000}"/>
    <cellStyle name="Normal 2 3 2 2" xfId="1177" xr:uid="{00000000-0005-0000-0000-000025140000}"/>
    <cellStyle name="Normal 2 3 2 2 10" xfId="31593" xr:uid="{00000000-0005-0000-0000-000026140000}"/>
    <cellStyle name="Normal 2 3 2 2 11" xfId="16356" xr:uid="{00000000-0005-0000-0000-000027140000}"/>
    <cellStyle name="Normal 2 3 2 2 2" xfId="1285" xr:uid="{00000000-0005-0000-0000-000028140000}"/>
    <cellStyle name="Normal 2 3 2 2 2 10" xfId="16460" xr:uid="{00000000-0005-0000-0000-000029140000}"/>
    <cellStyle name="Normal 2 3 2 2 2 2" xfId="1502" xr:uid="{00000000-0005-0000-0000-00002A140000}"/>
    <cellStyle name="Normal 2 3 2 2 2 2 2" xfId="1923" xr:uid="{00000000-0005-0000-0000-00002B140000}"/>
    <cellStyle name="Normal 2 3 2 2 2 2 2 2" xfId="2762" xr:uid="{00000000-0005-0000-0000-00002C140000}"/>
    <cellStyle name="Normal 2 3 2 2 2 2 2 2 2" xfId="4452" xr:uid="{00000000-0005-0000-0000-00002D140000}"/>
    <cellStyle name="Normal 2 3 2 2 2 2 2 2 2 2" xfId="14525" xr:uid="{00000000-0005-0000-0000-00002E140000}"/>
    <cellStyle name="Normal 2 3 2 2 2 2 2 2 2 2 2" xfId="44856" xr:uid="{00000000-0005-0000-0000-00002F140000}"/>
    <cellStyle name="Normal 2 3 2 2 2 2 2 2 2 2 3" xfId="29623" xr:uid="{00000000-0005-0000-0000-000030140000}"/>
    <cellStyle name="Normal 2 3 2 2 2 2 2 2 2 3" xfId="9505" xr:uid="{00000000-0005-0000-0000-000031140000}"/>
    <cellStyle name="Normal 2 3 2 2 2 2 2 2 2 3 2" xfId="39839" xr:uid="{00000000-0005-0000-0000-000032140000}"/>
    <cellStyle name="Normal 2 3 2 2 2 2 2 2 2 3 3" xfId="24606" xr:uid="{00000000-0005-0000-0000-000033140000}"/>
    <cellStyle name="Normal 2 3 2 2 2 2 2 2 2 4" xfId="34826" xr:uid="{00000000-0005-0000-0000-000034140000}"/>
    <cellStyle name="Normal 2 3 2 2 2 2 2 2 2 5" xfId="19593" xr:uid="{00000000-0005-0000-0000-000035140000}"/>
    <cellStyle name="Normal 2 3 2 2 2 2 2 2 3" xfId="6144" xr:uid="{00000000-0005-0000-0000-000036140000}"/>
    <cellStyle name="Normal 2 3 2 2 2 2 2 2 3 2" xfId="16196" xr:uid="{00000000-0005-0000-0000-000037140000}"/>
    <cellStyle name="Normal 2 3 2 2 2 2 2 2 3 2 2" xfId="46527" xr:uid="{00000000-0005-0000-0000-000038140000}"/>
    <cellStyle name="Normal 2 3 2 2 2 2 2 2 3 2 3" xfId="31294" xr:uid="{00000000-0005-0000-0000-000039140000}"/>
    <cellStyle name="Normal 2 3 2 2 2 2 2 2 3 3" xfId="11176" xr:uid="{00000000-0005-0000-0000-00003A140000}"/>
    <cellStyle name="Normal 2 3 2 2 2 2 2 2 3 3 2" xfId="41510" xr:uid="{00000000-0005-0000-0000-00003B140000}"/>
    <cellStyle name="Normal 2 3 2 2 2 2 2 2 3 3 3" xfId="26277" xr:uid="{00000000-0005-0000-0000-00003C140000}"/>
    <cellStyle name="Normal 2 3 2 2 2 2 2 2 3 4" xfId="36497" xr:uid="{00000000-0005-0000-0000-00003D140000}"/>
    <cellStyle name="Normal 2 3 2 2 2 2 2 2 3 5" xfId="21264" xr:uid="{00000000-0005-0000-0000-00003E140000}"/>
    <cellStyle name="Normal 2 3 2 2 2 2 2 2 4" xfId="12854" xr:uid="{00000000-0005-0000-0000-00003F140000}"/>
    <cellStyle name="Normal 2 3 2 2 2 2 2 2 4 2" xfId="43185" xr:uid="{00000000-0005-0000-0000-000040140000}"/>
    <cellStyle name="Normal 2 3 2 2 2 2 2 2 4 3" xfId="27952" xr:uid="{00000000-0005-0000-0000-000041140000}"/>
    <cellStyle name="Normal 2 3 2 2 2 2 2 2 5" xfId="7833" xr:uid="{00000000-0005-0000-0000-000042140000}"/>
    <cellStyle name="Normal 2 3 2 2 2 2 2 2 5 2" xfId="38168" xr:uid="{00000000-0005-0000-0000-000043140000}"/>
    <cellStyle name="Normal 2 3 2 2 2 2 2 2 5 3" xfId="22935" xr:uid="{00000000-0005-0000-0000-000044140000}"/>
    <cellStyle name="Normal 2 3 2 2 2 2 2 2 6" xfId="33156" xr:uid="{00000000-0005-0000-0000-000045140000}"/>
    <cellStyle name="Normal 2 3 2 2 2 2 2 2 7" xfId="17922" xr:uid="{00000000-0005-0000-0000-000046140000}"/>
    <cellStyle name="Normal 2 3 2 2 2 2 2 3" xfId="3615" xr:uid="{00000000-0005-0000-0000-000047140000}"/>
    <cellStyle name="Normal 2 3 2 2 2 2 2 3 2" xfId="13689" xr:uid="{00000000-0005-0000-0000-000048140000}"/>
    <cellStyle name="Normal 2 3 2 2 2 2 2 3 2 2" xfId="44020" xr:uid="{00000000-0005-0000-0000-000049140000}"/>
    <cellStyle name="Normal 2 3 2 2 2 2 2 3 2 3" xfId="28787" xr:uid="{00000000-0005-0000-0000-00004A140000}"/>
    <cellStyle name="Normal 2 3 2 2 2 2 2 3 3" xfId="8669" xr:uid="{00000000-0005-0000-0000-00004B140000}"/>
    <cellStyle name="Normal 2 3 2 2 2 2 2 3 3 2" xfId="39003" xr:uid="{00000000-0005-0000-0000-00004C140000}"/>
    <cellStyle name="Normal 2 3 2 2 2 2 2 3 3 3" xfId="23770" xr:uid="{00000000-0005-0000-0000-00004D140000}"/>
    <cellStyle name="Normal 2 3 2 2 2 2 2 3 4" xfId="33990" xr:uid="{00000000-0005-0000-0000-00004E140000}"/>
    <cellStyle name="Normal 2 3 2 2 2 2 2 3 5" xfId="18757" xr:uid="{00000000-0005-0000-0000-00004F140000}"/>
    <cellStyle name="Normal 2 3 2 2 2 2 2 4" xfId="5308" xr:uid="{00000000-0005-0000-0000-000050140000}"/>
    <cellStyle name="Normal 2 3 2 2 2 2 2 4 2" xfId="15360" xr:uid="{00000000-0005-0000-0000-000051140000}"/>
    <cellStyle name="Normal 2 3 2 2 2 2 2 4 2 2" xfId="45691" xr:uid="{00000000-0005-0000-0000-000052140000}"/>
    <cellStyle name="Normal 2 3 2 2 2 2 2 4 2 3" xfId="30458" xr:uid="{00000000-0005-0000-0000-000053140000}"/>
    <cellStyle name="Normal 2 3 2 2 2 2 2 4 3" xfId="10340" xr:uid="{00000000-0005-0000-0000-000054140000}"/>
    <cellStyle name="Normal 2 3 2 2 2 2 2 4 3 2" xfId="40674" xr:uid="{00000000-0005-0000-0000-000055140000}"/>
    <cellStyle name="Normal 2 3 2 2 2 2 2 4 3 3" xfId="25441" xr:uid="{00000000-0005-0000-0000-000056140000}"/>
    <cellStyle name="Normal 2 3 2 2 2 2 2 4 4" xfId="35661" xr:uid="{00000000-0005-0000-0000-000057140000}"/>
    <cellStyle name="Normal 2 3 2 2 2 2 2 4 5" xfId="20428" xr:uid="{00000000-0005-0000-0000-000058140000}"/>
    <cellStyle name="Normal 2 3 2 2 2 2 2 5" xfId="12018" xr:uid="{00000000-0005-0000-0000-000059140000}"/>
    <cellStyle name="Normal 2 3 2 2 2 2 2 5 2" xfId="42349" xr:uid="{00000000-0005-0000-0000-00005A140000}"/>
    <cellStyle name="Normal 2 3 2 2 2 2 2 5 3" xfId="27116" xr:uid="{00000000-0005-0000-0000-00005B140000}"/>
    <cellStyle name="Normal 2 3 2 2 2 2 2 6" xfId="6997" xr:uid="{00000000-0005-0000-0000-00005C140000}"/>
    <cellStyle name="Normal 2 3 2 2 2 2 2 6 2" xfId="37332" xr:uid="{00000000-0005-0000-0000-00005D140000}"/>
    <cellStyle name="Normal 2 3 2 2 2 2 2 6 3" xfId="22099" xr:uid="{00000000-0005-0000-0000-00005E140000}"/>
    <cellStyle name="Normal 2 3 2 2 2 2 2 7" xfId="32320" xr:uid="{00000000-0005-0000-0000-00005F140000}"/>
    <cellStyle name="Normal 2 3 2 2 2 2 2 8" xfId="17086" xr:uid="{00000000-0005-0000-0000-000060140000}"/>
    <cellStyle name="Normal 2 3 2 2 2 2 3" xfId="2344" xr:uid="{00000000-0005-0000-0000-000061140000}"/>
    <cellStyle name="Normal 2 3 2 2 2 2 3 2" xfId="4034" xr:uid="{00000000-0005-0000-0000-000062140000}"/>
    <cellStyle name="Normal 2 3 2 2 2 2 3 2 2" xfId="14107" xr:uid="{00000000-0005-0000-0000-000063140000}"/>
    <cellStyle name="Normal 2 3 2 2 2 2 3 2 2 2" xfId="44438" xr:uid="{00000000-0005-0000-0000-000064140000}"/>
    <cellStyle name="Normal 2 3 2 2 2 2 3 2 2 3" xfId="29205" xr:uid="{00000000-0005-0000-0000-000065140000}"/>
    <cellStyle name="Normal 2 3 2 2 2 2 3 2 3" xfId="9087" xr:uid="{00000000-0005-0000-0000-000066140000}"/>
    <cellStyle name="Normal 2 3 2 2 2 2 3 2 3 2" xfId="39421" xr:uid="{00000000-0005-0000-0000-000067140000}"/>
    <cellStyle name="Normal 2 3 2 2 2 2 3 2 3 3" xfId="24188" xr:uid="{00000000-0005-0000-0000-000068140000}"/>
    <cellStyle name="Normal 2 3 2 2 2 2 3 2 4" xfId="34408" xr:uid="{00000000-0005-0000-0000-000069140000}"/>
    <cellStyle name="Normal 2 3 2 2 2 2 3 2 5" xfId="19175" xr:uid="{00000000-0005-0000-0000-00006A140000}"/>
    <cellStyle name="Normal 2 3 2 2 2 2 3 3" xfId="5726" xr:uid="{00000000-0005-0000-0000-00006B140000}"/>
    <cellStyle name="Normal 2 3 2 2 2 2 3 3 2" xfId="15778" xr:uid="{00000000-0005-0000-0000-00006C140000}"/>
    <cellStyle name="Normal 2 3 2 2 2 2 3 3 2 2" xfId="46109" xr:uid="{00000000-0005-0000-0000-00006D140000}"/>
    <cellStyle name="Normal 2 3 2 2 2 2 3 3 2 3" xfId="30876" xr:uid="{00000000-0005-0000-0000-00006E140000}"/>
    <cellStyle name="Normal 2 3 2 2 2 2 3 3 3" xfId="10758" xr:uid="{00000000-0005-0000-0000-00006F140000}"/>
    <cellStyle name="Normal 2 3 2 2 2 2 3 3 3 2" xfId="41092" xr:uid="{00000000-0005-0000-0000-000070140000}"/>
    <cellStyle name="Normal 2 3 2 2 2 2 3 3 3 3" xfId="25859" xr:uid="{00000000-0005-0000-0000-000071140000}"/>
    <cellStyle name="Normal 2 3 2 2 2 2 3 3 4" xfId="36079" xr:uid="{00000000-0005-0000-0000-000072140000}"/>
    <cellStyle name="Normal 2 3 2 2 2 2 3 3 5" xfId="20846" xr:uid="{00000000-0005-0000-0000-000073140000}"/>
    <cellStyle name="Normal 2 3 2 2 2 2 3 4" xfId="12436" xr:uid="{00000000-0005-0000-0000-000074140000}"/>
    <cellStyle name="Normal 2 3 2 2 2 2 3 4 2" xfId="42767" xr:uid="{00000000-0005-0000-0000-000075140000}"/>
    <cellStyle name="Normal 2 3 2 2 2 2 3 4 3" xfId="27534" xr:uid="{00000000-0005-0000-0000-000076140000}"/>
    <cellStyle name="Normal 2 3 2 2 2 2 3 5" xfId="7415" xr:uid="{00000000-0005-0000-0000-000077140000}"/>
    <cellStyle name="Normal 2 3 2 2 2 2 3 5 2" xfId="37750" xr:uid="{00000000-0005-0000-0000-000078140000}"/>
    <cellStyle name="Normal 2 3 2 2 2 2 3 5 3" xfId="22517" xr:uid="{00000000-0005-0000-0000-000079140000}"/>
    <cellStyle name="Normal 2 3 2 2 2 2 3 6" xfId="32738" xr:uid="{00000000-0005-0000-0000-00007A140000}"/>
    <cellStyle name="Normal 2 3 2 2 2 2 3 7" xfId="17504" xr:uid="{00000000-0005-0000-0000-00007B140000}"/>
    <cellStyle name="Normal 2 3 2 2 2 2 4" xfId="3197" xr:uid="{00000000-0005-0000-0000-00007C140000}"/>
    <cellStyle name="Normal 2 3 2 2 2 2 4 2" xfId="13271" xr:uid="{00000000-0005-0000-0000-00007D140000}"/>
    <cellStyle name="Normal 2 3 2 2 2 2 4 2 2" xfId="43602" xr:uid="{00000000-0005-0000-0000-00007E140000}"/>
    <cellStyle name="Normal 2 3 2 2 2 2 4 2 3" xfId="28369" xr:uid="{00000000-0005-0000-0000-00007F140000}"/>
    <cellStyle name="Normal 2 3 2 2 2 2 4 3" xfId="8251" xr:uid="{00000000-0005-0000-0000-000080140000}"/>
    <cellStyle name="Normal 2 3 2 2 2 2 4 3 2" xfId="38585" xr:uid="{00000000-0005-0000-0000-000081140000}"/>
    <cellStyle name="Normal 2 3 2 2 2 2 4 3 3" xfId="23352" xr:uid="{00000000-0005-0000-0000-000082140000}"/>
    <cellStyle name="Normal 2 3 2 2 2 2 4 4" xfId="33572" xr:uid="{00000000-0005-0000-0000-000083140000}"/>
    <cellStyle name="Normal 2 3 2 2 2 2 4 5" xfId="18339" xr:uid="{00000000-0005-0000-0000-000084140000}"/>
    <cellStyle name="Normal 2 3 2 2 2 2 5" xfId="4890" xr:uid="{00000000-0005-0000-0000-000085140000}"/>
    <cellStyle name="Normal 2 3 2 2 2 2 5 2" xfId="14942" xr:uid="{00000000-0005-0000-0000-000086140000}"/>
    <cellStyle name="Normal 2 3 2 2 2 2 5 2 2" xfId="45273" xr:uid="{00000000-0005-0000-0000-000087140000}"/>
    <cellStyle name="Normal 2 3 2 2 2 2 5 2 3" xfId="30040" xr:uid="{00000000-0005-0000-0000-000088140000}"/>
    <cellStyle name="Normal 2 3 2 2 2 2 5 3" xfId="9922" xr:uid="{00000000-0005-0000-0000-000089140000}"/>
    <cellStyle name="Normal 2 3 2 2 2 2 5 3 2" xfId="40256" xr:uid="{00000000-0005-0000-0000-00008A140000}"/>
    <cellStyle name="Normal 2 3 2 2 2 2 5 3 3" xfId="25023" xr:uid="{00000000-0005-0000-0000-00008B140000}"/>
    <cellStyle name="Normal 2 3 2 2 2 2 5 4" xfId="35243" xr:uid="{00000000-0005-0000-0000-00008C140000}"/>
    <cellStyle name="Normal 2 3 2 2 2 2 5 5" xfId="20010" xr:uid="{00000000-0005-0000-0000-00008D140000}"/>
    <cellStyle name="Normal 2 3 2 2 2 2 6" xfId="11600" xr:uid="{00000000-0005-0000-0000-00008E140000}"/>
    <cellStyle name="Normal 2 3 2 2 2 2 6 2" xfId="41931" xr:uid="{00000000-0005-0000-0000-00008F140000}"/>
    <cellStyle name="Normal 2 3 2 2 2 2 6 3" xfId="26698" xr:uid="{00000000-0005-0000-0000-000090140000}"/>
    <cellStyle name="Normal 2 3 2 2 2 2 7" xfId="6579" xr:uid="{00000000-0005-0000-0000-000091140000}"/>
    <cellStyle name="Normal 2 3 2 2 2 2 7 2" xfId="36914" xr:uid="{00000000-0005-0000-0000-000092140000}"/>
    <cellStyle name="Normal 2 3 2 2 2 2 7 3" xfId="21681" xr:uid="{00000000-0005-0000-0000-000093140000}"/>
    <cellStyle name="Normal 2 3 2 2 2 2 8" xfId="31902" xr:uid="{00000000-0005-0000-0000-000094140000}"/>
    <cellStyle name="Normal 2 3 2 2 2 2 9" xfId="16668" xr:uid="{00000000-0005-0000-0000-000095140000}"/>
    <cellStyle name="Normal 2 3 2 2 2 3" xfId="1715" xr:uid="{00000000-0005-0000-0000-000096140000}"/>
    <cellStyle name="Normal 2 3 2 2 2 3 2" xfId="2554" xr:uid="{00000000-0005-0000-0000-000097140000}"/>
    <cellStyle name="Normal 2 3 2 2 2 3 2 2" xfId="4244" xr:uid="{00000000-0005-0000-0000-000098140000}"/>
    <cellStyle name="Normal 2 3 2 2 2 3 2 2 2" xfId="14317" xr:uid="{00000000-0005-0000-0000-000099140000}"/>
    <cellStyle name="Normal 2 3 2 2 2 3 2 2 2 2" xfId="44648" xr:uid="{00000000-0005-0000-0000-00009A140000}"/>
    <cellStyle name="Normal 2 3 2 2 2 3 2 2 2 3" xfId="29415" xr:uid="{00000000-0005-0000-0000-00009B140000}"/>
    <cellStyle name="Normal 2 3 2 2 2 3 2 2 3" xfId="9297" xr:uid="{00000000-0005-0000-0000-00009C140000}"/>
    <cellStyle name="Normal 2 3 2 2 2 3 2 2 3 2" xfId="39631" xr:uid="{00000000-0005-0000-0000-00009D140000}"/>
    <cellStyle name="Normal 2 3 2 2 2 3 2 2 3 3" xfId="24398" xr:uid="{00000000-0005-0000-0000-00009E140000}"/>
    <cellStyle name="Normal 2 3 2 2 2 3 2 2 4" xfId="34618" xr:uid="{00000000-0005-0000-0000-00009F140000}"/>
    <cellStyle name="Normal 2 3 2 2 2 3 2 2 5" xfId="19385" xr:uid="{00000000-0005-0000-0000-0000A0140000}"/>
    <cellStyle name="Normal 2 3 2 2 2 3 2 3" xfId="5936" xr:uid="{00000000-0005-0000-0000-0000A1140000}"/>
    <cellStyle name="Normal 2 3 2 2 2 3 2 3 2" xfId="15988" xr:uid="{00000000-0005-0000-0000-0000A2140000}"/>
    <cellStyle name="Normal 2 3 2 2 2 3 2 3 2 2" xfId="46319" xr:uid="{00000000-0005-0000-0000-0000A3140000}"/>
    <cellStyle name="Normal 2 3 2 2 2 3 2 3 2 3" xfId="31086" xr:uid="{00000000-0005-0000-0000-0000A4140000}"/>
    <cellStyle name="Normal 2 3 2 2 2 3 2 3 3" xfId="10968" xr:uid="{00000000-0005-0000-0000-0000A5140000}"/>
    <cellStyle name="Normal 2 3 2 2 2 3 2 3 3 2" xfId="41302" xr:uid="{00000000-0005-0000-0000-0000A6140000}"/>
    <cellStyle name="Normal 2 3 2 2 2 3 2 3 3 3" xfId="26069" xr:uid="{00000000-0005-0000-0000-0000A7140000}"/>
    <cellStyle name="Normal 2 3 2 2 2 3 2 3 4" xfId="36289" xr:uid="{00000000-0005-0000-0000-0000A8140000}"/>
    <cellStyle name="Normal 2 3 2 2 2 3 2 3 5" xfId="21056" xr:uid="{00000000-0005-0000-0000-0000A9140000}"/>
    <cellStyle name="Normal 2 3 2 2 2 3 2 4" xfId="12646" xr:uid="{00000000-0005-0000-0000-0000AA140000}"/>
    <cellStyle name="Normal 2 3 2 2 2 3 2 4 2" xfId="42977" xr:uid="{00000000-0005-0000-0000-0000AB140000}"/>
    <cellStyle name="Normal 2 3 2 2 2 3 2 4 3" xfId="27744" xr:uid="{00000000-0005-0000-0000-0000AC140000}"/>
    <cellStyle name="Normal 2 3 2 2 2 3 2 5" xfId="7625" xr:uid="{00000000-0005-0000-0000-0000AD140000}"/>
    <cellStyle name="Normal 2 3 2 2 2 3 2 5 2" xfId="37960" xr:uid="{00000000-0005-0000-0000-0000AE140000}"/>
    <cellStyle name="Normal 2 3 2 2 2 3 2 5 3" xfId="22727" xr:uid="{00000000-0005-0000-0000-0000AF140000}"/>
    <cellStyle name="Normal 2 3 2 2 2 3 2 6" xfId="32948" xr:uid="{00000000-0005-0000-0000-0000B0140000}"/>
    <cellStyle name="Normal 2 3 2 2 2 3 2 7" xfId="17714" xr:uid="{00000000-0005-0000-0000-0000B1140000}"/>
    <cellStyle name="Normal 2 3 2 2 2 3 3" xfId="3407" xr:uid="{00000000-0005-0000-0000-0000B2140000}"/>
    <cellStyle name="Normal 2 3 2 2 2 3 3 2" xfId="13481" xr:uid="{00000000-0005-0000-0000-0000B3140000}"/>
    <cellStyle name="Normal 2 3 2 2 2 3 3 2 2" xfId="43812" xr:uid="{00000000-0005-0000-0000-0000B4140000}"/>
    <cellStyle name="Normal 2 3 2 2 2 3 3 2 3" xfId="28579" xr:uid="{00000000-0005-0000-0000-0000B5140000}"/>
    <cellStyle name="Normal 2 3 2 2 2 3 3 3" xfId="8461" xr:uid="{00000000-0005-0000-0000-0000B6140000}"/>
    <cellStyle name="Normal 2 3 2 2 2 3 3 3 2" xfId="38795" xr:uid="{00000000-0005-0000-0000-0000B7140000}"/>
    <cellStyle name="Normal 2 3 2 2 2 3 3 3 3" xfId="23562" xr:uid="{00000000-0005-0000-0000-0000B8140000}"/>
    <cellStyle name="Normal 2 3 2 2 2 3 3 4" xfId="33782" xr:uid="{00000000-0005-0000-0000-0000B9140000}"/>
    <cellStyle name="Normal 2 3 2 2 2 3 3 5" xfId="18549" xr:uid="{00000000-0005-0000-0000-0000BA140000}"/>
    <cellStyle name="Normal 2 3 2 2 2 3 4" xfId="5100" xr:uid="{00000000-0005-0000-0000-0000BB140000}"/>
    <cellStyle name="Normal 2 3 2 2 2 3 4 2" xfId="15152" xr:uid="{00000000-0005-0000-0000-0000BC140000}"/>
    <cellStyle name="Normal 2 3 2 2 2 3 4 2 2" xfId="45483" xr:uid="{00000000-0005-0000-0000-0000BD140000}"/>
    <cellStyle name="Normal 2 3 2 2 2 3 4 2 3" xfId="30250" xr:uid="{00000000-0005-0000-0000-0000BE140000}"/>
    <cellStyle name="Normal 2 3 2 2 2 3 4 3" xfId="10132" xr:uid="{00000000-0005-0000-0000-0000BF140000}"/>
    <cellStyle name="Normal 2 3 2 2 2 3 4 3 2" xfId="40466" xr:uid="{00000000-0005-0000-0000-0000C0140000}"/>
    <cellStyle name="Normal 2 3 2 2 2 3 4 3 3" xfId="25233" xr:uid="{00000000-0005-0000-0000-0000C1140000}"/>
    <cellStyle name="Normal 2 3 2 2 2 3 4 4" xfId="35453" xr:uid="{00000000-0005-0000-0000-0000C2140000}"/>
    <cellStyle name="Normal 2 3 2 2 2 3 4 5" xfId="20220" xr:uid="{00000000-0005-0000-0000-0000C3140000}"/>
    <cellStyle name="Normal 2 3 2 2 2 3 5" xfId="11810" xr:uid="{00000000-0005-0000-0000-0000C4140000}"/>
    <cellStyle name="Normal 2 3 2 2 2 3 5 2" xfId="42141" xr:uid="{00000000-0005-0000-0000-0000C5140000}"/>
    <cellStyle name="Normal 2 3 2 2 2 3 5 3" xfId="26908" xr:uid="{00000000-0005-0000-0000-0000C6140000}"/>
    <cellStyle name="Normal 2 3 2 2 2 3 6" xfId="6789" xr:uid="{00000000-0005-0000-0000-0000C7140000}"/>
    <cellStyle name="Normal 2 3 2 2 2 3 6 2" xfId="37124" xr:uid="{00000000-0005-0000-0000-0000C8140000}"/>
    <cellStyle name="Normal 2 3 2 2 2 3 6 3" xfId="21891" xr:uid="{00000000-0005-0000-0000-0000C9140000}"/>
    <cellStyle name="Normal 2 3 2 2 2 3 7" xfId="32112" xr:uid="{00000000-0005-0000-0000-0000CA140000}"/>
    <cellStyle name="Normal 2 3 2 2 2 3 8" xfId="16878" xr:uid="{00000000-0005-0000-0000-0000CB140000}"/>
    <cellStyle name="Normal 2 3 2 2 2 4" xfId="2136" xr:uid="{00000000-0005-0000-0000-0000CC140000}"/>
    <cellStyle name="Normal 2 3 2 2 2 4 2" xfId="3826" xr:uid="{00000000-0005-0000-0000-0000CD140000}"/>
    <cellStyle name="Normal 2 3 2 2 2 4 2 2" xfId="13899" xr:uid="{00000000-0005-0000-0000-0000CE140000}"/>
    <cellStyle name="Normal 2 3 2 2 2 4 2 2 2" xfId="44230" xr:uid="{00000000-0005-0000-0000-0000CF140000}"/>
    <cellStyle name="Normal 2 3 2 2 2 4 2 2 3" xfId="28997" xr:uid="{00000000-0005-0000-0000-0000D0140000}"/>
    <cellStyle name="Normal 2 3 2 2 2 4 2 3" xfId="8879" xr:uid="{00000000-0005-0000-0000-0000D1140000}"/>
    <cellStyle name="Normal 2 3 2 2 2 4 2 3 2" xfId="39213" xr:uid="{00000000-0005-0000-0000-0000D2140000}"/>
    <cellStyle name="Normal 2 3 2 2 2 4 2 3 3" xfId="23980" xr:uid="{00000000-0005-0000-0000-0000D3140000}"/>
    <cellStyle name="Normal 2 3 2 2 2 4 2 4" xfId="34200" xr:uid="{00000000-0005-0000-0000-0000D4140000}"/>
    <cellStyle name="Normal 2 3 2 2 2 4 2 5" xfId="18967" xr:uid="{00000000-0005-0000-0000-0000D5140000}"/>
    <cellStyle name="Normal 2 3 2 2 2 4 3" xfId="5518" xr:uid="{00000000-0005-0000-0000-0000D6140000}"/>
    <cellStyle name="Normal 2 3 2 2 2 4 3 2" xfId="15570" xr:uid="{00000000-0005-0000-0000-0000D7140000}"/>
    <cellStyle name="Normal 2 3 2 2 2 4 3 2 2" xfId="45901" xr:uid="{00000000-0005-0000-0000-0000D8140000}"/>
    <cellStyle name="Normal 2 3 2 2 2 4 3 2 3" xfId="30668" xr:uid="{00000000-0005-0000-0000-0000D9140000}"/>
    <cellStyle name="Normal 2 3 2 2 2 4 3 3" xfId="10550" xr:uid="{00000000-0005-0000-0000-0000DA140000}"/>
    <cellStyle name="Normal 2 3 2 2 2 4 3 3 2" xfId="40884" xr:uid="{00000000-0005-0000-0000-0000DB140000}"/>
    <cellStyle name="Normal 2 3 2 2 2 4 3 3 3" xfId="25651" xr:uid="{00000000-0005-0000-0000-0000DC140000}"/>
    <cellStyle name="Normal 2 3 2 2 2 4 3 4" xfId="35871" xr:uid="{00000000-0005-0000-0000-0000DD140000}"/>
    <cellStyle name="Normal 2 3 2 2 2 4 3 5" xfId="20638" xr:uid="{00000000-0005-0000-0000-0000DE140000}"/>
    <cellStyle name="Normal 2 3 2 2 2 4 4" xfId="12228" xr:uid="{00000000-0005-0000-0000-0000DF140000}"/>
    <cellStyle name="Normal 2 3 2 2 2 4 4 2" xfId="42559" xr:uid="{00000000-0005-0000-0000-0000E0140000}"/>
    <cellStyle name="Normal 2 3 2 2 2 4 4 3" xfId="27326" xr:uid="{00000000-0005-0000-0000-0000E1140000}"/>
    <cellStyle name="Normal 2 3 2 2 2 4 5" xfId="7207" xr:uid="{00000000-0005-0000-0000-0000E2140000}"/>
    <cellStyle name="Normal 2 3 2 2 2 4 5 2" xfId="37542" xr:uid="{00000000-0005-0000-0000-0000E3140000}"/>
    <cellStyle name="Normal 2 3 2 2 2 4 5 3" xfId="22309" xr:uid="{00000000-0005-0000-0000-0000E4140000}"/>
    <cellStyle name="Normal 2 3 2 2 2 4 6" xfId="32530" xr:uid="{00000000-0005-0000-0000-0000E5140000}"/>
    <cellStyle name="Normal 2 3 2 2 2 4 7" xfId="17296" xr:uid="{00000000-0005-0000-0000-0000E6140000}"/>
    <cellStyle name="Normal 2 3 2 2 2 5" xfId="2989" xr:uid="{00000000-0005-0000-0000-0000E7140000}"/>
    <cellStyle name="Normal 2 3 2 2 2 5 2" xfId="13063" xr:uid="{00000000-0005-0000-0000-0000E8140000}"/>
    <cellStyle name="Normal 2 3 2 2 2 5 2 2" xfId="43394" xr:uid="{00000000-0005-0000-0000-0000E9140000}"/>
    <cellStyle name="Normal 2 3 2 2 2 5 2 3" xfId="28161" xr:uid="{00000000-0005-0000-0000-0000EA140000}"/>
    <cellStyle name="Normal 2 3 2 2 2 5 3" xfId="8043" xr:uid="{00000000-0005-0000-0000-0000EB140000}"/>
    <cellStyle name="Normal 2 3 2 2 2 5 3 2" xfId="38377" xr:uid="{00000000-0005-0000-0000-0000EC140000}"/>
    <cellStyle name="Normal 2 3 2 2 2 5 3 3" xfId="23144" xr:uid="{00000000-0005-0000-0000-0000ED140000}"/>
    <cellStyle name="Normal 2 3 2 2 2 5 4" xfId="33364" xr:uid="{00000000-0005-0000-0000-0000EE140000}"/>
    <cellStyle name="Normal 2 3 2 2 2 5 5" xfId="18131" xr:uid="{00000000-0005-0000-0000-0000EF140000}"/>
    <cellStyle name="Normal 2 3 2 2 2 6" xfId="4682" xr:uid="{00000000-0005-0000-0000-0000F0140000}"/>
    <cellStyle name="Normal 2 3 2 2 2 6 2" xfId="14734" xr:uid="{00000000-0005-0000-0000-0000F1140000}"/>
    <cellStyle name="Normal 2 3 2 2 2 6 2 2" xfId="45065" xr:uid="{00000000-0005-0000-0000-0000F2140000}"/>
    <cellStyle name="Normal 2 3 2 2 2 6 2 3" xfId="29832" xr:uid="{00000000-0005-0000-0000-0000F3140000}"/>
    <cellStyle name="Normal 2 3 2 2 2 6 3" xfId="9714" xr:uid="{00000000-0005-0000-0000-0000F4140000}"/>
    <cellStyle name="Normal 2 3 2 2 2 6 3 2" xfId="40048" xr:uid="{00000000-0005-0000-0000-0000F5140000}"/>
    <cellStyle name="Normal 2 3 2 2 2 6 3 3" xfId="24815" xr:uid="{00000000-0005-0000-0000-0000F6140000}"/>
    <cellStyle name="Normal 2 3 2 2 2 6 4" xfId="35035" xr:uid="{00000000-0005-0000-0000-0000F7140000}"/>
    <cellStyle name="Normal 2 3 2 2 2 6 5" xfId="19802" xr:uid="{00000000-0005-0000-0000-0000F8140000}"/>
    <cellStyle name="Normal 2 3 2 2 2 7" xfId="11392" xr:uid="{00000000-0005-0000-0000-0000F9140000}"/>
    <cellStyle name="Normal 2 3 2 2 2 7 2" xfId="41723" xr:uid="{00000000-0005-0000-0000-0000FA140000}"/>
    <cellStyle name="Normal 2 3 2 2 2 7 3" xfId="26490" xr:uid="{00000000-0005-0000-0000-0000FB140000}"/>
    <cellStyle name="Normal 2 3 2 2 2 8" xfId="6371" xr:uid="{00000000-0005-0000-0000-0000FC140000}"/>
    <cellStyle name="Normal 2 3 2 2 2 8 2" xfId="36706" xr:uid="{00000000-0005-0000-0000-0000FD140000}"/>
    <cellStyle name="Normal 2 3 2 2 2 8 3" xfId="21473" xr:uid="{00000000-0005-0000-0000-0000FE140000}"/>
    <cellStyle name="Normal 2 3 2 2 2 9" xfId="31694" xr:uid="{00000000-0005-0000-0000-0000FF140000}"/>
    <cellStyle name="Normal 2 3 2 2 3" xfId="1398" xr:uid="{00000000-0005-0000-0000-000000150000}"/>
    <cellStyle name="Normal 2 3 2 2 3 2" xfId="1819" xr:uid="{00000000-0005-0000-0000-000001150000}"/>
    <cellStyle name="Normal 2 3 2 2 3 2 2" xfId="2658" xr:uid="{00000000-0005-0000-0000-000002150000}"/>
    <cellStyle name="Normal 2 3 2 2 3 2 2 2" xfId="4348" xr:uid="{00000000-0005-0000-0000-000003150000}"/>
    <cellStyle name="Normal 2 3 2 2 3 2 2 2 2" xfId="14421" xr:uid="{00000000-0005-0000-0000-000004150000}"/>
    <cellStyle name="Normal 2 3 2 2 3 2 2 2 2 2" xfId="44752" xr:uid="{00000000-0005-0000-0000-000005150000}"/>
    <cellStyle name="Normal 2 3 2 2 3 2 2 2 2 3" xfId="29519" xr:uid="{00000000-0005-0000-0000-000006150000}"/>
    <cellStyle name="Normal 2 3 2 2 3 2 2 2 3" xfId="9401" xr:uid="{00000000-0005-0000-0000-000007150000}"/>
    <cellStyle name="Normal 2 3 2 2 3 2 2 2 3 2" xfId="39735" xr:uid="{00000000-0005-0000-0000-000008150000}"/>
    <cellStyle name="Normal 2 3 2 2 3 2 2 2 3 3" xfId="24502" xr:uid="{00000000-0005-0000-0000-000009150000}"/>
    <cellStyle name="Normal 2 3 2 2 3 2 2 2 4" xfId="34722" xr:uid="{00000000-0005-0000-0000-00000A150000}"/>
    <cellStyle name="Normal 2 3 2 2 3 2 2 2 5" xfId="19489" xr:uid="{00000000-0005-0000-0000-00000B150000}"/>
    <cellStyle name="Normal 2 3 2 2 3 2 2 3" xfId="6040" xr:uid="{00000000-0005-0000-0000-00000C150000}"/>
    <cellStyle name="Normal 2 3 2 2 3 2 2 3 2" xfId="16092" xr:uid="{00000000-0005-0000-0000-00000D150000}"/>
    <cellStyle name="Normal 2 3 2 2 3 2 2 3 2 2" xfId="46423" xr:uid="{00000000-0005-0000-0000-00000E150000}"/>
    <cellStyle name="Normal 2 3 2 2 3 2 2 3 2 3" xfId="31190" xr:uid="{00000000-0005-0000-0000-00000F150000}"/>
    <cellStyle name="Normal 2 3 2 2 3 2 2 3 3" xfId="11072" xr:uid="{00000000-0005-0000-0000-000010150000}"/>
    <cellStyle name="Normal 2 3 2 2 3 2 2 3 3 2" xfId="41406" xr:uid="{00000000-0005-0000-0000-000011150000}"/>
    <cellStyle name="Normal 2 3 2 2 3 2 2 3 3 3" xfId="26173" xr:uid="{00000000-0005-0000-0000-000012150000}"/>
    <cellStyle name="Normal 2 3 2 2 3 2 2 3 4" xfId="36393" xr:uid="{00000000-0005-0000-0000-000013150000}"/>
    <cellStyle name="Normal 2 3 2 2 3 2 2 3 5" xfId="21160" xr:uid="{00000000-0005-0000-0000-000014150000}"/>
    <cellStyle name="Normal 2 3 2 2 3 2 2 4" xfId="12750" xr:uid="{00000000-0005-0000-0000-000015150000}"/>
    <cellStyle name="Normal 2 3 2 2 3 2 2 4 2" xfId="43081" xr:uid="{00000000-0005-0000-0000-000016150000}"/>
    <cellStyle name="Normal 2 3 2 2 3 2 2 4 3" xfId="27848" xr:uid="{00000000-0005-0000-0000-000017150000}"/>
    <cellStyle name="Normal 2 3 2 2 3 2 2 5" xfId="7729" xr:uid="{00000000-0005-0000-0000-000018150000}"/>
    <cellStyle name="Normal 2 3 2 2 3 2 2 5 2" xfId="38064" xr:uid="{00000000-0005-0000-0000-000019150000}"/>
    <cellStyle name="Normal 2 3 2 2 3 2 2 5 3" xfId="22831" xr:uid="{00000000-0005-0000-0000-00001A150000}"/>
    <cellStyle name="Normal 2 3 2 2 3 2 2 6" xfId="33052" xr:uid="{00000000-0005-0000-0000-00001B150000}"/>
    <cellStyle name="Normal 2 3 2 2 3 2 2 7" xfId="17818" xr:uid="{00000000-0005-0000-0000-00001C150000}"/>
    <cellStyle name="Normal 2 3 2 2 3 2 3" xfId="3511" xr:uid="{00000000-0005-0000-0000-00001D150000}"/>
    <cellStyle name="Normal 2 3 2 2 3 2 3 2" xfId="13585" xr:uid="{00000000-0005-0000-0000-00001E150000}"/>
    <cellStyle name="Normal 2 3 2 2 3 2 3 2 2" xfId="43916" xr:uid="{00000000-0005-0000-0000-00001F150000}"/>
    <cellStyle name="Normal 2 3 2 2 3 2 3 2 3" xfId="28683" xr:uid="{00000000-0005-0000-0000-000020150000}"/>
    <cellStyle name="Normal 2 3 2 2 3 2 3 3" xfId="8565" xr:uid="{00000000-0005-0000-0000-000021150000}"/>
    <cellStyle name="Normal 2 3 2 2 3 2 3 3 2" xfId="38899" xr:uid="{00000000-0005-0000-0000-000022150000}"/>
    <cellStyle name="Normal 2 3 2 2 3 2 3 3 3" xfId="23666" xr:uid="{00000000-0005-0000-0000-000023150000}"/>
    <cellStyle name="Normal 2 3 2 2 3 2 3 4" xfId="33886" xr:uid="{00000000-0005-0000-0000-000024150000}"/>
    <cellStyle name="Normal 2 3 2 2 3 2 3 5" xfId="18653" xr:uid="{00000000-0005-0000-0000-000025150000}"/>
    <cellStyle name="Normal 2 3 2 2 3 2 4" xfId="5204" xr:uid="{00000000-0005-0000-0000-000026150000}"/>
    <cellStyle name="Normal 2 3 2 2 3 2 4 2" xfId="15256" xr:uid="{00000000-0005-0000-0000-000027150000}"/>
    <cellStyle name="Normal 2 3 2 2 3 2 4 2 2" xfId="45587" xr:uid="{00000000-0005-0000-0000-000028150000}"/>
    <cellStyle name="Normal 2 3 2 2 3 2 4 2 3" xfId="30354" xr:uid="{00000000-0005-0000-0000-000029150000}"/>
    <cellStyle name="Normal 2 3 2 2 3 2 4 3" xfId="10236" xr:uid="{00000000-0005-0000-0000-00002A150000}"/>
    <cellStyle name="Normal 2 3 2 2 3 2 4 3 2" xfId="40570" xr:uid="{00000000-0005-0000-0000-00002B150000}"/>
    <cellStyle name="Normal 2 3 2 2 3 2 4 3 3" xfId="25337" xr:uid="{00000000-0005-0000-0000-00002C150000}"/>
    <cellStyle name="Normal 2 3 2 2 3 2 4 4" xfId="35557" xr:uid="{00000000-0005-0000-0000-00002D150000}"/>
    <cellStyle name="Normal 2 3 2 2 3 2 4 5" xfId="20324" xr:uid="{00000000-0005-0000-0000-00002E150000}"/>
    <cellStyle name="Normal 2 3 2 2 3 2 5" xfId="11914" xr:uid="{00000000-0005-0000-0000-00002F150000}"/>
    <cellStyle name="Normal 2 3 2 2 3 2 5 2" xfId="42245" xr:uid="{00000000-0005-0000-0000-000030150000}"/>
    <cellStyle name="Normal 2 3 2 2 3 2 5 3" xfId="27012" xr:uid="{00000000-0005-0000-0000-000031150000}"/>
    <cellStyle name="Normal 2 3 2 2 3 2 6" xfId="6893" xr:uid="{00000000-0005-0000-0000-000032150000}"/>
    <cellStyle name="Normal 2 3 2 2 3 2 6 2" xfId="37228" xr:uid="{00000000-0005-0000-0000-000033150000}"/>
    <cellStyle name="Normal 2 3 2 2 3 2 6 3" xfId="21995" xr:uid="{00000000-0005-0000-0000-000034150000}"/>
    <cellStyle name="Normal 2 3 2 2 3 2 7" xfId="32216" xr:uid="{00000000-0005-0000-0000-000035150000}"/>
    <cellStyle name="Normal 2 3 2 2 3 2 8" xfId="16982" xr:uid="{00000000-0005-0000-0000-000036150000}"/>
    <cellStyle name="Normal 2 3 2 2 3 3" xfId="2240" xr:uid="{00000000-0005-0000-0000-000037150000}"/>
    <cellStyle name="Normal 2 3 2 2 3 3 2" xfId="3930" xr:uid="{00000000-0005-0000-0000-000038150000}"/>
    <cellStyle name="Normal 2 3 2 2 3 3 2 2" xfId="14003" xr:uid="{00000000-0005-0000-0000-000039150000}"/>
    <cellStyle name="Normal 2 3 2 2 3 3 2 2 2" xfId="44334" xr:uid="{00000000-0005-0000-0000-00003A150000}"/>
    <cellStyle name="Normal 2 3 2 2 3 3 2 2 3" xfId="29101" xr:uid="{00000000-0005-0000-0000-00003B150000}"/>
    <cellStyle name="Normal 2 3 2 2 3 3 2 3" xfId="8983" xr:uid="{00000000-0005-0000-0000-00003C150000}"/>
    <cellStyle name="Normal 2 3 2 2 3 3 2 3 2" xfId="39317" xr:uid="{00000000-0005-0000-0000-00003D150000}"/>
    <cellStyle name="Normal 2 3 2 2 3 3 2 3 3" xfId="24084" xr:uid="{00000000-0005-0000-0000-00003E150000}"/>
    <cellStyle name="Normal 2 3 2 2 3 3 2 4" xfId="34304" xr:uid="{00000000-0005-0000-0000-00003F150000}"/>
    <cellStyle name="Normal 2 3 2 2 3 3 2 5" xfId="19071" xr:uid="{00000000-0005-0000-0000-000040150000}"/>
    <cellStyle name="Normal 2 3 2 2 3 3 3" xfId="5622" xr:uid="{00000000-0005-0000-0000-000041150000}"/>
    <cellStyle name="Normal 2 3 2 2 3 3 3 2" xfId="15674" xr:uid="{00000000-0005-0000-0000-000042150000}"/>
    <cellStyle name="Normal 2 3 2 2 3 3 3 2 2" xfId="46005" xr:uid="{00000000-0005-0000-0000-000043150000}"/>
    <cellStyle name="Normal 2 3 2 2 3 3 3 2 3" xfId="30772" xr:uid="{00000000-0005-0000-0000-000044150000}"/>
    <cellStyle name="Normal 2 3 2 2 3 3 3 3" xfId="10654" xr:uid="{00000000-0005-0000-0000-000045150000}"/>
    <cellStyle name="Normal 2 3 2 2 3 3 3 3 2" xfId="40988" xr:uid="{00000000-0005-0000-0000-000046150000}"/>
    <cellStyle name="Normal 2 3 2 2 3 3 3 3 3" xfId="25755" xr:uid="{00000000-0005-0000-0000-000047150000}"/>
    <cellStyle name="Normal 2 3 2 2 3 3 3 4" xfId="35975" xr:uid="{00000000-0005-0000-0000-000048150000}"/>
    <cellStyle name="Normal 2 3 2 2 3 3 3 5" xfId="20742" xr:uid="{00000000-0005-0000-0000-000049150000}"/>
    <cellStyle name="Normal 2 3 2 2 3 3 4" xfId="12332" xr:uid="{00000000-0005-0000-0000-00004A150000}"/>
    <cellStyle name="Normal 2 3 2 2 3 3 4 2" xfId="42663" xr:uid="{00000000-0005-0000-0000-00004B150000}"/>
    <cellStyle name="Normal 2 3 2 2 3 3 4 3" xfId="27430" xr:uid="{00000000-0005-0000-0000-00004C150000}"/>
    <cellStyle name="Normal 2 3 2 2 3 3 5" xfId="7311" xr:uid="{00000000-0005-0000-0000-00004D150000}"/>
    <cellStyle name="Normal 2 3 2 2 3 3 5 2" xfId="37646" xr:uid="{00000000-0005-0000-0000-00004E150000}"/>
    <cellStyle name="Normal 2 3 2 2 3 3 5 3" xfId="22413" xr:uid="{00000000-0005-0000-0000-00004F150000}"/>
    <cellStyle name="Normal 2 3 2 2 3 3 6" xfId="32634" xr:uid="{00000000-0005-0000-0000-000050150000}"/>
    <cellStyle name="Normal 2 3 2 2 3 3 7" xfId="17400" xr:uid="{00000000-0005-0000-0000-000051150000}"/>
    <cellStyle name="Normal 2 3 2 2 3 4" xfId="3093" xr:uid="{00000000-0005-0000-0000-000052150000}"/>
    <cellStyle name="Normal 2 3 2 2 3 4 2" xfId="13167" xr:uid="{00000000-0005-0000-0000-000053150000}"/>
    <cellStyle name="Normal 2 3 2 2 3 4 2 2" xfId="43498" xr:uid="{00000000-0005-0000-0000-000054150000}"/>
    <cellStyle name="Normal 2 3 2 2 3 4 2 3" xfId="28265" xr:uid="{00000000-0005-0000-0000-000055150000}"/>
    <cellStyle name="Normal 2 3 2 2 3 4 3" xfId="8147" xr:uid="{00000000-0005-0000-0000-000056150000}"/>
    <cellStyle name="Normal 2 3 2 2 3 4 3 2" xfId="38481" xr:uid="{00000000-0005-0000-0000-000057150000}"/>
    <cellStyle name="Normal 2 3 2 2 3 4 3 3" xfId="23248" xr:uid="{00000000-0005-0000-0000-000058150000}"/>
    <cellStyle name="Normal 2 3 2 2 3 4 4" xfId="33468" xr:uid="{00000000-0005-0000-0000-000059150000}"/>
    <cellStyle name="Normal 2 3 2 2 3 4 5" xfId="18235" xr:uid="{00000000-0005-0000-0000-00005A150000}"/>
    <cellStyle name="Normal 2 3 2 2 3 5" xfId="4786" xr:uid="{00000000-0005-0000-0000-00005B150000}"/>
    <cellStyle name="Normal 2 3 2 2 3 5 2" xfId="14838" xr:uid="{00000000-0005-0000-0000-00005C150000}"/>
    <cellStyle name="Normal 2 3 2 2 3 5 2 2" xfId="45169" xr:uid="{00000000-0005-0000-0000-00005D150000}"/>
    <cellStyle name="Normal 2 3 2 2 3 5 2 3" xfId="29936" xr:uid="{00000000-0005-0000-0000-00005E150000}"/>
    <cellStyle name="Normal 2 3 2 2 3 5 3" xfId="9818" xr:uid="{00000000-0005-0000-0000-00005F150000}"/>
    <cellStyle name="Normal 2 3 2 2 3 5 3 2" xfId="40152" xr:uid="{00000000-0005-0000-0000-000060150000}"/>
    <cellStyle name="Normal 2 3 2 2 3 5 3 3" xfId="24919" xr:uid="{00000000-0005-0000-0000-000061150000}"/>
    <cellStyle name="Normal 2 3 2 2 3 5 4" xfId="35139" xr:uid="{00000000-0005-0000-0000-000062150000}"/>
    <cellStyle name="Normal 2 3 2 2 3 5 5" xfId="19906" xr:uid="{00000000-0005-0000-0000-000063150000}"/>
    <cellStyle name="Normal 2 3 2 2 3 6" xfId="11496" xr:uid="{00000000-0005-0000-0000-000064150000}"/>
    <cellStyle name="Normal 2 3 2 2 3 6 2" xfId="41827" xr:uid="{00000000-0005-0000-0000-000065150000}"/>
    <cellStyle name="Normal 2 3 2 2 3 6 3" xfId="26594" xr:uid="{00000000-0005-0000-0000-000066150000}"/>
    <cellStyle name="Normal 2 3 2 2 3 7" xfId="6475" xr:uid="{00000000-0005-0000-0000-000067150000}"/>
    <cellStyle name="Normal 2 3 2 2 3 7 2" xfId="36810" xr:uid="{00000000-0005-0000-0000-000068150000}"/>
    <cellStyle name="Normal 2 3 2 2 3 7 3" xfId="21577" xr:uid="{00000000-0005-0000-0000-000069150000}"/>
    <cellStyle name="Normal 2 3 2 2 3 8" xfId="31798" xr:uid="{00000000-0005-0000-0000-00006A150000}"/>
    <cellStyle name="Normal 2 3 2 2 3 9" xfId="16564" xr:uid="{00000000-0005-0000-0000-00006B150000}"/>
    <cellStyle name="Normal 2 3 2 2 4" xfId="1611" xr:uid="{00000000-0005-0000-0000-00006C150000}"/>
    <cellStyle name="Normal 2 3 2 2 4 2" xfId="2450" xr:uid="{00000000-0005-0000-0000-00006D150000}"/>
    <cellStyle name="Normal 2 3 2 2 4 2 2" xfId="4140" xr:uid="{00000000-0005-0000-0000-00006E150000}"/>
    <cellStyle name="Normal 2 3 2 2 4 2 2 2" xfId="14213" xr:uid="{00000000-0005-0000-0000-00006F150000}"/>
    <cellStyle name="Normal 2 3 2 2 4 2 2 2 2" xfId="44544" xr:uid="{00000000-0005-0000-0000-000070150000}"/>
    <cellStyle name="Normal 2 3 2 2 4 2 2 2 3" xfId="29311" xr:uid="{00000000-0005-0000-0000-000071150000}"/>
    <cellStyle name="Normal 2 3 2 2 4 2 2 3" xfId="9193" xr:uid="{00000000-0005-0000-0000-000072150000}"/>
    <cellStyle name="Normal 2 3 2 2 4 2 2 3 2" xfId="39527" xr:uid="{00000000-0005-0000-0000-000073150000}"/>
    <cellStyle name="Normal 2 3 2 2 4 2 2 3 3" xfId="24294" xr:uid="{00000000-0005-0000-0000-000074150000}"/>
    <cellStyle name="Normal 2 3 2 2 4 2 2 4" xfId="34514" xr:uid="{00000000-0005-0000-0000-000075150000}"/>
    <cellStyle name="Normal 2 3 2 2 4 2 2 5" xfId="19281" xr:uid="{00000000-0005-0000-0000-000076150000}"/>
    <cellStyle name="Normal 2 3 2 2 4 2 3" xfId="5832" xr:uid="{00000000-0005-0000-0000-000077150000}"/>
    <cellStyle name="Normal 2 3 2 2 4 2 3 2" xfId="15884" xr:uid="{00000000-0005-0000-0000-000078150000}"/>
    <cellStyle name="Normal 2 3 2 2 4 2 3 2 2" xfId="46215" xr:uid="{00000000-0005-0000-0000-000079150000}"/>
    <cellStyle name="Normal 2 3 2 2 4 2 3 2 3" xfId="30982" xr:uid="{00000000-0005-0000-0000-00007A150000}"/>
    <cellStyle name="Normal 2 3 2 2 4 2 3 3" xfId="10864" xr:uid="{00000000-0005-0000-0000-00007B150000}"/>
    <cellStyle name="Normal 2 3 2 2 4 2 3 3 2" xfId="41198" xr:uid="{00000000-0005-0000-0000-00007C150000}"/>
    <cellStyle name="Normal 2 3 2 2 4 2 3 3 3" xfId="25965" xr:uid="{00000000-0005-0000-0000-00007D150000}"/>
    <cellStyle name="Normal 2 3 2 2 4 2 3 4" xfId="36185" xr:uid="{00000000-0005-0000-0000-00007E150000}"/>
    <cellStyle name="Normal 2 3 2 2 4 2 3 5" xfId="20952" xr:uid="{00000000-0005-0000-0000-00007F150000}"/>
    <cellStyle name="Normal 2 3 2 2 4 2 4" xfId="12542" xr:uid="{00000000-0005-0000-0000-000080150000}"/>
    <cellStyle name="Normal 2 3 2 2 4 2 4 2" xfId="42873" xr:uid="{00000000-0005-0000-0000-000081150000}"/>
    <cellStyle name="Normal 2 3 2 2 4 2 4 3" xfId="27640" xr:uid="{00000000-0005-0000-0000-000082150000}"/>
    <cellStyle name="Normal 2 3 2 2 4 2 5" xfId="7521" xr:uid="{00000000-0005-0000-0000-000083150000}"/>
    <cellStyle name="Normal 2 3 2 2 4 2 5 2" xfId="37856" xr:uid="{00000000-0005-0000-0000-000084150000}"/>
    <cellStyle name="Normal 2 3 2 2 4 2 5 3" xfId="22623" xr:uid="{00000000-0005-0000-0000-000085150000}"/>
    <cellStyle name="Normal 2 3 2 2 4 2 6" xfId="32844" xr:uid="{00000000-0005-0000-0000-000086150000}"/>
    <cellStyle name="Normal 2 3 2 2 4 2 7" xfId="17610" xr:uid="{00000000-0005-0000-0000-000087150000}"/>
    <cellStyle name="Normal 2 3 2 2 4 3" xfId="3303" xr:uid="{00000000-0005-0000-0000-000088150000}"/>
    <cellStyle name="Normal 2 3 2 2 4 3 2" xfId="13377" xr:uid="{00000000-0005-0000-0000-000089150000}"/>
    <cellStyle name="Normal 2 3 2 2 4 3 2 2" xfId="43708" xr:uid="{00000000-0005-0000-0000-00008A150000}"/>
    <cellStyle name="Normal 2 3 2 2 4 3 2 3" xfId="28475" xr:uid="{00000000-0005-0000-0000-00008B150000}"/>
    <cellStyle name="Normal 2 3 2 2 4 3 3" xfId="8357" xr:uid="{00000000-0005-0000-0000-00008C150000}"/>
    <cellStyle name="Normal 2 3 2 2 4 3 3 2" xfId="38691" xr:uid="{00000000-0005-0000-0000-00008D150000}"/>
    <cellStyle name="Normal 2 3 2 2 4 3 3 3" xfId="23458" xr:uid="{00000000-0005-0000-0000-00008E150000}"/>
    <cellStyle name="Normal 2 3 2 2 4 3 4" xfId="33678" xr:uid="{00000000-0005-0000-0000-00008F150000}"/>
    <cellStyle name="Normal 2 3 2 2 4 3 5" xfId="18445" xr:uid="{00000000-0005-0000-0000-000090150000}"/>
    <cellStyle name="Normal 2 3 2 2 4 4" xfId="4996" xr:uid="{00000000-0005-0000-0000-000091150000}"/>
    <cellStyle name="Normal 2 3 2 2 4 4 2" xfId="15048" xr:uid="{00000000-0005-0000-0000-000092150000}"/>
    <cellStyle name="Normal 2 3 2 2 4 4 2 2" xfId="45379" xr:uid="{00000000-0005-0000-0000-000093150000}"/>
    <cellStyle name="Normal 2 3 2 2 4 4 2 3" xfId="30146" xr:uid="{00000000-0005-0000-0000-000094150000}"/>
    <cellStyle name="Normal 2 3 2 2 4 4 3" xfId="10028" xr:uid="{00000000-0005-0000-0000-000095150000}"/>
    <cellStyle name="Normal 2 3 2 2 4 4 3 2" xfId="40362" xr:uid="{00000000-0005-0000-0000-000096150000}"/>
    <cellStyle name="Normal 2 3 2 2 4 4 3 3" xfId="25129" xr:uid="{00000000-0005-0000-0000-000097150000}"/>
    <cellStyle name="Normal 2 3 2 2 4 4 4" xfId="35349" xr:uid="{00000000-0005-0000-0000-000098150000}"/>
    <cellStyle name="Normal 2 3 2 2 4 4 5" xfId="20116" xr:uid="{00000000-0005-0000-0000-000099150000}"/>
    <cellStyle name="Normal 2 3 2 2 4 5" xfId="11706" xr:uid="{00000000-0005-0000-0000-00009A150000}"/>
    <cellStyle name="Normal 2 3 2 2 4 5 2" xfId="42037" xr:uid="{00000000-0005-0000-0000-00009B150000}"/>
    <cellStyle name="Normal 2 3 2 2 4 5 3" xfId="26804" xr:uid="{00000000-0005-0000-0000-00009C150000}"/>
    <cellStyle name="Normal 2 3 2 2 4 6" xfId="6685" xr:uid="{00000000-0005-0000-0000-00009D150000}"/>
    <cellStyle name="Normal 2 3 2 2 4 6 2" xfId="37020" xr:uid="{00000000-0005-0000-0000-00009E150000}"/>
    <cellStyle name="Normal 2 3 2 2 4 6 3" xfId="21787" xr:uid="{00000000-0005-0000-0000-00009F150000}"/>
    <cellStyle name="Normal 2 3 2 2 4 7" xfId="32008" xr:uid="{00000000-0005-0000-0000-0000A0150000}"/>
    <cellStyle name="Normal 2 3 2 2 4 8" xfId="16774" xr:uid="{00000000-0005-0000-0000-0000A1150000}"/>
    <cellStyle name="Normal 2 3 2 2 5" xfId="2032" xr:uid="{00000000-0005-0000-0000-0000A2150000}"/>
    <cellStyle name="Normal 2 3 2 2 5 2" xfId="3722" xr:uid="{00000000-0005-0000-0000-0000A3150000}"/>
    <cellStyle name="Normal 2 3 2 2 5 2 2" xfId="13795" xr:uid="{00000000-0005-0000-0000-0000A4150000}"/>
    <cellStyle name="Normal 2 3 2 2 5 2 2 2" xfId="44126" xr:uid="{00000000-0005-0000-0000-0000A5150000}"/>
    <cellStyle name="Normal 2 3 2 2 5 2 2 3" xfId="28893" xr:uid="{00000000-0005-0000-0000-0000A6150000}"/>
    <cellStyle name="Normal 2 3 2 2 5 2 3" xfId="8775" xr:uid="{00000000-0005-0000-0000-0000A7150000}"/>
    <cellStyle name="Normal 2 3 2 2 5 2 3 2" xfId="39109" xr:uid="{00000000-0005-0000-0000-0000A8150000}"/>
    <cellStyle name="Normal 2 3 2 2 5 2 3 3" xfId="23876" xr:uid="{00000000-0005-0000-0000-0000A9150000}"/>
    <cellStyle name="Normal 2 3 2 2 5 2 4" xfId="34096" xr:uid="{00000000-0005-0000-0000-0000AA150000}"/>
    <cellStyle name="Normal 2 3 2 2 5 2 5" xfId="18863" xr:uid="{00000000-0005-0000-0000-0000AB150000}"/>
    <cellStyle name="Normal 2 3 2 2 5 3" xfId="5414" xr:uid="{00000000-0005-0000-0000-0000AC150000}"/>
    <cellStyle name="Normal 2 3 2 2 5 3 2" xfId="15466" xr:uid="{00000000-0005-0000-0000-0000AD150000}"/>
    <cellStyle name="Normal 2 3 2 2 5 3 2 2" xfId="45797" xr:uid="{00000000-0005-0000-0000-0000AE150000}"/>
    <cellStyle name="Normal 2 3 2 2 5 3 2 3" xfId="30564" xr:uid="{00000000-0005-0000-0000-0000AF150000}"/>
    <cellStyle name="Normal 2 3 2 2 5 3 3" xfId="10446" xr:uid="{00000000-0005-0000-0000-0000B0150000}"/>
    <cellStyle name="Normal 2 3 2 2 5 3 3 2" xfId="40780" xr:uid="{00000000-0005-0000-0000-0000B1150000}"/>
    <cellStyle name="Normal 2 3 2 2 5 3 3 3" xfId="25547" xr:uid="{00000000-0005-0000-0000-0000B2150000}"/>
    <cellStyle name="Normal 2 3 2 2 5 3 4" xfId="35767" xr:uid="{00000000-0005-0000-0000-0000B3150000}"/>
    <cellStyle name="Normal 2 3 2 2 5 3 5" xfId="20534" xr:uid="{00000000-0005-0000-0000-0000B4150000}"/>
    <cellStyle name="Normal 2 3 2 2 5 4" xfId="12124" xr:uid="{00000000-0005-0000-0000-0000B5150000}"/>
    <cellStyle name="Normal 2 3 2 2 5 4 2" xfId="42455" xr:uid="{00000000-0005-0000-0000-0000B6150000}"/>
    <cellStyle name="Normal 2 3 2 2 5 4 3" xfId="27222" xr:uid="{00000000-0005-0000-0000-0000B7150000}"/>
    <cellStyle name="Normal 2 3 2 2 5 5" xfId="7103" xr:uid="{00000000-0005-0000-0000-0000B8150000}"/>
    <cellStyle name="Normal 2 3 2 2 5 5 2" xfId="37438" xr:uid="{00000000-0005-0000-0000-0000B9150000}"/>
    <cellStyle name="Normal 2 3 2 2 5 5 3" xfId="22205" xr:uid="{00000000-0005-0000-0000-0000BA150000}"/>
    <cellStyle name="Normal 2 3 2 2 5 6" xfId="32426" xr:uid="{00000000-0005-0000-0000-0000BB150000}"/>
    <cellStyle name="Normal 2 3 2 2 5 7" xfId="17192" xr:uid="{00000000-0005-0000-0000-0000BC150000}"/>
    <cellStyle name="Normal 2 3 2 2 6" xfId="2885" xr:uid="{00000000-0005-0000-0000-0000BD150000}"/>
    <cellStyle name="Normal 2 3 2 2 6 2" xfId="12959" xr:uid="{00000000-0005-0000-0000-0000BE150000}"/>
    <cellStyle name="Normal 2 3 2 2 6 2 2" xfId="43290" xr:uid="{00000000-0005-0000-0000-0000BF150000}"/>
    <cellStyle name="Normal 2 3 2 2 6 2 3" xfId="28057" xr:uid="{00000000-0005-0000-0000-0000C0150000}"/>
    <cellStyle name="Normal 2 3 2 2 6 3" xfId="7939" xr:uid="{00000000-0005-0000-0000-0000C1150000}"/>
    <cellStyle name="Normal 2 3 2 2 6 3 2" xfId="38273" xr:uid="{00000000-0005-0000-0000-0000C2150000}"/>
    <cellStyle name="Normal 2 3 2 2 6 3 3" xfId="23040" xr:uid="{00000000-0005-0000-0000-0000C3150000}"/>
    <cellStyle name="Normal 2 3 2 2 6 4" xfId="33260" xr:uid="{00000000-0005-0000-0000-0000C4150000}"/>
    <cellStyle name="Normal 2 3 2 2 6 5" xfId="18027" xr:uid="{00000000-0005-0000-0000-0000C5150000}"/>
    <cellStyle name="Normal 2 3 2 2 7" xfId="4578" xr:uid="{00000000-0005-0000-0000-0000C6150000}"/>
    <cellStyle name="Normal 2 3 2 2 7 2" xfId="14630" xr:uid="{00000000-0005-0000-0000-0000C7150000}"/>
    <cellStyle name="Normal 2 3 2 2 7 2 2" xfId="44961" xr:uid="{00000000-0005-0000-0000-0000C8150000}"/>
    <cellStyle name="Normal 2 3 2 2 7 2 3" xfId="29728" xr:uid="{00000000-0005-0000-0000-0000C9150000}"/>
    <cellStyle name="Normal 2 3 2 2 7 3" xfId="9610" xr:uid="{00000000-0005-0000-0000-0000CA150000}"/>
    <cellStyle name="Normal 2 3 2 2 7 3 2" xfId="39944" xr:uid="{00000000-0005-0000-0000-0000CB150000}"/>
    <cellStyle name="Normal 2 3 2 2 7 3 3" xfId="24711" xr:uid="{00000000-0005-0000-0000-0000CC150000}"/>
    <cellStyle name="Normal 2 3 2 2 7 4" xfId="34931" xr:uid="{00000000-0005-0000-0000-0000CD150000}"/>
    <cellStyle name="Normal 2 3 2 2 7 5" xfId="19698" xr:uid="{00000000-0005-0000-0000-0000CE150000}"/>
    <cellStyle name="Normal 2 3 2 2 8" xfId="11288" xr:uid="{00000000-0005-0000-0000-0000CF150000}"/>
    <cellStyle name="Normal 2 3 2 2 8 2" xfId="41619" xr:uid="{00000000-0005-0000-0000-0000D0150000}"/>
    <cellStyle name="Normal 2 3 2 2 8 3" xfId="26386" xr:uid="{00000000-0005-0000-0000-0000D1150000}"/>
    <cellStyle name="Normal 2 3 2 2 9" xfId="6267" xr:uid="{00000000-0005-0000-0000-0000D2150000}"/>
    <cellStyle name="Normal 2 3 2 2 9 2" xfId="36602" xr:uid="{00000000-0005-0000-0000-0000D3150000}"/>
    <cellStyle name="Normal 2 3 2 2 9 3" xfId="21369" xr:uid="{00000000-0005-0000-0000-0000D4150000}"/>
    <cellStyle name="Normal 2 3 2 3" xfId="1231" xr:uid="{00000000-0005-0000-0000-0000D5150000}"/>
    <cellStyle name="Normal 2 3 2 3 10" xfId="16408" xr:uid="{00000000-0005-0000-0000-0000D6150000}"/>
    <cellStyle name="Normal 2 3 2 3 2" xfId="1450" xr:uid="{00000000-0005-0000-0000-0000D7150000}"/>
    <cellStyle name="Normal 2 3 2 3 2 2" xfId="1871" xr:uid="{00000000-0005-0000-0000-0000D8150000}"/>
    <cellStyle name="Normal 2 3 2 3 2 2 2" xfId="2710" xr:uid="{00000000-0005-0000-0000-0000D9150000}"/>
    <cellStyle name="Normal 2 3 2 3 2 2 2 2" xfId="4400" xr:uid="{00000000-0005-0000-0000-0000DA150000}"/>
    <cellStyle name="Normal 2 3 2 3 2 2 2 2 2" xfId="14473" xr:uid="{00000000-0005-0000-0000-0000DB150000}"/>
    <cellStyle name="Normal 2 3 2 3 2 2 2 2 2 2" xfId="44804" xr:uid="{00000000-0005-0000-0000-0000DC150000}"/>
    <cellStyle name="Normal 2 3 2 3 2 2 2 2 2 3" xfId="29571" xr:uid="{00000000-0005-0000-0000-0000DD150000}"/>
    <cellStyle name="Normal 2 3 2 3 2 2 2 2 3" xfId="9453" xr:uid="{00000000-0005-0000-0000-0000DE150000}"/>
    <cellStyle name="Normal 2 3 2 3 2 2 2 2 3 2" xfId="39787" xr:uid="{00000000-0005-0000-0000-0000DF150000}"/>
    <cellStyle name="Normal 2 3 2 3 2 2 2 2 3 3" xfId="24554" xr:uid="{00000000-0005-0000-0000-0000E0150000}"/>
    <cellStyle name="Normal 2 3 2 3 2 2 2 2 4" xfId="34774" xr:uid="{00000000-0005-0000-0000-0000E1150000}"/>
    <cellStyle name="Normal 2 3 2 3 2 2 2 2 5" xfId="19541" xr:uid="{00000000-0005-0000-0000-0000E2150000}"/>
    <cellStyle name="Normal 2 3 2 3 2 2 2 3" xfId="6092" xr:uid="{00000000-0005-0000-0000-0000E3150000}"/>
    <cellStyle name="Normal 2 3 2 3 2 2 2 3 2" xfId="16144" xr:uid="{00000000-0005-0000-0000-0000E4150000}"/>
    <cellStyle name="Normal 2 3 2 3 2 2 2 3 2 2" xfId="46475" xr:uid="{00000000-0005-0000-0000-0000E5150000}"/>
    <cellStyle name="Normal 2 3 2 3 2 2 2 3 2 3" xfId="31242" xr:uid="{00000000-0005-0000-0000-0000E6150000}"/>
    <cellStyle name="Normal 2 3 2 3 2 2 2 3 3" xfId="11124" xr:uid="{00000000-0005-0000-0000-0000E7150000}"/>
    <cellStyle name="Normal 2 3 2 3 2 2 2 3 3 2" xfId="41458" xr:uid="{00000000-0005-0000-0000-0000E8150000}"/>
    <cellStyle name="Normal 2 3 2 3 2 2 2 3 3 3" xfId="26225" xr:uid="{00000000-0005-0000-0000-0000E9150000}"/>
    <cellStyle name="Normal 2 3 2 3 2 2 2 3 4" xfId="36445" xr:uid="{00000000-0005-0000-0000-0000EA150000}"/>
    <cellStyle name="Normal 2 3 2 3 2 2 2 3 5" xfId="21212" xr:uid="{00000000-0005-0000-0000-0000EB150000}"/>
    <cellStyle name="Normal 2 3 2 3 2 2 2 4" xfId="12802" xr:uid="{00000000-0005-0000-0000-0000EC150000}"/>
    <cellStyle name="Normal 2 3 2 3 2 2 2 4 2" xfId="43133" xr:uid="{00000000-0005-0000-0000-0000ED150000}"/>
    <cellStyle name="Normal 2 3 2 3 2 2 2 4 3" xfId="27900" xr:uid="{00000000-0005-0000-0000-0000EE150000}"/>
    <cellStyle name="Normal 2 3 2 3 2 2 2 5" xfId="7781" xr:uid="{00000000-0005-0000-0000-0000EF150000}"/>
    <cellStyle name="Normal 2 3 2 3 2 2 2 5 2" xfId="38116" xr:uid="{00000000-0005-0000-0000-0000F0150000}"/>
    <cellStyle name="Normal 2 3 2 3 2 2 2 5 3" xfId="22883" xr:uid="{00000000-0005-0000-0000-0000F1150000}"/>
    <cellStyle name="Normal 2 3 2 3 2 2 2 6" xfId="33104" xr:uid="{00000000-0005-0000-0000-0000F2150000}"/>
    <cellStyle name="Normal 2 3 2 3 2 2 2 7" xfId="17870" xr:uid="{00000000-0005-0000-0000-0000F3150000}"/>
    <cellStyle name="Normal 2 3 2 3 2 2 3" xfId="3563" xr:uid="{00000000-0005-0000-0000-0000F4150000}"/>
    <cellStyle name="Normal 2 3 2 3 2 2 3 2" xfId="13637" xr:uid="{00000000-0005-0000-0000-0000F5150000}"/>
    <cellStyle name="Normal 2 3 2 3 2 2 3 2 2" xfId="43968" xr:uid="{00000000-0005-0000-0000-0000F6150000}"/>
    <cellStyle name="Normal 2 3 2 3 2 2 3 2 3" xfId="28735" xr:uid="{00000000-0005-0000-0000-0000F7150000}"/>
    <cellStyle name="Normal 2 3 2 3 2 2 3 3" xfId="8617" xr:uid="{00000000-0005-0000-0000-0000F8150000}"/>
    <cellStyle name="Normal 2 3 2 3 2 2 3 3 2" xfId="38951" xr:uid="{00000000-0005-0000-0000-0000F9150000}"/>
    <cellStyle name="Normal 2 3 2 3 2 2 3 3 3" xfId="23718" xr:uid="{00000000-0005-0000-0000-0000FA150000}"/>
    <cellStyle name="Normal 2 3 2 3 2 2 3 4" xfId="33938" xr:uid="{00000000-0005-0000-0000-0000FB150000}"/>
    <cellStyle name="Normal 2 3 2 3 2 2 3 5" xfId="18705" xr:uid="{00000000-0005-0000-0000-0000FC150000}"/>
    <cellStyle name="Normal 2 3 2 3 2 2 4" xfId="5256" xr:uid="{00000000-0005-0000-0000-0000FD150000}"/>
    <cellStyle name="Normal 2 3 2 3 2 2 4 2" xfId="15308" xr:uid="{00000000-0005-0000-0000-0000FE150000}"/>
    <cellStyle name="Normal 2 3 2 3 2 2 4 2 2" xfId="45639" xr:uid="{00000000-0005-0000-0000-0000FF150000}"/>
    <cellStyle name="Normal 2 3 2 3 2 2 4 2 3" xfId="30406" xr:uid="{00000000-0005-0000-0000-000000160000}"/>
    <cellStyle name="Normal 2 3 2 3 2 2 4 3" xfId="10288" xr:uid="{00000000-0005-0000-0000-000001160000}"/>
    <cellStyle name="Normal 2 3 2 3 2 2 4 3 2" xfId="40622" xr:uid="{00000000-0005-0000-0000-000002160000}"/>
    <cellStyle name="Normal 2 3 2 3 2 2 4 3 3" xfId="25389" xr:uid="{00000000-0005-0000-0000-000003160000}"/>
    <cellStyle name="Normal 2 3 2 3 2 2 4 4" xfId="35609" xr:uid="{00000000-0005-0000-0000-000004160000}"/>
    <cellStyle name="Normal 2 3 2 3 2 2 4 5" xfId="20376" xr:uid="{00000000-0005-0000-0000-000005160000}"/>
    <cellStyle name="Normal 2 3 2 3 2 2 5" xfId="11966" xr:uid="{00000000-0005-0000-0000-000006160000}"/>
    <cellStyle name="Normal 2 3 2 3 2 2 5 2" xfId="42297" xr:uid="{00000000-0005-0000-0000-000007160000}"/>
    <cellStyle name="Normal 2 3 2 3 2 2 5 3" xfId="27064" xr:uid="{00000000-0005-0000-0000-000008160000}"/>
    <cellStyle name="Normal 2 3 2 3 2 2 6" xfId="6945" xr:uid="{00000000-0005-0000-0000-000009160000}"/>
    <cellStyle name="Normal 2 3 2 3 2 2 6 2" xfId="37280" xr:uid="{00000000-0005-0000-0000-00000A160000}"/>
    <cellStyle name="Normal 2 3 2 3 2 2 6 3" xfId="22047" xr:uid="{00000000-0005-0000-0000-00000B160000}"/>
    <cellStyle name="Normal 2 3 2 3 2 2 7" xfId="32268" xr:uid="{00000000-0005-0000-0000-00000C160000}"/>
    <cellStyle name="Normal 2 3 2 3 2 2 8" xfId="17034" xr:uid="{00000000-0005-0000-0000-00000D160000}"/>
    <cellStyle name="Normal 2 3 2 3 2 3" xfId="2292" xr:uid="{00000000-0005-0000-0000-00000E160000}"/>
    <cellStyle name="Normal 2 3 2 3 2 3 2" xfId="3982" xr:uid="{00000000-0005-0000-0000-00000F160000}"/>
    <cellStyle name="Normal 2 3 2 3 2 3 2 2" xfId="14055" xr:uid="{00000000-0005-0000-0000-000010160000}"/>
    <cellStyle name="Normal 2 3 2 3 2 3 2 2 2" xfId="44386" xr:uid="{00000000-0005-0000-0000-000011160000}"/>
    <cellStyle name="Normal 2 3 2 3 2 3 2 2 3" xfId="29153" xr:uid="{00000000-0005-0000-0000-000012160000}"/>
    <cellStyle name="Normal 2 3 2 3 2 3 2 3" xfId="9035" xr:uid="{00000000-0005-0000-0000-000013160000}"/>
    <cellStyle name="Normal 2 3 2 3 2 3 2 3 2" xfId="39369" xr:uid="{00000000-0005-0000-0000-000014160000}"/>
    <cellStyle name="Normal 2 3 2 3 2 3 2 3 3" xfId="24136" xr:uid="{00000000-0005-0000-0000-000015160000}"/>
    <cellStyle name="Normal 2 3 2 3 2 3 2 4" xfId="34356" xr:uid="{00000000-0005-0000-0000-000016160000}"/>
    <cellStyle name="Normal 2 3 2 3 2 3 2 5" xfId="19123" xr:uid="{00000000-0005-0000-0000-000017160000}"/>
    <cellStyle name="Normal 2 3 2 3 2 3 3" xfId="5674" xr:uid="{00000000-0005-0000-0000-000018160000}"/>
    <cellStyle name="Normal 2 3 2 3 2 3 3 2" xfId="15726" xr:uid="{00000000-0005-0000-0000-000019160000}"/>
    <cellStyle name="Normal 2 3 2 3 2 3 3 2 2" xfId="46057" xr:uid="{00000000-0005-0000-0000-00001A160000}"/>
    <cellStyle name="Normal 2 3 2 3 2 3 3 2 3" xfId="30824" xr:uid="{00000000-0005-0000-0000-00001B160000}"/>
    <cellStyle name="Normal 2 3 2 3 2 3 3 3" xfId="10706" xr:uid="{00000000-0005-0000-0000-00001C160000}"/>
    <cellStyle name="Normal 2 3 2 3 2 3 3 3 2" xfId="41040" xr:uid="{00000000-0005-0000-0000-00001D160000}"/>
    <cellStyle name="Normal 2 3 2 3 2 3 3 3 3" xfId="25807" xr:uid="{00000000-0005-0000-0000-00001E160000}"/>
    <cellStyle name="Normal 2 3 2 3 2 3 3 4" xfId="36027" xr:uid="{00000000-0005-0000-0000-00001F160000}"/>
    <cellStyle name="Normal 2 3 2 3 2 3 3 5" xfId="20794" xr:uid="{00000000-0005-0000-0000-000020160000}"/>
    <cellStyle name="Normal 2 3 2 3 2 3 4" xfId="12384" xr:uid="{00000000-0005-0000-0000-000021160000}"/>
    <cellStyle name="Normal 2 3 2 3 2 3 4 2" xfId="42715" xr:uid="{00000000-0005-0000-0000-000022160000}"/>
    <cellStyle name="Normal 2 3 2 3 2 3 4 3" xfId="27482" xr:uid="{00000000-0005-0000-0000-000023160000}"/>
    <cellStyle name="Normal 2 3 2 3 2 3 5" xfId="7363" xr:uid="{00000000-0005-0000-0000-000024160000}"/>
    <cellStyle name="Normal 2 3 2 3 2 3 5 2" xfId="37698" xr:uid="{00000000-0005-0000-0000-000025160000}"/>
    <cellStyle name="Normal 2 3 2 3 2 3 5 3" xfId="22465" xr:uid="{00000000-0005-0000-0000-000026160000}"/>
    <cellStyle name="Normal 2 3 2 3 2 3 6" xfId="32686" xr:uid="{00000000-0005-0000-0000-000027160000}"/>
    <cellStyle name="Normal 2 3 2 3 2 3 7" xfId="17452" xr:uid="{00000000-0005-0000-0000-000028160000}"/>
    <cellStyle name="Normal 2 3 2 3 2 4" xfId="3145" xr:uid="{00000000-0005-0000-0000-000029160000}"/>
    <cellStyle name="Normal 2 3 2 3 2 4 2" xfId="13219" xr:uid="{00000000-0005-0000-0000-00002A160000}"/>
    <cellStyle name="Normal 2 3 2 3 2 4 2 2" xfId="43550" xr:uid="{00000000-0005-0000-0000-00002B160000}"/>
    <cellStyle name="Normal 2 3 2 3 2 4 2 3" xfId="28317" xr:uid="{00000000-0005-0000-0000-00002C160000}"/>
    <cellStyle name="Normal 2 3 2 3 2 4 3" xfId="8199" xr:uid="{00000000-0005-0000-0000-00002D160000}"/>
    <cellStyle name="Normal 2 3 2 3 2 4 3 2" xfId="38533" xr:uid="{00000000-0005-0000-0000-00002E160000}"/>
    <cellStyle name="Normal 2 3 2 3 2 4 3 3" xfId="23300" xr:uid="{00000000-0005-0000-0000-00002F160000}"/>
    <cellStyle name="Normal 2 3 2 3 2 4 4" xfId="33520" xr:uid="{00000000-0005-0000-0000-000030160000}"/>
    <cellStyle name="Normal 2 3 2 3 2 4 5" xfId="18287" xr:uid="{00000000-0005-0000-0000-000031160000}"/>
    <cellStyle name="Normal 2 3 2 3 2 5" xfId="4838" xr:uid="{00000000-0005-0000-0000-000032160000}"/>
    <cellStyle name="Normal 2 3 2 3 2 5 2" xfId="14890" xr:uid="{00000000-0005-0000-0000-000033160000}"/>
    <cellStyle name="Normal 2 3 2 3 2 5 2 2" xfId="45221" xr:uid="{00000000-0005-0000-0000-000034160000}"/>
    <cellStyle name="Normal 2 3 2 3 2 5 2 3" xfId="29988" xr:uid="{00000000-0005-0000-0000-000035160000}"/>
    <cellStyle name="Normal 2 3 2 3 2 5 3" xfId="9870" xr:uid="{00000000-0005-0000-0000-000036160000}"/>
    <cellStyle name="Normal 2 3 2 3 2 5 3 2" xfId="40204" xr:uid="{00000000-0005-0000-0000-000037160000}"/>
    <cellStyle name="Normal 2 3 2 3 2 5 3 3" xfId="24971" xr:uid="{00000000-0005-0000-0000-000038160000}"/>
    <cellStyle name="Normal 2 3 2 3 2 5 4" xfId="35191" xr:uid="{00000000-0005-0000-0000-000039160000}"/>
    <cellStyle name="Normal 2 3 2 3 2 5 5" xfId="19958" xr:uid="{00000000-0005-0000-0000-00003A160000}"/>
    <cellStyle name="Normal 2 3 2 3 2 6" xfId="11548" xr:uid="{00000000-0005-0000-0000-00003B160000}"/>
    <cellStyle name="Normal 2 3 2 3 2 6 2" xfId="41879" xr:uid="{00000000-0005-0000-0000-00003C160000}"/>
    <cellStyle name="Normal 2 3 2 3 2 6 3" xfId="26646" xr:uid="{00000000-0005-0000-0000-00003D160000}"/>
    <cellStyle name="Normal 2 3 2 3 2 7" xfId="6527" xr:uid="{00000000-0005-0000-0000-00003E160000}"/>
    <cellStyle name="Normal 2 3 2 3 2 7 2" xfId="36862" xr:uid="{00000000-0005-0000-0000-00003F160000}"/>
    <cellStyle name="Normal 2 3 2 3 2 7 3" xfId="21629" xr:uid="{00000000-0005-0000-0000-000040160000}"/>
    <cellStyle name="Normal 2 3 2 3 2 8" xfId="31850" xr:uid="{00000000-0005-0000-0000-000041160000}"/>
    <cellStyle name="Normal 2 3 2 3 2 9" xfId="16616" xr:uid="{00000000-0005-0000-0000-000042160000}"/>
    <cellStyle name="Normal 2 3 2 3 3" xfId="1663" xr:uid="{00000000-0005-0000-0000-000043160000}"/>
    <cellStyle name="Normal 2 3 2 3 3 2" xfId="2502" xr:uid="{00000000-0005-0000-0000-000044160000}"/>
    <cellStyle name="Normal 2 3 2 3 3 2 2" xfId="4192" xr:uid="{00000000-0005-0000-0000-000045160000}"/>
    <cellStyle name="Normal 2 3 2 3 3 2 2 2" xfId="14265" xr:uid="{00000000-0005-0000-0000-000046160000}"/>
    <cellStyle name="Normal 2 3 2 3 3 2 2 2 2" xfId="44596" xr:uid="{00000000-0005-0000-0000-000047160000}"/>
    <cellStyle name="Normal 2 3 2 3 3 2 2 2 3" xfId="29363" xr:uid="{00000000-0005-0000-0000-000048160000}"/>
    <cellStyle name="Normal 2 3 2 3 3 2 2 3" xfId="9245" xr:uid="{00000000-0005-0000-0000-000049160000}"/>
    <cellStyle name="Normal 2 3 2 3 3 2 2 3 2" xfId="39579" xr:uid="{00000000-0005-0000-0000-00004A160000}"/>
    <cellStyle name="Normal 2 3 2 3 3 2 2 3 3" xfId="24346" xr:uid="{00000000-0005-0000-0000-00004B160000}"/>
    <cellStyle name="Normal 2 3 2 3 3 2 2 4" xfId="34566" xr:uid="{00000000-0005-0000-0000-00004C160000}"/>
    <cellStyle name="Normal 2 3 2 3 3 2 2 5" xfId="19333" xr:uid="{00000000-0005-0000-0000-00004D160000}"/>
    <cellStyle name="Normal 2 3 2 3 3 2 3" xfId="5884" xr:uid="{00000000-0005-0000-0000-00004E160000}"/>
    <cellStyle name="Normal 2 3 2 3 3 2 3 2" xfId="15936" xr:uid="{00000000-0005-0000-0000-00004F160000}"/>
    <cellStyle name="Normal 2 3 2 3 3 2 3 2 2" xfId="46267" xr:uid="{00000000-0005-0000-0000-000050160000}"/>
    <cellStyle name="Normal 2 3 2 3 3 2 3 2 3" xfId="31034" xr:uid="{00000000-0005-0000-0000-000051160000}"/>
    <cellStyle name="Normal 2 3 2 3 3 2 3 3" xfId="10916" xr:uid="{00000000-0005-0000-0000-000052160000}"/>
    <cellStyle name="Normal 2 3 2 3 3 2 3 3 2" xfId="41250" xr:uid="{00000000-0005-0000-0000-000053160000}"/>
    <cellStyle name="Normal 2 3 2 3 3 2 3 3 3" xfId="26017" xr:uid="{00000000-0005-0000-0000-000054160000}"/>
    <cellStyle name="Normal 2 3 2 3 3 2 3 4" xfId="36237" xr:uid="{00000000-0005-0000-0000-000055160000}"/>
    <cellStyle name="Normal 2 3 2 3 3 2 3 5" xfId="21004" xr:uid="{00000000-0005-0000-0000-000056160000}"/>
    <cellStyle name="Normal 2 3 2 3 3 2 4" xfId="12594" xr:uid="{00000000-0005-0000-0000-000057160000}"/>
    <cellStyle name="Normal 2 3 2 3 3 2 4 2" xfId="42925" xr:uid="{00000000-0005-0000-0000-000058160000}"/>
    <cellStyle name="Normal 2 3 2 3 3 2 4 3" xfId="27692" xr:uid="{00000000-0005-0000-0000-000059160000}"/>
    <cellStyle name="Normal 2 3 2 3 3 2 5" xfId="7573" xr:uid="{00000000-0005-0000-0000-00005A160000}"/>
    <cellStyle name="Normal 2 3 2 3 3 2 5 2" xfId="37908" xr:uid="{00000000-0005-0000-0000-00005B160000}"/>
    <cellStyle name="Normal 2 3 2 3 3 2 5 3" xfId="22675" xr:uid="{00000000-0005-0000-0000-00005C160000}"/>
    <cellStyle name="Normal 2 3 2 3 3 2 6" xfId="32896" xr:uid="{00000000-0005-0000-0000-00005D160000}"/>
    <cellStyle name="Normal 2 3 2 3 3 2 7" xfId="17662" xr:uid="{00000000-0005-0000-0000-00005E160000}"/>
    <cellStyle name="Normal 2 3 2 3 3 3" xfId="3355" xr:uid="{00000000-0005-0000-0000-00005F160000}"/>
    <cellStyle name="Normal 2 3 2 3 3 3 2" xfId="13429" xr:uid="{00000000-0005-0000-0000-000060160000}"/>
    <cellStyle name="Normal 2 3 2 3 3 3 2 2" xfId="43760" xr:uid="{00000000-0005-0000-0000-000061160000}"/>
    <cellStyle name="Normal 2 3 2 3 3 3 2 3" xfId="28527" xr:uid="{00000000-0005-0000-0000-000062160000}"/>
    <cellStyle name="Normal 2 3 2 3 3 3 3" xfId="8409" xr:uid="{00000000-0005-0000-0000-000063160000}"/>
    <cellStyle name="Normal 2 3 2 3 3 3 3 2" xfId="38743" xr:uid="{00000000-0005-0000-0000-000064160000}"/>
    <cellStyle name="Normal 2 3 2 3 3 3 3 3" xfId="23510" xr:uid="{00000000-0005-0000-0000-000065160000}"/>
    <cellStyle name="Normal 2 3 2 3 3 3 4" xfId="33730" xr:uid="{00000000-0005-0000-0000-000066160000}"/>
    <cellStyle name="Normal 2 3 2 3 3 3 5" xfId="18497" xr:uid="{00000000-0005-0000-0000-000067160000}"/>
    <cellStyle name="Normal 2 3 2 3 3 4" xfId="5048" xr:uid="{00000000-0005-0000-0000-000068160000}"/>
    <cellStyle name="Normal 2 3 2 3 3 4 2" xfId="15100" xr:uid="{00000000-0005-0000-0000-000069160000}"/>
    <cellStyle name="Normal 2 3 2 3 3 4 2 2" xfId="45431" xr:uid="{00000000-0005-0000-0000-00006A160000}"/>
    <cellStyle name="Normal 2 3 2 3 3 4 2 3" xfId="30198" xr:uid="{00000000-0005-0000-0000-00006B160000}"/>
    <cellStyle name="Normal 2 3 2 3 3 4 3" xfId="10080" xr:uid="{00000000-0005-0000-0000-00006C160000}"/>
    <cellStyle name="Normal 2 3 2 3 3 4 3 2" xfId="40414" xr:uid="{00000000-0005-0000-0000-00006D160000}"/>
    <cellStyle name="Normal 2 3 2 3 3 4 3 3" xfId="25181" xr:uid="{00000000-0005-0000-0000-00006E160000}"/>
    <cellStyle name="Normal 2 3 2 3 3 4 4" xfId="35401" xr:uid="{00000000-0005-0000-0000-00006F160000}"/>
    <cellStyle name="Normal 2 3 2 3 3 4 5" xfId="20168" xr:uid="{00000000-0005-0000-0000-000070160000}"/>
    <cellStyle name="Normal 2 3 2 3 3 5" xfId="11758" xr:uid="{00000000-0005-0000-0000-000071160000}"/>
    <cellStyle name="Normal 2 3 2 3 3 5 2" xfId="42089" xr:uid="{00000000-0005-0000-0000-000072160000}"/>
    <cellStyle name="Normal 2 3 2 3 3 5 3" xfId="26856" xr:uid="{00000000-0005-0000-0000-000073160000}"/>
    <cellStyle name="Normal 2 3 2 3 3 6" xfId="6737" xr:uid="{00000000-0005-0000-0000-000074160000}"/>
    <cellStyle name="Normal 2 3 2 3 3 6 2" xfId="37072" xr:uid="{00000000-0005-0000-0000-000075160000}"/>
    <cellStyle name="Normal 2 3 2 3 3 6 3" xfId="21839" xr:uid="{00000000-0005-0000-0000-000076160000}"/>
    <cellStyle name="Normal 2 3 2 3 3 7" xfId="32060" xr:uid="{00000000-0005-0000-0000-000077160000}"/>
    <cellStyle name="Normal 2 3 2 3 3 8" xfId="16826" xr:uid="{00000000-0005-0000-0000-000078160000}"/>
    <cellStyle name="Normal 2 3 2 3 4" xfId="2084" xr:uid="{00000000-0005-0000-0000-000079160000}"/>
    <cellStyle name="Normal 2 3 2 3 4 2" xfId="3774" xr:uid="{00000000-0005-0000-0000-00007A160000}"/>
    <cellStyle name="Normal 2 3 2 3 4 2 2" xfId="13847" xr:uid="{00000000-0005-0000-0000-00007B160000}"/>
    <cellStyle name="Normal 2 3 2 3 4 2 2 2" xfId="44178" xr:uid="{00000000-0005-0000-0000-00007C160000}"/>
    <cellStyle name="Normal 2 3 2 3 4 2 2 3" xfId="28945" xr:uid="{00000000-0005-0000-0000-00007D160000}"/>
    <cellStyle name="Normal 2 3 2 3 4 2 3" xfId="8827" xr:uid="{00000000-0005-0000-0000-00007E160000}"/>
    <cellStyle name="Normal 2 3 2 3 4 2 3 2" xfId="39161" xr:uid="{00000000-0005-0000-0000-00007F160000}"/>
    <cellStyle name="Normal 2 3 2 3 4 2 3 3" xfId="23928" xr:uid="{00000000-0005-0000-0000-000080160000}"/>
    <cellStyle name="Normal 2 3 2 3 4 2 4" xfId="34148" xr:uid="{00000000-0005-0000-0000-000081160000}"/>
    <cellStyle name="Normal 2 3 2 3 4 2 5" xfId="18915" xr:uid="{00000000-0005-0000-0000-000082160000}"/>
    <cellStyle name="Normal 2 3 2 3 4 3" xfId="5466" xr:uid="{00000000-0005-0000-0000-000083160000}"/>
    <cellStyle name="Normal 2 3 2 3 4 3 2" xfId="15518" xr:uid="{00000000-0005-0000-0000-000084160000}"/>
    <cellStyle name="Normal 2 3 2 3 4 3 2 2" xfId="45849" xr:uid="{00000000-0005-0000-0000-000085160000}"/>
    <cellStyle name="Normal 2 3 2 3 4 3 2 3" xfId="30616" xr:uid="{00000000-0005-0000-0000-000086160000}"/>
    <cellStyle name="Normal 2 3 2 3 4 3 3" xfId="10498" xr:uid="{00000000-0005-0000-0000-000087160000}"/>
    <cellStyle name="Normal 2 3 2 3 4 3 3 2" xfId="40832" xr:uid="{00000000-0005-0000-0000-000088160000}"/>
    <cellStyle name="Normal 2 3 2 3 4 3 3 3" xfId="25599" xr:uid="{00000000-0005-0000-0000-000089160000}"/>
    <cellStyle name="Normal 2 3 2 3 4 3 4" xfId="35819" xr:uid="{00000000-0005-0000-0000-00008A160000}"/>
    <cellStyle name="Normal 2 3 2 3 4 3 5" xfId="20586" xr:uid="{00000000-0005-0000-0000-00008B160000}"/>
    <cellStyle name="Normal 2 3 2 3 4 4" xfId="12176" xr:uid="{00000000-0005-0000-0000-00008C160000}"/>
    <cellStyle name="Normal 2 3 2 3 4 4 2" xfId="42507" xr:uid="{00000000-0005-0000-0000-00008D160000}"/>
    <cellStyle name="Normal 2 3 2 3 4 4 3" xfId="27274" xr:uid="{00000000-0005-0000-0000-00008E160000}"/>
    <cellStyle name="Normal 2 3 2 3 4 5" xfId="7155" xr:uid="{00000000-0005-0000-0000-00008F160000}"/>
    <cellStyle name="Normal 2 3 2 3 4 5 2" xfId="37490" xr:uid="{00000000-0005-0000-0000-000090160000}"/>
    <cellStyle name="Normal 2 3 2 3 4 5 3" xfId="22257" xr:uid="{00000000-0005-0000-0000-000091160000}"/>
    <cellStyle name="Normal 2 3 2 3 4 6" xfId="32478" xr:uid="{00000000-0005-0000-0000-000092160000}"/>
    <cellStyle name="Normal 2 3 2 3 4 7" xfId="17244" xr:uid="{00000000-0005-0000-0000-000093160000}"/>
    <cellStyle name="Normal 2 3 2 3 5" xfId="2937" xr:uid="{00000000-0005-0000-0000-000094160000}"/>
    <cellStyle name="Normal 2 3 2 3 5 2" xfId="13011" xr:uid="{00000000-0005-0000-0000-000095160000}"/>
    <cellStyle name="Normal 2 3 2 3 5 2 2" xfId="43342" xr:uid="{00000000-0005-0000-0000-000096160000}"/>
    <cellStyle name="Normal 2 3 2 3 5 2 3" xfId="28109" xr:uid="{00000000-0005-0000-0000-000097160000}"/>
    <cellStyle name="Normal 2 3 2 3 5 3" xfId="7991" xr:uid="{00000000-0005-0000-0000-000098160000}"/>
    <cellStyle name="Normal 2 3 2 3 5 3 2" xfId="38325" xr:uid="{00000000-0005-0000-0000-000099160000}"/>
    <cellStyle name="Normal 2 3 2 3 5 3 3" xfId="23092" xr:uid="{00000000-0005-0000-0000-00009A160000}"/>
    <cellStyle name="Normal 2 3 2 3 5 4" xfId="33312" xr:uid="{00000000-0005-0000-0000-00009B160000}"/>
    <cellStyle name="Normal 2 3 2 3 5 5" xfId="18079" xr:uid="{00000000-0005-0000-0000-00009C160000}"/>
    <cellStyle name="Normal 2 3 2 3 6" xfId="4630" xr:uid="{00000000-0005-0000-0000-00009D160000}"/>
    <cellStyle name="Normal 2 3 2 3 6 2" xfId="14682" xr:uid="{00000000-0005-0000-0000-00009E160000}"/>
    <cellStyle name="Normal 2 3 2 3 6 2 2" xfId="45013" xr:uid="{00000000-0005-0000-0000-00009F160000}"/>
    <cellStyle name="Normal 2 3 2 3 6 2 3" xfId="29780" xr:uid="{00000000-0005-0000-0000-0000A0160000}"/>
    <cellStyle name="Normal 2 3 2 3 6 3" xfId="9662" xr:uid="{00000000-0005-0000-0000-0000A1160000}"/>
    <cellStyle name="Normal 2 3 2 3 6 3 2" xfId="39996" xr:uid="{00000000-0005-0000-0000-0000A2160000}"/>
    <cellStyle name="Normal 2 3 2 3 6 3 3" xfId="24763" xr:uid="{00000000-0005-0000-0000-0000A3160000}"/>
    <cellStyle name="Normal 2 3 2 3 6 4" xfId="34983" xr:uid="{00000000-0005-0000-0000-0000A4160000}"/>
    <cellStyle name="Normal 2 3 2 3 6 5" xfId="19750" xr:uid="{00000000-0005-0000-0000-0000A5160000}"/>
    <cellStyle name="Normal 2 3 2 3 7" xfId="11340" xr:uid="{00000000-0005-0000-0000-0000A6160000}"/>
    <cellStyle name="Normal 2 3 2 3 7 2" xfId="41671" xr:uid="{00000000-0005-0000-0000-0000A7160000}"/>
    <cellStyle name="Normal 2 3 2 3 7 3" xfId="26438" xr:uid="{00000000-0005-0000-0000-0000A8160000}"/>
    <cellStyle name="Normal 2 3 2 3 8" xfId="6319" xr:uid="{00000000-0005-0000-0000-0000A9160000}"/>
    <cellStyle name="Normal 2 3 2 3 8 2" xfId="36654" xr:uid="{00000000-0005-0000-0000-0000AA160000}"/>
    <cellStyle name="Normal 2 3 2 3 8 3" xfId="21421" xr:uid="{00000000-0005-0000-0000-0000AB160000}"/>
    <cellStyle name="Normal 2 3 2 3 9" xfId="31643" xr:uid="{00000000-0005-0000-0000-0000AC160000}"/>
    <cellStyle name="Normal 2 3 2 4" xfId="1344" xr:uid="{00000000-0005-0000-0000-0000AD160000}"/>
    <cellStyle name="Normal 2 3 2 4 2" xfId="1767" xr:uid="{00000000-0005-0000-0000-0000AE160000}"/>
    <cellStyle name="Normal 2 3 2 4 2 2" xfId="2606" xr:uid="{00000000-0005-0000-0000-0000AF160000}"/>
    <cellStyle name="Normal 2 3 2 4 2 2 2" xfId="4296" xr:uid="{00000000-0005-0000-0000-0000B0160000}"/>
    <cellStyle name="Normal 2 3 2 4 2 2 2 2" xfId="14369" xr:uid="{00000000-0005-0000-0000-0000B1160000}"/>
    <cellStyle name="Normal 2 3 2 4 2 2 2 2 2" xfId="44700" xr:uid="{00000000-0005-0000-0000-0000B2160000}"/>
    <cellStyle name="Normal 2 3 2 4 2 2 2 2 3" xfId="29467" xr:uid="{00000000-0005-0000-0000-0000B3160000}"/>
    <cellStyle name="Normal 2 3 2 4 2 2 2 3" xfId="9349" xr:uid="{00000000-0005-0000-0000-0000B4160000}"/>
    <cellStyle name="Normal 2 3 2 4 2 2 2 3 2" xfId="39683" xr:uid="{00000000-0005-0000-0000-0000B5160000}"/>
    <cellStyle name="Normal 2 3 2 4 2 2 2 3 3" xfId="24450" xr:uid="{00000000-0005-0000-0000-0000B6160000}"/>
    <cellStyle name="Normal 2 3 2 4 2 2 2 4" xfId="34670" xr:uid="{00000000-0005-0000-0000-0000B7160000}"/>
    <cellStyle name="Normal 2 3 2 4 2 2 2 5" xfId="19437" xr:uid="{00000000-0005-0000-0000-0000B8160000}"/>
    <cellStyle name="Normal 2 3 2 4 2 2 3" xfId="5988" xr:uid="{00000000-0005-0000-0000-0000B9160000}"/>
    <cellStyle name="Normal 2 3 2 4 2 2 3 2" xfId="16040" xr:uid="{00000000-0005-0000-0000-0000BA160000}"/>
    <cellStyle name="Normal 2 3 2 4 2 2 3 2 2" xfId="46371" xr:uid="{00000000-0005-0000-0000-0000BB160000}"/>
    <cellStyle name="Normal 2 3 2 4 2 2 3 2 3" xfId="31138" xr:uid="{00000000-0005-0000-0000-0000BC160000}"/>
    <cellStyle name="Normal 2 3 2 4 2 2 3 3" xfId="11020" xr:uid="{00000000-0005-0000-0000-0000BD160000}"/>
    <cellStyle name="Normal 2 3 2 4 2 2 3 3 2" xfId="41354" xr:uid="{00000000-0005-0000-0000-0000BE160000}"/>
    <cellStyle name="Normal 2 3 2 4 2 2 3 3 3" xfId="26121" xr:uid="{00000000-0005-0000-0000-0000BF160000}"/>
    <cellStyle name="Normal 2 3 2 4 2 2 3 4" xfId="36341" xr:uid="{00000000-0005-0000-0000-0000C0160000}"/>
    <cellStyle name="Normal 2 3 2 4 2 2 3 5" xfId="21108" xr:uid="{00000000-0005-0000-0000-0000C1160000}"/>
    <cellStyle name="Normal 2 3 2 4 2 2 4" xfId="12698" xr:uid="{00000000-0005-0000-0000-0000C2160000}"/>
    <cellStyle name="Normal 2 3 2 4 2 2 4 2" xfId="43029" xr:uid="{00000000-0005-0000-0000-0000C3160000}"/>
    <cellStyle name="Normal 2 3 2 4 2 2 4 3" xfId="27796" xr:uid="{00000000-0005-0000-0000-0000C4160000}"/>
    <cellStyle name="Normal 2 3 2 4 2 2 5" xfId="7677" xr:uid="{00000000-0005-0000-0000-0000C5160000}"/>
    <cellStyle name="Normal 2 3 2 4 2 2 5 2" xfId="38012" xr:uid="{00000000-0005-0000-0000-0000C6160000}"/>
    <cellStyle name="Normal 2 3 2 4 2 2 5 3" xfId="22779" xr:uid="{00000000-0005-0000-0000-0000C7160000}"/>
    <cellStyle name="Normal 2 3 2 4 2 2 6" xfId="33000" xr:uid="{00000000-0005-0000-0000-0000C8160000}"/>
    <cellStyle name="Normal 2 3 2 4 2 2 7" xfId="17766" xr:uid="{00000000-0005-0000-0000-0000C9160000}"/>
    <cellStyle name="Normal 2 3 2 4 2 3" xfId="3459" xr:uid="{00000000-0005-0000-0000-0000CA160000}"/>
    <cellStyle name="Normal 2 3 2 4 2 3 2" xfId="13533" xr:uid="{00000000-0005-0000-0000-0000CB160000}"/>
    <cellStyle name="Normal 2 3 2 4 2 3 2 2" xfId="43864" xr:uid="{00000000-0005-0000-0000-0000CC160000}"/>
    <cellStyle name="Normal 2 3 2 4 2 3 2 3" xfId="28631" xr:uid="{00000000-0005-0000-0000-0000CD160000}"/>
    <cellStyle name="Normal 2 3 2 4 2 3 3" xfId="8513" xr:uid="{00000000-0005-0000-0000-0000CE160000}"/>
    <cellStyle name="Normal 2 3 2 4 2 3 3 2" xfId="38847" xr:uid="{00000000-0005-0000-0000-0000CF160000}"/>
    <cellStyle name="Normal 2 3 2 4 2 3 3 3" xfId="23614" xr:uid="{00000000-0005-0000-0000-0000D0160000}"/>
    <cellStyle name="Normal 2 3 2 4 2 3 4" xfId="33834" xr:uid="{00000000-0005-0000-0000-0000D1160000}"/>
    <cellStyle name="Normal 2 3 2 4 2 3 5" xfId="18601" xr:uid="{00000000-0005-0000-0000-0000D2160000}"/>
    <cellStyle name="Normal 2 3 2 4 2 4" xfId="5152" xr:uid="{00000000-0005-0000-0000-0000D3160000}"/>
    <cellStyle name="Normal 2 3 2 4 2 4 2" xfId="15204" xr:uid="{00000000-0005-0000-0000-0000D4160000}"/>
    <cellStyle name="Normal 2 3 2 4 2 4 2 2" xfId="45535" xr:uid="{00000000-0005-0000-0000-0000D5160000}"/>
    <cellStyle name="Normal 2 3 2 4 2 4 2 3" xfId="30302" xr:uid="{00000000-0005-0000-0000-0000D6160000}"/>
    <cellStyle name="Normal 2 3 2 4 2 4 3" xfId="10184" xr:uid="{00000000-0005-0000-0000-0000D7160000}"/>
    <cellStyle name="Normal 2 3 2 4 2 4 3 2" xfId="40518" xr:uid="{00000000-0005-0000-0000-0000D8160000}"/>
    <cellStyle name="Normal 2 3 2 4 2 4 3 3" xfId="25285" xr:uid="{00000000-0005-0000-0000-0000D9160000}"/>
    <cellStyle name="Normal 2 3 2 4 2 4 4" xfId="35505" xr:uid="{00000000-0005-0000-0000-0000DA160000}"/>
    <cellStyle name="Normal 2 3 2 4 2 4 5" xfId="20272" xr:uid="{00000000-0005-0000-0000-0000DB160000}"/>
    <cellStyle name="Normal 2 3 2 4 2 5" xfId="11862" xr:uid="{00000000-0005-0000-0000-0000DC160000}"/>
    <cellStyle name="Normal 2 3 2 4 2 5 2" xfId="42193" xr:uid="{00000000-0005-0000-0000-0000DD160000}"/>
    <cellStyle name="Normal 2 3 2 4 2 5 3" xfId="26960" xr:uid="{00000000-0005-0000-0000-0000DE160000}"/>
    <cellStyle name="Normal 2 3 2 4 2 6" xfId="6841" xr:uid="{00000000-0005-0000-0000-0000DF160000}"/>
    <cellStyle name="Normal 2 3 2 4 2 6 2" xfId="37176" xr:uid="{00000000-0005-0000-0000-0000E0160000}"/>
    <cellStyle name="Normal 2 3 2 4 2 6 3" xfId="21943" xr:uid="{00000000-0005-0000-0000-0000E1160000}"/>
    <cellStyle name="Normal 2 3 2 4 2 7" xfId="32164" xr:uid="{00000000-0005-0000-0000-0000E2160000}"/>
    <cellStyle name="Normal 2 3 2 4 2 8" xfId="16930" xr:uid="{00000000-0005-0000-0000-0000E3160000}"/>
    <cellStyle name="Normal 2 3 2 4 3" xfId="2188" xr:uid="{00000000-0005-0000-0000-0000E4160000}"/>
    <cellStyle name="Normal 2 3 2 4 3 2" xfId="3878" xr:uid="{00000000-0005-0000-0000-0000E5160000}"/>
    <cellStyle name="Normal 2 3 2 4 3 2 2" xfId="13951" xr:uid="{00000000-0005-0000-0000-0000E6160000}"/>
    <cellStyle name="Normal 2 3 2 4 3 2 2 2" xfId="44282" xr:uid="{00000000-0005-0000-0000-0000E7160000}"/>
    <cellStyle name="Normal 2 3 2 4 3 2 2 3" xfId="29049" xr:uid="{00000000-0005-0000-0000-0000E8160000}"/>
    <cellStyle name="Normal 2 3 2 4 3 2 3" xfId="8931" xr:uid="{00000000-0005-0000-0000-0000E9160000}"/>
    <cellStyle name="Normal 2 3 2 4 3 2 3 2" xfId="39265" xr:uid="{00000000-0005-0000-0000-0000EA160000}"/>
    <cellStyle name="Normal 2 3 2 4 3 2 3 3" xfId="24032" xr:uid="{00000000-0005-0000-0000-0000EB160000}"/>
    <cellStyle name="Normal 2 3 2 4 3 2 4" xfId="34252" xr:uid="{00000000-0005-0000-0000-0000EC160000}"/>
    <cellStyle name="Normal 2 3 2 4 3 2 5" xfId="19019" xr:uid="{00000000-0005-0000-0000-0000ED160000}"/>
    <cellStyle name="Normal 2 3 2 4 3 3" xfId="5570" xr:uid="{00000000-0005-0000-0000-0000EE160000}"/>
    <cellStyle name="Normal 2 3 2 4 3 3 2" xfId="15622" xr:uid="{00000000-0005-0000-0000-0000EF160000}"/>
    <cellStyle name="Normal 2 3 2 4 3 3 2 2" xfId="45953" xr:uid="{00000000-0005-0000-0000-0000F0160000}"/>
    <cellStyle name="Normal 2 3 2 4 3 3 2 3" xfId="30720" xr:uid="{00000000-0005-0000-0000-0000F1160000}"/>
    <cellStyle name="Normal 2 3 2 4 3 3 3" xfId="10602" xr:uid="{00000000-0005-0000-0000-0000F2160000}"/>
    <cellStyle name="Normal 2 3 2 4 3 3 3 2" xfId="40936" xr:uid="{00000000-0005-0000-0000-0000F3160000}"/>
    <cellStyle name="Normal 2 3 2 4 3 3 3 3" xfId="25703" xr:uid="{00000000-0005-0000-0000-0000F4160000}"/>
    <cellStyle name="Normal 2 3 2 4 3 3 4" xfId="35923" xr:uid="{00000000-0005-0000-0000-0000F5160000}"/>
    <cellStyle name="Normal 2 3 2 4 3 3 5" xfId="20690" xr:uid="{00000000-0005-0000-0000-0000F6160000}"/>
    <cellStyle name="Normal 2 3 2 4 3 4" xfId="12280" xr:uid="{00000000-0005-0000-0000-0000F7160000}"/>
    <cellStyle name="Normal 2 3 2 4 3 4 2" xfId="42611" xr:uid="{00000000-0005-0000-0000-0000F8160000}"/>
    <cellStyle name="Normal 2 3 2 4 3 4 3" xfId="27378" xr:uid="{00000000-0005-0000-0000-0000F9160000}"/>
    <cellStyle name="Normal 2 3 2 4 3 5" xfId="7259" xr:uid="{00000000-0005-0000-0000-0000FA160000}"/>
    <cellStyle name="Normal 2 3 2 4 3 5 2" xfId="37594" xr:uid="{00000000-0005-0000-0000-0000FB160000}"/>
    <cellStyle name="Normal 2 3 2 4 3 5 3" xfId="22361" xr:uid="{00000000-0005-0000-0000-0000FC160000}"/>
    <cellStyle name="Normal 2 3 2 4 3 6" xfId="32582" xr:uid="{00000000-0005-0000-0000-0000FD160000}"/>
    <cellStyle name="Normal 2 3 2 4 3 7" xfId="17348" xr:uid="{00000000-0005-0000-0000-0000FE160000}"/>
    <cellStyle name="Normal 2 3 2 4 4" xfId="3041" xr:uid="{00000000-0005-0000-0000-0000FF160000}"/>
    <cellStyle name="Normal 2 3 2 4 4 2" xfId="13115" xr:uid="{00000000-0005-0000-0000-000000170000}"/>
    <cellStyle name="Normal 2 3 2 4 4 2 2" xfId="43446" xr:uid="{00000000-0005-0000-0000-000001170000}"/>
    <cellStyle name="Normal 2 3 2 4 4 2 3" xfId="28213" xr:uid="{00000000-0005-0000-0000-000002170000}"/>
    <cellStyle name="Normal 2 3 2 4 4 3" xfId="8095" xr:uid="{00000000-0005-0000-0000-000003170000}"/>
    <cellStyle name="Normal 2 3 2 4 4 3 2" xfId="38429" xr:uid="{00000000-0005-0000-0000-000004170000}"/>
    <cellStyle name="Normal 2 3 2 4 4 3 3" xfId="23196" xr:uid="{00000000-0005-0000-0000-000005170000}"/>
    <cellStyle name="Normal 2 3 2 4 4 4" xfId="33416" xr:uid="{00000000-0005-0000-0000-000006170000}"/>
    <cellStyle name="Normal 2 3 2 4 4 5" xfId="18183" xr:uid="{00000000-0005-0000-0000-000007170000}"/>
    <cellStyle name="Normal 2 3 2 4 5" xfId="4734" xr:uid="{00000000-0005-0000-0000-000008170000}"/>
    <cellStyle name="Normal 2 3 2 4 5 2" xfId="14786" xr:uid="{00000000-0005-0000-0000-000009170000}"/>
    <cellStyle name="Normal 2 3 2 4 5 2 2" xfId="45117" xr:uid="{00000000-0005-0000-0000-00000A170000}"/>
    <cellStyle name="Normal 2 3 2 4 5 2 3" xfId="29884" xr:uid="{00000000-0005-0000-0000-00000B170000}"/>
    <cellStyle name="Normal 2 3 2 4 5 3" xfId="9766" xr:uid="{00000000-0005-0000-0000-00000C170000}"/>
    <cellStyle name="Normal 2 3 2 4 5 3 2" xfId="40100" xr:uid="{00000000-0005-0000-0000-00000D170000}"/>
    <cellStyle name="Normal 2 3 2 4 5 3 3" xfId="24867" xr:uid="{00000000-0005-0000-0000-00000E170000}"/>
    <cellStyle name="Normal 2 3 2 4 5 4" xfId="35087" xr:uid="{00000000-0005-0000-0000-00000F170000}"/>
    <cellStyle name="Normal 2 3 2 4 5 5" xfId="19854" xr:uid="{00000000-0005-0000-0000-000010170000}"/>
    <cellStyle name="Normal 2 3 2 4 6" xfId="11444" xr:uid="{00000000-0005-0000-0000-000011170000}"/>
    <cellStyle name="Normal 2 3 2 4 6 2" xfId="41775" xr:uid="{00000000-0005-0000-0000-000012170000}"/>
    <cellStyle name="Normal 2 3 2 4 6 3" xfId="26542" xr:uid="{00000000-0005-0000-0000-000013170000}"/>
    <cellStyle name="Normal 2 3 2 4 7" xfId="6423" xr:uid="{00000000-0005-0000-0000-000014170000}"/>
    <cellStyle name="Normal 2 3 2 4 7 2" xfId="36758" xr:uid="{00000000-0005-0000-0000-000015170000}"/>
    <cellStyle name="Normal 2 3 2 4 7 3" xfId="21525" xr:uid="{00000000-0005-0000-0000-000016170000}"/>
    <cellStyle name="Normal 2 3 2 4 8" xfId="31746" xr:uid="{00000000-0005-0000-0000-000017170000}"/>
    <cellStyle name="Normal 2 3 2 4 9" xfId="16512" xr:uid="{00000000-0005-0000-0000-000018170000}"/>
    <cellStyle name="Normal 2 3 2 5" xfId="1557" xr:uid="{00000000-0005-0000-0000-000019170000}"/>
    <cellStyle name="Normal 2 3 2 5 2" xfId="2398" xr:uid="{00000000-0005-0000-0000-00001A170000}"/>
    <cellStyle name="Normal 2 3 2 5 2 2" xfId="4088" xr:uid="{00000000-0005-0000-0000-00001B170000}"/>
    <cellStyle name="Normal 2 3 2 5 2 2 2" xfId="14161" xr:uid="{00000000-0005-0000-0000-00001C170000}"/>
    <cellStyle name="Normal 2 3 2 5 2 2 2 2" xfId="44492" xr:uid="{00000000-0005-0000-0000-00001D170000}"/>
    <cellStyle name="Normal 2 3 2 5 2 2 2 3" xfId="29259" xr:uid="{00000000-0005-0000-0000-00001E170000}"/>
    <cellStyle name="Normal 2 3 2 5 2 2 3" xfId="9141" xr:uid="{00000000-0005-0000-0000-00001F170000}"/>
    <cellStyle name="Normal 2 3 2 5 2 2 3 2" xfId="39475" xr:uid="{00000000-0005-0000-0000-000020170000}"/>
    <cellStyle name="Normal 2 3 2 5 2 2 3 3" xfId="24242" xr:uid="{00000000-0005-0000-0000-000021170000}"/>
    <cellStyle name="Normal 2 3 2 5 2 2 4" xfId="34462" xr:uid="{00000000-0005-0000-0000-000022170000}"/>
    <cellStyle name="Normal 2 3 2 5 2 2 5" xfId="19229" xr:uid="{00000000-0005-0000-0000-000023170000}"/>
    <cellStyle name="Normal 2 3 2 5 2 3" xfId="5780" xr:uid="{00000000-0005-0000-0000-000024170000}"/>
    <cellStyle name="Normal 2 3 2 5 2 3 2" xfId="15832" xr:uid="{00000000-0005-0000-0000-000025170000}"/>
    <cellStyle name="Normal 2 3 2 5 2 3 2 2" xfId="46163" xr:uid="{00000000-0005-0000-0000-000026170000}"/>
    <cellStyle name="Normal 2 3 2 5 2 3 2 3" xfId="30930" xr:uid="{00000000-0005-0000-0000-000027170000}"/>
    <cellStyle name="Normal 2 3 2 5 2 3 3" xfId="10812" xr:uid="{00000000-0005-0000-0000-000028170000}"/>
    <cellStyle name="Normal 2 3 2 5 2 3 3 2" xfId="41146" xr:uid="{00000000-0005-0000-0000-000029170000}"/>
    <cellStyle name="Normal 2 3 2 5 2 3 3 3" xfId="25913" xr:uid="{00000000-0005-0000-0000-00002A170000}"/>
    <cellStyle name="Normal 2 3 2 5 2 3 4" xfId="36133" xr:uid="{00000000-0005-0000-0000-00002B170000}"/>
    <cellStyle name="Normal 2 3 2 5 2 3 5" xfId="20900" xr:uid="{00000000-0005-0000-0000-00002C170000}"/>
    <cellStyle name="Normal 2 3 2 5 2 4" xfId="12490" xr:uid="{00000000-0005-0000-0000-00002D170000}"/>
    <cellStyle name="Normal 2 3 2 5 2 4 2" xfId="42821" xr:uid="{00000000-0005-0000-0000-00002E170000}"/>
    <cellStyle name="Normal 2 3 2 5 2 4 3" xfId="27588" xr:uid="{00000000-0005-0000-0000-00002F170000}"/>
    <cellStyle name="Normal 2 3 2 5 2 5" xfId="7469" xr:uid="{00000000-0005-0000-0000-000030170000}"/>
    <cellStyle name="Normal 2 3 2 5 2 5 2" xfId="37804" xr:uid="{00000000-0005-0000-0000-000031170000}"/>
    <cellStyle name="Normal 2 3 2 5 2 5 3" xfId="22571" xr:uid="{00000000-0005-0000-0000-000032170000}"/>
    <cellStyle name="Normal 2 3 2 5 2 6" xfId="32792" xr:uid="{00000000-0005-0000-0000-000033170000}"/>
    <cellStyle name="Normal 2 3 2 5 2 7" xfId="17558" xr:uid="{00000000-0005-0000-0000-000034170000}"/>
    <cellStyle name="Normal 2 3 2 5 3" xfId="3251" xr:uid="{00000000-0005-0000-0000-000035170000}"/>
    <cellStyle name="Normal 2 3 2 5 3 2" xfId="13325" xr:uid="{00000000-0005-0000-0000-000036170000}"/>
    <cellStyle name="Normal 2 3 2 5 3 2 2" xfId="43656" xr:uid="{00000000-0005-0000-0000-000037170000}"/>
    <cellStyle name="Normal 2 3 2 5 3 2 3" xfId="28423" xr:uid="{00000000-0005-0000-0000-000038170000}"/>
    <cellStyle name="Normal 2 3 2 5 3 3" xfId="8305" xr:uid="{00000000-0005-0000-0000-000039170000}"/>
    <cellStyle name="Normal 2 3 2 5 3 3 2" xfId="38639" xr:uid="{00000000-0005-0000-0000-00003A170000}"/>
    <cellStyle name="Normal 2 3 2 5 3 3 3" xfId="23406" xr:uid="{00000000-0005-0000-0000-00003B170000}"/>
    <cellStyle name="Normal 2 3 2 5 3 4" xfId="33626" xr:uid="{00000000-0005-0000-0000-00003C170000}"/>
    <cellStyle name="Normal 2 3 2 5 3 5" xfId="18393" xr:uid="{00000000-0005-0000-0000-00003D170000}"/>
    <cellStyle name="Normal 2 3 2 5 4" xfId="4944" xr:uid="{00000000-0005-0000-0000-00003E170000}"/>
    <cellStyle name="Normal 2 3 2 5 4 2" xfId="14996" xr:uid="{00000000-0005-0000-0000-00003F170000}"/>
    <cellStyle name="Normal 2 3 2 5 4 2 2" xfId="45327" xr:uid="{00000000-0005-0000-0000-000040170000}"/>
    <cellStyle name="Normal 2 3 2 5 4 2 3" xfId="30094" xr:uid="{00000000-0005-0000-0000-000041170000}"/>
    <cellStyle name="Normal 2 3 2 5 4 3" xfId="9976" xr:uid="{00000000-0005-0000-0000-000042170000}"/>
    <cellStyle name="Normal 2 3 2 5 4 3 2" xfId="40310" xr:uid="{00000000-0005-0000-0000-000043170000}"/>
    <cellStyle name="Normal 2 3 2 5 4 3 3" xfId="25077" xr:uid="{00000000-0005-0000-0000-000044170000}"/>
    <cellStyle name="Normal 2 3 2 5 4 4" xfId="35297" xr:uid="{00000000-0005-0000-0000-000045170000}"/>
    <cellStyle name="Normal 2 3 2 5 4 5" xfId="20064" xr:uid="{00000000-0005-0000-0000-000046170000}"/>
    <cellStyle name="Normal 2 3 2 5 5" xfId="11654" xr:uid="{00000000-0005-0000-0000-000047170000}"/>
    <cellStyle name="Normal 2 3 2 5 5 2" xfId="41985" xr:uid="{00000000-0005-0000-0000-000048170000}"/>
    <cellStyle name="Normal 2 3 2 5 5 3" xfId="26752" xr:uid="{00000000-0005-0000-0000-000049170000}"/>
    <cellStyle name="Normal 2 3 2 5 6" xfId="6633" xr:uid="{00000000-0005-0000-0000-00004A170000}"/>
    <cellStyle name="Normal 2 3 2 5 6 2" xfId="36968" xr:uid="{00000000-0005-0000-0000-00004B170000}"/>
    <cellStyle name="Normal 2 3 2 5 6 3" xfId="21735" xr:uid="{00000000-0005-0000-0000-00004C170000}"/>
    <cellStyle name="Normal 2 3 2 5 7" xfId="31956" xr:uid="{00000000-0005-0000-0000-00004D170000}"/>
    <cellStyle name="Normal 2 3 2 5 8" xfId="16722" xr:uid="{00000000-0005-0000-0000-00004E170000}"/>
    <cellStyle name="Normal 2 3 2 6" xfId="1978" xr:uid="{00000000-0005-0000-0000-00004F170000}"/>
    <cellStyle name="Normal 2 3 2 6 2" xfId="3670" xr:uid="{00000000-0005-0000-0000-000050170000}"/>
    <cellStyle name="Normal 2 3 2 6 2 2" xfId="13743" xr:uid="{00000000-0005-0000-0000-000051170000}"/>
    <cellStyle name="Normal 2 3 2 6 2 2 2" xfId="44074" xr:uid="{00000000-0005-0000-0000-000052170000}"/>
    <cellStyle name="Normal 2 3 2 6 2 2 3" xfId="28841" xr:uid="{00000000-0005-0000-0000-000053170000}"/>
    <cellStyle name="Normal 2 3 2 6 2 3" xfId="8723" xr:uid="{00000000-0005-0000-0000-000054170000}"/>
    <cellStyle name="Normal 2 3 2 6 2 3 2" xfId="39057" xr:uid="{00000000-0005-0000-0000-000055170000}"/>
    <cellStyle name="Normal 2 3 2 6 2 3 3" xfId="23824" xr:uid="{00000000-0005-0000-0000-000056170000}"/>
    <cellStyle name="Normal 2 3 2 6 2 4" xfId="34044" xr:uid="{00000000-0005-0000-0000-000057170000}"/>
    <cellStyle name="Normal 2 3 2 6 2 5" xfId="18811" xr:uid="{00000000-0005-0000-0000-000058170000}"/>
    <cellStyle name="Normal 2 3 2 6 3" xfId="5362" xr:uid="{00000000-0005-0000-0000-000059170000}"/>
    <cellStyle name="Normal 2 3 2 6 3 2" xfId="15414" xr:uid="{00000000-0005-0000-0000-00005A170000}"/>
    <cellStyle name="Normal 2 3 2 6 3 2 2" xfId="45745" xr:uid="{00000000-0005-0000-0000-00005B170000}"/>
    <cellStyle name="Normal 2 3 2 6 3 2 3" xfId="30512" xr:uid="{00000000-0005-0000-0000-00005C170000}"/>
    <cellStyle name="Normal 2 3 2 6 3 3" xfId="10394" xr:uid="{00000000-0005-0000-0000-00005D170000}"/>
    <cellStyle name="Normal 2 3 2 6 3 3 2" xfId="40728" xr:uid="{00000000-0005-0000-0000-00005E170000}"/>
    <cellStyle name="Normal 2 3 2 6 3 3 3" xfId="25495" xr:uid="{00000000-0005-0000-0000-00005F170000}"/>
    <cellStyle name="Normal 2 3 2 6 3 4" xfId="35715" xr:uid="{00000000-0005-0000-0000-000060170000}"/>
    <cellStyle name="Normal 2 3 2 6 3 5" xfId="20482" xr:uid="{00000000-0005-0000-0000-000061170000}"/>
    <cellStyle name="Normal 2 3 2 6 4" xfId="12072" xr:uid="{00000000-0005-0000-0000-000062170000}"/>
    <cellStyle name="Normal 2 3 2 6 4 2" xfId="42403" xr:uid="{00000000-0005-0000-0000-000063170000}"/>
    <cellStyle name="Normal 2 3 2 6 4 3" xfId="27170" xr:uid="{00000000-0005-0000-0000-000064170000}"/>
    <cellStyle name="Normal 2 3 2 6 5" xfId="7051" xr:uid="{00000000-0005-0000-0000-000065170000}"/>
    <cellStyle name="Normal 2 3 2 6 5 2" xfId="37386" xr:uid="{00000000-0005-0000-0000-000066170000}"/>
    <cellStyle name="Normal 2 3 2 6 5 3" xfId="22153" xr:uid="{00000000-0005-0000-0000-000067170000}"/>
    <cellStyle name="Normal 2 3 2 6 6" xfId="32374" xr:uid="{00000000-0005-0000-0000-000068170000}"/>
    <cellStyle name="Normal 2 3 2 6 7" xfId="17140" xr:uid="{00000000-0005-0000-0000-000069170000}"/>
    <cellStyle name="Normal 2 3 2 7" xfId="2829" xr:uid="{00000000-0005-0000-0000-00006A170000}"/>
    <cellStyle name="Normal 2 3 2 7 2" xfId="12907" xr:uid="{00000000-0005-0000-0000-00006B170000}"/>
    <cellStyle name="Normal 2 3 2 7 2 2" xfId="43238" xr:uid="{00000000-0005-0000-0000-00006C170000}"/>
    <cellStyle name="Normal 2 3 2 7 2 3" xfId="28005" xr:uid="{00000000-0005-0000-0000-00006D170000}"/>
    <cellStyle name="Normal 2 3 2 7 3" xfId="7887" xr:uid="{00000000-0005-0000-0000-00006E170000}"/>
    <cellStyle name="Normal 2 3 2 7 3 2" xfId="38221" xr:uid="{00000000-0005-0000-0000-00006F170000}"/>
    <cellStyle name="Normal 2 3 2 7 3 3" xfId="22988" xr:uid="{00000000-0005-0000-0000-000070170000}"/>
    <cellStyle name="Normal 2 3 2 7 4" xfId="33208" xr:uid="{00000000-0005-0000-0000-000071170000}"/>
    <cellStyle name="Normal 2 3 2 7 5" xfId="17975" xr:uid="{00000000-0005-0000-0000-000072170000}"/>
    <cellStyle name="Normal 2 3 2 8" xfId="4523" xr:uid="{00000000-0005-0000-0000-000073170000}"/>
    <cellStyle name="Normal 2 3 2 8 2" xfId="14578" xr:uid="{00000000-0005-0000-0000-000074170000}"/>
    <cellStyle name="Normal 2 3 2 8 2 2" xfId="44909" xr:uid="{00000000-0005-0000-0000-000075170000}"/>
    <cellStyle name="Normal 2 3 2 8 2 3" xfId="29676" xr:uid="{00000000-0005-0000-0000-000076170000}"/>
    <cellStyle name="Normal 2 3 2 8 3" xfId="9558" xr:uid="{00000000-0005-0000-0000-000077170000}"/>
    <cellStyle name="Normal 2 3 2 8 3 2" xfId="39892" xr:uid="{00000000-0005-0000-0000-000078170000}"/>
    <cellStyle name="Normal 2 3 2 8 3 3" xfId="24659" xr:uid="{00000000-0005-0000-0000-000079170000}"/>
    <cellStyle name="Normal 2 3 2 8 4" xfId="34879" xr:uid="{00000000-0005-0000-0000-00007A170000}"/>
    <cellStyle name="Normal 2 3 2 8 5" xfId="19646" xr:uid="{00000000-0005-0000-0000-00007B170000}"/>
    <cellStyle name="Normal 2 3 2 9" xfId="11234" xr:uid="{00000000-0005-0000-0000-00007C170000}"/>
    <cellStyle name="Normal 2 3 2 9 2" xfId="41567" xr:uid="{00000000-0005-0000-0000-00007D170000}"/>
    <cellStyle name="Normal 2 3 2 9 3" xfId="26334" xr:uid="{00000000-0005-0000-0000-00007E170000}"/>
    <cellStyle name="Normal 2 3 3" xfId="845" xr:uid="{00000000-0005-0000-0000-00007F170000}"/>
    <cellStyle name="Normal 2 3 4" xfId="846" xr:uid="{00000000-0005-0000-0000-000080170000}"/>
    <cellStyle name="Normal 2 3 4 10" xfId="6214" xr:uid="{00000000-0005-0000-0000-000081170000}"/>
    <cellStyle name="Normal 2 3 4 10 2" xfId="36551" xr:uid="{00000000-0005-0000-0000-000082170000}"/>
    <cellStyle name="Normal 2 3 4 10 3" xfId="21318" xr:uid="{00000000-0005-0000-0000-000083170000}"/>
    <cellStyle name="Normal 2 3 4 11" xfId="31542" xr:uid="{00000000-0005-0000-0000-000084170000}"/>
    <cellStyle name="Normal 2 3 4 12" xfId="16303" xr:uid="{00000000-0005-0000-0000-000085170000}"/>
    <cellStyle name="Normal 2 3 4 2" xfId="1178" xr:uid="{00000000-0005-0000-0000-000086170000}"/>
    <cellStyle name="Normal 2 3 4 2 10" xfId="31594" xr:uid="{00000000-0005-0000-0000-000087170000}"/>
    <cellStyle name="Normal 2 3 4 2 11" xfId="16357" xr:uid="{00000000-0005-0000-0000-000088170000}"/>
    <cellStyle name="Normal 2 3 4 2 2" xfId="1286" xr:uid="{00000000-0005-0000-0000-000089170000}"/>
    <cellStyle name="Normal 2 3 4 2 2 10" xfId="16461" xr:uid="{00000000-0005-0000-0000-00008A170000}"/>
    <cellStyle name="Normal 2 3 4 2 2 2" xfId="1503" xr:uid="{00000000-0005-0000-0000-00008B170000}"/>
    <cellStyle name="Normal 2 3 4 2 2 2 2" xfId="1924" xr:uid="{00000000-0005-0000-0000-00008C170000}"/>
    <cellStyle name="Normal 2 3 4 2 2 2 2 2" xfId="2763" xr:uid="{00000000-0005-0000-0000-00008D170000}"/>
    <cellStyle name="Normal 2 3 4 2 2 2 2 2 2" xfId="4453" xr:uid="{00000000-0005-0000-0000-00008E170000}"/>
    <cellStyle name="Normal 2 3 4 2 2 2 2 2 2 2" xfId="14526" xr:uid="{00000000-0005-0000-0000-00008F170000}"/>
    <cellStyle name="Normal 2 3 4 2 2 2 2 2 2 2 2" xfId="44857" xr:uid="{00000000-0005-0000-0000-000090170000}"/>
    <cellStyle name="Normal 2 3 4 2 2 2 2 2 2 2 3" xfId="29624" xr:uid="{00000000-0005-0000-0000-000091170000}"/>
    <cellStyle name="Normal 2 3 4 2 2 2 2 2 2 3" xfId="9506" xr:uid="{00000000-0005-0000-0000-000092170000}"/>
    <cellStyle name="Normal 2 3 4 2 2 2 2 2 2 3 2" xfId="39840" xr:uid="{00000000-0005-0000-0000-000093170000}"/>
    <cellStyle name="Normal 2 3 4 2 2 2 2 2 2 3 3" xfId="24607" xr:uid="{00000000-0005-0000-0000-000094170000}"/>
    <cellStyle name="Normal 2 3 4 2 2 2 2 2 2 4" xfId="34827" xr:uid="{00000000-0005-0000-0000-000095170000}"/>
    <cellStyle name="Normal 2 3 4 2 2 2 2 2 2 5" xfId="19594" xr:uid="{00000000-0005-0000-0000-000096170000}"/>
    <cellStyle name="Normal 2 3 4 2 2 2 2 2 3" xfId="6145" xr:uid="{00000000-0005-0000-0000-000097170000}"/>
    <cellStyle name="Normal 2 3 4 2 2 2 2 2 3 2" xfId="16197" xr:uid="{00000000-0005-0000-0000-000098170000}"/>
    <cellStyle name="Normal 2 3 4 2 2 2 2 2 3 2 2" xfId="46528" xr:uid="{00000000-0005-0000-0000-000099170000}"/>
    <cellStyle name="Normal 2 3 4 2 2 2 2 2 3 2 3" xfId="31295" xr:uid="{00000000-0005-0000-0000-00009A170000}"/>
    <cellStyle name="Normal 2 3 4 2 2 2 2 2 3 3" xfId="11177" xr:uid="{00000000-0005-0000-0000-00009B170000}"/>
    <cellStyle name="Normal 2 3 4 2 2 2 2 2 3 3 2" xfId="41511" xr:uid="{00000000-0005-0000-0000-00009C170000}"/>
    <cellStyle name="Normal 2 3 4 2 2 2 2 2 3 3 3" xfId="26278" xr:uid="{00000000-0005-0000-0000-00009D170000}"/>
    <cellStyle name="Normal 2 3 4 2 2 2 2 2 3 4" xfId="36498" xr:uid="{00000000-0005-0000-0000-00009E170000}"/>
    <cellStyle name="Normal 2 3 4 2 2 2 2 2 3 5" xfId="21265" xr:uid="{00000000-0005-0000-0000-00009F170000}"/>
    <cellStyle name="Normal 2 3 4 2 2 2 2 2 4" xfId="12855" xr:uid="{00000000-0005-0000-0000-0000A0170000}"/>
    <cellStyle name="Normal 2 3 4 2 2 2 2 2 4 2" xfId="43186" xr:uid="{00000000-0005-0000-0000-0000A1170000}"/>
    <cellStyle name="Normal 2 3 4 2 2 2 2 2 4 3" xfId="27953" xr:uid="{00000000-0005-0000-0000-0000A2170000}"/>
    <cellStyle name="Normal 2 3 4 2 2 2 2 2 5" xfId="7834" xr:uid="{00000000-0005-0000-0000-0000A3170000}"/>
    <cellStyle name="Normal 2 3 4 2 2 2 2 2 5 2" xfId="38169" xr:uid="{00000000-0005-0000-0000-0000A4170000}"/>
    <cellStyle name="Normal 2 3 4 2 2 2 2 2 5 3" xfId="22936" xr:uid="{00000000-0005-0000-0000-0000A5170000}"/>
    <cellStyle name="Normal 2 3 4 2 2 2 2 2 6" xfId="33157" xr:uid="{00000000-0005-0000-0000-0000A6170000}"/>
    <cellStyle name="Normal 2 3 4 2 2 2 2 2 7" xfId="17923" xr:uid="{00000000-0005-0000-0000-0000A7170000}"/>
    <cellStyle name="Normal 2 3 4 2 2 2 2 3" xfId="3616" xr:uid="{00000000-0005-0000-0000-0000A8170000}"/>
    <cellStyle name="Normal 2 3 4 2 2 2 2 3 2" xfId="13690" xr:uid="{00000000-0005-0000-0000-0000A9170000}"/>
    <cellStyle name="Normal 2 3 4 2 2 2 2 3 2 2" xfId="44021" xr:uid="{00000000-0005-0000-0000-0000AA170000}"/>
    <cellStyle name="Normal 2 3 4 2 2 2 2 3 2 3" xfId="28788" xr:uid="{00000000-0005-0000-0000-0000AB170000}"/>
    <cellStyle name="Normal 2 3 4 2 2 2 2 3 3" xfId="8670" xr:uid="{00000000-0005-0000-0000-0000AC170000}"/>
    <cellStyle name="Normal 2 3 4 2 2 2 2 3 3 2" xfId="39004" xr:uid="{00000000-0005-0000-0000-0000AD170000}"/>
    <cellStyle name="Normal 2 3 4 2 2 2 2 3 3 3" xfId="23771" xr:uid="{00000000-0005-0000-0000-0000AE170000}"/>
    <cellStyle name="Normal 2 3 4 2 2 2 2 3 4" xfId="33991" xr:uid="{00000000-0005-0000-0000-0000AF170000}"/>
    <cellStyle name="Normal 2 3 4 2 2 2 2 3 5" xfId="18758" xr:uid="{00000000-0005-0000-0000-0000B0170000}"/>
    <cellStyle name="Normal 2 3 4 2 2 2 2 4" xfId="5309" xr:uid="{00000000-0005-0000-0000-0000B1170000}"/>
    <cellStyle name="Normal 2 3 4 2 2 2 2 4 2" xfId="15361" xr:uid="{00000000-0005-0000-0000-0000B2170000}"/>
    <cellStyle name="Normal 2 3 4 2 2 2 2 4 2 2" xfId="45692" xr:uid="{00000000-0005-0000-0000-0000B3170000}"/>
    <cellStyle name="Normal 2 3 4 2 2 2 2 4 2 3" xfId="30459" xr:uid="{00000000-0005-0000-0000-0000B4170000}"/>
    <cellStyle name="Normal 2 3 4 2 2 2 2 4 3" xfId="10341" xr:uid="{00000000-0005-0000-0000-0000B5170000}"/>
    <cellStyle name="Normal 2 3 4 2 2 2 2 4 3 2" xfId="40675" xr:uid="{00000000-0005-0000-0000-0000B6170000}"/>
    <cellStyle name="Normal 2 3 4 2 2 2 2 4 3 3" xfId="25442" xr:uid="{00000000-0005-0000-0000-0000B7170000}"/>
    <cellStyle name="Normal 2 3 4 2 2 2 2 4 4" xfId="35662" xr:uid="{00000000-0005-0000-0000-0000B8170000}"/>
    <cellStyle name="Normal 2 3 4 2 2 2 2 4 5" xfId="20429" xr:uid="{00000000-0005-0000-0000-0000B9170000}"/>
    <cellStyle name="Normal 2 3 4 2 2 2 2 5" xfId="12019" xr:uid="{00000000-0005-0000-0000-0000BA170000}"/>
    <cellStyle name="Normal 2 3 4 2 2 2 2 5 2" xfId="42350" xr:uid="{00000000-0005-0000-0000-0000BB170000}"/>
    <cellStyle name="Normal 2 3 4 2 2 2 2 5 3" xfId="27117" xr:uid="{00000000-0005-0000-0000-0000BC170000}"/>
    <cellStyle name="Normal 2 3 4 2 2 2 2 6" xfId="6998" xr:uid="{00000000-0005-0000-0000-0000BD170000}"/>
    <cellStyle name="Normal 2 3 4 2 2 2 2 6 2" xfId="37333" xr:uid="{00000000-0005-0000-0000-0000BE170000}"/>
    <cellStyle name="Normal 2 3 4 2 2 2 2 6 3" xfId="22100" xr:uid="{00000000-0005-0000-0000-0000BF170000}"/>
    <cellStyle name="Normal 2 3 4 2 2 2 2 7" xfId="32321" xr:uid="{00000000-0005-0000-0000-0000C0170000}"/>
    <cellStyle name="Normal 2 3 4 2 2 2 2 8" xfId="17087" xr:uid="{00000000-0005-0000-0000-0000C1170000}"/>
    <cellStyle name="Normal 2 3 4 2 2 2 3" xfId="2345" xr:uid="{00000000-0005-0000-0000-0000C2170000}"/>
    <cellStyle name="Normal 2 3 4 2 2 2 3 2" xfId="4035" xr:uid="{00000000-0005-0000-0000-0000C3170000}"/>
    <cellStyle name="Normal 2 3 4 2 2 2 3 2 2" xfId="14108" xr:uid="{00000000-0005-0000-0000-0000C4170000}"/>
    <cellStyle name="Normal 2 3 4 2 2 2 3 2 2 2" xfId="44439" xr:uid="{00000000-0005-0000-0000-0000C5170000}"/>
    <cellStyle name="Normal 2 3 4 2 2 2 3 2 2 3" xfId="29206" xr:uid="{00000000-0005-0000-0000-0000C6170000}"/>
    <cellStyle name="Normal 2 3 4 2 2 2 3 2 3" xfId="9088" xr:uid="{00000000-0005-0000-0000-0000C7170000}"/>
    <cellStyle name="Normal 2 3 4 2 2 2 3 2 3 2" xfId="39422" xr:uid="{00000000-0005-0000-0000-0000C8170000}"/>
    <cellStyle name="Normal 2 3 4 2 2 2 3 2 3 3" xfId="24189" xr:uid="{00000000-0005-0000-0000-0000C9170000}"/>
    <cellStyle name="Normal 2 3 4 2 2 2 3 2 4" xfId="34409" xr:uid="{00000000-0005-0000-0000-0000CA170000}"/>
    <cellStyle name="Normal 2 3 4 2 2 2 3 2 5" xfId="19176" xr:uid="{00000000-0005-0000-0000-0000CB170000}"/>
    <cellStyle name="Normal 2 3 4 2 2 2 3 3" xfId="5727" xr:uid="{00000000-0005-0000-0000-0000CC170000}"/>
    <cellStyle name="Normal 2 3 4 2 2 2 3 3 2" xfId="15779" xr:uid="{00000000-0005-0000-0000-0000CD170000}"/>
    <cellStyle name="Normal 2 3 4 2 2 2 3 3 2 2" xfId="46110" xr:uid="{00000000-0005-0000-0000-0000CE170000}"/>
    <cellStyle name="Normal 2 3 4 2 2 2 3 3 2 3" xfId="30877" xr:uid="{00000000-0005-0000-0000-0000CF170000}"/>
    <cellStyle name="Normal 2 3 4 2 2 2 3 3 3" xfId="10759" xr:uid="{00000000-0005-0000-0000-0000D0170000}"/>
    <cellStyle name="Normal 2 3 4 2 2 2 3 3 3 2" xfId="41093" xr:uid="{00000000-0005-0000-0000-0000D1170000}"/>
    <cellStyle name="Normal 2 3 4 2 2 2 3 3 3 3" xfId="25860" xr:uid="{00000000-0005-0000-0000-0000D2170000}"/>
    <cellStyle name="Normal 2 3 4 2 2 2 3 3 4" xfId="36080" xr:uid="{00000000-0005-0000-0000-0000D3170000}"/>
    <cellStyle name="Normal 2 3 4 2 2 2 3 3 5" xfId="20847" xr:uid="{00000000-0005-0000-0000-0000D4170000}"/>
    <cellStyle name="Normal 2 3 4 2 2 2 3 4" xfId="12437" xr:uid="{00000000-0005-0000-0000-0000D5170000}"/>
    <cellStyle name="Normal 2 3 4 2 2 2 3 4 2" xfId="42768" xr:uid="{00000000-0005-0000-0000-0000D6170000}"/>
    <cellStyle name="Normal 2 3 4 2 2 2 3 4 3" xfId="27535" xr:uid="{00000000-0005-0000-0000-0000D7170000}"/>
    <cellStyle name="Normal 2 3 4 2 2 2 3 5" xfId="7416" xr:uid="{00000000-0005-0000-0000-0000D8170000}"/>
    <cellStyle name="Normal 2 3 4 2 2 2 3 5 2" xfId="37751" xr:uid="{00000000-0005-0000-0000-0000D9170000}"/>
    <cellStyle name="Normal 2 3 4 2 2 2 3 5 3" xfId="22518" xr:uid="{00000000-0005-0000-0000-0000DA170000}"/>
    <cellStyle name="Normal 2 3 4 2 2 2 3 6" xfId="32739" xr:uid="{00000000-0005-0000-0000-0000DB170000}"/>
    <cellStyle name="Normal 2 3 4 2 2 2 3 7" xfId="17505" xr:uid="{00000000-0005-0000-0000-0000DC170000}"/>
    <cellStyle name="Normal 2 3 4 2 2 2 4" xfId="3198" xr:uid="{00000000-0005-0000-0000-0000DD170000}"/>
    <cellStyle name="Normal 2 3 4 2 2 2 4 2" xfId="13272" xr:uid="{00000000-0005-0000-0000-0000DE170000}"/>
    <cellStyle name="Normal 2 3 4 2 2 2 4 2 2" xfId="43603" xr:uid="{00000000-0005-0000-0000-0000DF170000}"/>
    <cellStyle name="Normal 2 3 4 2 2 2 4 2 3" xfId="28370" xr:uid="{00000000-0005-0000-0000-0000E0170000}"/>
    <cellStyle name="Normal 2 3 4 2 2 2 4 3" xfId="8252" xr:uid="{00000000-0005-0000-0000-0000E1170000}"/>
    <cellStyle name="Normal 2 3 4 2 2 2 4 3 2" xfId="38586" xr:uid="{00000000-0005-0000-0000-0000E2170000}"/>
    <cellStyle name="Normal 2 3 4 2 2 2 4 3 3" xfId="23353" xr:uid="{00000000-0005-0000-0000-0000E3170000}"/>
    <cellStyle name="Normal 2 3 4 2 2 2 4 4" xfId="33573" xr:uid="{00000000-0005-0000-0000-0000E4170000}"/>
    <cellStyle name="Normal 2 3 4 2 2 2 4 5" xfId="18340" xr:uid="{00000000-0005-0000-0000-0000E5170000}"/>
    <cellStyle name="Normal 2 3 4 2 2 2 5" xfId="4891" xr:uid="{00000000-0005-0000-0000-0000E6170000}"/>
    <cellStyle name="Normal 2 3 4 2 2 2 5 2" xfId="14943" xr:uid="{00000000-0005-0000-0000-0000E7170000}"/>
    <cellStyle name="Normal 2 3 4 2 2 2 5 2 2" xfId="45274" xr:uid="{00000000-0005-0000-0000-0000E8170000}"/>
    <cellStyle name="Normal 2 3 4 2 2 2 5 2 3" xfId="30041" xr:uid="{00000000-0005-0000-0000-0000E9170000}"/>
    <cellStyle name="Normal 2 3 4 2 2 2 5 3" xfId="9923" xr:uid="{00000000-0005-0000-0000-0000EA170000}"/>
    <cellStyle name="Normal 2 3 4 2 2 2 5 3 2" xfId="40257" xr:uid="{00000000-0005-0000-0000-0000EB170000}"/>
    <cellStyle name="Normal 2 3 4 2 2 2 5 3 3" xfId="25024" xr:uid="{00000000-0005-0000-0000-0000EC170000}"/>
    <cellStyle name="Normal 2 3 4 2 2 2 5 4" xfId="35244" xr:uid="{00000000-0005-0000-0000-0000ED170000}"/>
    <cellStyle name="Normal 2 3 4 2 2 2 5 5" xfId="20011" xr:uid="{00000000-0005-0000-0000-0000EE170000}"/>
    <cellStyle name="Normal 2 3 4 2 2 2 6" xfId="11601" xr:uid="{00000000-0005-0000-0000-0000EF170000}"/>
    <cellStyle name="Normal 2 3 4 2 2 2 6 2" xfId="41932" xr:uid="{00000000-0005-0000-0000-0000F0170000}"/>
    <cellStyle name="Normal 2 3 4 2 2 2 6 3" xfId="26699" xr:uid="{00000000-0005-0000-0000-0000F1170000}"/>
    <cellStyle name="Normal 2 3 4 2 2 2 7" xfId="6580" xr:uid="{00000000-0005-0000-0000-0000F2170000}"/>
    <cellStyle name="Normal 2 3 4 2 2 2 7 2" xfId="36915" xr:uid="{00000000-0005-0000-0000-0000F3170000}"/>
    <cellStyle name="Normal 2 3 4 2 2 2 7 3" xfId="21682" xr:uid="{00000000-0005-0000-0000-0000F4170000}"/>
    <cellStyle name="Normal 2 3 4 2 2 2 8" xfId="31903" xr:uid="{00000000-0005-0000-0000-0000F5170000}"/>
    <cellStyle name="Normal 2 3 4 2 2 2 9" xfId="16669" xr:uid="{00000000-0005-0000-0000-0000F6170000}"/>
    <cellStyle name="Normal 2 3 4 2 2 3" xfId="1716" xr:uid="{00000000-0005-0000-0000-0000F7170000}"/>
    <cellStyle name="Normal 2 3 4 2 2 3 2" xfId="2555" xr:uid="{00000000-0005-0000-0000-0000F8170000}"/>
    <cellStyle name="Normal 2 3 4 2 2 3 2 2" xfId="4245" xr:uid="{00000000-0005-0000-0000-0000F9170000}"/>
    <cellStyle name="Normal 2 3 4 2 2 3 2 2 2" xfId="14318" xr:uid="{00000000-0005-0000-0000-0000FA170000}"/>
    <cellStyle name="Normal 2 3 4 2 2 3 2 2 2 2" xfId="44649" xr:uid="{00000000-0005-0000-0000-0000FB170000}"/>
    <cellStyle name="Normal 2 3 4 2 2 3 2 2 2 3" xfId="29416" xr:uid="{00000000-0005-0000-0000-0000FC170000}"/>
    <cellStyle name="Normal 2 3 4 2 2 3 2 2 3" xfId="9298" xr:uid="{00000000-0005-0000-0000-0000FD170000}"/>
    <cellStyle name="Normal 2 3 4 2 2 3 2 2 3 2" xfId="39632" xr:uid="{00000000-0005-0000-0000-0000FE170000}"/>
    <cellStyle name="Normal 2 3 4 2 2 3 2 2 3 3" xfId="24399" xr:uid="{00000000-0005-0000-0000-0000FF170000}"/>
    <cellStyle name="Normal 2 3 4 2 2 3 2 2 4" xfId="34619" xr:uid="{00000000-0005-0000-0000-000000180000}"/>
    <cellStyle name="Normal 2 3 4 2 2 3 2 2 5" xfId="19386" xr:uid="{00000000-0005-0000-0000-000001180000}"/>
    <cellStyle name="Normal 2 3 4 2 2 3 2 3" xfId="5937" xr:uid="{00000000-0005-0000-0000-000002180000}"/>
    <cellStyle name="Normal 2 3 4 2 2 3 2 3 2" xfId="15989" xr:uid="{00000000-0005-0000-0000-000003180000}"/>
    <cellStyle name="Normal 2 3 4 2 2 3 2 3 2 2" xfId="46320" xr:uid="{00000000-0005-0000-0000-000004180000}"/>
    <cellStyle name="Normal 2 3 4 2 2 3 2 3 2 3" xfId="31087" xr:uid="{00000000-0005-0000-0000-000005180000}"/>
    <cellStyle name="Normal 2 3 4 2 2 3 2 3 3" xfId="10969" xr:uid="{00000000-0005-0000-0000-000006180000}"/>
    <cellStyle name="Normal 2 3 4 2 2 3 2 3 3 2" xfId="41303" xr:uid="{00000000-0005-0000-0000-000007180000}"/>
    <cellStyle name="Normal 2 3 4 2 2 3 2 3 3 3" xfId="26070" xr:uid="{00000000-0005-0000-0000-000008180000}"/>
    <cellStyle name="Normal 2 3 4 2 2 3 2 3 4" xfId="36290" xr:uid="{00000000-0005-0000-0000-000009180000}"/>
    <cellStyle name="Normal 2 3 4 2 2 3 2 3 5" xfId="21057" xr:uid="{00000000-0005-0000-0000-00000A180000}"/>
    <cellStyle name="Normal 2 3 4 2 2 3 2 4" xfId="12647" xr:uid="{00000000-0005-0000-0000-00000B180000}"/>
    <cellStyle name="Normal 2 3 4 2 2 3 2 4 2" xfId="42978" xr:uid="{00000000-0005-0000-0000-00000C180000}"/>
    <cellStyle name="Normal 2 3 4 2 2 3 2 4 3" xfId="27745" xr:uid="{00000000-0005-0000-0000-00000D180000}"/>
    <cellStyle name="Normal 2 3 4 2 2 3 2 5" xfId="7626" xr:uid="{00000000-0005-0000-0000-00000E180000}"/>
    <cellStyle name="Normal 2 3 4 2 2 3 2 5 2" xfId="37961" xr:uid="{00000000-0005-0000-0000-00000F180000}"/>
    <cellStyle name="Normal 2 3 4 2 2 3 2 5 3" xfId="22728" xr:uid="{00000000-0005-0000-0000-000010180000}"/>
    <cellStyle name="Normal 2 3 4 2 2 3 2 6" xfId="32949" xr:uid="{00000000-0005-0000-0000-000011180000}"/>
    <cellStyle name="Normal 2 3 4 2 2 3 2 7" xfId="17715" xr:uid="{00000000-0005-0000-0000-000012180000}"/>
    <cellStyle name="Normal 2 3 4 2 2 3 3" xfId="3408" xr:uid="{00000000-0005-0000-0000-000013180000}"/>
    <cellStyle name="Normal 2 3 4 2 2 3 3 2" xfId="13482" xr:uid="{00000000-0005-0000-0000-000014180000}"/>
    <cellStyle name="Normal 2 3 4 2 2 3 3 2 2" xfId="43813" xr:uid="{00000000-0005-0000-0000-000015180000}"/>
    <cellStyle name="Normal 2 3 4 2 2 3 3 2 3" xfId="28580" xr:uid="{00000000-0005-0000-0000-000016180000}"/>
    <cellStyle name="Normal 2 3 4 2 2 3 3 3" xfId="8462" xr:uid="{00000000-0005-0000-0000-000017180000}"/>
    <cellStyle name="Normal 2 3 4 2 2 3 3 3 2" xfId="38796" xr:uid="{00000000-0005-0000-0000-000018180000}"/>
    <cellStyle name="Normal 2 3 4 2 2 3 3 3 3" xfId="23563" xr:uid="{00000000-0005-0000-0000-000019180000}"/>
    <cellStyle name="Normal 2 3 4 2 2 3 3 4" xfId="33783" xr:uid="{00000000-0005-0000-0000-00001A180000}"/>
    <cellStyle name="Normal 2 3 4 2 2 3 3 5" xfId="18550" xr:uid="{00000000-0005-0000-0000-00001B180000}"/>
    <cellStyle name="Normal 2 3 4 2 2 3 4" xfId="5101" xr:uid="{00000000-0005-0000-0000-00001C180000}"/>
    <cellStyle name="Normal 2 3 4 2 2 3 4 2" xfId="15153" xr:uid="{00000000-0005-0000-0000-00001D180000}"/>
    <cellStyle name="Normal 2 3 4 2 2 3 4 2 2" xfId="45484" xr:uid="{00000000-0005-0000-0000-00001E180000}"/>
    <cellStyle name="Normal 2 3 4 2 2 3 4 2 3" xfId="30251" xr:uid="{00000000-0005-0000-0000-00001F180000}"/>
    <cellStyle name="Normal 2 3 4 2 2 3 4 3" xfId="10133" xr:uid="{00000000-0005-0000-0000-000020180000}"/>
    <cellStyle name="Normal 2 3 4 2 2 3 4 3 2" xfId="40467" xr:uid="{00000000-0005-0000-0000-000021180000}"/>
    <cellStyle name="Normal 2 3 4 2 2 3 4 3 3" xfId="25234" xr:uid="{00000000-0005-0000-0000-000022180000}"/>
    <cellStyle name="Normal 2 3 4 2 2 3 4 4" xfId="35454" xr:uid="{00000000-0005-0000-0000-000023180000}"/>
    <cellStyle name="Normal 2 3 4 2 2 3 4 5" xfId="20221" xr:uid="{00000000-0005-0000-0000-000024180000}"/>
    <cellStyle name="Normal 2 3 4 2 2 3 5" xfId="11811" xr:uid="{00000000-0005-0000-0000-000025180000}"/>
    <cellStyle name="Normal 2 3 4 2 2 3 5 2" xfId="42142" xr:uid="{00000000-0005-0000-0000-000026180000}"/>
    <cellStyle name="Normal 2 3 4 2 2 3 5 3" xfId="26909" xr:uid="{00000000-0005-0000-0000-000027180000}"/>
    <cellStyle name="Normal 2 3 4 2 2 3 6" xfId="6790" xr:uid="{00000000-0005-0000-0000-000028180000}"/>
    <cellStyle name="Normal 2 3 4 2 2 3 6 2" xfId="37125" xr:uid="{00000000-0005-0000-0000-000029180000}"/>
    <cellStyle name="Normal 2 3 4 2 2 3 6 3" xfId="21892" xr:uid="{00000000-0005-0000-0000-00002A180000}"/>
    <cellStyle name="Normal 2 3 4 2 2 3 7" xfId="32113" xr:uid="{00000000-0005-0000-0000-00002B180000}"/>
    <cellStyle name="Normal 2 3 4 2 2 3 8" xfId="16879" xr:uid="{00000000-0005-0000-0000-00002C180000}"/>
    <cellStyle name="Normal 2 3 4 2 2 4" xfId="2137" xr:uid="{00000000-0005-0000-0000-00002D180000}"/>
    <cellStyle name="Normal 2 3 4 2 2 4 2" xfId="3827" xr:uid="{00000000-0005-0000-0000-00002E180000}"/>
    <cellStyle name="Normal 2 3 4 2 2 4 2 2" xfId="13900" xr:uid="{00000000-0005-0000-0000-00002F180000}"/>
    <cellStyle name="Normal 2 3 4 2 2 4 2 2 2" xfId="44231" xr:uid="{00000000-0005-0000-0000-000030180000}"/>
    <cellStyle name="Normal 2 3 4 2 2 4 2 2 3" xfId="28998" xr:uid="{00000000-0005-0000-0000-000031180000}"/>
    <cellStyle name="Normal 2 3 4 2 2 4 2 3" xfId="8880" xr:uid="{00000000-0005-0000-0000-000032180000}"/>
    <cellStyle name="Normal 2 3 4 2 2 4 2 3 2" xfId="39214" xr:uid="{00000000-0005-0000-0000-000033180000}"/>
    <cellStyle name="Normal 2 3 4 2 2 4 2 3 3" xfId="23981" xr:uid="{00000000-0005-0000-0000-000034180000}"/>
    <cellStyle name="Normal 2 3 4 2 2 4 2 4" xfId="34201" xr:uid="{00000000-0005-0000-0000-000035180000}"/>
    <cellStyle name="Normal 2 3 4 2 2 4 2 5" xfId="18968" xr:uid="{00000000-0005-0000-0000-000036180000}"/>
    <cellStyle name="Normal 2 3 4 2 2 4 3" xfId="5519" xr:uid="{00000000-0005-0000-0000-000037180000}"/>
    <cellStyle name="Normal 2 3 4 2 2 4 3 2" xfId="15571" xr:uid="{00000000-0005-0000-0000-000038180000}"/>
    <cellStyle name="Normal 2 3 4 2 2 4 3 2 2" xfId="45902" xr:uid="{00000000-0005-0000-0000-000039180000}"/>
    <cellStyle name="Normal 2 3 4 2 2 4 3 2 3" xfId="30669" xr:uid="{00000000-0005-0000-0000-00003A180000}"/>
    <cellStyle name="Normal 2 3 4 2 2 4 3 3" xfId="10551" xr:uid="{00000000-0005-0000-0000-00003B180000}"/>
    <cellStyle name="Normal 2 3 4 2 2 4 3 3 2" xfId="40885" xr:uid="{00000000-0005-0000-0000-00003C180000}"/>
    <cellStyle name="Normal 2 3 4 2 2 4 3 3 3" xfId="25652" xr:uid="{00000000-0005-0000-0000-00003D180000}"/>
    <cellStyle name="Normal 2 3 4 2 2 4 3 4" xfId="35872" xr:uid="{00000000-0005-0000-0000-00003E180000}"/>
    <cellStyle name="Normal 2 3 4 2 2 4 3 5" xfId="20639" xr:uid="{00000000-0005-0000-0000-00003F180000}"/>
    <cellStyle name="Normal 2 3 4 2 2 4 4" xfId="12229" xr:uid="{00000000-0005-0000-0000-000040180000}"/>
    <cellStyle name="Normal 2 3 4 2 2 4 4 2" xfId="42560" xr:uid="{00000000-0005-0000-0000-000041180000}"/>
    <cellStyle name="Normal 2 3 4 2 2 4 4 3" xfId="27327" xr:uid="{00000000-0005-0000-0000-000042180000}"/>
    <cellStyle name="Normal 2 3 4 2 2 4 5" xfId="7208" xr:uid="{00000000-0005-0000-0000-000043180000}"/>
    <cellStyle name="Normal 2 3 4 2 2 4 5 2" xfId="37543" xr:uid="{00000000-0005-0000-0000-000044180000}"/>
    <cellStyle name="Normal 2 3 4 2 2 4 5 3" xfId="22310" xr:uid="{00000000-0005-0000-0000-000045180000}"/>
    <cellStyle name="Normal 2 3 4 2 2 4 6" xfId="32531" xr:uid="{00000000-0005-0000-0000-000046180000}"/>
    <cellStyle name="Normal 2 3 4 2 2 4 7" xfId="17297" xr:uid="{00000000-0005-0000-0000-000047180000}"/>
    <cellStyle name="Normal 2 3 4 2 2 5" xfId="2990" xr:uid="{00000000-0005-0000-0000-000048180000}"/>
    <cellStyle name="Normal 2 3 4 2 2 5 2" xfId="13064" xr:uid="{00000000-0005-0000-0000-000049180000}"/>
    <cellStyle name="Normal 2 3 4 2 2 5 2 2" xfId="43395" xr:uid="{00000000-0005-0000-0000-00004A180000}"/>
    <cellStyle name="Normal 2 3 4 2 2 5 2 3" xfId="28162" xr:uid="{00000000-0005-0000-0000-00004B180000}"/>
    <cellStyle name="Normal 2 3 4 2 2 5 3" xfId="8044" xr:uid="{00000000-0005-0000-0000-00004C180000}"/>
    <cellStyle name="Normal 2 3 4 2 2 5 3 2" xfId="38378" xr:uid="{00000000-0005-0000-0000-00004D180000}"/>
    <cellStyle name="Normal 2 3 4 2 2 5 3 3" xfId="23145" xr:uid="{00000000-0005-0000-0000-00004E180000}"/>
    <cellStyle name="Normal 2 3 4 2 2 5 4" xfId="33365" xr:uid="{00000000-0005-0000-0000-00004F180000}"/>
    <cellStyle name="Normal 2 3 4 2 2 5 5" xfId="18132" xr:uid="{00000000-0005-0000-0000-000050180000}"/>
    <cellStyle name="Normal 2 3 4 2 2 6" xfId="4683" xr:uid="{00000000-0005-0000-0000-000051180000}"/>
    <cellStyle name="Normal 2 3 4 2 2 6 2" xfId="14735" xr:uid="{00000000-0005-0000-0000-000052180000}"/>
    <cellStyle name="Normal 2 3 4 2 2 6 2 2" xfId="45066" xr:uid="{00000000-0005-0000-0000-000053180000}"/>
    <cellStyle name="Normal 2 3 4 2 2 6 2 3" xfId="29833" xr:uid="{00000000-0005-0000-0000-000054180000}"/>
    <cellStyle name="Normal 2 3 4 2 2 6 3" xfId="9715" xr:uid="{00000000-0005-0000-0000-000055180000}"/>
    <cellStyle name="Normal 2 3 4 2 2 6 3 2" xfId="40049" xr:uid="{00000000-0005-0000-0000-000056180000}"/>
    <cellStyle name="Normal 2 3 4 2 2 6 3 3" xfId="24816" xr:uid="{00000000-0005-0000-0000-000057180000}"/>
    <cellStyle name="Normal 2 3 4 2 2 6 4" xfId="35036" xr:uid="{00000000-0005-0000-0000-000058180000}"/>
    <cellStyle name="Normal 2 3 4 2 2 6 5" xfId="19803" xr:uid="{00000000-0005-0000-0000-000059180000}"/>
    <cellStyle name="Normal 2 3 4 2 2 7" xfId="11393" xr:uid="{00000000-0005-0000-0000-00005A180000}"/>
    <cellStyle name="Normal 2 3 4 2 2 7 2" xfId="41724" xr:uid="{00000000-0005-0000-0000-00005B180000}"/>
    <cellStyle name="Normal 2 3 4 2 2 7 3" xfId="26491" xr:uid="{00000000-0005-0000-0000-00005C180000}"/>
    <cellStyle name="Normal 2 3 4 2 2 8" xfId="6372" xr:uid="{00000000-0005-0000-0000-00005D180000}"/>
    <cellStyle name="Normal 2 3 4 2 2 8 2" xfId="36707" xr:uid="{00000000-0005-0000-0000-00005E180000}"/>
    <cellStyle name="Normal 2 3 4 2 2 8 3" xfId="21474" xr:uid="{00000000-0005-0000-0000-00005F180000}"/>
    <cellStyle name="Normal 2 3 4 2 2 9" xfId="31695" xr:uid="{00000000-0005-0000-0000-000060180000}"/>
    <cellStyle name="Normal 2 3 4 2 3" xfId="1399" xr:uid="{00000000-0005-0000-0000-000061180000}"/>
    <cellStyle name="Normal 2 3 4 2 3 2" xfId="1820" xr:uid="{00000000-0005-0000-0000-000062180000}"/>
    <cellStyle name="Normal 2 3 4 2 3 2 2" xfId="2659" xr:uid="{00000000-0005-0000-0000-000063180000}"/>
    <cellStyle name="Normal 2 3 4 2 3 2 2 2" xfId="4349" xr:uid="{00000000-0005-0000-0000-000064180000}"/>
    <cellStyle name="Normal 2 3 4 2 3 2 2 2 2" xfId="14422" xr:uid="{00000000-0005-0000-0000-000065180000}"/>
    <cellStyle name="Normal 2 3 4 2 3 2 2 2 2 2" xfId="44753" xr:uid="{00000000-0005-0000-0000-000066180000}"/>
    <cellStyle name="Normal 2 3 4 2 3 2 2 2 2 3" xfId="29520" xr:uid="{00000000-0005-0000-0000-000067180000}"/>
    <cellStyle name="Normal 2 3 4 2 3 2 2 2 3" xfId="9402" xr:uid="{00000000-0005-0000-0000-000068180000}"/>
    <cellStyle name="Normal 2 3 4 2 3 2 2 2 3 2" xfId="39736" xr:uid="{00000000-0005-0000-0000-000069180000}"/>
    <cellStyle name="Normal 2 3 4 2 3 2 2 2 3 3" xfId="24503" xr:uid="{00000000-0005-0000-0000-00006A180000}"/>
    <cellStyle name="Normal 2 3 4 2 3 2 2 2 4" xfId="34723" xr:uid="{00000000-0005-0000-0000-00006B180000}"/>
    <cellStyle name="Normal 2 3 4 2 3 2 2 2 5" xfId="19490" xr:uid="{00000000-0005-0000-0000-00006C180000}"/>
    <cellStyle name="Normal 2 3 4 2 3 2 2 3" xfId="6041" xr:uid="{00000000-0005-0000-0000-00006D180000}"/>
    <cellStyle name="Normal 2 3 4 2 3 2 2 3 2" xfId="16093" xr:uid="{00000000-0005-0000-0000-00006E180000}"/>
    <cellStyle name="Normal 2 3 4 2 3 2 2 3 2 2" xfId="46424" xr:uid="{00000000-0005-0000-0000-00006F180000}"/>
    <cellStyle name="Normal 2 3 4 2 3 2 2 3 2 3" xfId="31191" xr:uid="{00000000-0005-0000-0000-000070180000}"/>
    <cellStyle name="Normal 2 3 4 2 3 2 2 3 3" xfId="11073" xr:uid="{00000000-0005-0000-0000-000071180000}"/>
    <cellStyle name="Normal 2 3 4 2 3 2 2 3 3 2" xfId="41407" xr:uid="{00000000-0005-0000-0000-000072180000}"/>
    <cellStyle name="Normal 2 3 4 2 3 2 2 3 3 3" xfId="26174" xr:uid="{00000000-0005-0000-0000-000073180000}"/>
    <cellStyle name="Normal 2 3 4 2 3 2 2 3 4" xfId="36394" xr:uid="{00000000-0005-0000-0000-000074180000}"/>
    <cellStyle name="Normal 2 3 4 2 3 2 2 3 5" xfId="21161" xr:uid="{00000000-0005-0000-0000-000075180000}"/>
    <cellStyle name="Normal 2 3 4 2 3 2 2 4" xfId="12751" xr:uid="{00000000-0005-0000-0000-000076180000}"/>
    <cellStyle name="Normal 2 3 4 2 3 2 2 4 2" xfId="43082" xr:uid="{00000000-0005-0000-0000-000077180000}"/>
    <cellStyle name="Normal 2 3 4 2 3 2 2 4 3" xfId="27849" xr:uid="{00000000-0005-0000-0000-000078180000}"/>
    <cellStyle name="Normal 2 3 4 2 3 2 2 5" xfId="7730" xr:uid="{00000000-0005-0000-0000-000079180000}"/>
    <cellStyle name="Normal 2 3 4 2 3 2 2 5 2" xfId="38065" xr:uid="{00000000-0005-0000-0000-00007A180000}"/>
    <cellStyle name="Normal 2 3 4 2 3 2 2 5 3" xfId="22832" xr:uid="{00000000-0005-0000-0000-00007B180000}"/>
    <cellStyle name="Normal 2 3 4 2 3 2 2 6" xfId="33053" xr:uid="{00000000-0005-0000-0000-00007C180000}"/>
    <cellStyle name="Normal 2 3 4 2 3 2 2 7" xfId="17819" xr:uid="{00000000-0005-0000-0000-00007D180000}"/>
    <cellStyle name="Normal 2 3 4 2 3 2 3" xfId="3512" xr:uid="{00000000-0005-0000-0000-00007E180000}"/>
    <cellStyle name="Normal 2 3 4 2 3 2 3 2" xfId="13586" xr:uid="{00000000-0005-0000-0000-00007F180000}"/>
    <cellStyle name="Normal 2 3 4 2 3 2 3 2 2" xfId="43917" xr:uid="{00000000-0005-0000-0000-000080180000}"/>
    <cellStyle name="Normal 2 3 4 2 3 2 3 2 3" xfId="28684" xr:uid="{00000000-0005-0000-0000-000081180000}"/>
    <cellStyle name="Normal 2 3 4 2 3 2 3 3" xfId="8566" xr:uid="{00000000-0005-0000-0000-000082180000}"/>
    <cellStyle name="Normal 2 3 4 2 3 2 3 3 2" xfId="38900" xr:uid="{00000000-0005-0000-0000-000083180000}"/>
    <cellStyle name="Normal 2 3 4 2 3 2 3 3 3" xfId="23667" xr:uid="{00000000-0005-0000-0000-000084180000}"/>
    <cellStyle name="Normal 2 3 4 2 3 2 3 4" xfId="33887" xr:uid="{00000000-0005-0000-0000-000085180000}"/>
    <cellStyle name="Normal 2 3 4 2 3 2 3 5" xfId="18654" xr:uid="{00000000-0005-0000-0000-000086180000}"/>
    <cellStyle name="Normal 2 3 4 2 3 2 4" xfId="5205" xr:uid="{00000000-0005-0000-0000-000087180000}"/>
    <cellStyle name="Normal 2 3 4 2 3 2 4 2" xfId="15257" xr:uid="{00000000-0005-0000-0000-000088180000}"/>
    <cellStyle name="Normal 2 3 4 2 3 2 4 2 2" xfId="45588" xr:uid="{00000000-0005-0000-0000-000089180000}"/>
    <cellStyle name="Normal 2 3 4 2 3 2 4 2 3" xfId="30355" xr:uid="{00000000-0005-0000-0000-00008A180000}"/>
    <cellStyle name="Normal 2 3 4 2 3 2 4 3" xfId="10237" xr:uid="{00000000-0005-0000-0000-00008B180000}"/>
    <cellStyle name="Normal 2 3 4 2 3 2 4 3 2" xfId="40571" xr:uid="{00000000-0005-0000-0000-00008C180000}"/>
    <cellStyle name="Normal 2 3 4 2 3 2 4 3 3" xfId="25338" xr:uid="{00000000-0005-0000-0000-00008D180000}"/>
    <cellStyle name="Normal 2 3 4 2 3 2 4 4" xfId="35558" xr:uid="{00000000-0005-0000-0000-00008E180000}"/>
    <cellStyle name="Normal 2 3 4 2 3 2 4 5" xfId="20325" xr:uid="{00000000-0005-0000-0000-00008F180000}"/>
    <cellStyle name="Normal 2 3 4 2 3 2 5" xfId="11915" xr:uid="{00000000-0005-0000-0000-000090180000}"/>
    <cellStyle name="Normal 2 3 4 2 3 2 5 2" xfId="42246" xr:uid="{00000000-0005-0000-0000-000091180000}"/>
    <cellStyle name="Normal 2 3 4 2 3 2 5 3" xfId="27013" xr:uid="{00000000-0005-0000-0000-000092180000}"/>
    <cellStyle name="Normal 2 3 4 2 3 2 6" xfId="6894" xr:uid="{00000000-0005-0000-0000-000093180000}"/>
    <cellStyle name="Normal 2 3 4 2 3 2 6 2" xfId="37229" xr:uid="{00000000-0005-0000-0000-000094180000}"/>
    <cellStyle name="Normal 2 3 4 2 3 2 6 3" xfId="21996" xr:uid="{00000000-0005-0000-0000-000095180000}"/>
    <cellStyle name="Normal 2 3 4 2 3 2 7" xfId="32217" xr:uid="{00000000-0005-0000-0000-000096180000}"/>
    <cellStyle name="Normal 2 3 4 2 3 2 8" xfId="16983" xr:uid="{00000000-0005-0000-0000-000097180000}"/>
    <cellStyle name="Normal 2 3 4 2 3 3" xfId="2241" xr:uid="{00000000-0005-0000-0000-000098180000}"/>
    <cellStyle name="Normal 2 3 4 2 3 3 2" xfId="3931" xr:uid="{00000000-0005-0000-0000-000099180000}"/>
    <cellStyle name="Normal 2 3 4 2 3 3 2 2" xfId="14004" xr:uid="{00000000-0005-0000-0000-00009A180000}"/>
    <cellStyle name="Normal 2 3 4 2 3 3 2 2 2" xfId="44335" xr:uid="{00000000-0005-0000-0000-00009B180000}"/>
    <cellStyle name="Normal 2 3 4 2 3 3 2 2 3" xfId="29102" xr:uid="{00000000-0005-0000-0000-00009C180000}"/>
    <cellStyle name="Normal 2 3 4 2 3 3 2 3" xfId="8984" xr:uid="{00000000-0005-0000-0000-00009D180000}"/>
    <cellStyle name="Normal 2 3 4 2 3 3 2 3 2" xfId="39318" xr:uid="{00000000-0005-0000-0000-00009E180000}"/>
    <cellStyle name="Normal 2 3 4 2 3 3 2 3 3" xfId="24085" xr:uid="{00000000-0005-0000-0000-00009F180000}"/>
    <cellStyle name="Normal 2 3 4 2 3 3 2 4" xfId="34305" xr:uid="{00000000-0005-0000-0000-0000A0180000}"/>
    <cellStyle name="Normal 2 3 4 2 3 3 2 5" xfId="19072" xr:uid="{00000000-0005-0000-0000-0000A1180000}"/>
    <cellStyle name="Normal 2 3 4 2 3 3 3" xfId="5623" xr:uid="{00000000-0005-0000-0000-0000A2180000}"/>
    <cellStyle name="Normal 2 3 4 2 3 3 3 2" xfId="15675" xr:uid="{00000000-0005-0000-0000-0000A3180000}"/>
    <cellStyle name="Normal 2 3 4 2 3 3 3 2 2" xfId="46006" xr:uid="{00000000-0005-0000-0000-0000A4180000}"/>
    <cellStyle name="Normal 2 3 4 2 3 3 3 2 3" xfId="30773" xr:uid="{00000000-0005-0000-0000-0000A5180000}"/>
    <cellStyle name="Normal 2 3 4 2 3 3 3 3" xfId="10655" xr:uid="{00000000-0005-0000-0000-0000A6180000}"/>
    <cellStyle name="Normal 2 3 4 2 3 3 3 3 2" xfId="40989" xr:uid="{00000000-0005-0000-0000-0000A7180000}"/>
    <cellStyle name="Normal 2 3 4 2 3 3 3 3 3" xfId="25756" xr:uid="{00000000-0005-0000-0000-0000A8180000}"/>
    <cellStyle name="Normal 2 3 4 2 3 3 3 4" xfId="35976" xr:uid="{00000000-0005-0000-0000-0000A9180000}"/>
    <cellStyle name="Normal 2 3 4 2 3 3 3 5" xfId="20743" xr:uid="{00000000-0005-0000-0000-0000AA180000}"/>
    <cellStyle name="Normal 2 3 4 2 3 3 4" xfId="12333" xr:uid="{00000000-0005-0000-0000-0000AB180000}"/>
    <cellStyle name="Normal 2 3 4 2 3 3 4 2" xfId="42664" xr:uid="{00000000-0005-0000-0000-0000AC180000}"/>
    <cellStyle name="Normal 2 3 4 2 3 3 4 3" xfId="27431" xr:uid="{00000000-0005-0000-0000-0000AD180000}"/>
    <cellStyle name="Normal 2 3 4 2 3 3 5" xfId="7312" xr:uid="{00000000-0005-0000-0000-0000AE180000}"/>
    <cellStyle name="Normal 2 3 4 2 3 3 5 2" xfId="37647" xr:uid="{00000000-0005-0000-0000-0000AF180000}"/>
    <cellStyle name="Normal 2 3 4 2 3 3 5 3" xfId="22414" xr:uid="{00000000-0005-0000-0000-0000B0180000}"/>
    <cellStyle name="Normal 2 3 4 2 3 3 6" xfId="32635" xr:uid="{00000000-0005-0000-0000-0000B1180000}"/>
    <cellStyle name="Normal 2 3 4 2 3 3 7" xfId="17401" xr:uid="{00000000-0005-0000-0000-0000B2180000}"/>
    <cellStyle name="Normal 2 3 4 2 3 4" xfId="3094" xr:uid="{00000000-0005-0000-0000-0000B3180000}"/>
    <cellStyle name="Normal 2 3 4 2 3 4 2" xfId="13168" xr:uid="{00000000-0005-0000-0000-0000B4180000}"/>
    <cellStyle name="Normal 2 3 4 2 3 4 2 2" xfId="43499" xr:uid="{00000000-0005-0000-0000-0000B5180000}"/>
    <cellStyle name="Normal 2 3 4 2 3 4 2 3" xfId="28266" xr:uid="{00000000-0005-0000-0000-0000B6180000}"/>
    <cellStyle name="Normal 2 3 4 2 3 4 3" xfId="8148" xr:uid="{00000000-0005-0000-0000-0000B7180000}"/>
    <cellStyle name="Normal 2 3 4 2 3 4 3 2" xfId="38482" xr:uid="{00000000-0005-0000-0000-0000B8180000}"/>
    <cellStyle name="Normal 2 3 4 2 3 4 3 3" xfId="23249" xr:uid="{00000000-0005-0000-0000-0000B9180000}"/>
    <cellStyle name="Normal 2 3 4 2 3 4 4" xfId="33469" xr:uid="{00000000-0005-0000-0000-0000BA180000}"/>
    <cellStyle name="Normal 2 3 4 2 3 4 5" xfId="18236" xr:uid="{00000000-0005-0000-0000-0000BB180000}"/>
    <cellStyle name="Normal 2 3 4 2 3 5" xfId="4787" xr:uid="{00000000-0005-0000-0000-0000BC180000}"/>
    <cellStyle name="Normal 2 3 4 2 3 5 2" xfId="14839" xr:uid="{00000000-0005-0000-0000-0000BD180000}"/>
    <cellStyle name="Normal 2 3 4 2 3 5 2 2" xfId="45170" xr:uid="{00000000-0005-0000-0000-0000BE180000}"/>
    <cellStyle name="Normal 2 3 4 2 3 5 2 3" xfId="29937" xr:uid="{00000000-0005-0000-0000-0000BF180000}"/>
    <cellStyle name="Normal 2 3 4 2 3 5 3" xfId="9819" xr:uid="{00000000-0005-0000-0000-0000C0180000}"/>
    <cellStyle name="Normal 2 3 4 2 3 5 3 2" xfId="40153" xr:uid="{00000000-0005-0000-0000-0000C1180000}"/>
    <cellStyle name="Normal 2 3 4 2 3 5 3 3" xfId="24920" xr:uid="{00000000-0005-0000-0000-0000C2180000}"/>
    <cellStyle name="Normal 2 3 4 2 3 5 4" xfId="35140" xr:uid="{00000000-0005-0000-0000-0000C3180000}"/>
    <cellStyle name="Normal 2 3 4 2 3 5 5" xfId="19907" xr:uid="{00000000-0005-0000-0000-0000C4180000}"/>
    <cellStyle name="Normal 2 3 4 2 3 6" xfId="11497" xr:uid="{00000000-0005-0000-0000-0000C5180000}"/>
    <cellStyle name="Normal 2 3 4 2 3 6 2" xfId="41828" xr:uid="{00000000-0005-0000-0000-0000C6180000}"/>
    <cellStyle name="Normal 2 3 4 2 3 6 3" xfId="26595" xr:uid="{00000000-0005-0000-0000-0000C7180000}"/>
    <cellStyle name="Normal 2 3 4 2 3 7" xfId="6476" xr:uid="{00000000-0005-0000-0000-0000C8180000}"/>
    <cellStyle name="Normal 2 3 4 2 3 7 2" xfId="36811" xr:uid="{00000000-0005-0000-0000-0000C9180000}"/>
    <cellStyle name="Normal 2 3 4 2 3 7 3" xfId="21578" xr:uid="{00000000-0005-0000-0000-0000CA180000}"/>
    <cellStyle name="Normal 2 3 4 2 3 8" xfId="31799" xr:uid="{00000000-0005-0000-0000-0000CB180000}"/>
    <cellStyle name="Normal 2 3 4 2 3 9" xfId="16565" xr:uid="{00000000-0005-0000-0000-0000CC180000}"/>
    <cellStyle name="Normal 2 3 4 2 4" xfId="1612" xr:uid="{00000000-0005-0000-0000-0000CD180000}"/>
    <cellStyle name="Normal 2 3 4 2 4 2" xfId="2451" xr:uid="{00000000-0005-0000-0000-0000CE180000}"/>
    <cellStyle name="Normal 2 3 4 2 4 2 2" xfId="4141" xr:uid="{00000000-0005-0000-0000-0000CF180000}"/>
    <cellStyle name="Normal 2 3 4 2 4 2 2 2" xfId="14214" xr:uid="{00000000-0005-0000-0000-0000D0180000}"/>
    <cellStyle name="Normal 2 3 4 2 4 2 2 2 2" xfId="44545" xr:uid="{00000000-0005-0000-0000-0000D1180000}"/>
    <cellStyle name="Normal 2 3 4 2 4 2 2 2 3" xfId="29312" xr:uid="{00000000-0005-0000-0000-0000D2180000}"/>
    <cellStyle name="Normal 2 3 4 2 4 2 2 3" xfId="9194" xr:uid="{00000000-0005-0000-0000-0000D3180000}"/>
    <cellStyle name="Normal 2 3 4 2 4 2 2 3 2" xfId="39528" xr:uid="{00000000-0005-0000-0000-0000D4180000}"/>
    <cellStyle name="Normal 2 3 4 2 4 2 2 3 3" xfId="24295" xr:uid="{00000000-0005-0000-0000-0000D5180000}"/>
    <cellStyle name="Normal 2 3 4 2 4 2 2 4" xfId="34515" xr:uid="{00000000-0005-0000-0000-0000D6180000}"/>
    <cellStyle name="Normal 2 3 4 2 4 2 2 5" xfId="19282" xr:uid="{00000000-0005-0000-0000-0000D7180000}"/>
    <cellStyle name="Normal 2 3 4 2 4 2 3" xfId="5833" xr:uid="{00000000-0005-0000-0000-0000D8180000}"/>
    <cellStyle name="Normal 2 3 4 2 4 2 3 2" xfId="15885" xr:uid="{00000000-0005-0000-0000-0000D9180000}"/>
    <cellStyle name="Normal 2 3 4 2 4 2 3 2 2" xfId="46216" xr:uid="{00000000-0005-0000-0000-0000DA180000}"/>
    <cellStyle name="Normal 2 3 4 2 4 2 3 2 3" xfId="30983" xr:uid="{00000000-0005-0000-0000-0000DB180000}"/>
    <cellStyle name="Normal 2 3 4 2 4 2 3 3" xfId="10865" xr:uid="{00000000-0005-0000-0000-0000DC180000}"/>
    <cellStyle name="Normal 2 3 4 2 4 2 3 3 2" xfId="41199" xr:uid="{00000000-0005-0000-0000-0000DD180000}"/>
    <cellStyle name="Normal 2 3 4 2 4 2 3 3 3" xfId="25966" xr:uid="{00000000-0005-0000-0000-0000DE180000}"/>
    <cellStyle name="Normal 2 3 4 2 4 2 3 4" xfId="36186" xr:uid="{00000000-0005-0000-0000-0000DF180000}"/>
    <cellStyle name="Normal 2 3 4 2 4 2 3 5" xfId="20953" xr:uid="{00000000-0005-0000-0000-0000E0180000}"/>
    <cellStyle name="Normal 2 3 4 2 4 2 4" xfId="12543" xr:uid="{00000000-0005-0000-0000-0000E1180000}"/>
    <cellStyle name="Normal 2 3 4 2 4 2 4 2" xfId="42874" xr:uid="{00000000-0005-0000-0000-0000E2180000}"/>
    <cellStyle name="Normal 2 3 4 2 4 2 4 3" xfId="27641" xr:uid="{00000000-0005-0000-0000-0000E3180000}"/>
    <cellStyle name="Normal 2 3 4 2 4 2 5" xfId="7522" xr:uid="{00000000-0005-0000-0000-0000E4180000}"/>
    <cellStyle name="Normal 2 3 4 2 4 2 5 2" xfId="37857" xr:uid="{00000000-0005-0000-0000-0000E5180000}"/>
    <cellStyle name="Normal 2 3 4 2 4 2 5 3" xfId="22624" xr:uid="{00000000-0005-0000-0000-0000E6180000}"/>
    <cellStyle name="Normal 2 3 4 2 4 2 6" xfId="32845" xr:uid="{00000000-0005-0000-0000-0000E7180000}"/>
    <cellStyle name="Normal 2 3 4 2 4 2 7" xfId="17611" xr:uid="{00000000-0005-0000-0000-0000E8180000}"/>
    <cellStyle name="Normal 2 3 4 2 4 3" xfId="3304" xr:uid="{00000000-0005-0000-0000-0000E9180000}"/>
    <cellStyle name="Normal 2 3 4 2 4 3 2" xfId="13378" xr:uid="{00000000-0005-0000-0000-0000EA180000}"/>
    <cellStyle name="Normal 2 3 4 2 4 3 2 2" xfId="43709" xr:uid="{00000000-0005-0000-0000-0000EB180000}"/>
    <cellStyle name="Normal 2 3 4 2 4 3 2 3" xfId="28476" xr:uid="{00000000-0005-0000-0000-0000EC180000}"/>
    <cellStyle name="Normal 2 3 4 2 4 3 3" xfId="8358" xr:uid="{00000000-0005-0000-0000-0000ED180000}"/>
    <cellStyle name="Normal 2 3 4 2 4 3 3 2" xfId="38692" xr:uid="{00000000-0005-0000-0000-0000EE180000}"/>
    <cellStyle name="Normal 2 3 4 2 4 3 3 3" xfId="23459" xr:uid="{00000000-0005-0000-0000-0000EF180000}"/>
    <cellStyle name="Normal 2 3 4 2 4 3 4" xfId="33679" xr:uid="{00000000-0005-0000-0000-0000F0180000}"/>
    <cellStyle name="Normal 2 3 4 2 4 3 5" xfId="18446" xr:uid="{00000000-0005-0000-0000-0000F1180000}"/>
    <cellStyle name="Normal 2 3 4 2 4 4" xfId="4997" xr:uid="{00000000-0005-0000-0000-0000F2180000}"/>
    <cellStyle name="Normal 2 3 4 2 4 4 2" xfId="15049" xr:uid="{00000000-0005-0000-0000-0000F3180000}"/>
    <cellStyle name="Normal 2 3 4 2 4 4 2 2" xfId="45380" xr:uid="{00000000-0005-0000-0000-0000F4180000}"/>
    <cellStyle name="Normal 2 3 4 2 4 4 2 3" xfId="30147" xr:uid="{00000000-0005-0000-0000-0000F5180000}"/>
    <cellStyle name="Normal 2 3 4 2 4 4 3" xfId="10029" xr:uid="{00000000-0005-0000-0000-0000F6180000}"/>
    <cellStyle name="Normal 2 3 4 2 4 4 3 2" xfId="40363" xr:uid="{00000000-0005-0000-0000-0000F7180000}"/>
    <cellStyle name="Normal 2 3 4 2 4 4 3 3" xfId="25130" xr:uid="{00000000-0005-0000-0000-0000F8180000}"/>
    <cellStyle name="Normal 2 3 4 2 4 4 4" xfId="35350" xr:uid="{00000000-0005-0000-0000-0000F9180000}"/>
    <cellStyle name="Normal 2 3 4 2 4 4 5" xfId="20117" xr:uid="{00000000-0005-0000-0000-0000FA180000}"/>
    <cellStyle name="Normal 2 3 4 2 4 5" xfId="11707" xr:uid="{00000000-0005-0000-0000-0000FB180000}"/>
    <cellStyle name="Normal 2 3 4 2 4 5 2" xfId="42038" xr:uid="{00000000-0005-0000-0000-0000FC180000}"/>
    <cellStyle name="Normal 2 3 4 2 4 5 3" xfId="26805" xr:uid="{00000000-0005-0000-0000-0000FD180000}"/>
    <cellStyle name="Normal 2 3 4 2 4 6" xfId="6686" xr:uid="{00000000-0005-0000-0000-0000FE180000}"/>
    <cellStyle name="Normal 2 3 4 2 4 6 2" xfId="37021" xr:uid="{00000000-0005-0000-0000-0000FF180000}"/>
    <cellStyle name="Normal 2 3 4 2 4 6 3" xfId="21788" xr:uid="{00000000-0005-0000-0000-000000190000}"/>
    <cellStyle name="Normal 2 3 4 2 4 7" xfId="32009" xr:uid="{00000000-0005-0000-0000-000001190000}"/>
    <cellStyle name="Normal 2 3 4 2 4 8" xfId="16775" xr:uid="{00000000-0005-0000-0000-000002190000}"/>
    <cellStyle name="Normal 2 3 4 2 5" xfId="2033" xr:uid="{00000000-0005-0000-0000-000003190000}"/>
    <cellStyle name="Normal 2 3 4 2 5 2" xfId="3723" xr:uid="{00000000-0005-0000-0000-000004190000}"/>
    <cellStyle name="Normal 2 3 4 2 5 2 2" xfId="13796" xr:uid="{00000000-0005-0000-0000-000005190000}"/>
    <cellStyle name="Normal 2 3 4 2 5 2 2 2" xfId="44127" xr:uid="{00000000-0005-0000-0000-000006190000}"/>
    <cellStyle name="Normal 2 3 4 2 5 2 2 3" xfId="28894" xr:uid="{00000000-0005-0000-0000-000007190000}"/>
    <cellStyle name="Normal 2 3 4 2 5 2 3" xfId="8776" xr:uid="{00000000-0005-0000-0000-000008190000}"/>
    <cellStyle name="Normal 2 3 4 2 5 2 3 2" xfId="39110" xr:uid="{00000000-0005-0000-0000-000009190000}"/>
    <cellStyle name="Normal 2 3 4 2 5 2 3 3" xfId="23877" xr:uid="{00000000-0005-0000-0000-00000A190000}"/>
    <cellStyle name="Normal 2 3 4 2 5 2 4" xfId="34097" xr:uid="{00000000-0005-0000-0000-00000B190000}"/>
    <cellStyle name="Normal 2 3 4 2 5 2 5" xfId="18864" xr:uid="{00000000-0005-0000-0000-00000C190000}"/>
    <cellStyle name="Normal 2 3 4 2 5 3" xfId="5415" xr:uid="{00000000-0005-0000-0000-00000D190000}"/>
    <cellStyle name="Normal 2 3 4 2 5 3 2" xfId="15467" xr:uid="{00000000-0005-0000-0000-00000E190000}"/>
    <cellStyle name="Normal 2 3 4 2 5 3 2 2" xfId="45798" xr:uid="{00000000-0005-0000-0000-00000F190000}"/>
    <cellStyle name="Normal 2 3 4 2 5 3 2 3" xfId="30565" xr:uid="{00000000-0005-0000-0000-000010190000}"/>
    <cellStyle name="Normal 2 3 4 2 5 3 3" xfId="10447" xr:uid="{00000000-0005-0000-0000-000011190000}"/>
    <cellStyle name="Normal 2 3 4 2 5 3 3 2" xfId="40781" xr:uid="{00000000-0005-0000-0000-000012190000}"/>
    <cellStyle name="Normal 2 3 4 2 5 3 3 3" xfId="25548" xr:uid="{00000000-0005-0000-0000-000013190000}"/>
    <cellStyle name="Normal 2 3 4 2 5 3 4" xfId="35768" xr:uid="{00000000-0005-0000-0000-000014190000}"/>
    <cellStyle name="Normal 2 3 4 2 5 3 5" xfId="20535" xr:uid="{00000000-0005-0000-0000-000015190000}"/>
    <cellStyle name="Normal 2 3 4 2 5 4" xfId="12125" xr:uid="{00000000-0005-0000-0000-000016190000}"/>
    <cellStyle name="Normal 2 3 4 2 5 4 2" xfId="42456" xr:uid="{00000000-0005-0000-0000-000017190000}"/>
    <cellStyle name="Normal 2 3 4 2 5 4 3" xfId="27223" xr:uid="{00000000-0005-0000-0000-000018190000}"/>
    <cellStyle name="Normal 2 3 4 2 5 5" xfId="7104" xr:uid="{00000000-0005-0000-0000-000019190000}"/>
    <cellStyle name="Normal 2 3 4 2 5 5 2" xfId="37439" xr:uid="{00000000-0005-0000-0000-00001A190000}"/>
    <cellStyle name="Normal 2 3 4 2 5 5 3" xfId="22206" xr:uid="{00000000-0005-0000-0000-00001B190000}"/>
    <cellStyle name="Normal 2 3 4 2 5 6" xfId="32427" xr:uid="{00000000-0005-0000-0000-00001C190000}"/>
    <cellStyle name="Normal 2 3 4 2 5 7" xfId="17193" xr:uid="{00000000-0005-0000-0000-00001D190000}"/>
    <cellStyle name="Normal 2 3 4 2 6" xfId="2886" xr:uid="{00000000-0005-0000-0000-00001E190000}"/>
    <cellStyle name="Normal 2 3 4 2 6 2" xfId="12960" xr:uid="{00000000-0005-0000-0000-00001F190000}"/>
    <cellStyle name="Normal 2 3 4 2 6 2 2" xfId="43291" xr:uid="{00000000-0005-0000-0000-000020190000}"/>
    <cellStyle name="Normal 2 3 4 2 6 2 3" xfId="28058" xr:uid="{00000000-0005-0000-0000-000021190000}"/>
    <cellStyle name="Normal 2 3 4 2 6 3" xfId="7940" xr:uid="{00000000-0005-0000-0000-000022190000}"/>
    <cellStyle name="Normal 2 3 4 2 6 3 2" xfId="38274" xr:uid="{00000000-0005-0000-0000-000023190000}"/>
    <cellStyle name="Normal 2 3 4 2 6 3 3" xfId="23041" xr:uid="{00000000-0005-0000-0000-000024190000}"/>
    <cellStyle name="Normal 2 3 4 2 6 4" xfId="33261" xr:uid="{00000000-0005-0000-0000-000025190000}"/>
    <cellStyle name="Normal 2 3 4 2 6 5" xfId="18028" xr:uid="{00000000-0005-0000-0000-000026190000}"/>
    <cellStyle name="Normal 2 3 4 2 7" xfId="4579" xr:uid="{00000000-0005-0000-0000-000027190000}"/>
    <cellStyle name="Normal 2 3 4 2 7 2" xfId="14631" xr:uid="{00000000-0005-0000-0000-000028190000}"/>
    <cellStyle name="Normal 2 3 4 2 7 2 2" xfId="44962" xr:uid="{00000000-0005-0000-0000-000029190000}"/>
    <cellStyle name="Normal 2 3 4 2 7 2 3" xfId="29729" xr:uid="{00000000-0005-0000-0000-00002A190000}"/>
    <cellStyle name="Normal 2 3 4 2 7 3" xfId="9611" xr:uid="{00000000-0005-0000-0000-00002B190000}"/>
    <cellStyle name="Normal 2 3 4 2 7 3 2" xfId="39945" xr:uid="{00000000-0005-0000-0000-00002C190000}"/>
    <cellStyle name="Normal 2 3 4 2 7 3 3" xfId="24712" xr:uid="{00000000-0005-0000-0000-00002D190000}"/>
    <cellStyle name="Normal 2 3 4 2 7 4" xfId="34932" xr:uid="{00000000-0005-0000-0000-00002E190000}"/>
    <cellStyle name="Normal 2 3 4 2 7 5" xfId="19699" xr:uid="{00000000-0005-0000-0000-00002F190000}"/>
    <cellStyle name="Normal 2 3 4 2 8" xfId="11289" xr:uid="{00000000-0005-0000-0000-000030190000}"/>
    <cellStyle name="Normal 2 3 4 2 8 2" xfId="41620" xr:uid="{00000000-0005-0000-0000-000031190000}"/>
    <cellStyle name="Normal 2 3 4 2 8 3" xfId="26387" xr:uid="{00000000-0005-0000-0000-000032190000}"/>
    <cellStyle name="Normal 2 3 4 2 9" xfId="6268" xr:uid="{00000000-0005-0000-0000-000033190000}"/>
    <cellStyle name="Normal 2 3 4 2 9 2" xfId="36603" xr:uid="{00000000-0005-0000-0000-000034190000}"/>
    <cellStyle name="Normal 2 3 4 2 9 3" xfId="21370" xr:uid="{00000000-0005-0000-0000-000035190000}"/>
    <cellStyle name="Normal 2 3 4 3" xfId="1232" xr:uid="{00000000-0005-0000-0000-000036190000}"/>
    <cellStyle name="Normal 2 3 4 3 10" xfId="16409" xr:uid="{00000000-0005-0000-0000-000037190000}"/>
    <cellStyle name="Normal 2 3 4 3 2" xfId="1451" xr:uid="{00000000-0005-0000-0000-000038190000}"/>
    <cellStyle name="Normal 2 3 4 3 2 2" xfId="1872" xr:uid="{00000000-0005-0000-0000-000039190000}"/>
    <cellStyle name="Normal 2 3 4 3 2 2 2" xfId="2711" xr:uid="{00000000-0005-0000-0000-00003A190000}"/>
    <cellStyle name="Normal 2 3 4 3 2 2 2 2" xfId="4401" xr:uid="{00000000-0005-0000-0000-00003B190000}"/>
    <cellStyle name="Normal 2 3 4 3 2 2 2 2 2" xfId="14474" xr:uid="{00000000-0005-0000-0000-00003C190000}"/>
    <cellStyle name="Normal 2 3 4 3 2 2 2 2 2 2" xfId="44805" xr:uid="{00000000-0005-0000-0000-00003D190000}"/>
    <cellStyle name="Normal 2 3 4 3 2 2 2 2 2 3" xfId="29572" xr:uid="{00000000-0005-0000-0000-00003E190000}"/>
    <cellStyle name="Normal 2 3 4 3 2 2 2 2 3" xfId="9454" xr:uid="{00000000-0005-0000-0000-00003F190000}"/>
    <cellStyle name="Normal 2 3 4 3 2 2 2 2 3 2" xfId="39788" xr:uid="{00000000-0005-0000-0000-000040190000}"/>
    <cellStyle name="Normal 2 3 4 3 2 2 2 2 3 3" xfId="24555" xr:uid="{00000000-0005-0000-0000-000041190000}"/>
    <cellStyle name="Normal 2 3 4 3 2 2 2 2 4" xfId="34775" xr:uid="{00000000-0005-0000-0000-000042190000}"/>
    <cellStyle name="Normal 2 3 4 3 2 2 2 2 5" xfId="19542" xr:uid="{00000000-0005-0000-0000-000043190000}"/>
    <cellStyle name="Normal 2 3 4 3 2 2 2 3" xfId="6093" xr:uid="{00000000-0005-0000-0000-000044190000}"/>
    <cellStyle name="Normal 2 3 4 3 2 2 2 3 2" xfId="16145" xr:uid="{00000000-0005-0000-0000-000045190000}"/>
    <cellStyle name="Normal 2 3 4 3 2 2 2 3 2 2" xfId="46476" xr:uid="{00000000-0005-0000-0000-000046190000}"/>
    <cellStyle name="Normal 2 3 4 3 2 2 2 3 2 3" xfId="31243" xr:uid="{00000000-0005-0000-0000-000047190000}"/>
    <cellStyle name="Normal 2 3 4 3 2 2 2 3 3" xfId="11125" xr:uid="{00000000-0005-0000-0000-000048190000}"/>
    <cellStyle name="Normal 2 3 4 3 2 2 2 3 3 2" xfId="41459" xr:uid="{00000000-0005-0000-0000-000049190000}"/>
    <cellStyle name="Normal 2 3 4 3 2 2 2 3 3 3" xfId="26226" xr:uid="{00000000-0005-0000-0000-00004A190000}"/>
    <cellStyle name="Normal 2 3 4 3 2 2 2 3 4" xfId="36446" xr:uid="{00000000-0005-0000-0000-00004B190000}"/>
    <cellStyle name="Normal 2 3 4 3 2 2 2 3 5" xfId="21213" xr:uid="{00000000-0005-0000-0000-00004C190000}"/>
    <cellStyle name="Normal 2 3 4 3 2 2 2 4" xfId="12803" xr:uid="{00000000-0005-0000-0000-00004D190000}"/>
    <cellStyle name="Normal 2 3 4 3 2 2 2 4 2" xfId="43134" xr:uid="{00000000-0005-0000-0000-00004E190000}"/>
    <cellStyle name="Normal 2 3 4 3 2 2 2 4 3" xfId="27901" xr:uid="{00000000-0005-0000-0000-00004F190000}"/>
    <cellStyle name="Normal 2 3 4 3 2 2 2 5" xfId="7782" xr:uid="{00000000-0005-0000-0000-000050190000}"/>
    <cellStyle name="Normal 2 3 4 3 2 2 2 5 2" xfId="38117" xr:uid="{00000000-0005-0000-0000-000051190000}"/>
    <cellStyle name="Normal 2 3 4 3 2 2 2 5 3" xfId="22884" xr:uid="{00000000-0005-0000-0000-000052190000}"/>
    <cellStyle name="Normal 2 3 4 3 2 2 2 6" xfId="33105" xr:uid="{00000000-0005-0000-0000-000053190000}"/>
    <cellStyle name="Normal 2 3 4 3 2 2 2 7" xfId="17871" xr:uid="{00000000-0005-0000-0000-000054190000}"/>
    <cellStyle name="Normal 2 3 4 3 2 2 3" xfId="3564" xr:uid="{00000000-0005-0000-0000-000055190000}"/>
    <cellStyle name="Normal 2 3 4 3 2 2 3 2" xfId="13638" xr:uid="{00000000-0005-0000-0000-000056190000}"/>
    <cellStyle name="Normal 2 3 4 3 2 2 3 2 2" xfId="43969" xr:uid="{00000000-0005-0000-0000-000057190000}"/>
    <cellStyle name="Normal 2 3 4 3 2 2 3 2 3" xfId="28736" xr:uid="{00000000-0005-0000-0000-000058190000}"/>
    <cellStyle name="Normal 2 3 4 3 2 2 3 3" xfId="8618" xr:uid="{00000000-0005-0000-0000-000059190000}"/>
    <cellStyle name="Normal 2 3 4 3 2 2 3 3 2" xfId="38952" xr:uid="{00000000-0005-0000-0000-00005A190000}"/>
    <cellStyle name="Normal 2 3 4 3 2 2 3 3 3" xfId="23719" xr:uid="{00000000-0005-0000-0000-00005B190000}"/>
    <cellStyle name="Normal 2 3 4 3 2 2 3 4" xfId="33939" xr:uid="{00000000-0005-0000-0000-00005C190000}"/>
    <cellStyle name="Normal 2 3 4 3 2 2 3 5" xfId="18706" xr:uid="{00000000-0005-0000-0000-00005D190000}"/>
    <cellStyle name="Normal 2 3 4 3 2 2 4" xfId="5257" xr:uid="{00000000-0005-0000-0000-00005E190000}"/>
    <cellStyle name="Normal 2 3 4 3 2 2 4 2" xfId="15309" xr:uid="{00000000-0005-0000-0000-00005F190000}"/>
    <cellStyle name="Normal 2 3 4 3 2 2 4 2 2" xfId="45640" xr:uid="{00000000-0005-0000-0000-000060190000}"/>
    <cellStyle name="Normal 2 3 4 3 2 2 4 2 3" xfId="30407" xr:uid="{00000000-0005-0000-0000-000061190000}"/>
    <cellStyle name="Normal 2 3 4 3 2 2 4 3" xfId="10289" xr:uid="{00000000-0005-0000-0000-000062190000}"/>
    <cellStyle name="Normal 2 3 4 3 2 2 4 3 2" xfId="40623" xr:uid="{00000000-0005-0000-0000-000063190000}"/>
    <cellStyle name="Normal 2 3 4 3 2 2 4 3 3" xfId="25390" xr:uid="{00000000-0005-0000-0000-000064190000}"/>
    <cellStyle name="Normal 2 3 4 3 2 2 4 4" xfId="35610" xr:uid="{00000000-0005-0000-0000-000065190000}"/>
    <cellStyle name="Normal 2 3 4 3 2 2 4 5" xfId="20377" xr:uid="{00000000-0005-0000-0000-000066190000}"/>
    <cellStyle name="Normal 2 3 4 3 2 2 5" xfId="11967" xr:uid="{00000000-0005-0000-0000-000067190000}"/>
    <cellStyle name="Normal 2 3 4 3 2 2 5 2" xfId="42298" xr:uid="{00000000-0005-0000-0000-000068190000}"/>
    <cellStyle name="Normal 2 3 4 3 2 2 5 3" xfId="27065" xr:uid="{00000000-0005-0000-0000-000069190000}"/>
    <cellStyle name="Normal 2 3 4 3 2 2 6" xfId="6946" xr:uid="{00000000-0005-0000-0000-00006A190000}"/>
    <cellStyle name="Normal 2 3 4 3 2 2 6 2" xfId="37281" xr:uid="{00000000-0005-0000-0000-00006B190000}"/>
    <cellStyle name="Normal 2 3 4 3 2 2 6 3" xfId="22048" xr:uid="{00000000-0005-0000-0000-00006C190000}"/>
    <cellStyle name="Normal 2 3 4 3 2 2 7" xfId="32269" xr:uid="{00000000-0005-0000-0000-00006D190000}"/>
    <cellStyle name="Normal 2 3 4 3 2 2 8" xfId="17035" xr:uid="{00000000-0005-0000-0000-00006E190000}"/>
    <cellStyle name="Normal 2 3 4 3 2 3" xfId="2293" xr:uid="{00000000-0005-0000-0000-00006F190000}"/>
    <cellStyle name="Normal 2 3 4 3 2 3 2" xfId="3983" xr:uid="{00000000-0005-0000-0000-000070190000}"/>
    <cellStyle name="Normal 2 3 4 3 2 3 2 2" xfId="14056" xr:uid="{00000000-0005-0000-0000-000071190000}"/>
    <cellStyle name="Normal 2 3 4 3 2 3 2 2 2" xfId="44387" xr:uid="{00000000-0005-0000-0000-000072190000}"/>
    <cellStyle name="Normal 2 3 4 3 2 3 2 2 3" xfId="29154" xr:uid="{00000000-0005-0000-0000-000073190000}"/>
    <cellStyle name="Normal 2 3 4 3 2 3 2 3" xfId="9036" xr:uid="{00000000-0005-0000-0000-000074190000}"/>
    <cellStyle name="Normal 2 3 4 3 2 3 2 3 2" xfId="39370" xr:uid="{00000000-0005-0000-0000-000075190000}"/>
    <cellStyle name="Normal 2 3 4 3 2 3 2 3 3" xfId="24137" xr:uid="{00000000-0005-0000-0000-000076190000}"/>
    <cellStyle name="Normal 2 3 4 3 2 3 2 4" xfId="34357" xr:uid="{00000000-0005-0000-0000-000077190000}"/>
    <cellStyle name="Normal 2 3 4 3 2 3 2 5" xfId="19124" xr:uid="{00000000-0005-0000-0000-000078190000}"/>
    <cellStyle name="Normal 2 3 4 3 2 3 3" xfId="5675" xr:uid="{00000000-0005-0000-0000-000079190000}"/>
    <cellStyle name="Normal 2 3 4 3 2 3 3 2" xfId="15727" xr:uid="{00000000-0005-0000-0000-00007A190000}"/>
    <cellStyle name="Normal 2 3 4 3 2 3 3 2 2" xfId="46058" xr:uid="{00000000-0005-0000-0000-00007B190000}"/>
    <cellStyle name="Normal 2 3 4 3 2 3 3 2 3" xfId="30825" xr:uid="{00000000-0005-0000-0000-00007C190000}"/>
    <cellStyle name="Normal 2 3 4 3 2 3 3 3" xfId="10707" xr:uid="{00000000-0005-0000-0000-00007D190000}"/>
    <cellStyle name="Normal 2 3 4 3 2 3 3 3 2" xfId="41041" xr:uid="{00000000-0005-0000-0000-00007E190000}"/>
    <cellStyle name="Normal 2 3 4 3 2 3 3 3 3" xfId="25808" xr:uid="{00000000-0005-0000-0000-00007F190000}"/>
    <cellStyle name="Normal 2 3 4 3 2 3 3 4" xfId="36028" xr:uid="{00000000-0005-0000-0000-000080190000}"/>
    <cellStyle name="Normal 2 3 4 3 2 3 3 5" xfId="20795" xr:uid="{00000000-0005-0000-0000-000081190000}"/>
    <cellStyle name="Normal 2 3 4 3 2 3 4" xfId="12385" xr:uid="{00000000-0005-0000-0000-000082190000}"/>
    <cellStyle name="Normal 2 3 4 3 2 3 4 2" xfId="42716" xr:uid="{00000000-0005-0000-0000-000083190000}"/>
    <cellStyle name="Normal 2 3 4 3 2 3 4 3" xfId="27483" xr:uid="{00000000-0005-0000-0000-000084190000}"/>
    <cellStyle name="Normal 2 3 4 3 2 3 5" xfId="7364" xr:uid="{00000000-0005-0000-0000-000085190000}"/>
    <cellStyle name="Normal 2 3 4 3 2 3 5 2" xfId="37699" xr:uid="{00000000-0005-0000-0000-000086190000}"/>
    <cellStyle name="Normal 2 3 4 3 2 3 5 3" xfId="22466" xr:uid="{00000000-0005-0000-0000-000087190000}"/>
    <cellStyle name="Normal 2 3 4 3 2 3 6" xfId="32687" xr:uid="{00000000-0005-0000-0000-000088190000}"/>
    <cellStyle name="Normal 2 3 4 3 2 3 7" xfId="17453" xr:uid="{00000000-0005-0000-0000-000089190000}"/>
    <cellStyle name="Normal 2 3 4 3 2 4" xfId="3146" xr:uid="{00000000-0005-0000-0000-00008A190000}"/>
    <cellStyle name="Normal 2 3 4 3 2 4 2" xfId="13220" xr:uid="{00000000-0005-0000-0000-00008B190000}"/>
    <cellStyle name="Normal 2 3 4 3 2 4 2 2" xfId="43551" xr:uid="{00000000-0005-0000-0000-00008C190000}"/>
    <cellStyle name="Normal 2 3 4 3 2 4 2 3" xfId="28318" xr:uid="{00000000-0005-0000-0000-00008D190000}"/>
    <cellStyle name="Normal 2 3 4 3 2 4 3" xfId="8200" xr:uid="{00000000-0005-0000-0000-00008E190000}"/>
    <cellStyle name="Normal 2 3 4 3 2 4 3 2" xfId="38534" xr:uid="{00000000-0005-0000-0000-00008F190000}"/>
    <cellStyle name="Normal 2 3 4 3 2 4 3 3" xfId="23301" xr:uid="{00000000-0005-0000-0000-000090190000}"/>
    <cellStyle name="Normal 2 3 4 3 2 4 4" xfId="33521" xr:uid="{00000000-0005-0000-0000-000091190000}"/>
    <cellStyle name="Normal 2 3 4 3 2 4 5" xfId="18288" xr:uid="{00000000-0005-0000-0000-000092190000}"/>
    <cellStyle name="Normal 2 3 4 3 2 5" xfId="4839" xr:uid="{00000000-0005-0000-0000-000093190000}"/>
    <cellStyle name="Normal 2 3 4 3 2 5 2" xfId="14891" xr:uid="{00000000-0005-0000-0000-000094190000}"/>
    <cellStyle name="Normal 2 3 4 3 2 5 2 2" xfId="45222" xr:uid="{00000000-0005-0000-0000-000095190000}"/>
    <cellStyle name="Normal 2 3 4 3 2 5 2 3" xfId="29989" xr:uid="{00000000-0005-0000-0000-000096190000}"/>
    <cellStyle name="Normal 2 3 4 3 2 5 3" xfId="9871" xr:uid="{00000000-0005-0000-0000-000097190000}"/>
    <cellStyle name="Normal 2 3 4 3 2 5 3 2" xfId="40205" xr:uid="{00000000-0005-0000-0000-000098190000}"/>
    <cellStyle name="Normal 2 3 4 3 2 5 3 3" xfId="24972" xr:uid="{00000000-0005-0000-0000-000099190000}"/>
    <cellStyle name="Normal 2 3 4 3 2 5 4" xfId="35192" xr:uid="{00000000-0005-0000-0000-00009A190000}"/>
    <cellStyle name="Normal 2 3 4 3 2 5 5" xfId="19959" xr:uid="{00000000-0005-0000-0000-00009B190000}"/>
    <cellStyle name="Normal 2 3 4 3 2 6" xfId="11549" xr:uid="{00000000-0005-0000-0000-00009C190000}"/>
    <cellStyle name="Normal 2 3 4 3 2 6 2" xfId="41880" xr:uid="{00000000-0005-0000-0000-00009D190000}"/>
    <cellStyle name="Normal 2 3 4 3 2 6 3" xfId="26647" xr:uid="{00000000-0005-0000-0000-00009E190000}"/>
    <cellStyle name="Normal 2 3 4 3 2 7" xfId="6528" xr:uid="{00000000-0005-0000-0000-00009F190000}"/>
    <cellStyle name="Normal 2 3 4 3 2 7 2" xfId="36863" xr:uid="{00000000-0005-0000-0000-0000A0190000}"/>
    <cellStyle name="Normal 2 3 4 3 2 7 3" xfId="21630" xr:uid="{00000000-0005-0000-0000-0000A1190000}"/>
    <cellStyle name="Normal 2 3 4 3 2 8" xfId="31851" xr:uid="{00000000-0005-0000-0000-0000A2190000}"/>
    <cellStyle name="Normal 2 3 4 3 2 9" xfId="16617" xr:uid="{00000000-0005-0000-0000-0000A3190000}"/>
    <cellStyle name="Normal 2 3 4 3 3" xfId="1664" xr:uid="{00000000-0005-0000-0000-0000A4190000}"/>
    <cellStyle name="Normal 2 3 4 3 3 2" xfId="2503" xr:uid="{00000000-0005-0000-0000-0000A5190000}"/>
    <cellStyle name="Normal 2 3 4 3 3 2 2" xfId="4193" xr:uid="{00000000-0005-0000-0000-0000A6190000}"/>
    <cellStyle name="Normal 2 3 4 3 3 2 2 2" xfId="14266" xr:uid="{00000000-0005-0000-0000-0000A7190000}"/>
    <cellStyle name="Normal 2 3 4 3 3 2 2 2 2" xfId="44597" xr:uid="{00000000-0005-0000-0000-0000A8190000}"/>
    <cellStyle name="Normal 2 3 4 3 3 2 2 2 3" xfId="29364" xr:uid="{00000000-0005-0000-0000-0000A9190000}"/>
    <cellStyle name="Normal 2 3 4 3 3 2 2 3" xfId="9246" xr:uid="{00000000-0005-0000-0000-0000AA190000}"/>
    <cellStyle name="Normal 2 3 4 3 3 2 2 3 2" xfId="39580" xr:uid="{00000000-0005-0000-0000-0000AB190000}"/>
    <cellStyle name="Normal 2 3 4 3 3 2 2 3 3" xfId="24347" xr:uid="{00000000-0005-0000-0000-0000AC190000}"/>
    <cellStyle name="Normal 2 3 4 3 3 2 2 4" xfId="34567" xr:uid="{00000000-0005-0000-0000-0000AD190000}"/>
    <cellStyle name="Normal 2 3 4 3 3 2 2 5" xfId="19334" xr:uid="{00000000-0005-0000-0000-0000AE190000}"/>
    <cellStyle name="Normal 2 3 4 3 3 2 3" xfId="5885" xr:uid="{00000000-0005-0000-0000-0000AF190000}"/>
    <cellStyle name="Normal 2 3 4 3 3 2 3 2" xfId="15937" xr:uid="{00000000-0005-0000-0000-0000B0190000}"/>
    <cellStyle name="Normal 2 3 4 3 3 2 3 2 2" xfId="46268" xr:uid="{00000000-0005-0000-0000-0000B1190000}"/>
    <cellStyle name="Normal 2 3 4 3 3 2 3 2 3" xfId="31035" xr:uid="{00000000-0005-0000-0000-0000B2190000}"/>
    <cellStyle name="Normal 2 3 4 3 3 2 3 3" xfId="10917" xr:uid="{00000000-0005-0000-0000-0000B3190000}"/>
    <cellStyle name="Normal 2 3 4 3 3 2 3 3 2" xfId="41251" xr:uid="{00000000-0005-0000-0000-0000B4190000}"/>
    <cellStyle name="Normal 2 3 4 3 3 2 3 3 3" xfId="26018" xr:uid="{00000000-0005-0000-0000-0000B5190000}"/>
    <cellStyle name="Normal 2 3 4 3 3 2 3 4" xfId="36238" xr:uid="{00000000-0005-0000-0000-0000B6190000}"/>
    <cellStyle name="Normal 2 3 4 3 3 2 3 5" xfId="21005" xr:uid="{00000000-0005-0000-0000-0000B7190000}"/>
    <cellStyle name="Normal 2 3 4 3 3 2 4" xfId="12595" xr:uid="{00000000-0005-0000-0000-0000B8190000}"/>
    <cellStyle name="Normal 2 3 4 3 3 2 4 2" xfId="42926" xr:uid="{00000000-0005-0000-0000-0000B9190000}"/>
    <cellStyle name="Normal 2 3 4 3 3 2 4 3" xfId="27693" xr:uid="{00000000-0005-0000-0000-0000BA190000}"/>
    <cellStyle name="Normal 2 3 4 3 3 2 5" xfId="7574" xr:uid="{00000000-0005-0000-0000-0000BB190000}"/>
    <cellStyle name="Normal 2 3 4 3 3 2 5 2" xfId="37909" xr:uid="{00000000-0005-0000-0000-0000BC190000}"/>
    <cellStyle name="Normal 2 3 4 3 3 2 5 3" xfId="22676" xr:uid="{00000000-0005-0000-0000-0000BD190000}"/>
    <cellStyle name="Normal 2 3 4 3 3 2 6" xfId="32897" xr:uid="{00000000-0005-0000-0000-0000BE190000}"/>
    <cellStyle name="Normal 2 3 4 3 3 2 7" xfId="17663" xr:uid="{00000000-0005-0000-0000-0000BF190000}"/>
    <cellStyle name="Normal 2 3 4 3 3 3" xfId="3356" xr:uid="{00000000-0005-0000-0000-0000C0190000}"/>
    <cellStyle name="Normal 2 3 4 3 3 3 2" xfId="13430" xr:uid="{00000000-0005-0000-0000-0000C1190000}"/>
    <cellStyle name="Normal 2 3 4 3 3 3 2 2" xfId="43761" xr:uid="{00000000-0005-0000-0000-0000C2190000}"/>
    <cellStyle name="Normal 2 3 4 3 3 3 2 3" xfId="28528" xr:uid="{00000000-0005-0000-0000-0000C3190000}"/>
    <cellStyle name="Normal 2 3 4 3 3 3 3" xfId="8410" xr:uid="{00000000-0005-0000-0000-0000C4190000}"/>
    <cellStyle name="Normal 2 3 4 3 3 3 3 2" xfId="38744" xr:uid="{00000000-0005-0000-0000-0000C5190000}"/>
    <cellStyle name="Normal 2 3 4 3 3 3 3 3" xfId="23511" xr:uid="{00000000-0005-0000-0000-0000C6190000}"/>
    <cellStyle name="Normal 2 3 4 3 3 3 4" xfId="33731" xr:uid="{00000000-0005-0000-0000-0000C7190000}"/>
    <cellStyle name="Normal 2 3 4 3 3 3 5" xfId="18498" xr:uid="{00000000-0005-0000-0000-0000C8190000}"/>
    <cellStyle name="Normal 2 3 4 3 3 4" xfId="5049" xr:uid="{00000000-0005-0000-0000-0000C9190000}"/>
    <cellStyle name="Normal 2 3 4 3 3 4 2" xfId="15101" xr:uid="{00000000-0005-0000-0000-0000CA190000}"/>
    <cellStyle name="Normal 2 3 4 3 3 4 2 2" xfId="45432" xr:uid="{00000000-0005-0000-0000-0000CB190000}"/>
    <cellStyle name="Normal 2 3 4 3 3 4 2 3" xfId="30199" xr:uid="{00000000-0005-0000-0000-0000CC190000}"/>
    <cellStyle name="Normal 2 3 4 3 3 4 3" xfId="10081" xr:uid="{00000000-0005-0000-0000-0000CD190000}"/>
    <cellStyle name="Normal 2 3 4 3 3 4 3 2" xfId="40415" xr:uid="{00000000-0005-0000-0000-0000CE190000}"/>
    <cellStyle name="Normal 2 3 4 3 3 4 3 3" xfId="25182" xr:uid="{00000000-0005-0000-0000-0000CF190000}"/>
    <cellStyle name="Normal 2 3 4 3 3 4 4" xfId="35402" xr:uid="{00000000-0005-0000-0000-0000D0190000}"/>
    <cellStyle name="Normal 2 3 4 3 3 4 5" xfId="20169" xr:uid="{00000000-0005-0000-0000-0000D1190000}"/>
    <cellStyle name="Normal 2 3 4 3 3 5" xfId="11759" xr:uid="{00000000-0005-0000-0000-0000D2190000}"/>
    <cellStyle name="Normal 2 3 4 3 3 5 2" xfId="42090" xr:uid="{00000000-0005-0000-0000-0000D3190000}"/>
    <cellStyle name="Normal 2 3 4 3 3 5 3" xfId="26857" xr:uid="{00000000-0005-0000-0000-0000D4190000}"/>
    <cellStyle name="Normal 2 3 4 3 3 6" xfId="6738" xr:uid="{00000000-0005-0000-0000-0000D5190000}"/>
    <cellStyle name="Normal 2 3 4 3 3 6 2" xfId="37073" xr:uid="{00000000-0005-0000-0000-0000D6190000}"/>
    <cellStyle name="Normal 2 3 4 3 3 6 3" xfId="21840" xr:uid="{00000000-0005-0000-0000-0000D7190000}"/>
    <cellStyle name="Normal 2 3 4 3 3 7" xfId="32061" xr:uid="{00000000-0005-0000-0000-0000D8190000}"/>
    <cellStyle name="Normal 2 3 4 3 3 8" xfId="16827" xr:uid="{00000000-0005-0000-0000-0000D9190000}"/>
    <cellStyle name="Normal 2 3 4 3 4" xfId="2085" xr:uid="{00000000-0005-0000-0000-0000DA190000}"/>
    <cellStyle name="Normal 2 3 4 3 4 2" xfId="3775" xr:uid="{00000000-0005-0000-0000-0000DB190000}"/>
    <cellStyle name="Normal 2 3 4 3 4 2 2" xfId="13848" xr:uid="{00000000-0005-0000-0000-0000DC190000}"/>
    <cellStyle name="Normal 2 3 4 3 4 2 2 2" xfId="44179" xr:uid="{00000000-0005-0000-0000-0000DD190000}"/>
    <cellStyle name="Normal 2 3 4 3 4 2 2 3" xfId="28946" xr:uid="{00000000-0005-0000-0000-0000DE190000}"/>
    <cellStyle name="Normal 2 3 4 3 4 2 3" xfId="8828" xr:uid="{00000000-0005-0000-0000-0000DF190000}"/>
    <cellStyle name="Normal 2 3 4 3 4 2 3 2" xfId="39162" xr:uid="{00000000-0005-0000-0000-0000E0190000}"/>
    <cellStyle name="Normal 2 3 4 3 4 2 3 3" xfId="23929" xr:uid="{00000000-0005-0000-0000-0000E1190000}"/>
    <cellStyle name="Normal 2 3 4 3 4 2 4" xfId="34149" xr:uid="{00000000-0005-0000-0000-0000E2190000}"/>
    <cellStyle name="Normal 2 3 4 3 4 2 5" xfId="18916" xr:uid="{00000000-0005-0000-0000-0000E3190000}"/>
    <cellStyle name="Normal 2 3 4 3 4 3" xfId="5467" xr:uid="{00000000-0005-0000-0000-0000E4190000}"/>
    <cellStyle name="Normal 2 3 4 3 4 3 2" xfId="15519" xr:uid="{00000000-0005-0000-0000-0000E5190000}"/>
    <cellStyle name="Normal 2 3 4 3 4 3 2 2" xfId="45850" xr:uid="{00000000-0005-0000-0000-0000E6190000}"/>
    <cellStyle name="Normal 2 3 4 3 4 3 2 3" xfId="30617" xr:uid="{00000000-0005-0000-0000-0000E7190000}"/>
    <cellStyle name="Normal 2 3 4 3 4 3 3" xfId="10499" xr:uid="{00000000-0005-0000-0000-0000E8190000}"/>
    <cellStyle name="Normal 2 3 4 3 4 3 3 2" xfId="40833" xr:uid="{00000000-0005-0000-0000-0000E9190000}"/>
    <cellStyle name="Normal 2 3 4 3 4 3 3 3" xfId="25600" xr:uid="{00000000-0005-0000-0000-0000EA190000}"/>
    <cellStyle name="Normal 2 3 4 3 4 3 4" xfId="35820" xr:uid="{00000000-0005-0000-0000-0000EB190000}"/>
    <cellStyle name="Normal 2 3 4 3 4 3 5" xfId="20587" xr:uid="{00000000-0005-0000-0000-0000EC190000}"/>
    <cellStyle name="Normal 2 3 4 3 4 4" xfId="12177" xr:uid="{00000000-0005-0000-0000-0000ED190000}"/>
    <cellStyle name="Normal 2 3 4 3 4 4 2" xfId="42508" xr:uid="{00000000-0005-0000-0000-0000EE190000}"/>
    <cellStyle name="Normal 2 3 4 3 4 4 3" xfId="27275" xr:uid="{00000000-0005-0000-0000-0000EF190000}"/>
    <cellStyle name="Normal 2 3 4 3 4 5" xfId="7156" xr:uid="{00000000-0005-0000-0000-0000F0190000}"/>
    <cellStyle name="Normal 2 3 4 3 4 5 2" xfId="37491" xr:uid="{00000000-0005-0000-0000-0000F1190000}"/>
    <cellStyle name="Normal 2 3 4 3 4 5 3" xfId="22258" xr:uid="{00000000-0005-0000-0000-0000F2190000}"/>
    <cellStyle name="Normal 2 3 4 3 4 6" xfId="32479" xr:uid="{00000000-0005-0000-0000-0000F3190000}"/>
    <cellStyle name="Normal 2 3 4 3 4 7" xfId="17245" xr:uid="{00000000-0005-0000-0000-0000F4190000}"/>
    <cellStyle name="Normal 2 3 4 3 5" xfId="2938" xr:uid="{00000000-0005-0000-0000-0000F5190000}"/>
    <cellStyle name="Normal 2 3 4 3 5 2" xfId="13012" xr:uid="{00000000-0005-0000-0000-0000F6190000}"/>
    <cellStyle name="Normal 2 3 4 3 5 2 2" xfId="43343" xr:uid="{00000000-0005-0000-0000-0000F7190000}"/>
    <cellStyle name="Normal 2 3 4 3 5 2 3" xfId="28110" xr:uid="{00000000-0005-0000-0000-0000F8190000}"/>
    <cellStyle name="Normal 2 3 4 3 5 3" xfId="7992" xr:uid="{00000000-0005-0000-0000-0000F9190000}"/>
    <cellStyle name="Normal 2 3 4 3 5 3 2" xfId="38326" xr:uid="{00000000-0005-0000-0000-0000FA190000}"/>
    <cellStyle name="Normal 2 3 4 3 5 3 3" xfId="23093" xr:uid="{00000000-0005-0000-0000-0000FB190000}"/>
    <cellStyle name="Normal 2 3 4 3 5 4" xfId="33313" xr:uid="{00000000-0005-0000-0000-0000FC190000}"/>
    <cellStyle name="Normal 2 3 4 3 5 5" xfId="18080" xr:uid="{00000000-0005-0000-0000-0000FD190000}"/>
    <cellStyle name="Normal 2 3 4 3 6" xfId="4631" xr:uid="{00000000-0005-0000-0000-0000FE190000}"/>
    <cellStyle name="Normal 2 3 4 3 6 2" xfId="14683" xr:uid="{00000000-0005-0000-0000-0000FF190000}"/>
    <cellStyle name="Normal 2 3 4 3 6 2 2" xfId="45014" xr:uid="{00000000-0005-0000-0000-0000001A0000}"/>
    <cellStyle name="Normal 2 3 4 3 6 2 3" xfId="29781" xr:uid="{00000000-0005-0000-0000-0000011A0000}"/>
    <cellStyle name="Normal 2 3 4 3 6 3" xfId="9663" xr:uid="{00000000-0005-0000-0000-0000021A0000}"/>
    <cellStyle name="Normal 2 3 4 3 6 3 2" xfId="39997" xr:uid="{00000000-0005-0000-0000-0000031A0000}"/>
    <cellStyle name="Normal 2 3 4 3 6 3 3" xfId="24764" xr:uid="{00000000-0005-0000-0000-0000041A0000}"/>
    <cellStyle name="Normal 2 3 4 3 6 4" xfId="34984" xr:uid="{00000000-0005-0000-0000-0000051A0000}"/>
    <cellStyle name="Normal 2 3 4 3 6 5" xfId="19751" xr:uid="{00000000-0005-0000-0000-0000061A0000}"/>
    <cellStyle name="Normal 2 3 4 3 7" xfId="11341" xr:uid="{00000000-0005-0000-0000-0000071A0000}"/>
    <cellStyle name="Normal 2 3 4 3 7 2" xfId="41672" xr:uid="{00000000-0005-0000-0000-0000081A0000}"/>
    <cellStyle name="Normal 2 3 4 3 7 3" xfId="26439" xr:uid="{00000000-0005-0000-0000-0000091A0000}"/>
    <cellStyle name="Normal 2 3 4 3 8" xfId="6320" xr:uid="{00000000-0005-0000-0000-00000A1A0000}"/>
    <cellStyle name="Normal 2 3 4 3 8 2" xfId="36655" xr:uid="{00000000-0005-0000-0000-00000B1A0000}"/>
    <cellStyle name="Normal 2 3 4 3 8 3" xfId="21422" xr:uid="{00000000-0005-0000-0000-00000C1A0000}"/>
    <cellStyle name="Normal 2 3 4 3 9" xfId="31644" xr:uid="{00000000-0005-0000-0000-00000D1A0000}"/>
    <cellStyle name="Normal 2 3 4 4" xfId="1345" xr:uid="{00000000-0005-0000-0000-00000E1A0000}"/>
    <cellStyle name="Normal 2 3 4 4 2" xfId="1768" xr:uid="{00000000-0005-0000-0000-00000F1A0000}"/>
    <cellStyle name="Normal 2 3 4 4 2 2" xfId="2607" xr:uid="{00000000-0005-0000-0000-0000101A0000}"/>
    <cellStyle name="Normal 2 3 4 4 2 2 2" xfId="4297" xr:uid="{00000000-0005-0000-0000-0000111A0000}"/>
    <cellStyle name="Normal 2 3 4 4 2 2 2 2" xfId="14370" xr:uid="{00000000-0005-0000-0000-0000121A0000}"/>
    <cellStyle name="Normal 2 3 4 4 2 2 2 2 2" xfId="44701" xr:uid="{00000000-0005-0000-0000-0000131A0000}"/>
    <cellStyle name="Normal 2 3 4 4 2 2 2 2 3" xfId="29468" xr:uid="{00000000-0005-0000-0000-0000141A0000}"/>
    <cellStyle name="Normal 2 3 4 4 2 2 2 3" xfId="9350" xr:uid="{00000000-0005-0000-0000-0000151A0000}"/>
    <cellStyle name="Normal 2 3 4 4 2 2 2 3 2" xfId="39684" xr:uid="{00000000-0005-0000-0000-0000161A0000}"/>
    <cellStyle name="Normal 2 3 4 4 2 2 2 3 3" xfId="24451" xr:uid="{00000000-0005-0000-0000-0000171A0000}"/>
    <cellStyle name="Normal 2 3 4 4 2 2 2 4" xfId="34671" xr:uid="{00000000-0005-0000-0000-0000181A0000}"/>
    <cellStyle name="Normal 2 3 4 4 2 2 2 5" xfId="19438" xr:uid="{00000000-0005-0000-0000-0000191A0000}"/>
    <cellStyle name="Normal 2 3 4 4 2 2 3" xfId="5989" xr:uid="{00000000-0005-0000-0000-00001A1A0000}"/>
    <cellStyle name="Normal 2 3 4 4 2 2 3 2" xfId="16041" xr:uid="{00000000-0005-0000-0000-00001B1A0000}"/>
    <cellStyle name="Normal 2 3 4 4 2 2 3 2 2" xfId="46372" xr:uid="{00000000-0005-0000-0000-00001C1A0000}"/>
    <cellStyle name="Normal 2 3 4 4 2 2 3 2 3" xfId="31139" xr:uid="{00000000-0005-0000-0000-00001D1A0000}"/>
    <cellStyle name="Normal 2 3 4 4 2 2 3 3" xfId="11021" xr:uid="{00000000-0005-0000-0000-00001E1A0000}"/>
    <cellStyle name="Normal 2 3 4 4 2 2 3 3 2" xfId="41355" xr:uid="{00000000-0005-0000-0000-00001F1A0000}"/>
    <cellStyle name="Normal 2 3 4 4 2 2 3 3 3" xfId="26122" xr:uid="{00000000-0005-0000-0000-0000201A0000}"/>
    <cellStyle name="Normal 2 3 4 4 2 2 3 4" xfId="36342" xr:uid="{00000000-0005-0000-0000-0000211A0000}"/>
    <cellStyle name="Normal 2 3 4 4 2 2 3 5" xfId="21109" xr:uid="{00000000-0005-0000-0000-0000221A0000}"/>
    <cellStyle name="Normal 2 3 4 4 2 2 4" xfId="12699" xr:uid="{00000000-0005-0000-0000-0000231A0000}"/>
    <cellStyle name="Normal 2 3 4 4 2 2 4 2" xfId="43030" xr:uid="{00000000-0005-0000-0000-0000241A0000}"/>
    <cellStyle name="Normal 2 3 4 4 2 2 4 3" xfId="27797" xr:uid="{00000000-0005-0000-0000-0000251A0000}"/>
    <cellStyle name="Normal 2 3 4 4 2 2 5" xfId="7678" xr:uid="{00000000-0005-0000-0000-0000261A0000}"/>
    <cellStyle name="Normal 2 3 4 4 2 2 5 2" xfId="38013" xr:uid="{00000000-0005-0000-0000-0000271A0000}"/>
    <cellStyle name="Normal 2 3 4 4 2 2 5 3" xfId="22780" xr:uid="{00000000-0005-0000-0000-0000281A0000}"/>
    <cellStyle name="Normal 2 3 4 4 2 2 6" xfId="33001" xr:uid="{00000000-0005-0000-0000-0000291A0000}"/>
    <cellStyle name="Normal 2 3 4 4 2 2 7" xfId="17767" xr:uid="{00000000-0005-0000-0000-00002A1A0000}"/>
    <cellStyle name="Normal 2 3 4 4 2 3" xfId="3460" xr:uid="{00000000-0005-0000-0000-00002B1A0000}"/>
    <cellStyle name="Normal 2 3 4 4 2 3 2" xfId="13534" xr:uid="{00000000-0005-0000-0000-00002C1A0000}"/>
    <cellStyle name="Normal 2 3 4 4 2 3 2 2" xfId="43865" xr:uid="{00000000-0005-0000-0000-00002D1A0000}"/>
    <cellStyle name="Normal 2 3 4 4 2 3 2 3" xfId="28632" xr:uid="{00000000-0005-0000-0000-00002E1A0000}"/>
    <cellStyle name="Normal 2 3 4 4 2 3 3" xfId="8514" xr:uid="{00000000-0005-0000-0000-00002F1A0000}"/>
    <cellStyle name="Normal 2 3 4 4 2 3 3 2" xfId="38848" xr:uid="{00000000-0005-0000-0000-0000301A0000}"/>
    <cellStyle name="Normal 2 3 4 4 2 3 3 3" xfId="23615" xr:uid="{00000000-0005-0000-0000-0000311A0000}"/>
    <cellStyle name="Normal 2 3 4 4 2 3 4" xfId="33835" xr:uid="{00000000-0005-0000-0000-0000321A0000}"/>
    <cellStyle name="Normal 2 3 4 4 2 3 5" xfId="18602" xr:uid="{00000000-0005-0000-0000-0000331A0000}"/>
    <cellStyle name="Normal 2 3 4 4 2 4" xfId="5153" xr:uid="{00000000-0005-0000-0000-0000341A0000}"/>
    <cellStyle name="Normal 2 3 4 4 2 4 2" xfId="15205" xr:uid="{00000000-0005-0000-0000-0000351A0000}"/>
    <cellStyle name="Normal 2 3 4 4 2 4 2 2" xfId="45536" xr:uid="{00000000-0005-0000-0000-0000361A0000}"/>
    <cellStyle name="Normal 2 3 4 4 2 4 2 3" xfId="30303" xr:uid="{00000000-0005-0000-0000-0000371A0000}"/>
    <cellStyle name="Normal 2 3 4 4 2 4 3" xfId="10185" xr:uid="{00000000-0005-0000-0000-0000381A0000}"/>
    <cellStyle name="Normal 2 3 4 4 2 4 3 2" xfId="40519" xr:uid="{00000000-0005-0000-0000-0000391A0000}"/>
    <cellStyle name="Normal 2 3 4 4 2 4 3 3" xfId="25286" xr:uid="{00000000-0005-0000-0000-00003A1A0000}"/>
    <cellStyle name="Normal 2 3 4 4 2 4 4" xfId="35506" xr:uid="{00000000-0005-0000-0000-00003B1A0000}"/>
    <cellStyle name="Normal 2 3 4 4 2 4 5" xfId="20273" xr:uid="{00000000-0005-0000-0000-00003C1A0000}"/>
    <cellStyle name="Normal 2 3 4 4 2 5" xfId="11863" xr:uid="{00000000-0005-0000-0000-00003D1A0000}"/>
    <cellStyle name="Normal 2 3 4 4 2 5 2" xfId="42194" xr:uid="{00000000-0005-0000-0000-00003E1A0000}"/>
    <cellStyle name="Normal 2 3 4 4 2 5 3" xfId="26961" xr:uid="{00000000-0005-0000-0000-00003F1A0000}"/>
    <cellStyle name="Normal 2 3 4 4 2 6" xfId="6842" xr:uid="{00000000-0005-0000-0000-0000401A0000}"/>
    <cellStyle name="Normal 2 3 4 4 2 6 2" xfId="37177" xr:uid="{00000000-0005-0000-0000-0000411A0000}"/>
    <cellStyle name="Normal 2 3 4 4 2 6 3" xfId="21944" xr:uid="{00000000-0005-0000-0000-0000421A0000}"/>
    <cellStyle name="Normal 2 3 4 4 2 7" xfId="32165" xr:uid="{00000000-0005-0000-0000-0000431A0000}"/>
    <cellStyle name="Normal 2 3 4 4 2 8" xfId="16931" xr:uid="{00000000-0005-0000-0000-0000441A0000}"/>
    <cellStyle name="Normal 2 3 4 4 3" xfId="2189" xr:uid="{00000000-0005-0000-0000-0000451A0000}"/>
    <cellStyle name="Normal 2 3 4 4 3 2" xfId="3879" xr:uid="{00000000-0005-0000-0000-0000461A0000}"/>
    <cellStyle name="Normal 2 3 4 4 3 2 2" xfId="13952" xr:uid="{00000000-0005-0000-0000-0000471A0000}"/>
    <cellStyle name="Normal 2 3 4 4 3 2 2 2" xfId="44283" xr:uid="{00000000-0005-0000-0000-0000481A0000}"/>
    <cellStyle name="Normal 2 3 4 4 3 2 2 3" xfId="29050" xr:uid="{00000000-0005-0000-0000-0000491A0000}"/>
    <cellStyle name="Normal 2 3 4 4 3 2 3" xfId="8932" xr:uid="{00000000-0005-0000-0000-00004A1A0000}"/>
    <cellStyle name="Normal 2 3 4 4 3 2 3 2" xfId="39266" xr:uid="{00000000-0005-0000-0000-00004B1A0000}"/>
    <cellStyle name="Normal 2 3 4 4 3 2 3 3" xfId="24033" xr:uid="{00000000-0005-0000-0000-00004C1A0000}"/>
    <cellStyle name="Normal 2 3 4 4 3 2 4" xfId="34253" xr:uid="{00000000-0005-0000-0000-00004D1A0000}"/>
    <cellStyle name="Normal 2 3 4 4 3 2 5" xfId="19020" xr:uid="{00000000-0005-0000-0000-00004E1A0000}"/>
    <cellStyle name="Normal 2 3 4 4 3 3" xfId="5571" xr:uid="{00000000-0005-0000-0000-00004F1A0000}"/>
    <cellStyle name="Normal 2 3 4 4 3 3 2" xfId="15623" xr:uid="{00000000-0005-0000-0000-0000501A0000}"/>
    <cellStyle name="Normal 2 3 4 4 3 3 2 2" xfId="45954" xr:uid="{00000000-0005-0000-0000-0000511A0000}"/>
    <cellStyle name="Normal 2 3 4 4 3 3 2 3" xfId="30721" xr:uid="{00000000-0005-0000-0000-0000521A0000}"/>
    <cellStyle name="Normal 2 3 4 4 3 3 3" xfId="10603" xr:uid="{00000000-0005-0000-0000-0000531A0000}"/>
    <cellStyle name="Normal 2 3 4 4 3 3 3 2" xfId="40937" xr:uid="{00000000-0005-0000-0000-0000541A0000}"/>
    <cellStyle name="Normal 2 3 4 4 3 3 3 3" xfId="25704" xr:uid="{00000000-0005-0000-0000-0000551A0000}"/>
    <cellStyle name="Normal 2 3 4 4 3 3 4" xfId="35924" xr:uid="{00000000-0005-0000-0000-0000561A0000}"/>
    <cellStyle name="Normal 2 3 4 4 3 3 5" xfId="20691" xr:uid="{00000000-0005-0000-0000-0000571A0000}"/>
    <cellStyle name="Normal 2 3 4 4 3 4" xfId="12281" xr:uid="{00000000-0005-0000-0000-0000581A0000}"/>
    <cellStyle name="Normal 2 3 4 4 3 4 2" xfId="42612" xr:uid="{00000000-0005-0000-0000-0000591A0000}"/>
    <cellStyle name="Normal 2 3 4 4 3 4 3" xfId="27379" xr:uid="{00000000-0005-0000-0000-00005A1A0000}"/>
    <cellStyle name="Normal 2 3 4 4 3 5" xfId="7260" xr:uid="{00000000-0005-0000-0000-00005B1A0000}"/>
    <cellStyle name="Normal 2 3 4 4 3 5 2" xfId="37595" xr:uid="{00000000-0005-0000-0000-00005C1A0000}"/>
    <cellStyle name="Normal 2 3 4 4 3 5 3" xfId="22362" xr:uid="{00000000-0005-0000-0000-00005D1A0000}"/>
    <cellStyle name="Normal 2 3 4 4 3 6" xfId="32583" xr:uid="{00000000-0005-0000-0000-00005E1A0000}"/>
    <cellStyle name="Normal 2 3 4 4 3 7" xfId="17349" xr:uid="{00000000-0005-0000-0000-00005F1A0000}"/>
    <cellStyle name="Normal 2 3 4 4 4" xfId="3042" xr:uid="{00000000-0005-0000-0000-0000601A0000}"/>
    <cellStyle name="Normal 2 3 4 4 4 2" xfId="13116" xr:uid="{00000000-0005-0000-0000-0000611A0000}"/>
    <cellStyle name="Normal 2 3 4 4 4 2 2" xfId="43447" xr:uid="{00000000-0005-0000-0000-0000621A0000}"/>
    <cellStyle name="Normal 2 3 4 4 4 2 3" xfId="28214" xr:uid="{00000000-0005-0000-0000-0000631A0000}"/>
    <cellStyle name="Normal 2 3 4 4 4 3" xfId="8096" xr:uid="{00000000-0005-0000-0000-0000641A0000}"/>
    <cellStyle name="Normal 2 3 4 4 4 3 2" xfId="38430" xr:uid="{00000000-0005-0000-0000-0000651A0000}"/>
    <cellStyle name="Normal 2 3 4 4 4 3 3" xfId="23197" xr:uid="{00000000-0005-0000-0000-0000661A0000}"/>
    <cellStyle name="Normal 2 3 4 4 4 4" xfId="33417" xr:uid="{00000000-0005-0000-0000-0000671A0000}"/>
    <cellStyle name="Normal 2 3 4 4 4 5" xfId="18184" xr:uid="{00000000-0005-0000-0000-0000681A0000}"/>
    <cellStyle name="Normal 2 3 4 4 5" xfId="4735" xr:uid="{00000000-0005-0000-0000-0000691A0000}"/>
    <cellStyle name="Normal 2 3 4 4 5 2" xfId="14787" xr:uid="{00000000-0005-0000-0000-00006A1A0000}"/>
    <cellStyle name="Normal 2 3 4 4 5 2 2" xfId="45118" xr:uid="{00000000-0005-0000-0000-00006B1A0000}"/>
    <cellStyle name="Normal 2 3 4 4 5 2 3" xfId="29885" xr:uid="{00000000-0005-0000-0000-00006C1A0000}"/>
    <cellStyle name="Normal 2 3 4 4 5 3" xfId="9767" xr:uid="{00000000-0005-0000-0000-00006D1A0000}"/>
    <cellStyle name="Normal 2 3 4 4 5 3 2" xfId="40101" xr:uid="{00000000-0005-0000-0000-00006E1A0000}"/>
    <cellStyle name="Normal 2 3 4 4 5 3 3" xfId="24868" xr:uid="{00000000-0005-0000-0000-00006F1A0000}"/>
    <cellStyle name="Normal 2 3 4 4 5 4" xfId="35088" xr:uid="{00000000-0005-0000-0000-0000701A0000}"/>
    <cellStyle name="Normal 2 3 4 4 5 5" xfId="19855" xr:uid="{00000000-0005-0000-0000-0000711A0000}"/>
    <cellStyle name="Normal 2 3 4 4 6" xfId="11445" xr:uid="{00000000-0005-0000-0000-0000721A0000}"/>
    <cellStyle name="Normal 2 3 4 4 6 2" xfId="41776" xr:uid="{00000000-0005-0000-0000-0000731A0000}"/>
    <cellStyle name="Normal 2 3 4 4 6 3" xfId="26543" xr:uid="{00000000-0005-0000-0000-0000741A0000}"/>
    <cellStyle name="Normal 2 3 4 4 7" xfId="6424" xr:uid="{00000000-0005-0000-0000-0000751A0000}"/>
    <cellStyle name="Normal 2 3 4 4 7 2" xfId="36759" xr:uid="{00000000-0005-0000-0000-0000761A0000}"/>
    <cellStyle name="Normal 2 3 4 4 7 3" xfId="21526" xr:uid="{00000000-0005-0000-0000-0000771A0000}"/>
    <cellStyle name="Normal 2 3 4 4 8" xfId="31747" xr:uid="{00000000-0005-0000-0000-0000781A0000}"/>
    <cellStyle name="Normal 2 3 4 4 9" xfId="16513" xr:uid="{00000000-0005-0000-0000-0000791A0000}"/>
    <cellStyle name="Normal 2 3 4 5" xfId="1558" xr:uid="{00000000-0005-0000-0000-00007A1A0000}"/>
    <cellStyle name="Normal 2 3 4 5 2" xfId="2399" xr:uid="{00000000-0005-0000-0000-00007B1A0000}"/>
    <cellStyle name="Normal 2 3 4 5 2 2" xfId="4089" xr:uid="{00000000-0005-0000-0000-00007C1A0000}"/>
    <cellStyle name="Normal 2 3 4 5 2 2 2" xfId="14162" xr:uid="{00000000-0005-0000-0000-00007D1A0000}"/>
    <cellStyle name="Normal 2 3 4 5 2 2 2 2" xfId="44493" xr:uid="{00000000-0005-0000-0000-00007E1A0000}"/>
    <cellStyle name="Normal 2 3 4 5 2 2 2 3" xfId="29260" xr:uid="{00000000-0005-0000-0000-00007F1A0000}"/>
    <cellStyle name="Normal 2 3 4 5 2 2 3" xfId="9142" xr:uid="{00000000-0005-0000-0000-0000801A0000}"/>
    <cellStyle name="Normal 2 3 4 5 2 2 3 2" xfId="39476" xr:uid="{00000000-0005-0000-0000-0000811A0000}"/>
    <cellStyle name="Normal 2 3 4 5 2 2 3 3" xfId="24243" xr:uid="{00000000-0005-0000-0000-0000821A0000}"/>
    <cellStyle name="Normal 2 3 4 5 2 2 4" xfId="34463" xr:uid="{00000000-0005-0000-0000-0000831A0000}"/>
    <cellStyle name="Normal 2 3 4 5 2 2 5" xfId="19230" xr:uid="{00000000-0005-0000-0000-0000841A0000}"/>
    <cellStyle name="Normal 2 3 4 5 2 3" xfId="5781" xr:uid="{00000000-0005-0000-0000-0000851A0000}"/>
    <cellStyle name="Normal 2 3 4 5 2 3 2" xfId="15833" xr:uid="{00000000-0005-0000-0000-0000861A0000}"/>
    <cellStyle name="Normal 2 3 4 5 2 3 2 2" xfId="46164" xr:uid="{00000000-0005-0000-0000-0000871A0000}"/>
    <cellStyle name="Normal 2 3 4 5 2 3 2 3" xfId="30931" xr:uid="{00000000-0005-0000-0000-0000881A0000}"/>
    <cellStyle name="Normal 2 3 4 5 2 3 3" xfId="10813" xr:uid="{00000000-0005-0000-0000-0000891A0000}"/>
    <cellStyle name="Normal 2 3 4 5 2 3 3 2" xfId="41147" xr:uid="{00000000-0005-0000-0000-00008A1A0000}"/>
    <cellStyle name="Normal 2 3 4 5 2 3 3 3" xfId="25914" xr:uid="{00000000-0005-0000-0000-00008B1A0000}"/>
    <cellStyle name="Normal 2 3 4 5 2 3 4" xfId="36134" xr:uid="{00000000-0005-0000-0000-00008C1A0000}"/>
    <cellStyle name="Normal 2 3 4 5 2 3 5" xfId="20901" xr:uid="{00000000-0005-0000-0000-00008D1A0000}"/>
    <cellStyle name="Normal 2 3 4 5 2 4" xfId="12491" xr:uid="{00000000-0005-0000-0000-00008E1A0000}"/>
    <cellStyle name="Normal 2 3 4 5 2 4 2" xfId="42822" xr:uid="{00000000-0005-0000-0000-00008F1A0000}"/>
    <cellStyle name="Normal 2 3 4 5 2 4 3" xfId="27589" xr:uid="{00000000-0005-0000-0000-0000901A0000}"/>
    <cellStyle name="Normal 2 3 4 5 2 5" xfId="7470" xr:uid="{00000000-0005-0000-0000-0000911A0000}"/>
    <cellStyle name="Normal 2 3 4 5 2 5 2" xfId="37805" xr:uid="{00000000-0005-0000-0000-0000921A0000}"/>
    <cellStyle name="Normal 2 3 4 5 2 5 3" xfId="22572" xr:uid="{00000000-0005-0000-0000-0000931A0000}"/>
    <cellStyle name="Normal 2 3 4 5 2 6" xfId="32793" xr:uid="{00000000-0005-0000-0000-0000941A0000}"/>
    <cellStyle name="Normal 2 3 4 5 2 7" xfId="17559" xr:uid="{00000000-0005-0000-0000-0000951A0000}"/>
    <cellStyle name="Normal 2 3 4 5 3" xfId="3252" xr:uid="{00000000-0005-0000-0000-0000961A0000}"/>
    <cellStyle name="Normal 2 3 4 5 3 2" xfId="13326" xr:uid="{00000000-0005-0000-0000-0000971A0000}"/>
    <cellStyle name="Normal 2 3 4 5 3 2 2" xfId="43657" xr:uid="{00000000-0005-0000-0000-0000981A0000}"/>
    <cellStyle name="Normal 2 3 4 5 3 2 3" xfId="28424" xr:uid="{00000000-0005-0000-0000-0000991A0000}"/>
    <cellStyle name="Normal 2 3 4 5 3 3" xfId="8306" xr:uid="{00000000-0005-0000-0000-00009A1A0000}"/>
    <cellStyle name="Normal 2 3 4 5 3 3 2" xfId="38640" xr:uid="{00000000-0005-0000-0000-00009B1A0000}"/>
    <cellStyle name="Normal 2 3 4 5 3 3 3" xfId="23407" xr:uid="{00000000-0005-0000-0000-00009C1A0000}"/>
    <cellStyle name="Normal 2 3 4 5 3 4" xfId="33627" xr:uid="{00000000-0005-0000-0000-00009D1A0000}"/>
    <cellStyle name="Normal 2 3 4 5 3 5" xfId="18394" xr:uid="{00000000-0005-0000-0000-00009E1A0000}"/>
    <cellStyle name="Normal 2 3 4 5 4" xfId="4945" xr:uid="{00000000-0005-0000-0000-00009F1A0000}"/>
    <cellStyle name="Normal 2 3 4 5 4 2" xfId="14997" xr:uid="{00000000-0005-0000-0000-0000A01A0000}"/>
    <cellStyle name="Normal 2 3 4 5 4 2 2" xfId="45328" xr:uid="{00000000-0005-0000-0000-0000A11A0000}"/>
    <cellStyle name="Normal 2 3 4 5 4 2 3" xfId="30095" xr:uid="{00000000-0005-0000-0000-0000A21A0000}"/>
    <cellStyle name="Normal 2 3 4 5 4 3" xfId="9977" xr:uid="{00000000-0005-0000-0000-0000A31A0000}"/>
    <cellStyle name="Normal 2 3 4 5 4 3 2" xfId="40311" xr:uid="{00000000-0005-0000-0000-0000A41A0000}"/>
    <cellStyle name="Normal 2 3 4 5 4 3 3" xfId="25078" xr:uid="{00000000-0005-0000-0000-0000A51A0000}"/>
    <cellStyle name="Normal 2 3 4 5 4 4" xfId="35298" xr:uid="{00000000-0005-0000-0000-0000A61A0000}"/>
    <cellStyle name="Normal 2 3 4 5 4 5" xfId="20065" xr:uid="{00000000-0005-0000-0000-0000A71A0000}"/>
    <cellStyle name="Normal 2 3 4 5 5" xfId="11655" xr:uid="{00000000-0005-0000-0000-0000A81A0000}"/>
    <cellStyle name="Normal 2 3 4 5 5 2" xfId="41986" xr:uid="{00000000-0005-0000-0000-0000A91A0000}"/>
    <cellStyle name="Normal 2 3 4 5 5 3" xfId="26753" xr:uid="{00000000-0005-0000-0000-0000AA1A0000}"/>
    <cellStyle name="Normal 2 3 4 5 6" xfId="6634" xr:uid="{00000000-0005-0000-0000-0000AB1A0000}"/>
    <cellStyle name="Normal 2 3 4 5 6 2" xfId="36969" xr:uid="{00000000-0005-0000-0000-0000AC1A0000}"/>
    <cellStyle name="Normal 2 3 4 5 6 3" xfId="21736" xr:uid="{00000000-0005-0000-0000-0000AD1A0000}"/>
    <cellStyle name="Normal 2 3 4 5 7" xfId="31957" xr:uid="{00000000-0005-0000-0000-0000AE1A0000}"/>
    <cellStyle name="Normal 2 3 4 5 8" xfId="16723" xr:uid="{00000000-0005-0000-0000-0000AF1A0000}"/>
    <cellStyle name="Normal 2 3 4 6" xfId="1979" xr:uid="{00000000-0005-0000-0000-0000B01A0000}"/>
    <cellStyle name="Normal 2 3 4 6 2" xfId="3671" xr:uid="{00000000-0005-0000-0000-0000B11A0000}"/>
    <cellStyle name="Normal 2 3 4 6 2 2" xfId="13744" xr:uid="{00000000-0005-0000-0000-0000B21A0000}"/>
    <cellStyle name="Normal 2 3 4 6 2 2 2" xfId="44075" xr:uid="{00000000-0005-0000-0000-0000B31A0000}"/>
    <cellStyle name="Normal 2 3 4 6 2 2 3" xfId="28842" xr:uid="{00000000-0005-0000-0000-0000B41A0000}"/>
    <cellStyle name="Normal 2 3 4 6 2 3" xfId="8724" xr:uid="{00000000-0005-0000-0000-0000B51A0000}"/>
    <cellStyle name="Normal 2 3 4 6 2 3 2" xfId="39058" xr:uid="{00000000-0005-0000-0000-0000B61A0000}"/>
    <cellStyle name="Normal 2 3 4 6 2 3 3" xfId="23825" xr:uid="{00000000-0005-0000-0000-0000B71A0000}"/>
    <cellStyle name="Normal 2 3 4 6 2 4" xfId="34045" xr:uid="{00000000-0005-0000-0000-0000B81A0000}"/>
    <cellStyle name="Normal 2 3 4 6 2 5" xfId="18812" xr:uid="{00000000-0005-0000-0000-0000B91A0000}"/>
    <cellStyle name="Normal 2 3 4 6 3" xfId="5363" xr:uid="{00000000-0005-0000-0000-0000BA1A0000}"/>
    <cellStyle name="Normal 2 3 4 6 3 2" xfId="15415" xr:uid="{00000000-0005-0000-0000-0000BB1A0000}"/>
    <cellStyle name="Normal 2 3 4 6 3 2 2" xfId="45746" xr:uid="{00000000-0005-0000-0000-0000BC1A0000}"/>
    <cellStyle name="Normal 2 3 4 6 3 2 3" xfId="30513" xr:uid="{00000000-0005-0000-0000-0000BD1A0000}"/>
    <cellStyle name="Normal 2 3 4 6 3 3" xfId="10395" xr:uid="{00000000-0005-0000-0000-0000BE1A0000}"/>
    <cellStyle name="Normal 2 3 4 6 3 3 2" xfId="40729" xr:uid="{00000000-0005-0000-0000-0000BF1A0000}"/>
    <cellStyle name="Normal 2 3 4 6 3 3 3" xfId="25496" xr:uid="{00000000-0005-0000-0000-0000C01A0000}"/>
    <cellStyle name="Normal 2 3 4 6 3 4" xfId="35716" xr:uid="{00000000-0005-0000-0000-0000C11A0000}"/>
    <cellStyle name="Normal 2 3 4 6 3 5" xfId="20483" xr:uid="{00000000-0005-0000-0000-0000C21A0000}"/>
    <cellStyle name="Normal 2 3 4 6 4" xfId="12073" xr:uid="{00000000-0005-0000-0000-0000C31A0000}"/>
    <cellStyle name="Normal 2 3 4 6 4 2" xfId="42404" xr:uid="{00000000-0005-0000-0000-0000C41A0000}"/>
    <cellStyle name="Normal 2 3 4 6 4 3" xfId="27171" xr:uid="{00000000-0005-0000-0000-0000C51A0000}"/>
    <cellStyle name="Normal 2 3 4 6 5" xfId="7052" xr:uid="{00000000-0005-0000-0000-0000C61A0000}"/>
    <cellStyle name="Normal 2 3 4 6 5 2" xfId="37387" xr:uid="{00000000-0005-0000-0000-0000C71A0000}"/>
    <cellStyle name="Normal 2 3 4 6 5 3" xfId="22154" xr:uid="{00000000-0005-0000-0000-0000C81A0000}"/>
    <cellStyle name="Normal 2 3 4 6 6" xfId="32375" xr:uid="{00000000-0005-0000-0000-0000C91A0000}"/>
    <cellStyle name="Normal 2 3 4 6 7" xfId="17141" xr:uid="{00000000-0005-0000-0000-0000CA1A0000}"/>
    <cellStyle name="Normal 2 3 4 7" xfId="2830" xr:uid="{00000000-0005-0000-0000-0000CB1A0000}"/>
    <cellStyle name="Normal 2 3 4 7 2" xfId="12908" xr:uid="{00000000-0005-0000-0000-0000CC1A0000}"/>
    <cellStyle name="Normal 2 3 4 7 2 2" xfId="43239" xr:uid="{00000000-0005-0000-0000-0000CD1A0000}"/>
    <cellStyle name="Normal 2 3 4 7 2 3" xfId="28006" xr:uid="{00000000-0005-0000-0000-0000CE1A0000}"/>
    <cellStyle name="Normal 2 3 4 7 3" xfId="7888" xr:uid="{00000000-0005-0000-0000-0000CF1A0000}"/>
    <cellStyle name="Normal 2 3 4 7 3 2" xfId="38222" xr:uid="{00000000-0005-0000-0000-0000D01A0000}"/>
    <cellStyle name="Normal 2 3 4 7 3 3" xfId="22989" xr:uid="{00000000-0005-0000-0000-0000D11A0000}"/>
    <cellStyle name="Normal 2 3 4 7 4" xfId="33209" xr:uid="{00000000-0005-0000-0000-0000D21A0000}"/>
    <cellStyle name="Normal 2 3 4 7 5" xfId="17976" xr:uid="{00000000-0005-0000-0000-0000D31A0000}"/>
    <cellStyle name="Normal 2 3 4 8" xfId="4524" xr:uid="{00000000-0005-0000-0000-0000D41A0000}"/>
    <cellStyle name="Normal 2 3 4 8 2" xfId="14579" xr:uid="{00000000-0005-0000-0000-0000D51A0000}"/>
    <cellStyle name="Normal 2 3 4 8 2 2" xfId="44910" xr:uid="{00000000-0005-0000-0000-0000D61A0000}"/>
    <cellStyle name="Normal 2 3 4 8 2 3" xfId="29677" xr:uid="{00000000-0005-0000-0000-0000D71A0000}"/>
    <cellStyle name="Normal 2 3 4 8 3" xfId="9559" xr:uid="{00000000-0005-0000-0000-0000D81A0000}"/>
    <cellStyle name="Normal 2 3 4 8 3 2" xfId="39893" xr:uid="{00000000-0005-0000-0000-0000D91A0000}"/>
    <cellStyle name="Normal 2 3 4 8 3 3" xfId="24660" xr:uid="{00000000-0005-0000-0000-0000DA1A0000}"/>
    <cellStyle name="Normal 2 3 4 8 4" xfId="34880" xr:uid="{00000000-0005-0000-0000-0000DB1A0000}"/>
    <cellStyle name="Normal 2 3 4 8 5" xfId="19647" xr:uid="{00000000-0005-0000-0000-0000DC1A0000}"/>
    <cellStyle name="Normal 2 3 4 9" xfId="11235" xr:uid="{00000000-0005-0000-0000-0000DD1A0000}"/>
    <cellStyle name="Normal 2 3 4 9 2" xfId="41568" xr:uid="{00000000-0005-0000-0000-0000DE1A0000}"/>
    <cellStyle name="Normal 2 3 4 9 3" xfId="26335" xr:uid="{00000000-0005-0000-0000-0000DF1A0000}"/>
    <cellStyle name="Normal 2 3 5" xfId="847" xr:uid="{00000000-0005-0000-0000-0000E01A0000}"/>
    <cellStyle name="Normal 2 3 5 10" xfId="6215" xr:uid="{00000000-0005-0000-0000-0000E11A0000}"/>
    <cellStyle name="Normal 2 3 5 10 2" xfId="36552" xr:uid="{00000000-0005-0000-0000-0000E21A0000}"/>
    <cellStyle name="Normal 2 3 5 10 3" xfId="21319" xr:uid="{00000000-0005-0000-0000-0000E31A0000}"/>
    <cellStyle name="Normal 2 3 5 11" xfId="31543" xr:uid="{00000000-0005-0000-0000-0000E41A0000}"/>
    <cellStyle name="Normal 2 3 5 12" xfId="16304" xr:uid="{00000000-0005-0000-0000-0000E51A0000}"/>
    <cellStyle name="Normal 2 3 5 2" xfId="1179" xr:uid="{00000000-0005-0000-0000-0000E61A0000}"/>
    <cellStyle name="Normal 2 3 5 2 10" xfId="31595" xr:uid="{00000000-0005-0000-0000-0000E71A0000}"/>
    <cellStyle name="Normal 2 3 5 2 11" xfId="16358" xr:uid="{00000000-0005-0000-0000-0000E81A0000}"/>
    <cellStyle name="Normal 2 3 5 2 2" xfId="1287" xr:uid="{00000000-0005-0000-0000-0000E91A0000}"/>
    <cellStyle name="Normal 2 3 5 2 2 10" xfId="16462" xr:uid="{00000000-0005-0000-0000-0000EA1A0000}"/>
    <cellStyle name="Normal 2 3 5 2 2 2" xfId="1504" xr:uid="{00000000-0005-0000-0000-0000EB1A0000}"/>
    <cellStyle name="Normal 2 3 5 2 2 2 2" xfId="1925" xr:uid="{00000000-0005-0000-0000-0000EC1A0000}"/>
    <cellStyle name="Normal 2 3 5 2 2 2 2 2" xfId="2764" xr:uid="{00000000-0005-0000-0000-0000ED1A0000}"/>
    <cellStyle name="Normal 2 3 5 2 2 2 2 2 2" xfId="4454" xr:uid="{00000000-0005-0000-0000-0000EE1A0000}"/>
    <cellStyle name="Normal 2 3 5 2 2 2 2 2 2 2" xfId="14527" xr:uid="{00000000-0005-0000-0000-0000EF1A0000}"/>
    <cellStyle name="Normal 2 3 5 2 2 2 2 2 2 2 2" xfId="44858" xr:uid="{00000000-0005-0000-0000-0000F01A0000}"/>
    <cellStyle name="Normal 2 3 5 2 2 2 2 2 2 2 3" xfId="29625" xr:uid="{00000000-0005-0000-0000-0000F11A0000}"/>
    <cellStyle name="Normal 2 3 5 2 2 2 2 2 2 3" xfId="9507" xr:uid="{00000000-0005-0000-0000-0000F21A0000}"/>
    <cellStyle name="Normal 2 3 5 2 2 2 2 2 2 3 2" xfId="39841" xr:uid="{00000000-0005-0000-0000-0000F31A0000}"/>
    <cellStyle name="Normal 2 3 5 2 2 2 2 2 2 3 3" xfId="24608" xr:uid="{00000000-0005-0000-0000-0000F41A0000}"/>
    <cellStyle name="Normal 2 3 5 2 2 2 2 2 2 4" xfId="34828" xr:uid="{00000000-0005-0000-0000-0000F51A0000}"/>
    <cellStyle name="Normal 2 3 5 2 2 2 2 2 2 5" xfId="19595" xr:uid="{00000000-0005-0000-0000-0000F61A0000}"/>
    <cellStyle name="Normal 2 3 5 2 2 2 2 2 3" xfId="6146" xr:uid="{00000000-0005-0000-0000-0000F71A0000}"/>
    <cellStyle name="Normal 2 3 5 2 2 2 2 2 3 2" xfId="16198" xr:uid="{00000000-0005-0000-0000-0000F81A0000}"/>
    <cellStyle name="Normal 2 3 5 2 2 2 2 2 3 2 2" xfId="46529" xr:uid="{00000000-0005-0000-0000-0000F91A0000}"/>
    <cellStyle name="Normal 2 3 5 2 2 2 2 2 3 2 3" xfId="31296" xr:uid="{00000000-0005-0000-0000-0000FA1A0000}"/>
    <cellStyle name="Normal 2 3 5 2 2 2 2 2 3 3" xfId="11178" xr:uid="{00000000-0005-0000-0000-0000FB1A0000}"/>
    <cellStyle name="Normal 2 3 5 2 2 2 2 2 3 3 2" xfId="41512" xr:uid="{00000000-0005-0000-0000-0000FC1A0000}"/>
    <cellStyle name="Normal 2 3 5 2 2 2 2 2 3 3 3" xfId="26279" xr:uid="{00000000-0005-0000-0000-0000FD1A0000}"/>
    <cellStyle name="Normal 2 3 5 2 2 2 2 2 3 4" xfId="36499" xr:uid="{00000000-0005-0000-0000-0000FE1A0000}"/>
    <cellStyle name="Normal 2 3 5 2 2 2 2 2 3 5" xfId="21266" xr:uid="{00000000-0005-0000-0000-0000FF1A0000}"/>
    <cellStyle name="Normal 2 3 5 2 2 2 2 2 4" xfId="12856" xr:uid="{00000000-0005-0000-0000-0000001B0000}"/>
    <cellStyle name="Normal 2 3 5 2 2 2 2 2 4 2" xfId="43187" xr:uid="{00000000-0005-0000-0000-0000011B0000}"/>
    <cellStyle name="Normal 2 3 5 2 2 2 2 2 4 3" xfId="27954" xr:uid="{00000000-0005-0000-0000-0000021B0000}"/>
    <cellStyle name="Normal 2 3 5 2 2 2 2 2 5" xfId="7835" xr:uid="{00000000-0005-0000-0000-0000031B0000}"/>
    <cellStyle name="Normal 2 3 5 2 2 2 2 2 5 2" xfId="38170" xr:uid="{00000000-0005-0000-0000-0000041B0000}"/>
    <cellStyle name="Normal 2 3 5 2 2 2 2 2 5 3" xfId="22937" xr:uid="{00000000-0005-0000-0000-0000051B0000}"/>
    <cellStyle name="Normal 2 3 5 2 2 2 2 2 6" xfId="33158" xr:uid="{00000000-0005-0000-0000-0000061B0000}"/>
    <cellStyle name="Normal 2 3 5 2 2 2 2 2 7" xfId="17924" xr:uid="{00000000-0005-0000-0000-0000071B0000}"/>
    <cellStyle name="Normal 2 3 5 2 2 2 2 3" xfId="3617" xr:uid="{00000000-0005-0000-0000-0000081B0000}"/>
    <cellStyle name="Normal 2 3 5 2 2 2 2 3 2" xfId="13691" xr:uid="{00000000-0005-0000-0000-0000091B0000}"/>
    <cellStyle name="Normal 2 3 5 2 2 2 2 3 2 2" xfId="44022" xr:uid="{00000000-0005-0000-0000-00000A1B0000}"/>
    <cellStyle name="Normal 2 3 5 2 2 2 2 3 2 3" xfId="28789" xr:uid="{00000000-0005-0000-0000-00000B1B0000}"/>
    <cellStyle name="Normal 2 3 5 2 2 2 2 3 3" xfId="8671" xr:uid="{00000000-0005-0000-0000-00000C1B0000}"/>
    <cellStyle name="Normal 2 3 5 2 2 2 2 3 3 2" xfId="39005" xr:uid="{00000000-0005-0000-0000-00000D1B0000}"/>
    <cellStyle name="Normal 2 3 5 2 2 2 2 3 3 3" xfId="23772" xr:uid="{00000000-0005-0000-0000-00000E1B0000}"/>
    <cellStyle name="Normal 2 3 5 2 2 2 2 3 4" xfId="33992" xr:uid="{00000000-0005-0000-0000-00000F1B0000}"/>
    <cellStyle name="Normal 2 3 5 2 2 2 2 3 5" xfId="18759" xr:uid="{00000000-0005-0000-0000-0000101B0000}"/>
    <cellStyle name="Normal 2 3 5 2 2 2 2 4" xfId="5310" xr:uid="{00000000-0005-0000-0000-0000111B0000}"/>
    <cellStyle name="Normal 2 3 5 2 2 2 2 4 2" xfId="15362" xr:uid="{00000000-0005-0000-0000-0000121B0000}"/>
    <cellStyle name="Normal 2 3 5 2 2 2 2 4 2 2" xfId="45693" xr:uid="{00000000-0005-0000-0000-0000131B0000}"/>
    <cellStyle name="Normal 2 3 5 2 2 2 2 4 2 3" xfId="30460" xr:uid="{00000000-0005-0000-0000-0000141B0000}"/>
    <cellStyle name="Normal 2 3 5 2 2 2 2 4 3" xfId="10342" xr:uid="{00000000-0005-0000-0000-0000151B0000}"/>
    <cellStyle name="Normal 2 3 5 2 2 2 2 4 3 2" xfId="40676" xr:uid="{00000000-0005-0000-0000-0000161B0000}"/>
    <cellStyle name="Normal 2 3 5 2 2 2 2 4 3 3" xfId="25443" xr:uid="{00000000-0005-0000-0000-0000171B0000}"/>
    <cellStyle name="Normal 2 3 5 2 2 2 2 4 4" xfId="35663" xr:uid="{00000000-0005-0000-0000-0000181B0000}"/>
    <cellStyle name="Normal 2 3 5 2 2 2 2 4 5" xfId="20430" xr:uid="{00000000-0005-0000-0000-0000191B0000}"/>
    <cellStyle name="Normal 2 3 5 2 2 2 2 5" xfId="12020" xr:uid="{00000000-0005-0000-0000-00001A1B0000}"/>
    <cellStyle name="Normal 2 3 5 2 2 2 2 5 2" xfId="42351" xr:uid="{00000000-0005-0000-0000-00001B1B0000}"/>
    <cellStyle name="Normal 2 3 5 2 2 2 2 5 3" xfId="27118" xr:uid="{00000000-0005-0000-0000-00001C1B0000}"/>
    <cellStyle name="Normal 2 3 5 2 2 2 2 6" xfId="6999" xr:uid="{00000000-0005-0000-0000-00001D1B0000}"/>
    <cellStyle name="Normal 2 3 5 2 2 2 2 6 2" xfId="37334" xr:uid="{00000000-0005-0000-0000-00001E1B0000}"/>
    <cellStyle name="Normal 2 3 5 2 2 2 2 6 3" xfId="22101" xr:uid="{00000000-0005-0000-0000-00001F1B0000}"/>
    <cellStyle name="Normal 2 3 5 2 2 2 2 7" xfId="32322" xr:uid="{00000000-0005-0000-0000-0000201B0000}"/>
    <cellStyle name="Normal 2 3 5 2 2 2 2 8" xfId="17088" xr:uid="{00000000-0005-0000-0000-0000211B0000}"/>
    <cellStyle name="Normal 2 3 5 2 2 2 3" xfId="2346" xr:uid="{00000000-0005-0000-0000-0000221B0000}"/>
    <cellStyle name="Normal 2 3 5 2 2 2 3 2" xfId="4036" xr:uid="{00000000-0005-0000-0000-0000231B0000}"/>
    <cellStyle name="Normal 2 3 5 2 2 2 3 2 2" xfId="14109" xr:uid="{00000000-0005-0000-0000-0000241B0000}"/>
    <cellStyle name="Normal 2 3 5 2 2 2 3 2 2 2" xfId="44440" xr:uid="{00000000-0005-0000-0000-0000251B0000}"/>
    <cellStyle name="Normal 2 3 5 2 2 2 3 2 2 3" xfId="29207" xr:uid="{00000000-0005-0000-0000-0000261B0000}"/>
    <cellStyle name="Normal 2 3 5 2 2 2 3 2 3" xfId="9089" xr:uid="{00000000-0005-0000-0000-0000271B0000}"/>
    <cellStyle name="Normal 2 3 5 2 2 2 3 2 3 2" xfId="39423" xr:uid="{00000000-0005-0000-0000-0000281B0000}"/>
    <cellStyle name="Normal 2 3 5 2 2 2 3 2 3 3" xfId="24190" xr:uid="{00000000-0005-0000-0000-0000291B0000}"/>
    <cellStyle name="Normal 2 3 5 2 2 2 3 2 4" xfId="34410" xr:uid="{00000000-0005-0000-0000-00002A1B0000}"/>
    <cellStyle name="Normal 2 3 5 2 2 2 3 2 5" xfId="19177" xr:uid="{00000000-0005-0000-0000-00002B1B0000}"/>
    <cellStyle name="Normal 2 3 5 2 2 2 3 3" xfId="5728" xr:uid="{00000000-0005-0000-0000-00002C1B0000}"/>
    <cellStyle name="Normal 2 3 5 2 2 2 3 3 2" xfId="15780" xr:uid="{00000000-0005-0000-0000-00002D1B0000}"/>
    <cellStyle name="Normal 2 3 5 2 2 2 3 3 2 2" xfId="46111" xr:uid="{00000000-0005-0000-0000-00002E1B0000}"/>
    <cellStyle name="Normal 2 3 5 2 2 2 3 3 2 3" xfId="30878" xr:uid="{00000000-0005-0000-0000-00002F1B0000}"/>
    <cellStyle name="Normal 2 3 5 2 2 2 3 3 3" xfId="10760" xr:uid="{00000000-0005-0000-0000-0000301B0000}"/>
    <cellStyle name="Normal 2 3 5 2 2 2 3 3 3 2" xfId="41094" xr:uid="{00000000-0005-0000-0000-0000311B0000}"/>
    <cellStyle name="Normal 2 3 5 2 2 2 3 3 3 3" xfId="25861" xr:uid="{00000000-0005-0000-0000-0000321B0000}"/>
    <cellStyle name="Normal 2 3 5 2 2 2 3 3 4" xfId="36081" xr:uid="{00000000-0005-0000-0000-0000331B0000}"/>
    <cellStyle name="Normal 2 3 5 2 2 2 3 3 5" xfId="20848" xr:uid="{00000000-0005-0000-0000-0000341B0000}"/>
    <cellStyle name="Normal 2 3 5 2 2 2 3 4" xfId="12438" xr:uid="{00000000-0005-0000-0000-0000351B0000}"/>
    <cellStyle name="Normal 2 3 5 2 2 2 3 4 2" xfId="42769" xr:uid="{00000000-0005-0000-0000-0000361B0000}"/>
    <cellStyle name="Normal 2 3 5 2 2 2 3 4 3" xfId="27536" xr:uid="{00000000-0005-0000-0000-0000371B0000}"/>
    <cellStyle name="Normal 2 3 5 2 2 2 3 5" xfId="7417" xr:uid="{00000000-0005-0000-0000-0000381B0000}"/>
    <cellStyle name="Normal 2 3 5 2 2 2 3 5 2" xfId="37752" xr:uid="{00000000-0005-0000-0000-0000391B0000}"/>
    <cellStyle name="Normal 2 3 5 2 2 2 3 5 3" xfId="22519" xr:uid="{00000000-0005-0000-0000-00003A1B0000}"/>
    <cellStyle name="Normal 2 3 5 2 2 2 3 6" xfId="32740" xr:uid="{00000000-0005-0000-0000-00003B1B0000}"/>
    <cellStyle name="Normal 2 3 5 2 2 2 3 7" xfId="17506" xr:uid="{00000000-0005-0000-0000-00003C1B0000}"/>
    <cellStyle name="Normal 2 3 5 2 2 2 4" xfId="3199" xr:uid="{00000000-0005-0000-0000-00003D1B0000}"/>
    <cellStyle name="Normal 2 3 5 2 2 2 4 2" xfId="13273" xr:uid="{00000000-0005-0000-0000-00003E1B0000}"/>
    <cellStyle name="Normal 2 3 5 2 2 2 4 2 2" xfId="43604" xr:uid="{00000000-0005-0000-0000-00003F1B0000}"/>
    <cellStyle name="Normal 2 3 5 2 2 2 4 2 3" xfId="28371" xr:uid="{00000000-0005-0000-0000-0000401B0000}"/>
    <cellStyle name="Normal 2 3 5 2 2 2 4 3" xfId="8253" xr:uid="{00000000-0005-0000-0000-0000411B0000}"/>
    <cellStyle name="Normal 2 3 5 2 2 2 4 3 2" xfId="38587" xr:uid="{00000000-0005-0000-0000-0000421B0000}"/>
    <cellStyle name="Normal 2 3 5 2 2 2 4 3 3" xfId="23354" xr:uid="{00000000-0005-0000-0000-0000431B0000}"/>
    <cellStyle name="Normal 2 3 5 2 2 2 4 4" xfId="33574" xr:uid="{00000000-0005-0000-0000-0000441B0000}"/>
    <cellStyle name="Normal 2 3 5 2 2 2 4 5" xfId="18341" xr:uid="{00000000-0005-0000-0000-0000451B0000}"/>
    <cellStyle name="Normal 2 3 5 2 2 2 5" xfId="4892" xr:uid="{00000000-0005-0000-0000-0000461B0000}"/>
    <cellStyle name="Normal 2 3 5 2 2 2 5 2" xfId="14944" xr:uid="{00000000-0005-0000-0000-0000471B0000}"/>
    <cellStyle name="Normal 2 3 5 2 2 2 5 2 2" xfId="45275" xr:uid="{00000000-0005-0000-0000-0000481B0000}"/>
    <cellStyle name="Normal 2 3 5 2 2 2 5 2 3" xfId="30042" xr:uid="{00000000-0005-0000-0000-0000491B0000}"/>
    <cellStyle name="Normal 2 3 5 2 2 2 5 3" xfId="9924" xr:uid="{00000000-0005-0000-0000-00004A1B0000}"/>
    <cellStyle name="Normal 2 3 5 2 2 2 5 3 2" xfId="40258" xr:uid="{00000000-0005-0000-0000-00004B1B0000}"/>
    <cellStyle name="Normal 2 3 5 2 2 2 5 3 3" xfId="25025" xr:uid="{00000000-0005-0000-0000-00004C1B0000}"/>
    <cellStyle name="Normal 2 3 5 2 2 2 5 4" xfId="35245" xr:uid="{00000000-0005-0000-0000-00004D1B0000}"/>
    <cellStyle name="Normal 2 3 5 2 2 2 5 5" xfId="20012" xr:uid="{00000000-0005-0000-0000-00004E1B0000}"/>
    <cellStyle name="Normal 2 3 5 2 2 2 6" xfId="11602" xr:uid="{00000000-0005-0000-0000-00004F1B0000}"/>
    <cellStyle name="Normal 2 3 5 2 2 2 6 2" xfId="41933" xr:uid="{00000000-0005-0000-0000-0000501B0000}"/>
    <cellStyle name="Normal 2 3 5 2 2 2 6 3" xfId="26700" xr:uid="{00000000-0005-0000-0000-0000511B0000}"/>
    <cellStyle name="Normal 2 3 5 2 2 2 7" xfId="6581" xr:uid="{00000000-0005-0000-0000-0000521B0000}"/>
    <cellStyle name="Normal 2 3 5 2 2 2 7 2" xfId="36916" xr:uid="{00000000-0005-0000-0000-0000531B0000}"/>
    <cellStyle name="Normal 2 3 5 2 2 2 7 3" xfId="21683" xr:uid="{00000000-0005-0000-0000-0000541B0000}"/>
    <cellStyle name="Normal 2 3 5 2 2 2 8" xfId="31904" xr:uid="{00000000-0005-0000-0000-0000551B0000}"/>
    <cellStyle name="Normal 2 3 5 2 2 2 9" xfId="16670" xr:uid="{00000000-0005-0000-0000-0000561B0000}"/>
    <cellStyle name="Normal 2 3 5 2 2 3" xfId="1717" xr:uid="{00000000-0005-0000-0000-0000571B0000}"/>
    <cellStyle name="Normal 2 3 5 2 2 3 2" xfId="2556" xr:uid="{00000000-0005-0000-0000-0000581B0000}"/>
    <cellStyle name="Normal 2 3 5 2 2 3 2 2" xfId="4246" xr:uid="{00000000-0005-0000-0000-0000591B0000}"/>
    <cellStyle name="Normal 2 3 5 2 2 3 2 2 2" xfId="14319" xr:uid="{00000000-0005-0000-0000-00005A1B0000}"/>
    <cellStyle name="Normal 2 3 5 2 2 3 2 2 2 2" xfId="44650" xr:uid="{00000000-0005-0000-0000-00005B1B0000}"/>
    <cellStyle name="Normal 2 3 5 2 2 3 2 2 2 3" xfId="29417" xr:uid="{00000000-0005-0000-0000-00005C1B0000}"/>
    <cellStyle name="Normal 2 3 5 2 2 3 2 2 3" xfId="9299" xr:uid="{00000000-0005-0000-0000-00005D1B0000}"/>
    <cellStyle name="Normal 2 3 5 2 2 3 2 2 3 2" xfId="39633" xr:uid="{00000000-0005-0000-0000-00005E1B0000}"/>
    <cellStyle name="Normal 2 3 5 2 2 3 2 2 3 3" xfId="24400" xr:uid="{00000000-0005-0000-0000-00005F1B0000}"/>
    <cellStyle name="Normal 2 3 5 2 2 3 2 2 4" xfId="34620" xr:uid="{00000000-0005-0000-0000-0000601B0000}"/>
    <cellStyle name="Normal 2 3 5 2 2 3 2 2 5" xfId="19387" xr:uid="{00000000-0005-0000-0000-0000611B0000}"/>
    <cellStyle name="Normal 2 3 5 2 2 3 2 3" xfId="5938" xr:uid="{00000000-0005-0000-0000-0000621B0000}"/>
    <cellStyle name="Normal 2 3 5 2 2 3 2 3 2" xfId="15990" xr:uid="{00000000-0005-0000-0000-0000631B0000}"/>
    <cellStyle name="Normal 2 3 5 2 2 3 2 3 2 2" xfId="46321" xr:uid="{00000000-0005-0000-0000-0000641B0000}"/>
    <cellStyle name="Normal 2 3 5 2 2 3 2 3 2 3" xfId="31088" xr:uid="{00000000-0005-0000-0000-0000651B0000}"/>
    <cellStyle name="Normal 2 3 5 2 2 3 2 3 3" xfId="10970" xr:uid="{00000000-0005-0000-0000-0000661B0000}"/>
    <cellStyle name="Normal 2 3 5 2 2 3 2 3 3 2" xfId="41304" xr:uid="{00000000-0005-0000-0000-0000671B0000}"/>
    <cellStyle name="Normal 2 3 5 2 2 3 2 3 3 3" xfId="26071" xr:uid="{00000000-0005-0000-0000-0000681B0000}"/>
    <cellStyle name="Normal 2 3 5 2 2 3 2 3 4" xfId="36291" xr:uid="{00000000-0005-0000-0000-0000691B0000}"/>
    <cellStyle name="Normal 2 3 5 2 2 3 2 3 5" xfId="21058" xr:uid="{00000000-0005-0000-0000-00006A1B0000}"/>
    <cellStyle name="Normal 2 3 5 2 2 3 2 4" xfId="12648" xr:uid="{00000000-0005-0000-0000-00006B1B0000}"/>
    <cellStyle name="Normal 2 3 5 2 2 3 2 4 2" xfId="42979" xr:uid="{00000000-0005-0000-0000-00006C1B0000}"/>
    <cellStyle name="Normal 2 3 5 2 2 3 2 4 3" xfId="27746" xr:uid="{00000000-0005-0000-0000-00006D1B0000}"/>
    <cellStyle name="Normal 2 3 5 2 2 3 2 5" xfId="7627" xr:uid="{00000000-0005-0000-0000-00006E1B0000}"/>
    <cellStyle name="Normal 2 3 5 2 2 3 2 5 2" xfId="37962" xr:uid="{00000000-0005-0000-0000-00006F1B0000}"/>
    <cellStyle name="Normal 2 3 5 2 2 3 2 5 3" xfId="22729" xr:uid="{00000000-0005-0000-0000-0000701B0000}"/>
    <cellStyle name="Normal 2 3 5 2 2 3 2 6" xfId="32950" xr:uid="{00000000-0005-0000-0000-0000711B0000}"/>
    <cellStyle name="Normal 2 3 5 2 2 3 2 7" xfId="17716" xr:uid="{00000000-0005-0000-0000-0000721B0000}"/>
    <cellStyle name="Normal 2 3 5 2 2 3 3" xfId="3409" xr:uid="{00000000-0005-0000-0000-0000731B0000}"/>
    <cellStyle name="Normal 2 3 5 2 2 3 3 2" xfId="13483" xr:uid="{00000000-0005-0000-0000-0000741B0000}"/>
    <cellStyle name="Normal 2 3 5 2 2 3 3 2 2" xfId="43814" xr:uid="{00000000-0005-0000-0000-0000751B0000}"/>
    <cellStyle name="Normal 2 3 5 2 2 3 3 2 3" xfId="28581" xr:uid="{00000000-0005-0000-0000-0000761B0000}"/>
    <cellStyle name="Normal 2 3 5 2 2 3 3 3" xfId="8463" xr:uid="{00000000-0005-0000-0000-0000771B0000}"/>
    <cellStyle name="Normal 2 3 5 2 2 3 3 3 2" xfId="38797" xr:uid="{00000000-0005-0000-0000-0000781B0000}"/>
    <cellStyle name="Normal 2 3 5 2 2 3 3 3 3" xfId="23564" xr:uid="{00000000-0005-0000-0000-0000791B0000}"/>
    <cellStyle name="Normal 2 3 5 2 2 3 3 4" xfId="33784" xr:uid="{00000000-0005-0000-0000-00007A1B0000}"/>
    <cellStyle name="Normal 2 3 5 2 2 3 3 5" xfId="18551" xr:uid="{00000000-0005-0000-0000-00007B1B0000}"/>
    <cellStyle name="Normal 2 3 5 2 2 3 4" xfId="5102" xr:uid="{00000000-0005-0000-0000-00007C1B0000}"/>
    <cellStyle name="Normal 2 3 5 2 2 3 4 2" xfId="15154" xr:uid="{00000000-0005-0000-0000-00007D1B0000}"/>
    <cellStyle name="Normal 2 3 5 2 2 3 4 2 2" xfId="45485" xr:uid="{00000000-0005-0000-0000-00007E1B0000}"/>
    <cellStyle name="Normal 2 3 5 2 2 3 4 2 3" xfId="30252" xr:uid="{00000000-0005-0000-0000-00007F1B0000}"/>
    <cellStyle name="Normal 2 3 5 2 2 3 4 3" xfId="10134" xr:uid="{00000000-0005-0000-0000-0000801B0000}"/>
    <cellStyle name="Normal 2 3 5 2 2 3 4 3 2" xfId="40468" xr:uid="{00000000-0005-0000-0000-0000811B0000}"/>
    <cellStyle name="Normal 2 3 5 2 2 3 4 3 3" xfId="25235" xr:uid="{00000000-0005-0000-0000-0000821B0000}"/>
    <cellStyle name="Normal 2 3 5 2 2 3 4 4" xfId="35455" xr:uid="{00000000-0005-0000-0000-0000831B0000}"/>
    <cellStyle name="Normal 2 3 5 2 2 3 4 5" xfId="20222" xr:uid="{00000000-0005-0000-0000-0000841B0000}"/>
    <cellStyle name="Normal 2 3 5 2 2 3 5" xfId="11812" xr:uid="{00000000-0005-0000-0000-0000851B0000}"/>
    <cellStyle name="Normal 2 3 5 2 2 3 5 2" xfId="42143" xr:uid="{00000000-0005-0000-0000-0000861B0000}"/>
    <cellStyle name="Normal 2 3 5 2 2 3 5 3" xfId="26910" xr:uid="{00000000-0005-0000-0000-0000871B0000}"/>
    <cellStyle name="Normal 2 3 5 2 2 3 6" xfId="6791" xr:uid="{00000000-0005-0000-0000-0000881B0000}"/>
    <cellStyle name="Normal 2 3 5 2 2 3 6 2" xfId="37126" xr:uid="{00000000-0005-0000-0000-0000891B0000}"/>
    <cellStyle name="Normal 2 3 5 2 2 3 6 3" xfId="21893" xr:uid="{00000000-0005-0000-0000-00008A1B0000}"/>
    <cellStyle name="Normal 2 3 5 2 2 3 7" xfId="32114" xr:uid="{00000000-0005-0000-0000-00008B1B0000}"/>
    <cellStyle name="Normal 2 3 5 2 2 3 8" xfId="16880" xr:uid="{00000000-0005-0000-0000-00008C1B0000}"/>
    <cellStyle name="Normal 2 3 5 2 2 4" xfId="2138" xr:uid="{00000000-0005-0000-0000-00008D1B0000}"/>
    <cellStyle name="Normal 2 3 5 2 2 4 2" xfId="3828" xr:uid="{00000000-0005-0000-0000-00008E1B0000}"/>
    <cellStyle name="Normal 2 3 5 2 2 4 2 2" xfId="13901" xr:uid="{00000000-0005-0000-0000-00008F1B0000}"/>
    <cellStyle name="Normal 2 3 5 2 2 4 2 2 2" xfId="44232" xr:uid="{00000000-0005-0000-0000-0000901B0000}"/>
    <cellStyle name="Normal 2 3 5 2 2 4 2 2 3" xfId="28999" xr:uid="{00000000-0005-0000-0000-0000911B0000}"/>
    <cellStyle name="Normal 2 3 5 2 2 4 2 3" xfId="8881" xr:uid="{00000000-0005-0000-0000-0000921B0000}"/>
    <cellStyle name="Normal 2 3 5 2 2 4 2 3 2" xfId="39215" xr:uid="{00000000-0005-0000-0000-0000931B0000}"/>
    <cellStyle name="Normal 2 3 5 2 2 4 2 3 3" xfId="23982" xr:uid="{00000000-0005-0000-0000-0000941B0000}"/>
    <cellStyle name="Normal 2 3 5 2 2 4 2 4" xfId="34202" xr:uid="{00000000-0005-0000-0000-0000951B0000}"/>
    <cellStyle name="Normal 2 3 5 2 2 4 2 5" xfId="18969" xr:uid="{00000000-0005-0000-0000-0000961B0000}"/>
    <cellStyle name="Normal 2 3 5 2 2 4 3" xfId="5520" xr:uid="{00000000-0005-0000-0000-0000971B0000}"/>
    <cellStyle name="Normal 2 3 5 2 2 4 3 2" xfId="15572" xr:uid="{00000000-0005-0000-0000-0000981B0000}"/>
    <cellStyle name="Normal 2 3 5 2 2 4 3 2 2" xfId="45903" xr:uid="{00000000-0005-0000-0000-0000991B0000}"/>
    <cellStyle name="Normal 2 3 5 2 2 4 3 2 3" xfId="30670" xr:uid="{00000000-0005-0000-0000-00009A1B0000}"/>
    <cellStyle name="Normal 2 3 5 2 2 4 3 3" xfId="10552" xr:uid="{00000000-0005-0000-0000-00009B1B0000}"/>
    <cellStyle name="Normal 2 3 5 2 2 4 3 3 2" xfId="40886" xr:uid="{00000000-0005-0000-0000-00009C1B0000}"/>
    <cellStyle name="Normal 2 3 5 2 2 4 3 3 3" xfId="25653" xr:uid="{00000000-0005-0000-0000-00009D1B0000}"/>
    <cellStyle name="Normal 2 3 5 2 2 4 3 4" xfId="35873" xr:uid="{00000000-0005-0000-0000-00009E1B0000}"/>
    <cellStyle name="Normal 2 3 5 2 2 4 3 5" xfId="20640" xr:uid="{00000000-0005-0000-0000-00009F1B0000}"/>
    <cellStyle name="Normal 2 3 5 2 2 4 4" xfId="12230" xr:uid="{00000000-0005-0000-0000-0000A01B0000}"/>
    <cellStyle name="Normal 2 3 5 2 2 4 4 2" xfId="42561" xr:uid="{00000000-0005-0000-0000-0000A11B0000}"/>
    <cellStyle name="Normal 2 3 5 2 2 4 4 3" xfId="27328" xr:uid="{00000000-0005-0000-0000-0000A21B0000}"/>
    <cellStyle name="Normal 2 3 5 2 2 4 5" xfId="7209" xr:uid="{00000000-0005-0000-0000-0000A31B0000}"/>
    <cellStyle name="Normal 2 3 5 2 2 4 5 2" xfId="37544" xr:uid="{00000000-0005-0000-0000-0000A41B0000}"/>
    <cellStyle name="Normal 2 3 5 2 2 4 5 3" xfId="22311" xr:uid="{00000000-0005-0000-0000-0000A51B0000}"/>
    <cellStyle name="Normal 2 3 5 2 2 4 6" xfId="32532" xr:uid="{00000000-0005-0000-0000-0000A61B0000}"/>
    <cellStyle name="Normal 2 3 5 2 2 4 7" xfId="17298" xr:uid="{00000000-0005-0000-0000-0000A71B0000}"/>
    <cellStyle name="Normal 2 3 5 2 2 5" xfId="2991" xr:uid="{00000000-0005-0000-0000-0000A81B0000}"/>
    <cellStyle name="Normal 2 3 5 2 2 5 2" xfId="13065" xr:uid="{00000000-0005-0000-0000-0000A91B0000}"/>
    <cellStyle name="Normal 2 3 5 2 2 5 2 2" xfId="43396" xr:uid="{00000000-0005-0000-0000-0000AA1B0000}"/>
    <cellStyle name="Normal 2 3 5 2 2 5 2 3" xfId="28163" xr:uid="{00000000-0005-0000-0000-0000AB1B0000}"/>
    <cellStyle name="Normal 2 3 5 2 2 5 3" xfId="8045" xr:uid="{00000000-0005-0000-0000-0000AC1B0000}"/>
    <cellStyle name="Normal 2 3 5 2 2 5 3 2" xfId="38379" xr:uid="{00000000-0005-0000-0000-0000AD1B0000}"/>
    <cellStyle name="Normal 2 3 5 2 2 5 3 3" xfId="23146" xr:uid="{00000000-0005-0000-0000-0000AE1B0000}"/>
    <cellStyle name="Normal 2 3 5 2 2 5 4" xfId="33366" xr:uid="{00000000-0005-0000-0000-0000AF1B0000}"/>
    <cellStyle name="Normal 2 3 5 2 2 5 5" xfId="18133" xr:uid="{00000000-0005-0000-0000-0000B01B0000}"/>
    <cellStyle name="Normal 2 3 5 2 2 6" xfId="4684" xr:uid="{00000000-0005-0000-0000-0000B11B0000}"/>
    <cellStyle name="Normal 2 3 5 2 2 6 2" xfId="14736" xr:uid="{00000000-0005-0000-0000-0000B21B0000}"/>
    <cellStyle name="Normal 2 3 5 2 2 6 2 2" xfId="45067" xr:uid="{00000000-0005-0000-0000-0000B31B0000}"/>
    <cellStyle name="Normal 2 3 5 2 2 6 2 3" xfId="29834" xr:uid="{00000000-0005-0000-0000-0000B41B0000}"/>
    <cellStyle name="Normal 2 3 5 2 2 6 3" xfId="9716" xr:uid="{00000000-0005-0000-0000-0000B51B0000}"/>
    <cellStyle name="Normal 2 3 5 2 2 6 3 2" xfId="40050" xr:uid="{00000000-0005-0000-0000-0000B61B0000}"/>
    <cellStyle name="Normal 2 3 5 2 2 6 3 3" xfId="24817" xr:uid="{00000000-0005-0000-0000-0000B71B0000}"/>
    <cellStyle name="Normal 2 3 5 2 2 6 4" xfId="35037" xr:uid="{00000000-0005-0000-0000-0000B81B0000}"/>
    <cellStyle name="Normal 2 3 5 2 2 6 5" xfId="19804" xr:uid="{00000000-0005-0000-0000-0000B91B0000}"/>
    <cellStyle name="Normal 2 3 5 2 2 7" xfId="11394" xr:uid="{00000000-0005-0000-0000-0000BA1B0000}"/>
    <cellStyle name="Normal 2 3 5 2 2 7 2" xfId="41725" xr:uid="{00000000-0005-0000-0000-0000BB1B0000}"/>
    <cellStyle name="Normal 2 3 5 2 2 7 3" xfId="26492" xr:uid="{00000000-0005-0000-0000-0000BC1B0000}"/>
    <cellStyle name="Normal 2 3 5 2 2 8" xfId="6373" xr:uid="{00000000-0005-0000-0000-0000BD1B0000}"/>
    <cellStyle name="Normal 2 3 5 2 2 8 2" xfId="36708" xr:uid="{00000000-0005-0000-0000-0000BE1B0000}"/>
    <cellStyle name="Normal 2 3 5 2 2 8 3" xfId="21475" xr:uid="{00000000-0005-0000-0000-0000BF1B0000}"/>
    <cellStyle name="Normal 2 3 5 2 2 9" xfId="31696" xr:uid="{00000000-0005-0000-0000-0000C01B0000}"/>
    <cellStyle name="Normal 2 3 5 2 3" xfId="1400" xr:uid="{00000000-0005-0000-0000-0000C11B0000}"/>
    <cellStyle name="Normal 2 3 5 2 3 2" xfId="1821" xr:uid="{00000000-0005-0000-0000-0000C21B0000}"/>
    <cellStyle name="Normal 2 3 5 2 3 2 2" xfId="2660" xr:uid="{00000000-0005-0000-0000-0000C31B0000}"/>
    <cellStyle name="Normal 2 3 5 2 3 2 2 2" xfId="4350" xr:uid="{00000000-0005-0000-0000-0000C41B0000}"/>
    <cellStyle name="Normal 2 3 5 2 3 2 2 2 2" xfId="14423" xr:uid="{00000000-0005-0000-0000-0000C51B0000}"/>
    <cellStyle name="Normal 2 3 5 2 3 2 2 2 2 2" xfId="44754" xr:uid="{00000000-0005-0000-0000-0000C61B0000}"/>
    <cellStyle name="Normal 2 3 5 2 3 2 2 2 2 3" xfId="29521" xr:uid="{00000000-0005-0000-0000-0000C71B0000}"/>
    <cellStyle name="Normal 2 3 5 2 3 2 2 2 3" xfId="9403" xr:uid="{00000000-0005-0000-0000-0000C81B0000}"/>
    <cellStyle name="Normal 2 3 5 2 3 2 2 2 3 2" xfId="39737" xr:uid="{00000000-0005-0000-0000-0000C91B0000}"/>
    <cellStyle name="Normal 2 3 5 2 3 2 2 2 3 3" xfId="24504" xr:uid="{00000000-0005-0000-0000-0000CA1B0000}"/>
    <cellStyle name="Normal 2 3 5 2 3 2 2 2 4" xfId="34724" xr:uid="{00000000-0005-0000-0000-0000CB1B0000}"/>
    <cellStyle name="Normal 2 3 5 2 3 2 2 2 5" xfId="19491" xr:uid="{00000000-0005-0000-0000-0000CC1B0000}"/>
    <cellStyle name="Normal 2 3 5 2 3 2 2 3" xfId="6042" xr:uid="{00000000-0005-0000-0000-0000CD1B0000}"/>
    <cellStyle name="Normal 2 3 5 2 3 2 2 3 2" xfId="16094" xr:uid="{00000000-0005-0000-0000-0000CE1B0000}"/>
    <cellStyle name="Normal 2 3 5 2 3 2 2 3 2 2" xfId="46425" xr:uid="{00000000-0005-0000-0000-0000CF1B0000}"/>
    <cellStyle name="Normal 2 3 5 2 3 2 2 3 2 3" xfId="31192" xr:uid="{00000000-0005-0000-0000-0000D01B0000}"/>
    <cellStyle name="Normal 2 3 5 2 3 2 2 3 3" xfId="11074" xr:uid="{00000000-0005-0000-0000-0000D11B0000}"/>
    <cellStyle name="Normal 2 3 5 2 3 2 2 3 3 2" xfId="41408" xr:uid="{00000000-0005-0000-0000-0000D21B0000}"/>
    <cellStyle name="Normal 2 3 5 2 3 2 2 3 3 3" xfId="26175" xr:uid="{00000000-0005-0000-0000-0000D31B0000}"/>
    <cellStyle name="Normal 2 3 5 2 3 2 2 3 4" xfId="36395" xr:uid="{00000000-0005-0000-0000-0000D41B0000}"/>
    <cellStyle name="Normal 2 3 5 2 3 2 2 3 5" xfId="21162" xr:uid="{00000000-0005-0000-0000-0000D51B0000}"/>
    <cellStyle name="Normal 2 3 5 2 3 2 2 4" xfId="12752" xr:uid="{00000000-0005-0000-0000-0000D61B0000}"/>
    <cellStyle name="Normal 2 3 5 2 3 2 2 4 2" xfId="43083" xr:uid="{00000000-0005-0000-0000-0000D71B0000}"/>
    <cellStyle name="Normal 2 3 5 2 3 2 2 4 3" xfId="27850" xr:uid="{00000000-0005-0000-0000-0000D81B0000}"/>
    <cellStyle name="Normal 2 3 5 2 3 2 2 5" xfId="7731" xr:uid="{00000000-0005-0000-0000-0000D91B0000}"/>
    <cellStyle name="Normal 2 3 5 2 3 2 2 5 2" xfId="38066" xr:uid="{00000000-0005-0000-0000-0000DA1B0000}"/>
    <cellStyle name="Normal 2 3 5 2 3 2 2 5 3" xfId="22833" xr:uid="{00000000-0005-0000-0000-0000DB1B0000}"/>
    <cellStyle name="Normal 2 3 5 2 3 2 2 6" xfId="33054" xr:uid="{00000000-0005-0000-0000-0000DC1B0000}"/>
    <cellStyle name="Normal 2 3 5 2 3 2 2 7" xfId="17820" xr:uid="{00000000-0005-0000-0000-0000DD1B0000}"/>
    <cellStyle name="Normal 2 3 5 2 3 2 3" xfId="3513" xr:uid="{00000000-0005-0000-0000-0000DE1B0000}"/>
    <cellStyle name="Normal 2 3 5 2 3 2 3 2" xfId="13587" xr:uid="{00000000-0005-0000-0000-0000DF1B0000}"/>
    <cellStyle name="Normal 2 3 5 2 3 2 3 2 2" xfId="43918" xr:uid="{00000000-0005-0000-0000-0000E01B0000}"/>
    <cellStyle name="Normal 2 3 5 2 3 2 3 2 3" xfId="28685" xr:uid="{00000000-0005-0000-0000-0000E11B0000}"/>
    <cellStyle name="Normal 2 3 5 2 3 2 3 3" xfId="8567" xr:uid="{00000000-0005-0000-0000-0000E21B0000}"/>
    <cellStyle name="Normal 2 3 5 2 3 2 3 3 2" xfId="38901" xr:uid="{00000000-0005-0000-0000-0000E31B0000}"/>
    <cellStyle name="Normal 2 3 5 2 3 2 3 3 3" xfId="23668" xr:uid="{00000000-0005-0000-0000-0000E41B0000}"/>
    <cellStyle name="Normal 2 3 5 2 3 2 3 4" xfId="33888" xr:uid="{00000000-0005-0000-0000-0000E51B0000}"/>
    <cellStyle name="Normal 2 3 5 2 3 2 3 5" xfId="18655" xr:uid="{00000000-0005-0000-0000-0000E61B0000}"/>
    <cellStyle name="Normal 2 3 5 2 3 2 4" xfId="5206" xr:uid="{00000000-0005-0000-0000-0000E71B0000}"/>
    <cellStyle name="Normal 2 3 5 2 3 2 4 2" xfId="15258" xr:uid="{00000000-0005-0000-0000-0000E81B0000}"/>
    <cellStyle name="Normal 2 3 5 2 3 2 4 2 2" xfId="45589" xr:uid="{00000000-0005-0000-0000-0000E91B0000}"/>
    <cellStyle name="Normal 2 3 5 2 3 2 4 2 3" xfId="30356" xr:uid="{00000000-0005-0000-0000-0000EA1B0000}"/>
    <cellStyle name="Normal 2 3 5 2 3 2 4 3" xfId="10238" xr:uid="{00000000-0005-0000-0000-0000EB1B0000}"/>
    <cellStyle name="Normal 2 3 5 2 3 2 4 3 2" xfId="40572" xr:uid="{00000000-0005-0000-0000-0000EC1B0000}"/>
    <cellStyle name="Normal 2 3 5 2 3 2 4 3 3" xfId="25339" xr:uid="{00000000-0005-0000-0000-0000ED1B0000}"/>
    <cellStyle name="Normal 2 3 5 2 3 2 4 4" xfId="35559" xr:uid="{00000000-0005-0000-0000-0000EE1B0000}"/>
    <cellStyle name="Normal 2 3 5 2 3 2 4 5" xfId="20326" xr:uid="{00000000-0005-0000-0000-0000EF1B0000}"/>
    <cellStyle name="Normal 2 3 5 2 3 2 5" xfId="11916" xr:uid="{00000000-0005-0000-0000-0000F01B0000}"/>
    <cellStyle name="Normal 2 3 5 2 3 2 5 2" xfId="42247" xr:uid="{00000000-0005-0000-0000-0000F11B0000}"/>
    <cellStyle name="Normal 2 3 5 2 3 2 5 3" xfId="27014" xr:uid="{00000000-0005-0000-0000-0000F21B0000}"/>
    <cellStyle name="Normal 2 3 5 2 3 2 6" xfId="6895" xr:uid="{00000000-0005-0000-0000-0000F31B0000}"/>
    <cellStyle name="Normal 2 3 5 2 3 2 6 2" xfId="37230" xr:uid="{00000000-0005-0000-0000-0000F41B0000}"/>
    <cellStyle name="Normal 2 3 5 2 3 2 6 3" xfId="21997" xr:uid="{00000000-0005-0000-0000-0000F51B0000}"/>
    <cellStyle name="Normal 2 3 5 2 3 2 7" xfId="32218" xr:uid="{00000000-0005-0000-0000-0000F61B0000}"/>
    <cellStyle name="Normal 2 3 5 2 3 2 8" xfId="16984" xr:uid="{00000000-0005-0000-0000-0000F71B0000}"/>
    <cellStyle name="Normal 2 3 5 2 3 3" xfId="2242" xr:uid="{00000000-0005-0000-0000-0000F81B0000}"/>
    <cellStyle name="Normal 2 3 5 2 3 3 2" xfId="3932" xr:uid="{00000000-0005-0000-0000-0000F91B0000}"/>
    <cellStyle name="Normal 2 3 5 2 3 3 2 2" xfId="14005" xr:uid="{00000000-0005-0000-0000-0000FA1B0000}"/>
    <cellStyle name="Normal 2 3 5 2 3 3 2 2 2" xfId="44336" xr:uid="{00000000-0005-0000-0000-0000FB1B0000}"/>
    <cellStyle name="Normal 2 3 5 2 3 3 2 2 3" xfId="29103" xr:uid="{00000000-0005-0000-0000-0000FC1B0000}"/>
    <cellStyle name="Normal 2 3 5 2 3 3 2 3" xfId="8985" xr:uid="{00000000-0005-0000-0000-0000FD1B0000}"/>
    <cellStyle name="Normal 2 3 5 2 3 3 2 3 2" xfId="39319" xr:uid="{00000000-0005-0000-0000-0000FE1B0000}"/>
    <cellStyle name="Normal 2 3 5 2 3 3 2 3 3" xfId="24086" xr:uid="{00000000-0005-0000-0000-0000FF1B0000}"/>
    <cellStyle name="Normal 2 3 5 2 3 3 2 4" xfId="34306" xr:uid="{00000000-0005-0000-0000-0000001C0000}"/>
    <cellStyle name="Normal 2 3 5 2 3 3 2 5" xfId="19073" xr:uid="{00000000-0005-0000-0000-0000011C0000}"/>
    <cellStyle name="Normal 2 3 5 2 3 3 3" xfId="5624" xr:uid="{00000000-0005-0000-0000-0000021C0000}"/>
    <cellStyle name="Normal 2 3 5 2 3 3 3 2" xfId="15676" xr:uid="{00000000-0005-0000-0000-0000031C0000}"/>
    <cellStyle name="Normal 2 3 5 2 3 3 3 2 2" xfId="46007" xr:uid="{00000000-0005-0000-0000-0000041C0000}"/>
    <cellStyle name="Normal 2 3 5 2 3 3 3 2 3" xfId="30774" xr:uid="{00000000-0005-0000-0000-0000051C0000}"/>
    <cellStyle name="Normal 2 3 5 2 3 3 3 3" xfId="10656" xr:uid="{00000000-0005-0000-0000-0000061C0000}"/>
    <cellStyle name="Normal 2 3 5 2 3 3 3 3 2" xfId="40990" xr:uid="{00000000-0005-0000-0000-0000071C0000}"/>
    <cellStyle name="Normal 2 3 5 2 3 3 3 3 3" xfId="25757" xr:uid="{00000000-0005-0000-0000-0000081C0000}"/>
    <cellStyle name="Normal 2 3 5 2 3 3 3 4" xfId="35977" xr:uid="{00000000-0005-0000-0000-0000091C0000}"/>
    <cellStyle name="Normal 2 3 5 2 3 3 3 5" xfId="20744" xr:uid="{00000000-0005-0000-0000-00000A1C0000}"/>
    <cellStyle name="Normal 2 3 5 2 3 3 4" xfId="12334" xr:uid="{00000000-0005-0000-0000-00000B1C0000}"/>
    <cellStyle name="Normal 2 3 5 2 3 3 4 2" xfId="42665" xr:uid="{00000000-0005-0000-0000-00000C1C0000}"/>
    <cellStyle name="Normal 2 3 5 2 3 3 4 3" xfId="27432" xr:uid="{00000000-0005-0000-0000-00000D1C0000}"/>
    <cellStyle name="Normal 2 3 5 2 3 3 5" xfId="7313" xr:uid="{00000000-0005-0000-0000-00000E1C0000}"/>
    <cellStyle name="Normal 2 3 5 2 3 3 5 2" xfId="37648" xr:uid="{00000000-0005-0000-0000-00000F1C0000}"/>
    <cellStyle name="Normal 2 3 5 2 3 3 5 3" xfId="22415" xr:uid="{00000000-0005-0000-0000-0000101C0000}"/>
    <cellStyle name="Normal 2 3 5 2 3 3 6" xfId="32636" xr:uid="{00000000-0005-0000-0000-0000111C0000}"/>
    <cellStyle name="Normal 2 3 5 2 3 3 7" xfId="17402" xr:uid="{00000000-0005-0000-0000-0000121C0000}"/>
    <cellStyle name="Normal 2 3 5 2 3 4" xfId="3095" xr:uid="{00000000-0005-0000-0000-0000131C0000}"/>
    <cellStyle name="Normal 2 3 5 2 3 4 2" xfId="13169" xr:uid="{00000000-0005-0000-0000-0000141C0000}"/>
    <cellStyle name="Normal 2 3 5 2 3 4 2 2" xfId="43500" xr:uid="{00000000-0005-0000-0000-0000151C0000}"/>
    <cellStyle name="Normal 2 3 5 2 3 4 2 3" xfId="28267" xr:uid="{00000000-0005-0000-0000-0000161C0000}"/>
    <cellStyle name="Normal 2 3 5 2 3 4 3" xfId="8149" xr:uid="{00000000-0005-0000-0000-0000171C0000}"/>
    <cellStyle name="Normal 2 3 5 2 3 4 3 2" xfId="38483" xr:uid="{00000000-0005-0000-0000-0000181C0000}"/>
    <cellStyle name="Normal 2 3 5 2 3 4 3 3" xfId="23250" xr:uid="{00000000-0005-0000-0000-0000191C0000}"/>
    <cellStyle name="Normal 2 3 5 2 3 4 4" xfId="33470" xr:uid="{00000000-0005-0000-0000-00001A1C0000}"/>
    <cellStyle name="Normal 2 3 5 2 3 4 5" xfId="18237" xr:uid="{00000000-0005-0000-0000-00001B1C0000}"/>
    <cellStyle name="Normal 2 3 5 2 3 5" xfId="4788" xr:uid="{00000000-0005-0000-0000-00001C1C0000}"/>
    <cellStyle name="Normal 2 3 5 2 3 5 2" xfId="14840" xr:uid="{00000000-0005-0000-0000-00001D1C0000}"/>
    <cellStyle name="Normal 2 3 5 2 3 5 2 2" xfId="45171" xr:uid="{00000000-0005-0000-0000-00001E1C0000}"/>
    <cellStyle name="Normal 2 3 5 2 3 5 2 3" xfId="29938" xr:uid="{00000000-0005-0000-0000-00001F1C0000}"/>
    <cellStyle name="Normal 2 3 5 2 3 5 3" xfId="9820" xr:uid="{00000000-0005-0000-0000-0000201C0000}"/>
    <cellStyle name="Normal 2 3 5 2 3 5 3 2" xfId="40154" xr:uid="{00000000-0005-0000-0000-0000211C0000}"/>
    <cellStyle name="Normal 2 3 5 2 3 5 3 3" xfId="24921" xr:uid="{00000000-0005-0000-0000-0000221C0000}"/>
    <cellStyle name="Normal 2 3 5 2 3 5 4" xfId="35141" xr:uid="{00000000-0005-0000-0000-0000231C0000}"/>
    <cellStyle name="Normal 2 3 5 2 3 5 5" xfId="19908" xr:uid="{00000000-0005-0000-0000-0000241C0000}"/>
    <cellStyle name="Normal 2 3 5 2 3 6" xfId="11498" xr:uid="{00000000-0005-0000-0000-0000251C0000}"/>
    <cellStyle name="Normal 2 3 5 2 3 6 2" xfId="41829" xr:uid="{00000000-0005-0000-0000-0000261C0000}"/>
    <cellStyle name="Normal 2 3 5 2 3 6 3" xfId="26596" xr:uid="{00000000-0005-0000-0000-0000271C0000}"/>
    <cellStyle name="Normal 2 3 5 2 3 7" xfId="6477" xr:uid="{00000000-0005-0000-0000-0000281C0000}"/>
    <cellStyle name="Normal 2 3 5 2 3 7 2" xfId="36812" xr:uid="{00000000-0005-0000-0000-0000291C0000}"/>
    <cellStyle name="Normal 2 3 5 2 3 7 3" xfId="21579" xr:uid="{00000000-0005-0000-0000-00002A1C0000}"/>
    <cellStyle name="Normal 2 3 5 2 3 8" xfId="31800" xr:uid="{00000000-0005-0000-0000-00002B1C0000}"/>
    <cellStyle name="Normal 2 3 5 2 3 9" xfId="16566" xr:uid="{00000000-0005-0000-0000-00002C1C0000}"/>
    <cellStyle name="Normal 2 3 5 2 4" xfId="1613" xr:uid="{00000000-0005-0000-0000-00002D1C0000}"/>
    <cellStyle name="Normal 2 3 5 2 4 2" xfId="2452" xr:uid="{00000000-0005-0000-0000-00002E1C0000}"/>
    <cellStyle name="Normal 2 3 5 2 4 2 2" xfId="4142" xr:uid="{00000000-0005-0000-0000-00002F1C0000}"/>
    <cellStyle name="Normal 2 3 5 2 4 2 2 2" xfId="14215" xr:uid="{00000000-0005-0000-0000-0000301C0000}"/>
    <cellStyle name="Normal 2 3 5 2 4 2 2 2 2" xfId="44546" xr:uid="{00000000-0005-0000-0000-0000311C0000}"/>
    <cellStyle name="Normal 2 3 5 2 4 2 2 2 3" xfId="29313" xr:uid="{00000000-0005-0000-0000-0000321C0000}"/>
    <cellStyle name="Normal 2 3 5 2 4 2 2 3" xfId="9195" xr:uid="{00000000-0005-0000-0000-0000331C0000}"/>
    <cellStyle name="Normal 2 3 5 2 4 2 2 3 2" xfId="39529" xr:uid="{00000000-0005-0000-0000-0000341C0000}"/>
    <cellStyle name="Normal 2 3 5 2 4 2 2 3 3" xfId="24296" xr:uid="{00000000-0005-0000-0000-0000351C0000}"/>
    <cellStyle name="Normal 2 3 5 2 4 2 2 4" xfId="34516" xr:uid="{00000000-0005-0000-0000-0000361C0000}"/>
    <cellStyle name="Normal 2 3 5 2 4 2 2 5" xfId="19283" xr:uid="{00000000-0005-0000-0000-0000371C0000}"/>
    <cellStyle name="Normal 2 3 5 2 4 2 3" xfId="5834" xr:uid="{00000000-0005-0000-0000-0000381C0000}"/>
    <cellStyle name="Normal 2 3 5 2 4 2 3 2" xfId="15886" xr:uid="{00000000-0005-0000-0000-0000391C0000}"/>
    <cellStyle name="Normal 2 3 5 2 4 2 3 2 2" xfId="46217" xr:uid="{00000000-0005-0000-0000-00003A1C0000}"/>
    <cellStyle name="Normal 2 3 5 2 4 2 3 2 3" xfId="30984" xr:uid="{00000000-0005-0000-0000-00003B1C0000}"/>
    <cellStyle name="Normal 2 3 5 2 4 2 3 3" xfId="10866" xr:uid="{00000000-0005-0000-0000-00003C1C0000}"/>
    <cellStyle name="Normal 2 3 5 2 4 2 3 3 2" xfId="41200" xr:uid="{00000000-0005-0000-0000-00003D1C0000}"/>
    <cellStyle name="Normal 2 3 5 2 4 2 3 3 3" xfId="25967" xr:uid="{00000000-0005-0000-0000-00003E1C0000}"/>
    <cellStyle name="Normal 2 3 5 2 4 2 3 4" xfId="36187" xr:uid="{00000000-0005-0000-0000-00003F1C0000}"/>
    <cellStyle name="Normal 2 3 5 2 4 2 3 5" xfId="20954" xr:uid="{00000000-0005-0000-0000-0000401C0000}"/>
    <cellStyle name="Normal 2 3 5 2 4 2 4" xfId="12544" xr:uid="{00000000-0005-0000-0000-0000411C0000}"/>
    <cellStyle name="Normal 2 3 5 2 4 2 4 2" xfId="42875" xr:uid="{00000000-0005-0000-0000-0000421C0000}"/>
    <cellStyle name="Normal 2 3 5 2 4 2 4 3" xfId="27642" xr:uid="{00000000-0005-0000-0000-0000431C0000}"/>
    <cellStyle name="Normal 2 3 5 2 4 2 5" xfId="7523" xr:uid="{00000000-0005-0000-0000-0000441C0000}"/>
    <cellStyle name="Normal 2 3 5 2 4 2 5 2" xfId="37858" xr:uid="{00000000-0005-0000-0000-0000451C0000}"/>
    <cellStyle name="Normal 2 3 5 2 4 2 5 3" xfId="22625" xr:uid="{00000000-0005-0000-0000-0000461C0000}"/>
    <cellStyle name="Normal 2 3 5 2 4 2 6" xfId="32846" xr:uid="{00000000-0005-0000-0000-0000471C0000}"/>
    <cellStyle name="Normal 2 3 5 2 4 2 7" xfId="17612" xr:uid="{00000000-0005-0000-0000-0000481C0000}"/>
    <cellStyle name="Normal 2 3 5 2 4 3" xfId="3305" xr:uid="{00000000-0005-0000-0000-0000491C0000}"/>
    <cellStyle name="Normal 2 3 5 2 4 3 2" xfId="13379" xr:uid="{00000000-0005-0000-0000-00004A1C0000}"/>
    <cellStyle name="Normal 2 3 5 2 4 3 2 2" xfId="43710" xr:uid="{00000000-0005-0000-0000-00004B1C0000}"/>
    <cellStyle name="Normal 2 3 5 2 4 3 2 3" xfId="28477" xr:uid="{00000000-0005-0000-0000-00004C1C0000}"/>
    <cellStyle name="Normal 2 3 5 2 4 3 3" xfId="8359" xr:uid="{00000000-0005-0000-0000-00004D1C0000}"/>
    <cellStyle name="Normal 2 3 5 2 4 3 3 2" xfId="38693" xr:uid="{00000000-0005-0000-0000-00004E1C0000}"/>
    <cellStyle name="Normal 2 3 5 2 4 3 3 3" xfId="23460" xr:uid="{00000000-0005-0000-0000-00004F1C0000}"/>
    <cellStyle name="Normal 2 3 5 2 4 3 4" xfId="33680" xr:uid="{00000000-0005-0000-0000-0000501C0000}"/>
    <cellStyle name="Normal 2 3 5 2 4 3 5" xfId="18447" xr:uid="{00000000-0005-0000-0000-0000511C0000}"/>
    <cellStyle name="Normal 2 3 5 2 4 4" xfId="4998" xr:uid="{00000000-0005-0000-0000-0000521C0000}"/>
    <cellStyle name="Normal 2 3 5 2 4 4 2" xfId="15050" xr:uid="{00000000-0005-0000-0000-0000531C0000}"/>
    <cellStyle name="Normal 2 3 5 2 4 4 2 2" xfId="45381" xr:uid="{00000000-0005-0000-0000-0000541C0000}"/>
    <cellStyle name="Normal 2 3 5 2 4 4 2 3" xfId="30148" xr:uid="{00000000-0005-0000-0000-0000551C0000}"/>
    <cellStyle name="Normal 2 3 5 2 4 4 3" xfId="10030" xr:uid="{00000000-0005-0000-0000-0000561C0000}"/>
    <cellStyle name="Normal 2 3 5 2 4 4 3 2" xfId="40364" xr:uid="{00000000-0005-0000-0000-0000571C0000}"/>
    <cellStyle name="Normal 2 3 5 2 4 4 3 3" xfId="25131" xr:uid="{00000000-0005-0000-0000-0000581C0000}"/>
    <cellStyle name="Normal 2 3 5 2 4 4 4" xfId="35351" xr:uid="{00000000-0005-0000-0000-0000591C0000}"/>
    <cellStyle name="Normal 2 3 5 2 4 4 5" xfId="20118" xr:uid="{00000000-0005-0000-0000-00005A1C0000}"/>
    <cellStyle name="Normal 2 3 5 2 4 5" xfId="11708" xr:uid="{00000000-0005-0000-0000-00005B1C0000}"/>
    <cellStyle name="Normal 2 3 5 2 4 5 2" xfId="42039" xr:uid="{00000000-0005-0000-0000-00005C1C0000}"/>
    <cellStyle name="Normal 2 3 5 2 4 5 3" xfId="26806" xr:uid="{00000000-0005-0000-0000-00005D1C0000}"/>
    <cellStyle name="Normal 2 3 5 2 4 6" xfId="6687" xr:uid="{00000000-0005-0000-0000-00005E1C0000}"/>
    <cellStyle name="Normal 2 3 5 2 4 6 2" xfId="37022" xr:uid="{00000000-0005-0000-0000-00005F1C0000}"/>
    <cellStyle name="Normal 2 3 5 2 4 6 3" xfId="21789" xr:uid="{00000000-0005-0000-0000-0000601C0000}"/>
    <cellStyle name="Normal 2 3 5 2 4 7" xfId="32010" xr:uid="{00000000-0005-0000-0000-0000611C0000}"/>
    <cellStyle name="Normal 2 3 5 2 4 8" xfId="16776" xr:uid="{00000000-0005-0000-0000-0000621C0000}"/>
    <cellStyle name="Normal 2 3 5 2 5" xfId="2034" xr:uid="{00000000-0005-0000-0000-0000631C0000}"/>
    <cellStyle name="Normal 2 3 5 2 5 2" xfId="3724" xr:uid="{00000000-0005-0000-0000-0000641C0000}"/>
    <cellStyle name="Normal 2 3 5 2 5 2 2" xfId="13797" xr:uid="{00000000-0005-0000-0000-0000651C0000}"/>
    <cellStyle name="Normal 2 3 5 2 5 2 2 2" xfId="44128" xr:uid="{00000000-0005-0000-0000-0000661C0000}"/>
    <cellStyle name="Normal 2 3 5 2 5 2 2 3" xfId="28895" xr:uid="{00000000-0005-0000-0000-0000671C0000}"/>
    <cellStyle name="Normal 2 3 5 2 5 2 3" xfId="8777" xr:uid="{00000000-0005-0000-0000-0000681C0000}"/>
    <cellStyle name="Normal 2 3 5 2 5 2 3 2" xfId="39111" xr:uid="{00000000-0005-0000-0000-0000691C0000}"/>
    <cellStyle name="Normal 2 3 5 2 5 2 3 3" xfId="23878" xr:uid="{00000000-0005-0000-0000-00006A1C0000}"/>
    <cellStyle name="Normal 2 3 5 2 5 2 4" xfId="34098" xr:uid="{00000000-0005-0000-0000-00006B1C0000}"/>
    <cellStyle name="Normal 2 3 5 2 5 2 5" xfId="18865" xr:uid="{00000000-0005-0000-0000-00006C1C0000}"/>
    <cellStyle name="Normal 2 3 5 2 5 3" xfId="5416" xr:uid="{00000000-0005-0000-0000-00006D1C0000}"/>
    <cellStyle name="Normal 2 3 5 2 5 3 2" xfId="15468" xr:uid="{00000000-0005-0000-0000-00006E1C0000}"/>
    <cellStyle name="Normal 2 3 5 2 5 3 2 2" xfId="45799" xr:uid="{00000000-0005-0000-0000-00006F1C0000}"/>
    <cellStyle name="Normal 2 3 5 2 5 3 2 3" xfId="30566" xr:uid="{00000000-0005-0000-0000-0000701C0000}"/>
    <cellStyle name="Normal 2 3 5 2 5 3 3" xfId="10448" xr:uid="{00000000-0005-0000-0000-0000711C0000}"/>
    <cellStyle name="Normal 2 3 5 2 5 3 3 2" xfId="40782" xr:uid="{00000000-0005-0000-0000-0000721C0000}"/>
    <cellStyle name="Normal 2 3 5 2 5 3 3 3" xfId="25549" xr:uid="{00000000-0005-0000-0000-0000731C0000}"/>
    <cellStyle name="Normal 2 3 5 2 5 3 4" xfId="35769" xr:uid="{00000000-0005-0000-0000-0000741C0000}"/>
    <cellStyle name="Normal 2 3 5 2 5 3 5" xfId="20536" xr:uid="{00000000-0005-0000-0000-0000751C0000}"/>
    <cellStyle name="Normal 2 3 5 2 5 4" xfId="12126" xr:uid="{00000000-0005-0000-0000-0000761C0000}"/>
    <cellStyle name="Normal 2 3 5 2 5 4 2" xfId="42457" xr:uid="{00000000-0005-0000-0000-0000771C0000}"/>
    <cellStyle name="Normal 2 3 5 2 5 4 3" xfId="27224" xr:uid="{00000000-0005-0000-0000-0000781C0000}"/>
    <cellStyle name="Normal 2 3 5 2 5 5" xfId="7105" xr:uid="{00000000-0005-0000-0000-0000791C0000}"/>
    <cellStyle name="Normal 2 3 5 2 5 5 2" xfId="37440" xr:uid="{00000000-0005-0000-0000-00007A1C0000}"/>
    <cellStyle name="Normal 2 3 5 2 5 5 3" xfId="22207" xr:uid="{00000000-0005-0000-0000-00007B1C0000}"/>
    <cellStyle name="Normal 2 3 5 2 5 6" xfId="32428" xr:uid="{00000000-0005-0000-0000-00007C1C0000}"/>
    <cellStyle name="Normal 2 3 5 2 5 7" xfId="17194" xr:uid="{00000000-0005-0000-0000-00007D1C0000}"/>
    <cellStyle name="Normal 2 3 5 2 6" xfId="2887" xr:uid="{00000000-0005-0000-0000-00007E1C0000}"/>
    <cellStyle name="Normal 2 3 5 2 6 2" xfId="12961" xr:uid="{00000000-0005-0000-0000-00007F1C0000}"/>
    <cellStyle name="Normal 2 3 5 2 6 2 2" xfId="43292" xr:uid="{00000000-0005-0000-0000-0000801C0000}"/>
    <cellStyle name="Normal 2 3 5 2 6 2 3" xfId="28059" xr:uid="{00000000-0005-0000-0000-0000811C0000}"/>
    <cellStyle name="Normal 2 3 5 2 6 3" xfId="7941" xr:uid="{00000000-0005-0000-0000-0000821C0000}"/>
    <cellStyle name="Normal 2 3 5 2 6 3 2" xfId="38275" xr:uid="{00000000-0005-0000-0000-0000831C0000}"/>
    <cellStyle name="Normal 2 3 5 2 6 3 3" xfId="23042" xr:uid="{00000000-0005-0000-0000-0000841C0000}"/>
    <cellStyle name="Normal 2 3 5 2 6 4" xfId="33262" xr:uid="{00000000-0005-0000-0000-0000851C0000}"/>
    <cellStyle name="Normal 2 3 5 2 6 5" xfId="18029" xr:uid="{00000000-0005-0000-0000-0000861C0000}"/>
    <cellStyle name="Normal 2 3 5 2 7" xfId="4580" xr:uid="{00000000-0005-0000-0000-0000871C0000}"/>
    <cellStyle name="Normal 2 3 5 2 7 2" xfId="14632" xr:uid="{00000000-0005-0000-0000-0000881C0000}"/>
    <cellStyle name="Normal 2 3 5 2 7 2 2" xfId="44963" xr:uid="{00000000-0005-0000-0000-0000891C0000}"/>
    <cellStyle name="Normal 2 3 5 2 7 2 3" xfId="29730" xr:uid="{00000000-0005-0000-0000-00008A1C0000}"/>
    <cellStyle name="Normal 2 3 5 2 7 3" xfId="9612" xr:uid="{00000000-0005-0000-0000-00008B1C0000}"/>
    <cellStyle name="Normal 2 3 5 2 7 3 2" xfId="39946" xr:uid="{00000000-0005-0000-0000-00008C1C0000}"/>
    <cellStyle name="Normal 2 3 5 2 7 3 3" xfId="24713" xr:uid="{00000000-0005-0000-0000-00008D1C0000}"/>
    <cellStyle name="Normal 2 3 5 2 7 4" xfId="34933" xr:uid="{00000000-0005-0000-0000-00008E1C0000}"/>
    <cellStyle name="Normal 2 3 5 2 7 5" xfId="19700" xr:uid="{00000000-0005-0000-0000-00008F1C0000}"/>
    <cellStyle name="Normal 2 3 5 2 8" xfId="11290" xr:uid="{00000000-0005-0000-0000-0000901C0000}"/>
    <cellStyle name="Normal 2 3 5 2 8 2" xfId="41621" xr:uid="{00000000-0005-0000-0000-0000911C0000}"/>
    <cellStyle name="Normal 2 3 5 2 8 3" xfId="26388" xr:uid="{00000000-0005-0000-0000-0000921C0000}"/>
    <cellStyle name="Normal 2 3 5 2 9" xfId="6269" xr:uid="{00000000-0005-0000-0000-0000931C0000}"/>
    <cellStyle name="Normal 2 3 5 2 9 2" xfId="36604" xr:uid="{00000000-0005-0000-0000-0000941C0000}"/>
    <cellStyle name="Normal 2 3 5 2 9 3" xfId="21371" xr:uid="{00000000-0005-0000-0000-0000951C0000}"/>
    <cellStyle name="Normal 2 3 5 3" xfId="1233" xr:uid="{00000000-0005-0000-0000-0000961C0000}"/>
    <cellStyle name="Normal 2 3 5 3 10" xfId="16410" xr:uid="{00000000-0005-0000-0000-0000971C0000}"/>
    <cellStyle name="Normal 2 3 5 3 2" xfId="1452" xr:uid="{00000000-0005-0000-0000-0000981C0000}"/>
    <cellStyle name="Normal 2 3 5 3 2 2" xfId="1873" xr:uid="{00000000-0005-0000-0000-0000991C0000}"/>
    <cellStyle name="Normal 2 3 5 3 2 2 2" xfId="2712" xr:uid="{00000000-0005-0000-0000-00009A1C0000}"/>
    <cellStyle name="Normal 2 3 5 3 2 2 2 2" xfId="4402" xr:uid="{00000000-0005-0000-0000-00009B1C0000}"/>
    <cellStyle name="Normal 2 3 5 3 2 2 2 2 2" xfId="14475" xr:uid="{00000000-0005-0000-0000-00009C1C0000}"/>
    <cellStyle name="Normal 2 3 5 3 2 2 2 2 2 2" xfId="44806" xr:uid="{00000000-0005-0000-0000-00009D1C0000}"/>
    <cellStyle name="Normal 2 3 5 3 2 2 2 2 2 3" xfId="29573" xr:uid="{00000000-0005-0000-0000-00009E1C0000}"/>
    <cellStyle name="Normal 2 3 5 3 2 2 2 2 3" xfId="9455" xr:uid="{00000000-0005-0000-0000-00009F1C0000}"/>
    <cellStyle name="Normal 2 3 5 3 2 2 2 2 3 2" xfId="39789" xr:uid="{00000000-0005-0000-0000-0000A01C0000}"/>
    <cellStyle name="Normal 2 3 5 3 2 2 2 2 3 3" xfId="24556" xr:uid="{00000000-0005-0000-0000-0000A11C0000}"/>
    <cellStyle name="Normal 2 3 5 3 2 2 2 2 4" xfId="34776" xr:uid="{00000000-0005-0000-0000-0000A21C0000}"/>
    <cellStyle name="Normal 2 3 5 3 2 2 2 2 5" xfId="19543" xr:uid="{00000000-0005-0000-0000-0000A31C0000}"/>
    <cellStyle name="Normal 2 3 5 3 2 2 2 3" xfId="6094" xr:uid="{00000000-0005-0000-0000-0000A41C0000}"/>
    <cellStyle name="Normal 2 3 5 3 2 2 2 3 2" xfId="16146" xr:uid="{00000000-0005-0000-0000-0000A51C0000}"/>
    <cellStyle name="Normal 2 3 5 3 2 2 2 3 2 2" xfId="46477" xr:uid="{00000000-0005-0000-0000-0000A61C0000}"/>
    <cellStyle name="Normal 2 3 5 3 2 2 2 3 2 3" xfId="31244" xr:uid="{00000000-0005-0000-0000-0000A71C0000}"/>
    <cellStyle name="Normal 2 3 5 3 2 2 2 3 3" xfId="11126" xr:uid="{00000000-0005-0000-0000-0000A81C0000}"/>
    <cellStyle name="Normal 2 3 5 3 2 2 2 3 3 2" xfId="41460" xr:uid="{00000000-0005-0000-0000-0000A91C0000}"/>
    <cellStyle name="Normal 2 3 5 3 2 2 2 3 3 3" xfId="26227" xr:uid="{00000000-0005-0000-0000-0000AA1C0000}"/>
    <cellStyle name="Normal 2 3 5 3 2 2 2 3 4" xfId="36447" xr:uid="{00000000-0005-0000-0000-0000AB1C0000}"/>
    <cellStyle name="Normal 2 3 5 3 2 2 2 3 5" xfId="21214" xr:uid="{00000000-0005-0000-0000-0000AC1C0000}"/>
    <cellStyle name="Normal 2 3 5 3 2 2 2 4" xfId="12804" xr:uid="{00000000-0005-0000-0000-0000AD1C0000}"/>
    <cellStyle name="Normal 2 3 5 3 2 2 2 4 2" xfId="43135" xr:uid="{00000000-0005-0000-0000-0000AE1C0000}"/>
    <cellStyle name="Normal 2 3 5 3 2 2 2 4 3" xfId="27902" xr:uid="{00000000-0005-0000-0000-0000AF1C0000}"/>
    <cellStyle name="Normal 2 3 5 3 2 2 2 5" xfId="7783" xr:uid="{00000000-0005-0000-0000-0000B01C0000}"/>
    <cellStyle name="Normal 2 3 5 3 2 2 2 5 2" xfId="38118" xr:uid="{00000000-0005-0000-0000-0000B11C0000}"/>
    <cellStyle name="Normal 2 3 5 3 2 2 2 5 3" xfId="22885" xr:uid="{00000000-0005-0000-0000-0000B21C0000}"/>
    <cellStyle name="Normal 2 3 5 3 2 2 2 6" xfId="33106" xr:uid="{00000000-0005-0000-0000-0000B31C0000}"/>
    <cellStyle name="Normal 2 3 5 3 2 2 2 7" xfId="17872" xr:uid="{00000000-0005-0000-0000-0000B41C0000}"/>
    <cellStyle name="Normal 2 3 5 3 2 2 3" xfId="3565" xr:uid="{00000000-0005-0000-0000-0000B51C0000}"/>
    <cellStyle name="Normal 2 3 5 3 2 2 3 2" xfId="13639" xr:uid="{00000000-0005-0000-0000-0000B61C0000}"/>
    <cellStyle name="Normal 2 3 5 3 2 2 3 2 2" xfId="43970" xr:uid="{00000000-0005-0000-0000-0000B71C0000}"/>
    <cellStyle name="Normal 2 3 5 3 2 2 3 2 3" xfId="28737" xr:uid="{00000000-0005-0000-0000-0000B81C0000}"/>
    <cellStyle name="Normal 2 3 5 3 2 2 3 3" xfId="8619" xr:uid="{00000000-0005-0000-0000-0000B91C0000}"/>
    <cellStyle name="Normal 2 3 5 3 2 2 3 3 2" xfId="38953" xr:uid="{00000000-0005-0000-0000-0000BA1C0000}"/>
    <cellStyle name="Normal 2 3 5 3 2 2 3 3 3" xfId="23720" xr:uid="{00000000-0005-0000-0000-0000BB1C0000}"/>
    <cellStyle name="Normal 2 3 5 3 2 2 3 4" xfId="33940" xr:uid="{00000000-0005-0000-0000-0000BC1C0000}"/>
    <cellStyle name="Normal 2 3 5 3 2 2 3 5" xfId="18707" xr:uid="{00000000-0005-0000-0000-0000BD1C0000}"/>
    <cellStyle name="Normal 2 3 5 3 2 2 4" xfId="5258" xr:uid="{00000000-0005-0000-0000-0000BE1C0000}"/>
    <cellStyle name="Normal 2 3 5 3 2 2 4 2" xfId="15310" xr:uid="{00000000-0005-0000-0000-0000BF1C0000}"/>
    <cellStyle name="Normal 2 3 5 3 2 2 4 2 2" xfId="45641" xr:uid="{00000000-0005-0000-0000-0000C01C0000}"/>
    <cellStyle name="Normal 2 3 5 3 2 2 4 2 3" xfId="30408" xr:uid="{00000000-0005-0000-0000-0000C11C0000}"/>
    <cellStyle name="Normal 2 3 5 3 2 2 4 3" xfId="10290" xr:uid="{00000000-0005-0000-0000-0000C21C0000}"/>
    <cellStyle name="Normal 2 3 5 3 2 2 4 3 2" xfId="40624" xr:uid="{00000000-0005-0000-0000-0000C31C0000}"/>
    <cellStyle name="Normal 2 3 5 3 2 2 4 3 3" xfId="25391" xr:uid="{00000000-0005-0000-0000-0000C41C0000}"/>
    <cellStyle name="Normal 2 3 5 3 2 2 4 4" xfId="35611" xr:uid="{00000000-0005-0000-0000-0000C51C0000}"/>
    <cellStyle name="Normal 2 3 5 3 2 2 4 5" xfId="20378" xr:uid="{00000000-0005-0000-0000-0000C61C0000}"/>
    <cellStyle name="Normal 2 3 5 3 2 2 5" xfId="11968" xr:uid="{00000000-0005-0000-0000-0000C71C0000}"/>
    <cellStyle name="Normal 2 3 5 3 2 2 5 2" xfId="42299" xr:uid="{00000000-0005-0000-0000-0000C81C0000}"/>
    <cellStyle name="Normal 2 3 5 3 2 2 5 3" xfId="27066" xr:uid="{00000000-0005-0000-0000-0000C91C0000}"/>
    <cellStyle name="Normal 2 3 5 3 2 2 6" xfId="6947" xr:uid="{00000000-0005-0000-0000-0000CA1C0000}"/>
    <cellStyle name="Normal 2 3 5 3 2 2 6 2" xfId="37282" xr:uid="{00000000-0005-0000-0000-0000CB1C0000}"/>
    <cellStyle name="Normal 2 3 5 3 2 2 6 3" xfId="22049" xr:uid="{00000000-0005-0000-0000-0000CC1C0000}"/>
    <cellStyle name="Normal 2 3 5 3 2 2 7" xfId="32270" xr:uid="{00000000-0005-0000-0000-0000CD1C0000}"/>
    <cellStyle name="Normal 2 3 5 3 2 2 8" xfId="17036" xr:uid="{00000000-0005-0000-0000-0000CE1C0000}"/>
    <cellStyle name="Normal 2 3 5 3 2 3" xfId="2294" xr:uid="{00000000-0005-0000-0000-0000CF1C0000}"/>
    <cellStyle name="Normal 2 3 5 3 2 3 2" xfId="3984" xr:uid="{00000000-0005-0000-0000-0000D01C0000}"/>
    <cellStyle name="Normal 2 3 5 3 2 3 2 2" xfId="14057" xr:uid="{00000000-0005-0000-0000-0000D11C0000}"/>
    <cellStyle name="Normal 2 3 5 3 2 3 2 2 2" xfId="44388" xr:uid="{00000000-0005-0000-0000-0000D21C0000}"/>
    <cellStyle name="Normal 2 3 5 3 2 3 2 2 3" xfId="29155" xr:uid="{00000000-0005-0000-0000-0000D31C0000}"/>
    <cellStyle name="Normal 2 3 5 3 2 3 2 3" xfId="9037" xr:uid="{00000000-0005-0000-0000-0000D41C0000}"/>
    <cellStyle name="Normal 2 3 5 3 2 3 2 3 2" xfId="39371" xr:uid="{00000000-0005-0000-0000-0000D51C0000}"/>
    <cellStyle name="Normal 2 3 5 3 2 3 2 3 3" xfId="24138" xr:uid="{00000000-0005-0000-0000-0000D61C0000}"/>
    <cellStyle name="Normal 2 3 5 3 2 3 2 4" xfId="34358" xr:uid="{00000000-0005-0000-0000-0000D71C0000}"/>
    <cellStyle name="Normal 2 3 5 3 2 3 2 5" xfId="19125" xr:uid="{00000000-0005-0000-0000-0000D81C0000}"/>
    <cellStyle name="Normal 2 3 5 3 2 3 3" xfId="5676" xr:uid="{00000000-0005-0000-0000-0000D91C0000}"/>
    <cellStyle name="Normal 2 3 5 3 2 3 3 2" xfId="15728" xr:uid="{00000000-0005-0000-0000-0000DA1C0000}"/>
    <cellStyle name="Normal 2 3 5 3 2 3 3 2 2" xfId="46059" xr:uid="{00000000-0005-0000-0000-0000DB1C0000}"/>
    <cellStyle name="Normal 2 3 5 3 2 3 3 2 3" xfId="30826" xr:uid="{00000000-0005-0000-0000-0000DC1C0000}"/>
    <cellStyle name="Normal 2 3 5 3 2 3 3 3" xfId="10708" xr:uid="{00000000-0005-0000-0000-0000DD1C0000}"/>
    <cellStyle name="Normal 2 3 5 3 2 3 3 3 2" xfId="41042" xr:uid="{00000000-0005-0000-0000-0000DE1C0000}"/>
    <cellStyle name="Normal 2 3 5 3 2 3 3 3 3" xfId="25809" xr:uid="{00000000-0005-0000-0000-0000DF1C0000}"/>
    <cellStyle name="Normal 2 3 5 3 2 3 3 4" xfId="36029" xr:uid="{00000000-0005-0000-0000-0000E01C0000}"/>
    <cellStyle name="Normal 2 3 5 3 2 3 3 5" xfId="20796" xr:uid="{00000000-0005-0000-0000-0000E11C0000}"/>
    <cellStyle name="Normal 2 3 5 3 2 3 4" xfId="12386" xr:uid="{00000000-0005-0000-0000-0000E21C0000}"/>
    <cellStyle name="Normal 2 3 5 3 2 3 4 2" xfId="42717" xr:uid="{00000000-0005-0000-0000-0000E31C0000}"/>
    <cellStyle name="Normal 2 3 5 3 2 3 4 3" xfId="27484" xr:uid="{00000000-0005-0000-0000-0000E41C0000}"/>
    <cellStyle name="Normal 2 3 5 3 2 3 5" xfId="7365" xr:uid="{00000000-0005-0000-0000-0000E51C0000}"/>
    <cellStyle name="Normal 2 3 5 3 2 3 5 2" xfId="37700" xr:uid="{00000000-0005-0000-0000-0000E61C0000}"/>
    <cellStyle name="Normal 2 3 5 3 2 3 5 3" xfId="22467" xr:uid="{00000000-0005-0000-0000-0000E71C0000}"/>
    <cellStyle name="Normal 2 3 5 3 2 3 6" xfId="32688" xr:uid="{00000000-0005-0000-0000-0000E81C0000}"/>
    <cellStyle name="Normal 2 3 5 3 2 3 7" xfId="17454" xr:uid="{00000000-0005-0000-0000-0000E91C0000}"/>
    <cellStyle name="Normal 2 3 5 3 2 4" xfId="3147" xr:uid="{00000000-0005-0000-0000-0000EA1C0000}"/>
    <cellStyle name="Normal 2 3 5 3 2 4 2" xfId="13221" xr:uid="{00000000-0005-0000-0000-0000EB1C0000}"/>
    <cellStyle name="Normal 2 3 5 3 2 4 2 2" xfId="43552" xr:uid="{00000000-0005-0000-0000-0000EC1C0000}"/>
    <cellStyle name="Normal 2 3 5 3 2 4 2 3" xfId="28319" xr:uid="{00000000-0005-0000-0000-0000ED1C0000}"/>
    <cellStyle name="Normal 2 3 5 3 2 4 3" xfId="8201" xr:uid="{00000000-0005-0000-0000-0000EE1C0000}"/>
    <cellStyle name="Normal 2 3 5 3 2 4 3 2" xfId="38535" xr:uid="{00000000-0005-0000-0000-0000EF1C0000}"/>
    <cellStyle name="Normal 2 3 5 3 2 4 3 3" xfId="23302" xr:uid="{00000000-0005-0000-0000-0000F01C0000}"/>
    <cellStyle name="Normal 2 3 5 3 2 4 4" xfId="33522" xr:uid="{00000000-0005-0000-0000-0000F11C0000}"/>
    <cellStyle name="Normal 2 3 5 3 2 4 5" xfId="18289" xr:uid="{00000000-0005-0000-0000-0000F21C0000}"/>
    <cellStyle name="Normal 2 3 5 3 2 5" xfId="4840" xr:uid="{00000000-0005-0000-0000-0000F31C0000}"/>
    <cellStyle name="Normal 2 3 5 3 2 5 2" xfId="14892" xr:uid="{00000000-0005-0000-0000-0000F41C0000}"/>
    <cellStyle name="Normal 2 3 5 3 2 5 2 2" xfId="45223" xr:uid="{00000000-0005-0000-0000-0000F51C0000}"/>
    <cellStyle name="Normal 2 3 5 3 2 5 2 3" xfId="29990" xr:uid="{00000000-0005-0000-0000-0000F61C0000}"/>
    <cellStyle name="Normal 2 3 5 3 2 5 3" xfId="9872" xr:uid="{00000000-0005-0000-0000-0000F71C0000}"/>
    <cellStyle name="Normal 2 3 5 3 2 5 3 2" xfId="40206" xr:uid="{00000000-0005-0000-0000-0000F81C0000}"/>
    <cellStyle name="Normal 2 3 5 3 2 5 3 3" xfId="24973" xr:uid="{00000000-0005-0000-0000-0000F91C0000}"/>
    <cellStyle name="Normal 2 3 5 3 2 5 4" xfId="35193" xr:uid="{00000000-0005-0000-0000-0000FA1C0000}"/>
    <cellStyle name="Normal 2 3 5 3 2 5 5" xfId="19960" xr:uid="{00000000-0005-0000-0000-0000FB1C0000}"/>
    <cellStyle name="Normal 2 3 5 3 2 6" xfId="11550" xr:uid="{00000000-0005-0000-0000-0000FC1C0000}"/>
    <cellStyle name="Normal 2 3 5 3 2 6 2" xfId="41881" xr:uid="{00000000-0005-0000-0000-0000FD1C0000}"/>
    <cellStyle name="Normal 2 3 5 3 2 6 3" xfId="26648" xr:uid="{00000000-0005-0000-0000-0000FE1C0000}"/>
    <cellStyle name="Normal 2 3 5 3 2 7" xfId="6529" xr:uid="{00000000-0005-0000-0000-0000FF1C0000}"/>
    <cellStyle name="Normal 2 3 5 3 2 7 2" xfId="36864" xr:uid="{00000000-0005-0000-0000-0000001D0000}"/>
    <cellStyle name="Normal 2 3 5 3 2 7 3" xfId="21631" xr:uid="{00000000-0005-0000-0000-0000011D0000}"/>
    <cellStyle name="Normal 2 3 5 3 2 8" xfId="31852" xr:uid="{00000000-0005-0000-0000-0000021D0000}"/>
    <cellStyle name="Normal 2 3 5 3 2 9" xfId="16618" xr:uid="{00000000-0005-0000-0000-0000031D0000}"/>
    <cellStyle name="Normal 2 3 5 3 3" xfId="1665" xr:uid="{00000000-0005-0000-0000-0000041D0000}"/>
    <cellStyle name="Normal 2 3 5 3 3 2" xfId="2504" xr:uid="{00000000-0005-0000-0000-0000051D0000}"/>
    <cellStyle name="Normal 2 3 5 3 3 2 2" xfId="4194" xr:uid="{00000000-0005-0000-0000-0000061D0000}"/>
    <cellStyle name="Normal 2 3 5 3 3 2 2 2" xfId="14267" xr:uid="{00000000-0005-0000-0000-0000071D0000}"/>
    <cellStyle name="Normal 2 3 5 3 3 2 2 2 2" xfId="44598" xr:uid="{00000000-0005-0000-0000-0000081D0000}"/>
    <cellStyle name="Normal 2 3 5 3 3 2 2 2 3" xfId="29365" xr:uid="{00000000-0005-0000-0000-0000091D0000}"/>
    <cellStyle name="Normal 2 3 5 3 3 2 2 3" xfId="9247" xr:uid="{00000000-0005-0000-0000-00000A1D0000}"/>
    <cellStyle name="Normal 2 3 5 3 3 2 2 3 2" xfId="39581" xr:uid="{00000000-0005-0000-0000-00000B1D0000}"/>
    <cellStyle name="Normal 2 3 5 3 3 2 2 3 3" xfId="24348" xr:uid="{00000000-0005-0000-0000-00000C1D0000}"/>
    <cellStyle name="Normal 2 3 5 3 3 2 2 4" xfId="34568" xr:uid="{00000000-0005-0000-0000-00000D1D0000}"/>
    <cellStyle name="Normal 2 3 5 3 3 2 2 5" xfId="19335" xr:uid="{00000000-0005-0000-0000-00000E1D0000}"/>
    <cellStyle name="Normal 2 3 5 3 3 2 3" xfId="5886" xr:uid="{00000000-0005-0000-0000-00000F1D0000}"/>
    <cellStyle name="Normal 2 3 5 3 3 2 3 2" xfId="15938" xr:uid="{00000000-0005-0000-0000-0000101D0000}"/>
    <cellStyle name="Normal 2 3 5 3 3 2 3 2 2" xfId="46269" xr:uid="{00000000-0005-0000-0000-0000111D0000}"/>
    <cellStyle name="Normal 2 3 5 3 3 2 3 2 3" xfId="31036" xr:uid="{00000000-0005-0000-0000-0000121D0000}"/>
    <cellStyle name="Normal 2 3 5 3 3 2 3 3" xfId="10918" xr:uid="{00000000-0005-0000-0000-0000131D0000}"/>
    <cellStyle name="Normal 2 3 5 3 3 2 3 3 2" xfId="41252" xr:uid="{00000000-0005-0000-0000-0000141D0000}"/>
    <cellStyle name="Normal 2 3 5 3 3 2 3 3 3" xfId="26019" xr:uid="{00000000-0005-0000-0000-0000151D0000}"/>
    <cellStyle name="Normal 2 3 5 3 3 2 3 4" xfId="36239" xr:uid="{00000000-0005-0000-0000-0000161D0000}"/>
    <cellStyle name="Normal 2 3 5 3 3 2 3 5" xfId="21006" xr:uid="{00000000-0005-0000-0000-0000171D0000}"/>
    <cellStyle name="Normal 2 3 5 3 3 2 4" xfId="12596" xr:uid="{00000000-0005-0000-0000-0000181D0000}"/>
    <cellStyle name="Normal 2 3 5 3 3 2 4 2" xfId="42927" xr:uid="{00000000-0005-0000-0000-0000191D0000}"/>
    <cellStyle name="Normal 2 3 5 3 3 2 4 3" xfId="27694" xr:uid="{00000000-0005-0000-0000-00001A1D0000}"/>
    <cellStyle name="Normal 2 3 5 3 3 2 5" xfId="7575" xr:uid="{00000000-0005-0000-0000-00001B1D0000}"/>
    <cellStyle name="Normal 2 3 5 3 3 2 5 2" xfId="37910" xr:uid="{00000000-0005-0000-0000-00001C1D0000}"/>
    <cellStyle name="Normal 2 3 5 3 3 2 5 3" xfId="22677" xr:uid="{00000000-0005-0000-0000-00001D1D0000}"/>
    <cellStyle name="Normal 2 3 5 3 3 2 6" xfId="32898" xr:uid="{00000000-0005-0000-0000-00001E1D0000}"/>
    <cellStyle name="Normal 2 3 5 3 3 2 7" xfId="17664" xr:uid="{00000000-0005-0000-0000-00001F1D0000}"/>
    <cellStyle name="Normal 2 3 5 3 3 3" xfId="3357" xr:uid="{00000000-0005-0000-0000-0000201D0000}"/>
    <cellStyle name="Normal 2 3 5 3 3 3 2" xfId="13431" xr:uid="{00000000-0005-0000-0000-0000211D0000}"/>
    <cellStyle name="Normal 2 3 5 3 3 3 2 2" xfId="43762" xr:uid="{00000000-0005-0000-0000-0000221D0000}"/>
    <cellStyle name="Normal 2 3 5 3 3 3 2 3" xfId="28529" xr:uid="{00000000-0005-0000-0000-0000231D0000}"/>
    <cellStyle name="Normal 2 3 5 3 3 3 3" xfId="8411" xr:uid="{00000000-0005-0000-0000-0000241D0000}"/>
    <cellStyle name="Normal 2 3 5 3 3 3 3 2" xfId="38745" xr:uid="{00000000-0005-0000-0000-0000251D0000}"/>
    <cellStyle name="Normal 2 3 5 3 3 3 3 3" xfId="23512" xr:uid="{00000000-0005-0000-0000-0000261D0000}"/>
    <cellStyle name="Normal 2 3 5 3 3 3 4" xfId="33732" xr:uid="{00000000-0005-0000-0000-0000271D0000}"/>
    <cellStyle name="Normal 2 3 5 3 3 3 5" xfId="18499" xr:uid="{00000000-0005-0000-0000-0000281D0000}"/>
    <cellStyle name="Normal 2 3 5 3 3 4" xfId="5050" xr:uid="{00000000-0005-0000-0000-0000291D0000}"/>
    <cellStyle name="Normal 2 3 5 3 3 4 2" xfId="15102" xr:uid="{00000000-0005-0000-0000-00002A1D0000}"/>
    <cellStyle name="Normal 2 3 5 3 3 4 2 2" xfId="45433" xr:uid="{00000000-0005-0000-0000-00002B1D0000}"/>
    <cellStyle name="Normal 2 3 5 3 3 4 2 3" xfId="30200" xr:uid="{00000000-0005-0000-0000-00002C1D0000}"/>
    <cellStyle name="Normal 2 3 5 3 3 4 3" xfId="10082" xr:uid="{00000000-0005-0000-0000-00002D1D0000}"/>
    <cellStyle name="Normal 2 3 5 3 3 4 3 2" xfId="40416" xr:uid="{00000000-0005-0000-0000-00002E1D0000}"/>
    <cellStyle name="Normal 2 3 5 3 3 4 3 3" xfId="25183" xr:uid="{00000000-0005-0000-0000-00002F1D0000}"/>
    <cellStyle name="Normal 2 3 5 3 3 4 4" xfId="35403" xr:uid="{00000000-0005-0000-0000-0000301D0000}"/>
    <cellStyle name="Normal 2 3 5 3 3 4 5" xfId="20170" xr:uid="{00000000-0005-0000-0000-0000311D0000}"/>
    <cellStyle name="Normal 2 3 5 3 3 5" xfId="11760" xr:uid="{00000000-0005-0000-0000-0000321D0000}"/>
    <cellStyle name="Normal 2 3 5 3 3 5 2" xfId="42091" xr:uid="{00000000-0005-0000-0000-0000331D0000}"/>
    <cellStyle name="Normal 2 3 5 3 3 5 3" xfId="26858" xr:uid="{00000000-0005-0000-0000-0000341D0000}"/>
    <cellStyle name="Normal 2 3 5 3 3 6" xfId="6739" xr:uid="{00000000-0005-0000-0000-0000351D0000}"/>
    <cellStyle name="Normal 2 3 5 3 3 6 2" xfId="37074" xr:uid="{00000000-0005-0000-0000-0000361D0000}"/>
    <cellStyle name="Normal 2 3 5 3 3 6 3" xfId="21841" xr:uid="{00000000-0005-0000-0000-0000371D0000}"/>
    <cellStyle name="Normal 2 3 5 3 3 7" xfId="32062" xr:uid="{00000000-0005-0000-0000-0000381D0000}"/>
    <cellStyle name="Normal 2 3 5 3 3 8" xfId="16828" xr:uid="{00000000-0005-0000-0000-0000391D0000}"/>
    <cellStyle name="Normal 2 3 5 3 4" xfId="2086" xr:uid="{00000000-0005-0000-0000-00003A1D0000}"/>
    <cellStyle name="Normal 2 3 5 3 4 2" xfId="3776" xr:uid="{00000000-0005-0000-0000-00003B1D0000}"/>
    <cellStyle name="Normal 2 3 5 3 4 2 2" xfId="13849" xr:uid="{00000000-0005-0000-0000-00003C1D0000}"/>
    <cellStyle name="Normal 2 3 5 3 4 2 2 2" xfId="44180" xr:uid="{00000000-0005-0000-0000-00003D1D0000}"/>
    <cellStyle name="Normal 2 3 5 3 4 2 2 3" xfId="28947" xr:uid="{00000000-0005-0000-0000-00003E1D0000}"/>
    <cellStyle name="Normal 2 3 5 3 4 2 3" xfId="8829" xr:uid="{00000000-0005-0000-0000-00003F1D0000}"/>
    <cellStyle name="Normal 2 3 5 3 4 2 3 2" xfId="39163" xr:uid="{00000000-0005-0000-0000-0000401D0000}"/>
    <cellStyle name="Normal 2 3 5 3 4 2 3 3" xfId="23930" xr:uid="{00000000-0005-0000-0000-0000411D0000}"/>
    <cellStyle name="Normal 2 3 5 3 4 2 4" xfId="34150" xr:uid="{00000000-0005-0000-0000-0000421D0000}"/>
    <cellStyle name="Normal 2 3 5 3 4 2 5" xfId="18917" xr:uid="{00000000-0005-0000-0000-0000431D0000}"/>
    <cellStyle name="Normal 2 3 5 3 4 3" xfId="5468" xr:uid="{00000000-0005-0000-0000-0000441D0000}"/>
    <cellStyle name="Normal 2 3 5 3 4 3 2" xfId="15520" xr:uid="{00000000-0005-0000-0000-0000451D0000}"/>
    <cellStyle name="Normal 2 3 5 3 4 3 2 2" xfId="45851" xr:uid="{00000000-0005-0000-0000-0000461D0000}"/>
    <cellStyle name="Normal 2 3 5 3 4 3 2 3" xfId="30618" xr:uid="{00000000-0005-0000-0000-0000471D0000}"/>
    <cellStyle name="Normal 2 3 5 3 4 3 3" xfId="10500" xr:uid="{00000000-0005-0000-0000-0000481D0000}"/>
    <cellStyle name="Normal 2 3 5 3 4 3 3 2" xfId="40834" xr:uid="{00000000-0005-0000-0000-0000491D0000}"/>
    <cellStyle name="Normal 2 3 5 3 4 3 3 3" xfId="25601" xr:uid="{00000000-0005-0000-0000-00004A1D0000}"/>
    <cellStyle name="Normal 2 3 5 3 4 3 4" xfId="35821" xr:uid="{00000000-0005-0000-0000-00004B1D0000}"/>
    <cellStyle name="Normal 2 3 5 3 4 3 5" xfId="20588" xr:uid="{00000000-0005-0000-0000-00004C1D0000}"/>
    <cellStyle name="Normal 2 3 5 3 4 4" xfId="12178" xr:uid="{00000000-0005-0000-0000-00004D1D0000}"/>
    <cellStyle name="Normal 2 3 5 3 4 4 2" xfId="42509" xr:uid="{00000000-0005-0000-0000-00004E1D0000}"/>
    <cellStyle name="Normal 2 3 5 3 4 4 3" xfId="27276" xr:uid="{00000000-0005-0000-0000-00004F1D0000}"/>
    <cellStyle name="Normal 2 3 5 3 4 5" xfId="7157" xr:uid="{00000000-0005-0000-0000-0000501D0000}"/>
    <cellStyle name="Normal 2 3 5 3 4 5 2" xfId="37492" xr:uid="{00000000-0005-0000-0000-0000511D0000}"/>
    <cellStyle name="Normal 2 3 5 3 4 5 3" xfId="22259" xr:uid="{00000000-0005-0000-0000-0000521D0000}"/>
    <cellStyle name="Normal 2 3 5 3 4 6" xfId="32480" xr:uid="{00000000-0005-0000-0000-0000531D0000}"/>
    <cellStyle name="Normal 2 3 5 3 4 7" xfId="17246" xr:uid="{00000000-0005-0000-0000-0000541D0000}"/>
    <cellStyle name="Normal 2 3 5 3 5" xfId="2939" xr:uid="{00000000-0005-0000-0000-0000551D0000}"/>
    <cellStyle name="Normal 2 3 5 3 5 2" xfId="13013" xr:uid="{00000000-0005-0000-0000-0000561D0000}"/>
    <cellStyle name="Normal 2 3 5 3 5 2 2" xfId="43344" xr:uid="{00000000-0005-0000-0000-0000571D0000}"/>
    <cellStyle name="Normal 2 3 5 3 5 2 3" xfId="28111" xr:uid="{00000000-0005-0000-0000-0000581D0000}"/>
    <cellStyle name="Normal 2 3 5 3 5 3" xfId="7993" xr:uid="{00000000-0005-0000-0000-0000591D0000}"/>
    <cellStyle name="Normal 2 3 5 3 5 3 2" xfId="38327" xr:uid="{00000000-0005-0000-0000-00005A1D0000}"/>
    <cellStyle name="Normal 2 3 5 3 5 3 3" xfId="23094" xr:uid="{00000000-0005-0000-0000-00005B1D0000}"/>
    <cellStyle name="Normal 2 3 5 3 5 4" xfId="33314" xr:uid="{00000000-0005-0000-0000-00005C1D0000}"/>
    <cellStyle name="Normal 2 3 5 3 5 5" xfId="18081" xr:uid="{00000000-0005-0000-0000-00005D1D0000}"/>
    <cellStyle name="Normal 2 3 5 3 6" xfId="4632" xr:uid="{00000000-0005-0000-0000-00005E1D0000}"/>
    <cellStyle name="Normal 2 3 5 3 6 2" xfId="14684" xr:uid="{00000000-0005-0000-0000-00005F1D0000}"/>
    <cellStyle name="Normal 2 3 5 3 6 2 2" xfId="45015" xr:uid="{00000000-0005-0000-0000-0000601D0000}"/>
    <cellStyle name="Normal 2 3 5 3 6 2 3" xfId="29782" xr:uid="{00000000-0005-0000-0000-0000611D0000}"/>
    <cellStyle name="Normal 2 3 5 3 6 3" xfId="9664" xr:uid="{00000000-0005-0000-0000-0000621D0000}"/>
    <cellStyle name="Normal 2 3 5 3 6 3 2" xfId="39998" xr:uid="{00000000-0005-0000-0000-0000631D0000}"/>
    <cellStyle name="Normal 2 3 5 3 6 3 3" xfId="24765" xr:uid="{00000000-0005-0000-0000-0000641D0000}"/>
    <cellStyle name="Normal 2 3 5 3 6 4" xfId="34985" xr:uid="{00000000-0005-0000-0000-0000651D0000}"/>
    <cellStyle name="Normal 2 3 5 3 6 5" xfId="19752" xr:uid="{00000000-0005-0000-0000-0000661D0000}"/>
    <cellStyle name="Normal 2 3 5 3 7" xfId="11342" xr:uid="{00000000-0005-0000-0000-0000671D0000}"/>
    <cellStyle name="Normal 2 3 5 3 7 2" xfId="41673" xr:uid="{00000000-0005-0000-0000-0000681D0000}"/>
    <cellStyle name="Normal 2 3 5 3 7 3" xfId="26440" xr:uid="{00000000-0005-0000-0000-0000691D0000}"/>
    <cellStyle name="Normal 2 3 5 3 8" xfId="6321" xr:uid="{00000000-0005-0000-0000-00006A1D0000}"/>
    <cellStyle name="Normal 2 3 5 3 8 2" xfId="36656" xr:uid="{00000000-0005-0000-0000-00006B1D0000}"/>
    <cellStyle name="Normal 2 3 5 3 8 3" xfId="21423" xr:uid="{00000000-0005-0000-0000-00006C1D0000}"/>
    <cellStyle name="Normal 2 3 5 3 9" xfId="31645" xr:uid="{00000000-0005-0000-0000-00006D1D0000}"/>
    <cellStyle name="Normal 2 3 5 4" xfId="1346" xr:uid="{00000000-0005-0000-0000-00006E1D0000}"/>
    <cellStyle name="Normal 2 3 5 4 2" xfId="1769" xr:uid="{00000000-0005-0000-0000-00006F1D0000}"/>
    <cellStyle name="Normal 2 3 5 4 2 2" xfId="2608" xr:uid="{00000000-0005-0000-0000-0000701D0000}"/>
    <cellStyle name="Normal 2 3 5 4 2 2 2" xfId="4298" xr:uid="{00000000-0005-0000-0000-0000711D0000}"/>
    <cellStyle name="Normal 2 3 5 4 2 2 2 2" xfId="14371" xr:uid="{00000000-0005-0000-0000-0000721D0000}"/>
    <cellStyle name="Normal 2 3 5 4 2 2 2 2 2" xfId="44702" xr:uid="{00000000-0005-0000-0000-0000731D0000}"/>
    <cellStyle name="Normal 2 3 5 4 2 2 2 2 3" xfId="29469" xr:uid="{00000000-0005-0000-0000-0000741D0000}"/>
    <cellStyle name="Normal 2 3 5 4 2 2 2 3" xfId="9351" xr:uid="{00000000-0005-0000-0000-0000751D0000}"/>
    <cellStyle name="Normal 2 3 5 4 2 2 2 3 2" xfId="39685" xr:uid="{00000000-0005-0000-0000-0000761D0000}"/>
    <cellStyle name="Normal 2 3 5 4 2 2 2 3 3" xfId="24452" xr:uid="{00000000-0005-0000-0000-0000771D0000}"/>
    <cellStyle name="Normal 2 3 5 4 2 2 2 4" xfId="34672" xr:uid="{00000000-0005-0000-0000-0000781D0000}"/>
    <cellStyle name="Normal 2 3 5 4 2 2 2 5" xfId="19439" xr:uid="{00000000-0005-0000-0000-0000791D0000}"/>
    <cellStyle name="Normal 2 3 5 4 2 2 3" xfId="5990" xr:uid="{00000000-0005-0000-0000-00007A1D0000}"/>
    <cellStyle name="Normal 2 3 5 4 2 2 3 2" xfId="16042" xr:uid="{00000000-0005-0000-0000-00007B1D0000}"/>
    <cellStyle name="Normal 2 3 5 4 2 2 3 2 2" xfId="46373" xr:uid="{00000000-0005-0000-0000-00007C1D0000}"/>
    <cellStyle name="Normal 2 3 5 4 2 2 3 2 3" xfId="31140" xr:uid="{00000000-0005-0000-0000-00007D1D0000}"/>
    <cellStyle name="Normal 2 3 5 4 2 2 3 3" xfId="11022" xr:uid="{00000000-0005-0000-0000-00007E1D0000}"/>
    <cellStyle name="Normal 2 3 5 4 2 2 3 3 2" xfId="41356" xr:uid="{00000000-0005-0000-0000-00007F1D0000}"/>
    <cellStyle name="Normal 2 3 5 4 2 2 3 3 3" xfId="26123" xr:uid="{00000000-0005-0000-0000-0000801D0000}"/>
    <cellStyle name="Normal 2 3 5 4 2 2 3 4" xfId="36343" xr:uid="{00000000-0005-0000-0000-0000811D0000}"/>
    <cellStyle name="Normal 2 3 5 4 2 2 3 5" xfId="21110" xr:uid="{00000000-0005-0000-0000-0000821D0000}"/>
    <cellStyle name="Normal 2 3 5 4 2 2 4" xfId="12700" xr:uid="{00000000-0005-0000-0000-0000831D0000}"/>
    <cellStyle name="Normal 2 3 5 4 2 2 4 2" xfId="43031" xr:uid="{00000000-0005-0000-0000-0000841D0000}"/>
    <cellStyle name="Normal 2 3 5 4 2 2 4 3" xfId="27798" xr:uid="{00000000-0005-0000-0000-0000851D0000}"/>
    <cellStyle name="Normal 2 3 5 4 2 2 5" xfId="7679" xr:uid="{00000000-0005-0000-0000-0000861D0000}"/>
    <cellStyle name="Normal 2 3 5 4 2 2 5 2" xfId="38014" xr:uid="{00000000-0005-0000-0000-0000871D0000}"/>
    <cellStyle name="Normal 2 3 5 4 2 2 5 3" xfId="22781" xr:uid="{00000000-0005-0000-0000-0000881D0000}"/>
    <cellStyle name="Normal 2 3 5 4 2 2 6" xfId="33002" xr:uid="{00000000-0005-0000-0000-0000891D0000}"/>
    <cellStyle name="Normal 2 3 5 4 2 2 7" xfId="17768" xr:uid="{00000000-0005-0000-0000-00008A1D0000}"/>
    <cellStyle name="Normal 2 3 5 4 2 3" xfId="3461" xr:uid="{00000000-0005-0000-0000-00008B1D0000}"/>
    <cellStyle name="Normal 2 3 5 4 2 3 2" xfId="13535" xr:uid="{00000000-0005-0000-0000-00008C1D0000}"/>
    <cellStyle name="Normal 2 3 5 4 2 3 2 2" xfId="43866" xr:uid="{00000000-0005-0000-0000-00008D1D0000}"/>
    <cellStyle name="Normal 2 3 5 4 2 3 2 3" xfId="28633" xr:uid="{00000000-0005-0000-0000-00008E1D0000}"/>
    <cellStyle name="Normal 2 3 5 4 2 3 3" xfId="8515" xr:uid="{00000000-0005-0000-0000-00008F1D0000}"/>
    <cellStyle name="Normal 2 3 5 4 2 3 3 2" xfId="38849" xr:uid="{00000000-0005-0000-0000-0000901D0000}"/>
    <cellStyle name="Normal 2 3 5 4 2 3 3 3" xfId="23616" xr:uid="{00000000-0005-0000-0000-0000911D0000}"/>
    <cellStyle name="Normal 2 3 5 4 2 3 4" xfId="33836" xr:uid="{00000000-0005-0000-0000-0000921D0000}"/>
    <cellStyle name="Normal 2 3 5 4 2 3 5" xfId="18603" xr:uid="{00000000-0005-0000-0000-0000931D0000}"/>
    <cellStyle name="Normal 2 3 5 4 2 4" xfId="5154" xr:uid="{00000000-0005-0000-0000-0000941D0000}"/>
    <cellStyle name="Normal 2 3 5 4 2 4 2" xfId="15206" xr:uid="{00000000-0005-0000-0000-0000951D0000}"/>
    <cellStyle name="Normal 2 3 5 4 2 4 2 2" xfId="45537" xr:uid="{00000000-0005-0000-0000-0000961D0000}"/>
    <cellStyle name="Normal 2 3 5 4 2 4 2 3" xfId="30304" xr:uid="{00000000-0005-0000-0000-0000971D0000}"/>
    <cellStyle name="Normal 2 3 5 4 2 4 3" xfId="10186" xr:uid="{00000000-0005-0000-0000-0000981D0000}"/>
    <cellStyle name="Normal 2 3 5 4 2 4 3 2" xfId="40520" xr:uid="{00000000-0005-0000-0000-0000991D0000}"/>
    <cellStyle name="Normal 2 3 5 4 2 4 3 3" xfId="25287" xr:uid="{00000000-0005-0000-0000-00009A1D0000}"/>
    <cellStyle name="Normal 2 3 5 4 2 4 4" xfId="35507" xr:uid="{00000000-0005-0000-0000-00009B1D0000}"/>
    <cellStyle name="Normal 2 3 5 4 2 4 5" xfId="20274" xr:uid="{00000000-0005-0000-0000-00009C1D0000}"/>
    <cellStyle name="Normal 2 3 5 4 2 5" xfId="11864" xr:uid="{00000000-0005-0000-0000-00009D1D0000}"/>
    <cellStyle name="Normal 2 3 5 4 2 5 2" xfId="42195" xr:uid="{00000000-0005-0000-0000-00009E1D0000}"/>
    <cellStyle name="Normal 2 3 5 4 2 5 3" xfId="26962" xr:uid="{00000000-0005-0000-0000-00009F1D0000}"/>
    <cellStyle name="Normal 2 3 5 4 2 6" xfId="6843" xr:uid="{00000000-0005-0000-0000-0000A01D0000}"/>
    <cellStyle name="Normal 2 3 5 4 2 6 2" xfId="37178" xr:uid="{00000000-0005-0000-0000-0000A11D0000}"/>
    <cellStyle name="Normal 2 3 5 4 2 6 3" xfId="21945" xr:uid="{00000000-0005-0000-0000-0000A21D0000}"/>
    <cellStyle name="Normal 2 3 5 4 2 7" xfId="32166" xr:uid="{00000000-0005-0000-0000-0000A31D0000}"/>
    <cellStyle name="Normal 2 3 5 4 2 8" xfId="16932" xr:uid="{00000000-0005-0000-0000-0000A41D0000}"/>
    <cellStyle name="Normal 2 3 5 4 3" xfId="2190" xr:uid="{00000000-0005-0000-0000-0000A51D0000}"/>
    <cellStyle name="Normal 2 3 5 4 3 2" xfId="3880" xr:uid="{00000000-0005-0000-0000-0000A61D0000}"/>
    <cellStyle name="Normal 2 3 5 4 3 2 2" xfId="13953" xr:uid="{00000000-0005-0000-0000-0000A71D0000}"/>
    <cellStyle name="Normal 2 3 5 4 3 2 2 2" xfId="44284" xr:uid="{00000000-0005-0000-0000-0000A81D0000}"/>
    <cellStyle name="Normal 2 3 5 4 3 2 2 3" xfId="29051" xr:uid="{00000000-0005-0000-0000-0000A91D0000}"/>
    <cellStyle name="Normal 2 3 5 4 3 2 3" xfId="8933" xr:uid="{00000000-0005-0000-0000-0000AA1D0000}"/>
    <cellStyle name="Normal 2 3 5 4 3 2 3 2" xfId="39267" xr:uid="{00000000-0005-0000-0000-0000AB1D0000}"/>
    <cellStyle name="Normal 2 3 5 4 3 2 3 3" xfId="24034" xr:uid="{00000000-0005-0000-0000-0000AC1D0000}"/>
    <cellStyle name="Normal 2 3 5 4 3 2 4" xfId="34254" xr:uid="{00000000-0005-0000-0000-0000AD1D0000}"/>
    <cellStyle name="Normal 2 3 5 4 3 2 5" xfId="19021" xr:uid="{00000000-0005-0000-0000-0000AE1D0000}"/>
    <cellStyle name="Normal 2 3 5 4 3 3" xfId="5572" xr:uid="{00000000-0005-0000-0000-0000AF1D0000}"/>
    <cellStyle name="Normal 2 3 5 4 3 3 2" xfId="15624" xr:uid="{00000000-0005-0000-0000-0000B01D0000}"/>
    <cellStyle name="Normal 2 3 5 4 3 3 2 2" xfId="45955" xr:uid="{00000000-0005-0000-0000-0000B11D0000}"/>
    <cellStyle name="Normal 2 3 5 4 3 3 2 3" xfId="30722" xr:uid="{00000000-0005-0000-0000-0000B21D0000}"/>
    <cellStyle name="Normal 2 3 5 4 3 3 3" xfId="10604" xr:uid="{00000000-0005-0000-0000-0000B31D0000}"/>
    <cellStyle name="Normal 2 3 5 4 3 3 3 2" xfId="40938" xr:uid="{00000000-0005-0000-0000-0000B41D0000}"/>
    <cellStyle name="Normal 2 3 5 4 3 3 3 3" xfId="25705" xr:uid="{00000000-0005-0000-0000-0000B51D0000}"/>
    <cellStyle name="Normal 2 3 5 4 3 3 4" xfId="35925" xr:uid="{00000000-0005-0000-0000-0000B61D0000}"/>
    <cellStyle name="Normal 2 3 5 4 3 3 5" xfId="20692" xr:uid="{00000000-0005-0000-0000-0000B71D0000}"/>
    <cellStyle name="Normal 2 3 5 4 3 4" xfId="12282" xr:uid="{00000000-0005-0000-0000-0000B81D0000}"/>
    <cellStyle name="Normal 2 3 5 4 3 4 2" xfId="42613" xr:uid="{00000000-0005-0000-0000-0000B91D0000}"/>
    <cellStyle name="Normal 2 3 5 4 3 4 3" xfId="27380" xr:uid="{00000000-0005-0000-0000-0000BA1D0000}"/>
    <cellStyle name="Normal 2 3 5 4 3 5" xfId="7261" xr:uid="{00000000-0005-0000-0000-0000BB1D0000}"/>
    <cellStyle name="Normal 2 3 5 4 3 5 2" xfId="37596" xr:uid="{00000000-0005-0000-0000-0000BC1D0000}"/>
    <cellStyle name="Normal 2 3 5 4 3 5 3" xfId="22363" xr:uid="{00000000-0005-0000-0000-0000BD1D0000}"/>
    <cellStyle name="Normal 2 3 5 4 3 6" xfId="32584" xr:uid="{00000000-0005-0000-0000-0000BE1D0000}"/>
    <cellStyle name="Normal 2 3 5 4 3 7" xfId="17350" xr:uid="{00000000-0005-0000-0000-0000BF1D0000}"/>
    <cellStyle name="Normal 2 3 5 4 4" xfId="3043" xr:uid="{00000000-0005-0000-0000-0000C01D0000}"/>
    <cellStyle name="Normal 2 3 5 4 4 2" xfId="13117" xr:uid="{00000000-0005-0000-0000-0000C11D0000}"/>
    <cellStyle name="Normal 2 3 5 4 4 2 2" xfId="43448" xr:uid="{00000000-0005-0000-0000-0000C21D0000}"/>
    <cellStyle name="Normal 2 3 5 4 4 2 3" xfId="28215" xr:uid="{00000000-0005-0000-0000-0000C31D0000}"/>
    <cellStyle name="Normal 2 3 5 4 4 3" xfId="8097" xr:uid="{00000000-0005-0000-0000-0000C41D0000}"/>
    <cellStyle name="Normal 2 3 5 4 4 3 2" xfId="38431" xr:uid="{00000000-0005-0000-0000-0000C51D0000}"/>
    <cellStyle name="Normal 2 3 5 4 4 3 3" xfId="23198" xr:uid="{00000000-0005-0000-0000-0000C61D0000}"/>
    <cellStyle name="Normal 2 3 5 4 4 4" xfId="33418" xr:uid="{00000000-0005-0000-0000-0000C71D0000}"/>
    <cellStyle name="Normal 2 3 5 4 4 5" xfId="18185" xr:uid="{00000000-0005-0000-0000-0000C81D0000}"/>
    <cellStyle name="Normal 2 3 5 4 5" xfId="4736" xr:uid="{00000000-0005-0000-0000-0000C91D0000}"/>
    <cellStyle name="Normal 2 3 5 4 5 2" xfId="14788" xr:uid="{00000000-0005-0000-0000-0000CA1D0000}"/>
    <cellStyle name="Normal 2 3 5 4 5 2 2" xfId="45119" xr:uid="{00000000-0005-0000-0000-0000CB1D0000}"/>
    <cellStyle name="Normal 2 3 5 4 5 2 3" xfId="29886" xr:uid="{00000000-0005-0000-0000-0000CC1D0000}"/>
    <cellStyle name="Normal 2 3 5 4 5 3" xfId="9768" xr:uid="{00000000-0005-0000-0000-0000CD1D0000}"/>
    <cellStyle name="Normal 2 3 5 4 5 3 2" xfId="40102" xr:uid="{00000000-0005-0000-0000-0000CE1D0000}"/>
    <cellStyle name="Normal 2 3 5 4 5 3 3" xfId="24869" xr:uid="{00000000-0005-0000-0000-0000CF1D0000}"/>
    <cellStyle name="Normal 2 3 5 4 5 4" xfId="35089" xr:uid="{00000000-0005-0000-0000-0000D01D0000}"/>
    <cellStyle name="Normal 2 3 5 4 5 5" xfId="19856" xr:uid="{00000000-0005-0000-0000-0000D11D0000}"/>
    <cellStyle name="Normal 2 3 5 4 6" xfId="11446" xr:uid="{00000000-0005-0000-0000-0000D21D0000}"/>
    <cellStyle name="Normal 2 3 5 4 6 2" xfId="41777" xr:uid="{00000000-0005-0000-0000-0000D31D0000}"/>
    <cellStyle name="Normal 2 3 5 4 6 3" xfId="26544" xr:uid="{00000000-0005-0000-0000-0000D41D0000}"/>
    <cellStyle name="Normal 2 3 5 4 7" xfId="6425" xr:uid="{00000000-0005-0000-0000-0000D51D0000}"/>
    <cellStyle name="Normal 2 3 5 4 7 2" xfId="36760" xr:uid="{00000000-0005-0000-0000-0000D61D0000}"/>
    <cellStyle name="Normal 2 3 5 4 7 3" xfId="21527" xr:uid="{00000000-0005-0000-0000-0000D71D0000}"/>
    <cellStyle name="Normal 2 3 5 4 8" xfId="31748" xr:uid="{00000000-0005-0000-0000-0000D81D0000}"/>
    <cellStyle name="Normal 2 3 5 4 9" xfId="16514" xr:uid="{00000000-0005-0000-0000-0000D91D0000}"/>
    <cellStyle name="Normal 2 3 5 5" xfId="1559" xr:uid="{00000000-0005-0000-0000-0000DA1D0000}"/>
    <cellStyle name="Normal 2 3 5 5 2" xfId="2400" xr:uid="{00000000-0005-0000-0000-0000DB1D0000}"/>
    <cellStyle name="Normal 2 3 5 5 2 2" xfId="4090" xr:uid="{00000000-0005-0000-0000-0000DC1D0000}"/>
    <cellStyle name="Normal 2 3 5 5 2 2 2" xfId="14163" xr:uid="{00000000-0005-0000-0000-0000DD1D0000}"/>
    <cellStyle name="Normal 2 3 5 5 2 2 2 2" xfId="44494" xr:uid="{00000000-0005-0000-0000-0000DE1D0000}"/>
    <cellStyle name="Normal 2 3 5 5 2 2 2 3" xfId="29261" xr:uid="{00000000-0005-0000-0000-0000DF1D0000}"/>
    <cellStyle name="Normal 2 3 5 5 2 2 3" xfId="9143" xr:uid="{00000000-0005-0000-0000-0000E01D0000}"/>
    <cellStyle name="Normal 2 3 5 5 2 2 3 2" xfId="39477" xr:uid="{00000000-0005-0000-0000-0000E11D0000}"/>
    <cellStyle name="Normal 2 3 5 5 2 2 3 3" xfId="24244" xr:uid="{00000000-0005-0000-0000-0000E21D0000}"/>
    <cellStyle name="Normal 2 3 5 5 2 2 4" xfId="34464" xr:uid="{00000000-0005-0000-0000-0000E31D0000}"/>
    <cellStyle name="Normal 2 3 5 5 2 2 5" xfId="19231" xr:uid="{00000000-0005-0000-0000-0000E41D0000}"/>
    <cellStyle name="Normal 2 3 5 5 2 3" xfId="5782" xr:uid="{00000000-0005-0000-0000-0000E51D0000}"/>
    <cellStyle name="Normal 2 3 5 5 2 3 2" xfId="15834" xr:uid="{00000000-0005-0000-0000-0000E61D0000}"/>
    <cellStyle name="Normal 2 3 5 5 2 3 2 2" xfId="46165" xr:uid="{00000000-0005-0000-0000-0000E71D0000}"/>
    <cellStyle name="Normal 2 3 5 5 2 3 2 3" xfId="30932" xr:uid="{00000000-0005-0000-0000-0000E81D0000}"/>
    <cellStyle name="Normal 2 3 5 5 2 3 3" xfId="10814" xr:uid="{00000000-0005-0000-0000-0000E91D0000}"/>
    <cellStyle name="Normal 2 3 5 5 2 3 3 2" xfId="41148" xr:uid="{00000000-0005-0000-0000-0000EA1D0000}"/>
    <cellStyle name="Normal 2 3 5 5 2 3 3 3" xfId="25915" xr:uid="{00000000-0005-0000-0000-0000EB1D0000}"/>
    <cellStyle name="Normal 2 3 5 5 2 3 4" xfId="36135" xr:uid="{00000000-0005-0000-0000-0000EC1D0000}"/>
    <cellStyle name="Normal 2 3 5 5 2 3 5" xfId="20902" xr:uid="{00000000-0005-0000-0000-0000ED1D0000}"/>
    <cellStyle name="Normal 2 3 5 5 2 4" xfId="12492" xr:uid="{00000000-0005-0000-0000-0000EE1D0000}"/>
    <cellStyle name="Normal 2 3 5 5 2 4 2" xfId="42823" xr:uid="{00000000-0005-0000-0000-0000EF1D0000}"/>
    <cellStyle name="Normal 2 3 5 5 2 4 3" xfId="27590" xr:uid="{00000000-0005-0000-0000-0000F01D0000}"/>
    <cellStyle name="Normal 2 3 5 5 2 5" xfId="7471" xr:uid="{00000000-0005-0000-0000-0000F11D0000}"/>
    <cellStyle name="Normal 2 3 5 5 2 5 2" xfId="37806" xr:uid="{00000000-0005-0000-0000-0000F21D0000}"/>
    <cellStyle name="Normal 2 3 5 5 2 5 3" xfId="22573" xr:uid="{00000000-0005-0000-0000-0000F31D0000}"/>
    <cellStyle name="Normal 2 3 5 5 2 6" xfId="32794" xr:uid="{00000000-0005-0000-0000-0000F41D0000}"/>
    <cellStyle name="Normal 2 3 5 5 2 7" xfId="17560" xr:uid="{00000000-0005-0000-0000-0000F51D0000}"/>
    <cellStyle name="Normal 2 3 5 5 3" xfId="3253" xr:uid="{00000000-0005-0000-0000-0000F61D0000}"/>
    <cellStyle name="Normal 2 3 5 5 3 2" xfId="13327" xr:uid="{00000000-0005-0000-0000-0000F71D0000}"/>
    <cellStyle name="Normal 2 3 5 5 3 2 2" xfId="43658" xr:uid="{00000000-0005-0000-0000-0000F81D0000}"/>
    <cellStyle name="Normal 2 3 5 5 3 2 3" xfId="28425" xr:uid="{00000000-0005-0000-0000-0000F91D0000}"/>
    <cellStyle name="Normal 2 3 5 5 3 3" xfId="8307" xr:uid="{00000000-0005-0000-0000-0000FA1D0000}"/>
    <cellStyle name="Normal 2 3 5 5 3 3 2" xfId="38641" xr:uid="{00000000-0005-0000-0000-0000FB1D0000}"/>
    <cellStyle name="Normal 2 3 5 5 3 3 3" xfId="23408" xr:uid="{00000000-0005-0000-0000-0000FC1D0000}"/>
    <cellStyle name="Normal 2 3 5 5 3 4" xfId="33628" xr:uid="{00000000-0005-0000-0000-0000FD1D0000}"/>
    <cellStyle name="Normal 2 3 5 5 3 5" xfId="18395" xr:uid="{00000000-0005-0000-0000-0000FE1D0000}"/>
    <cellStyle name="Normal 2 3 5 5 4" xfId="4946" xr:uid="{00000000-0005-0000-0000-0000FF1D0000}"/>
    <cellStyle name="Normal 2 3 5 5 4 2" xfId="14998" xr:uid="{00000000-0005-0000-0000-0000001E0000}"/>
    <cellStyle name="Normal 2 3 5 5 4 2 2" xfId="45329" xr:uid="{00000000-0005-0000-0000-0000011E0000}"/>
    <cellStyle name="Normal 2 3 5 5 4 2 3" xfId="30096" xr:uid="{00000000-0005-0000-0000-0000021E0000}"/>
    <cellStyle name="Normal 2 3 5 5 4 3" xfId="9978" xr:uid="{00000000-0005-0000-0000-0000031E0000}"/>
    <cellStyle name="Normal 2 3 5 5 4 3 2" xfId="40312" xr:uid="{00000000-0005-0000-0000-0000041E0000}"/>
    <cellStyle name="Normal 2 3 5 5 4 3 3" xfId="25079" xr:uid="{00000000-0005-0000-0000-0000051E0000}"/>
    <cellStyle name="Normal 2 3 5 5 4 4" xfId="35299" xr:uid="{00000000-0005-0000-0000-0000061E0000}"/>
    <cellStyle name="Normal 2 3 5 5 4 5" xfId="20066" xr:uid="{00000000-0005-0000-0000-0000071E0000}"/>
    <cellStyle name="Normal 2 3 5 5 5" xfId="11656" xr:uid="{00000000-0005-0000-0000-0000081E0000}"/>
    <cellStyle name="Normal 2 3 5 5 5 2" xfId="41987" xr:uid="{00000000-0005-0000-0000-0000091E0000}"/>
    <cellStyle name="Normal 2 3 5 5 5 3" xfId="26754" xr:uid="{00000000-0005-0000-0000-00000A1E0000}"/>
    <cellStyle name="Normal 2 3 5 5 6" xfId="6635" xr:uid="{00000000-0005-0000-0000-00000B1E0000}"/>
    <cellStyle name="Normal 2 3 5 5 6 2" xfId="36970" xr:uid="{00000000-0005-0000-0000-00000C1E0000}"/>
    <cellStyle name="Normal 2 3 5 5 6 3" xfId="21737" xr:uid="{00000000-0005-0000-0000-00000D1E0000}"/>
    <cellStyle name="Normal 2 3 5 5 7" xfId="31958" xr:uid="{00000000-0005-0000-0000-00000E1E0000}"/>
    <cellStyle name="Normal 2 3 5 5 8" xfId="16724" xr:uid="{00000000-0005-0000-0000-00000F1E0000}"/>
    <cellStyle name="Normal 2 3 5 6" xfId="1980" xr:uid="{00000000-0005-0000-0000-0000101E0000}"/>
    <cellStyle name="Normal 2 3 5 6 2" xfId="3672" xr:uid="{00000000-0005-0000-0000-0000111E0000}"/>
    <cellStyle name="Normal 2 3 5 6 2 2" xfId="13745" xr:uid="{00000000-0005-0000-0000-0000121E0000}"/>
    <cellStyle name="Normal 2 3 5 6 2 2 2" xfId="44076" xr:uid="{00000000-0005-0000-0000-0000131E0000}"/>
    <cellStyle name="Normal 2 3 5 6 2 2 3" xfId="28843" xr:uid="{00000000-0005-0000-0000-0000141E0000}"/>
    <cellStyle name="Normal 2 3 5 6 2 3" xfId="8725" xr:uid="{00000000-0005-0000-0000-0000151E0000}"/>
    <cellStyle name="Normal 2 3 5 6 2 3 2" xfId="39059" xr:uid="{00000000-0005-0000-0000-0000161E0000}"/>
    <cellStyle name="Normal 2 3 5 6 2 3 3" xfId="23826" xr:uid="{00000000-0005-0000-0000-0000171E0000}"/>
    <cellStyle name="Normal 2 3 5 6 2 4" xfId="34046" xr:uid="{00000000-0005-0000-0000-0000181E0000}"/>
    <cellStyle name="Normal 2 3 5 6 2 5" xfId="18813" xr:uid="{00000000-0005-0000-0000-0000191E0000}"/>
    <cellStyle name="Normal 2 3 5 6 3" xfId="5364" xr:uid="{00000000-0005-0000-0000-00001A1E0000}"/>
    <cellStyle name="Normal 2 3 5 6 3 2" xfId="15416" xr:uid="{00000000-0005-0000-0000-00001B1E0000}"/>
    <cellStyle name="Normal 2 3 5 6 3 2 2" xfId="45747" xr:uid="{00000000-0005-0000-0000-00001C1E0000}"/>
    <cellStyle name="Normal 2 3 5 6 3 2 3" xfId="30514" xr:uid="{00000000-0005-0000-0000-00001D1E0000}"/>
    <cellStyle name="Normal 2 3 5 6 3 3" xfId="10396" xr:uid="{00000000-0005-0000-0000-00001E1E0000}"/>
    <cellStyle name="Normal 2 3 5 6 3 3 2" xfId="40730" xr:uid="{00000000-0005-0000-0000-00001F1E0000}"/>
    <cellStyle name="Normal 2 3 5 6 3 3 3" xfId="25497" xr:uid="{00000000-0005-0000-0000-0000201E0000}"/>
    <cellStyle name="Normal 2 3 5 6 3 4" xfId="35717" xr:uid="{00000000-0005-0000-0000-0000211E0000}"/>
    <cellStyle name="Normal 2 3 5 6 3 5" xfId="20484" xr:uid="{00000000-0005-0000-0000-0000221E0000}"/>
    <cellStyle name="Normal 2 3 5 6 4" xfId="12074" xr:uid="{00000000-0005-0000-0000-0000231E0000}"/>
    <cellStyle name="Normal 2 3 5 6 4 2" xfId="42405" xr:uid="{00000000-0005-0000-0000-0000241E0000}"/>
    <cellStyle name="Normal 2 3 5 6 4 3" xfId="27172" xr:uid="{00000000-0005-0000-0000-0000251E0000}"/>
    <cellStyle name="Normal 2 3 5 6 5" xfId="7053" xr:uid="{00000000-0005-0000-0000-0000261E0000}"/>
    <cellStyle name="Normal 2 3 5 6 5 2" xfId="37388" xr:uid="{00000000-0005-0000-0000-0000271E0000}"/>
    <cellStyle name="Normal 2 3 5 6 5 3" xfId="22155" xr:uid="{00000000-0005-0000-0000-0000281E0000}"/>
    <cellStyle name="Normal 2 3 5 6 6" xfId="32376" xr:uid="{00000000-0005-0000-0000-0000291E0000}"/>
    <cellStyle name="Normal 2 3 5 6 7" xfId="17142" xr:uid="{00000000-0005-0000-0000-00002A1E0000}"/>
    <cellStyle name="Normal 2 3 5 7" xfId="2831" xr:uid="{00000000-0005-0000-0000-00002B1E0000}"/>
    <cellStyle name="Normal 2 3 5 7 2" xfId="12909" xr:uid="{00000000-0005-0000-0000-00002C1E0000}"/>
    <cellStyle name="Normal 2 3 5 7 2 2" xfId="43240" xr:uid="{00000000-0005-0000-0000-00002D1E0000}"/>
    <cellStyle name="Normal 2 3 5 7 2 3" xfId="28007" xr:uid="{00000000-0005-0000-0000-00002E1E0000}"/>
    <cellStyle name="Normal 2 3 5 7 3" xfId="7889" xr:uid="{00000000-0005-0000-0000-00002F1E0000}"/>
    <cellStyle name="Normal 2 3 5 7 3 2" xfId="38223" xr:uid="{00000000-0005-0000-0000-0000301E0000}"/>
    <cellStyle name="Normal 2 3 5 7 3 3" xfId="22990" xr:uid="{00000000-0005-0000-0000-0000311E0000}"/>
    <cellStyle name="Normal 2 3 5 7 4" xfId="33210" xr:uid="{00000000-0005-0000-0000-0000321E0000}"/>
    <cellStyle name="Normal 2 3 5 7 5" xfId="17977" xr:uid="{00000000-0005-0000-0000-0000331E0000}"/>
    <cellStyle name="Normal 2 3 5 8" xfId="4525" xr:uid="{00000000-0005-0000-0000-0000341E0000}"/>
    <cellStyle name="Normal 2 3 5 8 2" xfId="14580" xr:uid="{00000000-0005-0000-0000-0000351E0000}"/>
    <cellStyle name="Normal 2 3 5 8 2 2" xfId="44911" xr:uid="{00000000-0005-0000-0000-0000361E0000}"/>
    <cellStyle name="Normal 2 3 5 8 2 3" xfId="29678" xr:uid="{00000000-0005-0000-0000-0000371E0000}"/>
    <cellStyle name="Normal 2 3 5 8 3" xfId="9560" xr:uid="{00000000-0005-0000-0000-0000381E0000}"/>
    <cellStyle name="Normal 2 3 5 8 3 2" xfId="39894" xr:uid="{00000000-0005-0000-0000-0000391E0000}"/>
    <cellStyle name="Normal 2 3 5 8 3 3" xfId="24661" xr:uid="{00000000-0005-0000-0000-00003A1E0000}"/>
    <cellStyle name="Normal 2 3 5 8 4" xfId="34881" xr:uid="{00000000-0005-0000-0000-00003B1E0000}"/>
    <cellStyle name="Normal 2 3 5 8 5" xfId="19648" xr:uid="{00000000-0005-0000-0000-00003C1E0000}"/>
    <cellStyle name="Normal 2 3 5 9" xfId="11236" xr:uid="{00000000-0005-0000-0000-00003D1E0000}"/>
    <cellStyle name="Normal 2 3 5 9 2" xfId="41569" xr:uid="{00000000-0005-0000-0000-00003E1E0000}"/>
    <cellStyle name="Normal 2 3 5 9 3" xfId="26336" xr:uid="{00000000-0005-0000-0000-00003F1E0000}"/>
    <cellStyle name="Normal 2 3 6" xfId="843" xr:uid="{00000000-0005-0000-0000-0000401E0000}"/>
    <cellStyle name="Normal 2 3 6 10" xfId="6212" xr:uid="{00000000-0005-0000-0000-0000411E0000}"/>
    <cellStyle name="Normal 2 3 6 10 2" xfId="36549" xr:uid="{00000000-0005-0000-0000-0000421E0000}"/>
    <cellStyle name="Normal 2 3 6 10 3" xfId="21316" xr:uid="{00000000-0005-0000-0000-0000431E0000}"/>
    <cellStyle name="Normal 2 3 6 11" xfId="31540" xr:uid="{00000000-0005-0000-0000-0000441E0000}"/>
    <cellStyle name="Normal 2 3 6 12" xfId="16301" xr:uid="{00000000-0005-0000-0000-0000451E0000}"/>
    <cellStyle name="Normal 2 3 6 2" xfId="1176" xr:uid="{00000000-0005-0000-0000-0000461E0000}"/>
    <cellStyle name="Normal 2 3 6 2 10" xfId="31592" xr:uid="{00000000-0005-0000-0000-0000471E0000}"/>
    <cellStyle name="Normal 2 3 6 2 11" xfId="16355" xr:uid="{00000000-0005-0000-0000-0000481E0000}"/>
    <cellStyle name="Normal 2 3 6 2 2" xfId="1284" xr:uid="{00000000-0005-0000-0000-0000491E0000}"/>
    <cellStyle name="Normal 2 3 6 2 2 10" xfId="16459" xr:uid="{00000000-0005-0000-0000-00004A1E0000}"/>
    <cellStyle name="Normal 2 3 6 2 2 2" xfId="1501" xr:uid="{00000000-0005-0000-0000-00004B1E0000}"/>
    <cellStyle name="Normal 2 3 6 2 2 2 2" xfId="1922" xr:uid="{00000000-0005-0000-0000-00004C1E0000}"/>
    <cellStyle name="Normal 2 3 6 2 2 2 2 2" xfId="2761" xr:uid="{00000000-0005-0000-0000-00004D1E0000}"/>
    <cellStyle name="Normal 2 3 6 2 2 2 2 2 2" xfId="4451" xr:uid="{00000000-0005-0000-0000-00004E1E0000}"/>
    <cellStyle name="Normal 2 3 6 2 2 2 2 2 2 2" xfId="14524" xr:uid="{00000000-0005-0000-0000-00004F1E0000}"/>
    <cellStyle name="Normal 2 3 6 2 2 2 2 2 2 2 2" xfId="44855" xr:uid="{00000000-0005-0000-0000-0000501E0000}"/>
    <cellStyle name="Normal 2 3 6 2 2 2 2 2 2 2 3" xfId="29622" xr:uid="{00000000-0005-0000-0000-0000511E0000}"/>
    <cellStyle name="Normal 2 3 6 2 2 2 2 2 2 3" xfId="9504" xr:uid="{00000000-0005-0000-0000-0000521E0000}"/>
    <cellStyle name="Normal 2 3 6 2 2 2 2 2 2 3 2" xfId="39838" xr:uid="{00000000-0005-0000-0000-0000531E0000}"/>
    <cellStyle name="Normal 2 3 6 2 2 2 2 2 2 3 3" xfId="24605" xr:uid="{00000000-0005-0000-0000-0000541E0000}"/>
    <cellStyle name="Normal 2 3 6 2 2 2 2 2 2 4" xfId="34825" xr:uid="{00000000-0005-0000-0000-0000551E0000}"/>
    <cellStyle name="Normal 2 3 6 2 2 2 2 2 2 5" xfId="19592" xr:uid="{00000000-0005-0000-0000-0000561E0000}"/>
    <cellStyle name="Normal 2 3 6 2 2 2 2 2 3" xfId="6143" xr:uid="{00000000-0005-0000-0000-0000571E0000}"/>
    <cellStyle name="Normal 2 3 6 2 2 2 2 2 3 2" xfId="16195" xr:uid="{00000000-0005-0000-0000-0000581E0000}"/>
    <cellStyle name="Normal 2 3 6 2 2 2 2 2 3 2 2" xfId="46526" xr:uid="{00000000-0005-0000-0000-0000591E0000}"/>
    <cellStyle name="Normal 2 3 6 2 2 2 2 2 3 2 3" xfId="31293" xr:uid="{00000000-0005-0000-0000-00005A1E0000}"/>
    <cellStyle name="Normal 2 3 6 2 2 2 2 2 3 3" xfId="11175" xr:uid="{00000000-0005-0000-0000-00005B1E0000}"/>
    <cellStyle name="Normal 2 3 6 2 2 2 2 2 3 3 2" xfId="41509" xr:uid="{00000000-0005-0000-0000-00005C1E0000}"/>
    <cellStyle name="Normal 2 3 6 2 2 2 2 2 3 3 3" xfId="26276" xr:uid="{00000000-0005-0000-0000-00005D1E0000}"/>
    <cellStyle name="Normal 2 3 6 2 2 2 2 2 3 4" xfId="36496" xr:uid="{00000000-0005-0000-0000-00005E1E0000}"/>
    <cellStyle name="Normal 2 3 6 2 2 2 2 2 3 5" xfId="21263" xr:uid="{00000000-0005-0000-0000-00005F1E0000}"/>
    <cellStyle name="Normal 2 3 6 2 2 2 2 2 4" xfId="12853" xr:uid="{00000000-0005-0000-0000-0000601E0000}"/>
    <cellStyle name="Normal 2 3 6 2 2 2 2 2 4 2" xfId="43184" xr:uid="{00000000-0005-0000-0000-0000611E0000}"/>
    <cellStyle name="Normal 2 3 6 2 2 2 2 2 4 3" xfId="27951" xr:uid="{00000000-0005-0000-0000-0000621E0000}"/>
    <cellStyle name="Normal 2 3 6 2 2 2 2 2 5" xfId="7832" xr:uid="{00000000-0005-0000-0000-0000631E0000}"/>
    <cellStyle name="Normal 2 3 6 2 2 2 2 2 5 2" xfId="38167" xr:uid="{00000000-0005-0000-0000-0000641E0000}"/>
    <cellStyle name="Normal 2 3 6 2 2 2 2 2 5 3" xfId="22934" xr:uid="{00000000-0005-0000-0000-0000651E0000}"/>
    <cellStyle name="Normal 2 3 6 2 2 2 2 2 6" xfId="33155" xr:uid="{00000000-0005-0000-0000-0000661E0000}"/>
    <cellStyle name="Normal 2 3 6 2 2 2 2 2 7" xfId="17921" xr:uid="{00000000-0005-0000-0000-0000671E0000}"/>
    <cellStyle name="Normal 2 3 6 2 2 2 2 3" xfId="3614" xr:uid="{00000000-0005-0000-0000-0000681E0000}"/>
    <cellStyle name="Normal 2 3 6 2 2 2 2 3 2" xfId="13688" xr:uid="{00000000-0005-0000-0000-0000691E0000}"/>
    <cellStyle name="Normal 2 3 6 2 2 2 2 3 2 2" xfId="44019" xr:uid="{00000000-0005-0000-0000-00006A1E0000}"/>
    <cellStyle name="Normal 2 3 6 2 2 2 2 3 2 3" xfId="28786" xr:uid="{00000000-0005-0000-0000-00006B1E0000}"/>
    <cellStyle name="Normal 2 3 6 2 2 2 2 3 3" xfId="8668" xr:uid="{00000000-0005-0000-0000-00006C1E0000}"/>
    <cellStyle name="Normal 2 3 6 2 2 2 2 3 3 2" xfId="39002" xr:uid="{00000000-0005-0000-0000-00006D1E0000}"/>
    <cellStyle name="Normal 2 3 6 2 2 2 2 3 3 3" xfId="23769" xr:uid="{00000000-0005-0000-0000-00006E1E0000}"/>
    <cellStyle name="Normal 2 3 6 2 2 2 2 3 4" xfId="33989" xr:uid="{00000000-0005-0000-0000-00006F1E0000}"/>
    <cellStyle name="Normal 2 3 6 2 2 2 2 3 5" xfId="18756" xr:uid="{00000000-0005-0000-0000-0000701E0000}"/>
    <cellStyle name="Normal 2 3 6 2 2 2 2 4" xfId="5307" xr:uid="{00000000-0005-0000-0000-0000711E0000}"/>
    <cellStyle name="Normal 2 3 6 2 2 2 2 4 2" xfId="15359" xr:uid="{00000000-0005-0000-0000-0000721E0000}"/>
    <cellStyle name="Normal 2 3 6 2 2 2 2 4 2 2" xfId="45690" xr:uid="{00000000-0005-0000-0000-0000731E0000}"/>
    <cellStyle name="Normal 2 3 6 2 2 2 2 4 2 3" xfId="30457" xr:uid="{00000000-0005-0000-0000-0000741E0000}"/>
    <cellStyle name="Normal 2 3 6 2 2 2 2 4 3" xfId="10339" xr:uid="{00000000-0005-0000-0000-0000751E0000}"/>
    <cellStyle name="Normal 2 3 6 2 2 2 2 4 3 2" xfId="40673" xr:uid="{00000000-0005-0000-0000-0000761E0000}"/>
    <cellStyle name="Normal 2 3 6 2 2 2 2 4 3 3" xfId="25440" xr:uid="{00000000-0005-0000-0000-0000771E0000}"/>
    <cellStyle name="Normal 2 3 6 2 2 2 2 4 4" xfId="35660" xr:uid="{00000000-0005-0000-0000-0000781E0000}"/>
    <cellStyle name="Normal 2 3 6 2 2 2 2 4 5" xfId="20427" xr:uid="{00000000-0005-0000-0000-0000791E0000}"/>
    <cellStyle name="Normal 2 3 6 2 2 2 2 5" xfId="12017" xr:uid="{00000000-0005-0000-0000-00007A1E0000}"/>
    <cellStyle name="Normal 2 3 6 2 2 2 2 5 2" xfId="42348" xr:uid="{00000000-0005-0000-0000-00007B1E0000}"/>
    <cellStyle name="Normal 2 3 6 2 2 2 2 5 3" xfId="27115" xr:uid="{00000000-0005-0000-0000-00007C1E0000}"/>
    <cellStyle name="Normal 2 3 6 2 2 2 2 6" xfId="6996" xr:uid="{00000000-0005-0000-0000-00007D1E0000}"/>
    <cellStyle name="Normal 2 3 6 2 2 2 2 6 2" xfId="37331" xr:uid="{00000000-0005-0000-0000-00007E1E0000}"/>
    <cellStyle name="Normal 2 3 6 2 2 2 2 6 3" xfId="22098" xr:uid="{00000000-0005-0000-0000-00007F1E0000}"/>
    <cellStyle name="Normal 2 3 6 2 2 2 2 7" xfId="32319" xr:uid="{00000000-0005-0000-0000-0000801E0000}"/>
    <cellStyle name="Normal 2 3 6 2 2 2 2 8" xfId="17085" xr:uid="{00000000-0005-0000-0000-0000811E0000}"/>
    <cellStyle name="Normal 2 3 6 2 2 2 3" xfId="2343" xr:uid="{00000000-0005-0000-0000-0000821E0000}"/>
    <cellStyle name="Normal 2 3 6 2 2 2 3 2" xfId="4033" xr:uid="{00000000-0005-0000-0000-0000831E0000}"/>
    <cellStyle name="Normal 2 3 6 2 2 2 3 2 2" xfId="14106" xr:uid="{00000000-0005-0000-0000-0000841E0000}"/>
    <cellStyle name="Normal 2 3 6 2 2 2 3 2 2 2" xfId="44437" xr:uid="{00000000-0005-0000-0000-0000851E0000}"/>
    <cellStyle name="Normal 2 3 6 2 2 2 3 2 2 3" xfId="29204" xr:uid="{00000000-0005-0000-0000-0000861E0000}"/>
    <cellStyle name="Normal 2 3 6 2 2 2 3 2 3" xfId="9086" xr:uid="{00000000-0005-0000-0000-0000871E0000}"/>
    <cellStyle name="Normal 2 3 6 2 2 2 3 2 3 2" xfId="39420" xr:uid="{00000000-0005-0000-0000-0000881E0000}"/>
    <cellStyle name="Normal 2 3 6 2 2 2 3 2 3 3" xfId="24187" xr:uid="{00000000-0005-0000-0000-0000891E0000}"/>
    <cellStyle name="Normal 2 3 6 2 2 2 3 2 4" xfId="34407" xr:uid="{00000000-0005-0000-0000-00008A1E0000}"/>
    <cellStyle name="Normal 2 3 6 2 2 2 3 2 5" xfId="19174" xr:uid="{00000000-0005-0000-0000-00008B1E0000}"/>
    <cellStyle name="Normal 2 3 6 2 2 2 3 3" xfId="5725" xr:uid="{00000000-0005-0000-0000-00008C1E0000}"/>
    <cellStyle name="Normal 2 3 6 2 2 2 3 3 2" xfId="15777" xr:uid="{00000000-0005-0000-0000-00008D1E0000}"/>
    <cellStyle name="Normal 2 3 6 2 2 2 3 3 2 2" xfId="46108" xr:uid="{00000000-0005-0000-0000-00008E1E0000}"/>
    <cellStyle name="Normal 2 3 6 2 2 2 3 3 2 3" xfId="30875" xr:uid="{00000000-0005-0000-0000-00008F1E0000}"/>
    <cellStyle name="Normal 2 3 6 2 2 2 3 3 3" xfId="10757" xr:uid="{00000000-0005-0000-0000-0000901E0000}"/>
    <cellStyle name="Normal 2 3 6 2 2 2 3 3 3 2" xfId="41091" xr:uid="{00000000-0005-0000-0000-0000911E0000}"/>
    <cellStyle name="Normal 2 3 6 2 2 2 3 3 3 3" xfId="25858" xr:uid="{00000000-0005-0000-0000-0000921E0000}"/>
    <cellStyle name="Normal 2 3 6 2 2 2 3 3 4" xfId="36078" xr:uid="{00000000-0005-0000-0000-0000931E0000}"/>
    <cellStyle name="Normal 2 3 6 2 2 2 3 3 5" xfId="20845" xr:uid="{00000000-0005-0000-0000-0000941E0000}"/>
    <cellStyle name="Normal 2 3 6 2 2 2 3 4" xfId="12435" xr:uid="{00000000-0005-0000-0000-0000951E0000}"/>
    <cellStyle name="Normal 2 3 6 2 2 2 3 4 2" xfId="42766" xr:uid="{00000000-0005-0000-0000-0000961E0000}"/>
    <cellStyle name="Normal 2 3 6 2 2 2 3 4 3" xfId="27533" xr:uid="{00000000-0005-0000-0000-0000971E0000}"/>
    <cellStyle name="Normal 2 3 6 2 2 2 3 5" xfId="7414" xr:uid="{00000000-0005-0000-0000-0000981E0000}"/>
    <cellStyle name="Normal 2 3 6 2 2 2 3 5 2" xfId="37749" xr:uid="{00000000-0005-0000-0000-0000991E0000}"/>
    <cellStyle name="Normal 2 3 6 2 2 2 3 5 3" xfId="22516" xr:uid="{00000000-0005-0000-0000-00009A1E0000}"/>
    <cellStyle name="Normal 2 3 6 2 2 2 3 6" xfId="32737" xr:uid="{00000000-0005-0000-0000-00009B1E0000}"/>
    <cellStyle name="Normal 2 3 6 2 2 2 3 7" xfId="17503" xr:uid="{00000000-0005-0000-0000-00009C1E0000}"/>
    <cellStyle name="Normal 2 3 6 2 2 2 4" xfId="3196" xr:uid="{00000000-0005-0000-0000-00009D1E0000}"/>
    <cellStyle name="Normal 2 3 6 2 2 2 4 2" xfId="13270" xr:uid="{00000000-0005-0000-0000-00009E1E0000}"/>
    <cellStyle name="Normal 2 3 6 2 2 2 4 2 2" xfId="43601" xr:uid="{00000000-0005-0000-0000-00009F1E0000}"/>
    <cellStyle name="Normal 2 3 6 2 2 2 4 2 3" xfId="28368" xr:uid="{00000000-0005-0000-0000-0000A01E0000}"/>
    <cellStyle name="Normal 2 3 6 2 2 2 4 3" xfId="8250" xr:uid="{00000000-0005-0000-0000-0000A11E0000}"/>
    <cellStyle name="Normal 2 3 6 2 2 2 4 3 2" xfId="38584" xr:uid="{00000000-0005-0000-0000-0000A21E0000}"/>
    <cellStyle name="Normal 2 3 6 2 2 2 4 3 3" xfId="23351" xr:uid="{00000000-0005-0000-0000-0000A31E0000}"/>
    <cellStyle name="Normal 2 3 6 2 2 2 4 4" xfId="33571" xr:uid="{00000000-0005-0000-0000-0000A41E0000}"/>
    <cellStyle name="Normal 2 3 6 2 2 2 4 5" xfId="18338" xr:uid="{00000000-0005-0000-0000-0000A51E0000}"/>
    <cellStyle name="Normal 2 3 6 2 2 2 5" xfId="4889" xr:uid="{00000000-0005-0000-0000-0000A61E0000}"/>
    <cellStyle name="Normal 2 3 6 2 2 2 5 2" xfId="14941" xr:uid="{00000000-0005-0000-0000-0000A71E0000}"/>
    <cellStyle name="Normal 2 3 6 2 2 2 5 2 2" xfId="45272" xr:uid="{00000000-0005-0000-0000-0000A81E0000}"/>
    <cellStyle name="Normal 2 3 6 2 2 2 5 2 3" xfId="30039" xr:uid="{00000000-0005-0000-0000-0000A91E0000}"/>
    <cellStyle name="Normal 2 3 6 2 2 2 5 3" xfId="9921" xr:uid="{00000000-0005-0000-0000-0000AA1E0000}"/>
    <cellStyle name="Normal 2 3 6 2 2 2 5 3 2" xfId="40255" xr:uid="{00000000-0005-0000-0000-0000AB1E0000}"/>
    <cellStyle name="Normal 2 3 6 2 2 2 5 3 3" xfId="25022" xr:uid="{00000000-0005-0000-0000-0000AC1E0000}"/>
    <cellStyle name="Normal 2 3 6 2 2 2 5 4" xfId="35242" xr:uid="{00000000-0005-0000-0000-0000AD1E0000}"/>
    <cellStyle name="Normal 2 3 6 2 2 2 5 5" xfId="20009" xr:uid="{00000000-0005-0000-0000-0000AE1E0000}"/>
    <cellStyle name="Normal 2 3 6 2 2 2 6" xfId="11599" xr:uid="{00000000-0005-0000-0000-0000AF1E0000}"/>
    <cellStyle name="Normal 2 3 6 2 2 2 6 2" xfId="41930" xr:uid="{00000000-0005-0000-0000-0000B01E0000}"/>
    <cellStyle name="Normal 2 3 6 2 2 2 6 3" xfId="26697" xr:uid="{00000000-0005-0000-0000-0000B11E0000}"/>
    <cellStyle name="Normal 2 3 6 2 2 2 7" xfId="6578" xr:uid="{00000000-0005-0000-0000-0000B21E0000}"/>
    <cellStyle name="Normal 2 3 6 2 2 2 7 2" xfId="36913" xr:uid="{00000000-0005-0000-0000-0000B31E0000}"/>
    <cellStyle name="Normal 2 3 6 2 2 2 7 3" xfId="21680" xr:uid="{00000000-0005-0000-0000-0000B41E0000}"/>
    <cellStyle name="Normal 2 3 6 2 2 2 8" xfId="31901" xr:uid="{00000000-0005-0000-0000-0000B51E0000}"/>
    <cellStyle name="Normal 2 3 6 2 2 2 9" xfId="16667" xr:uid="{00000000-0005-0000-0000-0000B61E0000}"/>
    <cellStyle name="Normal 2 3 6 2 2 3" xfId="1714" xr:uid="{00000000-0005-0000-0000-0000B71E0000}"/>
    <cellStyle name="Normal 2 3 6 2 2 3 2" xfId="2553" xr:uid="{00000000-0005-0000-0000-0000B81E0000}"/>
    <cellStyle name="Normal 2 3 6 2 2 3 2 2" xfId="4243" xr:uid="{00000000-0005-0000-0000-0000B91E0000}"/>
    <cellStyle name="Normal 2 3 6 2 2 3 2 2 2" xfId="14316" xr:uid="{00000000-0005-0000-0000-0000BA1E0000}"/>
    <cellStyle name="Normal 2 3 6 2 2 3 2 2 2 2" xfId="44647" xr:uid="{00000000-0005-0000-0000-0000BB1E0000}"/>
    <cellStyle name="Normal 2 3 6 2 2 3 2 2 2 3" xfId="29414" xr:uid="{00000000-0005-0000-0000-0000BC1E0000}"/>
    <cellStyle name="Normal 2 3 6 2 2 3 2 2 3" xfId="9296" xr:uid="{00000000-0005-0000-0000-0000BD1E0000}"/>
    <cellStyle name="Normal 2 3 6 2 2 3 2 2 3 2" xfId="39630" xr:uid="{00000000-0005-0000-0000-0000BE1E0000}"/>
    <cellStyle name="Normal 2 3 6 2 2 3 2 2 3 3" xfId="24397" xr:uid="{00000000-0005-0000-0000-0000BF1E0000}"/>
    <cellStyle name="Normal 2 3 6 2 2 3 2 2 4" xfId="34617" xr:uid="{00000000-0005-0000-0000-0000C01E0000}"/>
    <cellStyle name="Normal 2 3 6 2 2 3 2 2 5" xfId="19384" xr:uid="{00000000-0005-0000-0000-0000C11E0000}"/>
    <cellStyle name="Normal 2 3 6 2 2 3 2 3" xfId="5935" xr:uid="{00000000-0005-0000-0000-0000C21E0000}"/>
    <cellStyle name="Normal 2 3 6 2 2 3 2 3 2" xfId="15987" xr:uid="{00000000-0005-0000-0000-0000C31E0000}"/>
    <cellStyle name="Normal 2 3 6 2 2 3 2 3 2 2" xfId="46318" xr:uid="{00000000-0005-0000-0000-0000C41E0000}"/>
    <cellStyle name="Normal 2 3 6 2 2 3 2 3 2 3" xfId="31085" xr:uid="{00000000-0005-0000-0000-0000C51E0000}"/>
    <cellStyle name="Normal 2 3 6 2 2 3 2 3 3" xfId="10967" xr:uid="{00000000-0005-0000-0000-0000C61E0000}"/>
    <cellStyle name="Normal 2 3 6 2 2 3 2 3 3 2" xfId="41301" xr:uid="{00000000-0005-0000-0000-0000C71E0000}"/>
    <cellStyle name="Normal 2 3 6 2 2 3 2 3 3 3" xfId="26068" xr:uid="{00000000-0005-0000-0000-0000C81E0000}"/>
    <cellStyle name="Normal 2 3 6 2 2 3 2 3 4" xfId="36288" xr:uid="{00000000-0005-0000-0000-0000C91E0000}"/>
    <cellStyle name="Normal 2 3 6 2 2 3 2 3 5" xfId="21055" xr:uid="{00000000-0005-0000-0000-0000CA1E0000}"/>
    <cellStyle name="Normal 2 3 6 2 2 3 2 4" xfId="12645" xr:uid="{00000000-0005-0000-0000-0000CB1E0000}"/>
    <cellStyle name="Normal 2 3 6 2 2 3 2 4 2" xfId="42976" xr:uid="{00000000-0005-0000-0000-0000CC1E0000}"/>
    <cellStyle name="Normal 2 3 6 2 2 3 2 4 3" xfId="27743" xr:uid="{00000000-0005-0000-0000-0000CD1E0000}"/>
    <cellStyle name="Normal 2 3 6 2 2 3 2 5" xfId="7624" xr:uid="{00000000-0005-0000-0000-0000CE1E0000}"/>
    <cellStyle name="Normal 2 3 6 2 2 3 2 5 2" xfId="37959" xr:uid="{00000000-0005-0000-0000-0000CF1E0000}"/>
    <cellStyle name="Normal 2 3 6 2 2 3 2 5 3" xfId="22726" xr:uid="{00000000-0005-0000-0000-0000D01E0000}"/>
    <cellStyle name="Normal 2 3 6 2 2 3 2 6" xfId="32947" xr:uid="{00000000-0005-0000-0000-0000D11E0000}"/>
    <cellStyle name="Normal 2 3 6 2 2 3 2 7" xfId="17713" xr:uid="{00000000-0005-0000-0000-0000D21E0000}"/>
    <cellStyle name="Normal 2 3 6 2 2 3 3" xfId="3406" xr:uid="{00000000-0005-0000-0000-0000D31E0000}"/>
    <cellStyle name="Normal 2 3 6 2 2 3 3 2" xfId="13480" xr:uid="{00000000-0005-0000-0000-0000D41E0000}"/>
    <cellStyle name="Normal 2 3 6 2 2 3 3 2 2" xfId="43811" xr:uid="{00000000-0005-0000-0000-0000D51E0000}"/>
    <cellStyle name="Normal 2 3 6 2 2 3 3 2 3" xfId="28578" xr:uid="{00000000-0005-0000-0000-0000D61E0000}"/>
    <cellStyle name="Normal 2 3 6 2 2 3 3 3" xfId="8460" xr:uid="{00000000-0005-0000-0000-0000D71E0000}"/>
    <cellStyle name="Normal 2 3 6 2 2 3 3 3 2" xfId="38794" xr:uid="{00000000-0005-0000-0000-0000D81E0000}"/>
    <cellStyle name="Normal 2 3 6 2 2 3 3 3 3" xfId="23561" xr:uid="{00000000-0005-0000-0000-0000D91E0000}"/>
    <cellStyle name="Normal 2 3 6 2 2 3 3 4" xfId="33781" xr:uid="{00000000-0005-0000-0000-0000DA1E0000}"/>
    <cellStyle name="Normal 2 3 6 2 2 3 3 5" xfId="18548" xr:uid="{00000000-0005-0000-0000-0000DB1E0000}"/>
    <cellStyle name="Normal 2 3 6 2 2 3 4" xfId="5099" xr:uid="{00000000-0005-0000-0000-0000DC1E0000}"/>
    <cellStyle name="Normal 2 3 6 2 2 3 4 2" xfId="15151" xr:uid="{00000000-0005-0000-0000-0000DD1E0000}"/>
    <cellStyle name="Normal 2 3 6 2 2 3 4 2 2" xfId="45482" xr:uid="{00000000-0005-0000-0000-0000DE1E0000}"/>
    <cellStyle name="Normal 2 3 6 2 2 3 4 2 3" xfId="30249" xr:uid="{00000000-0005-0000-0000-0000DF1E0000}"/>
    <cellStyle name="Normal 2 3 6 2 2 3 4 3" xfId="10131" xr:uid="{00000000-0005-0000-0000-0000E01E0000}"/>
    <cellStyle name="Normal 2 3 6 2 2 3 4 3 2" xfId="40465" xr:uid="{00000000-0005-0000-0000-0000E11E0000}"/>
    <cellStyle name="Normal 2 3 6 2 2 3 4 3 3" xfId="25232" xr:uid="{00000000-0005-0000-0000-0000E21E0000}"/>
    <cellStyle name="Normal 2 3 6 2 2 3 4 4" xfId="35452" xr:uid="{00000000-0005-0000-0000-0000E31E0000}"/>
    <cellStyle name="Normal 2 3 6 2 2 3 4 5" xfId="20219" xr:uid="{00000000-0005-0000-0000-0000E41E0000}"/>
    <cellStyle name="Normal 2 3 6 2 2 3 5" xfId="11809" xr:uid="{00000000-0005-0000-0000-0000E51E0000}"/>
    <cellStyle name="Normal 2 3 6 2 2 3 5 2" xfId="42140" xr:uid="{00000000-0005-0000-0000-0000E61E0000}"/>
    <cellStyle name="Normal 2 3 6 2 2 3 5 3" xfId="26907" xr:uid="{00000000-0005-0000-0000-0000E71E0000}"/>
    <cellStyle name="Normal 2 3 6 2 2 3 6" xfId="6788" xr:uid="{00000000-0005-0000-0000-0000E81E0000}"/>
    <cellStyle name="Normal 2 3 6 2 2 3 6 2" xfId="37123" xr:uid="{00000000-0005-0000-0000-0000E91E0000}"/>
    <cellStyle name="Normal 2 3 6 2 2 3 6 3" xfId="21890" xr:uid="{00000000-0005-0000-0000-0000EA1E0000}"/>
    <cellStyle name="Normal 2 3 6 2 2 3 7" xfId="32111" xr:uid="{00000000-0005-0000-0000-0000EB1E0000}"/>
    <cellStyle name="Normal 2 3 6 2 2 3 8" xfId="16877" xr:uid="{00000000-0005-0000-0000-0000EC1E0000}"/>
    <cellStyle name="Normal 2 3 6 2 2 4" xfId="2135" xr:uid="{00000000-0005-0000-0000-0000ED1E0000}"/>
    <cellStyle name="Normal 2 3 6 2 2 4 2" xfId="3825" xr:uid="{00000000-0005-0000-0000-0000EE1E0000}"/>
    <cellStyle name="Normal 2 3 6 2 2 4 2 2" xfId="13898" xr:uid="{00000000-0005-0000-0000-0000EF1E0000}"/>
    <cellStyle name="Normal 2 3 6 2 2 4 2 2 2" xfId="44229" xr:uid="{00000000-0005-0000-0000-0000F01E0000}"/>
    <cellStyle name="Normal 2 3 6 2 2 4 2 2 3" xfId="28996" xr:uid="{00000000-0005-0000-0000-0000F11E0000}"/>
    <cellStyle name="Normal 2 3 6 2 2 4 2 3" xfId="8878" xr:uid="{00000000-0005-0000-0000-0000F21E0000}"/>
    <cellStyle name="Normal 2 3 6 2 2 4 2 3 2" xfId="39212" xr:uid="{00000000-0005-0000-0000-0000F31E0000}"/>
    <cellStyle name="Normal 2 3 6 2 2 4 2 3 3" xfId="23979" xr:uid="{00000000-0005-0000-0000-0000F41E0000}"/>
    <cellStyle name="Normal 2 3 6 2 2 4 2 4" xfId="34199" xr:uid="{00000000-0005-0000-0000-0000F51E0000}"/>
    <cellStyle name="Normal 2 3 6 2 2 4 2 5" xfId="18966" xr:uid="{00000000-0005-0000-0000-0000F61E0000}"/>
    <cellStyle name="Normal 2 3 6 2 2 4 3" xfId="5517" xr:uid="{00000000-0005-0000-0000-0000F71E0000}"/>
    <cellStyle name="Normal 2 3 6 2 2 4 3 2" xfId="15569" xr:uid="{00000000-0005-0000-0000-0000F81E0000}"/>
    <cellStyle name="Normal 2 3 6 2 2 4 3 2 2" xfId="45900" xr:uid="{00000000-0005-0000-0000-0000F91E0000}"/>
    <cellStyle name="Normal 2 3 6 2 2 4 3 2 3" xfId="30667" xr:uid="{00000000-0005-0000-0000-0000FA1E0000}"/>
    <cellStyle name="Normal 2 3 6 2 2 4 3 3" xfId="10549" xr:uid="{00000000-0005-0000-0000-0000FB1E0000}"/>
    <cellStyle name="Normal 2 3 6 2 2 4 3 3 2" xfId="40883" xr:uid="{00000000-0005-0000-0000-0000FC1E0000}"/>
    <cellStyle name="Normal 2 3 6 2 2 4 3 3 3" xfId="25650" xr:uid="{00000000-0005-0000-0000-0000FD1E0000}"/>
    <cellStyle name="Normal 2 3 6 2 2 4 3 4" xfId="35870" xr:uid="{00000000-0005-0000-0000-0000FE1E0000}"/>
    <cellStyle name="Normal 2 3 6 2 2 4 3 5" xfId="20637" xr:uid="{00000000-0005-0000-0000-0000FF1E0000}"/>
    <cellStyle name="Normal 2 3 6 2 2 4 4" xfId="12227" xr:uid="{00000000-0005-0000-0000-0000001F0000}"/>
    <cellStyle name="Normal 2 3 6 2 2 4 4 2" xfId="42558" xr:uid="{00000000-0005-0000-0000-0000011F0000}"/>
    <cellStyle name="Normal 2 3 6 2 2 4 4 3" xfId="27325" xr:uid="{00000000-0005-0000-0000-0000021F0000}"/>
    <cellStyle name="Normal 2 3 6 2 2 4 5" xfId="7206" xr:uid="{00000000-0005-0000-0000-0000031F0000}"/>
    <cellStyle name="Normal 2 3 6 2 2 4 5 2" xfId="37541" xr:uid="{00000000-0005-0000-0000-0000041F0000}"/>
    <cellStyle name="Normal 2 3 6 2 2 4 5 3" xfId="22308" xr:uid="{00000000-0005-0000-0000-0000051F0000}"/>
    <cellStyle name="Normal 2 3 6 2 2 4 6" xfId="32529" xr:uid="{00000000-0005-0000-0000-0000061F0000}"/>
    <cellStyle name="Normal 2 3 6 2 2 4 7" xfId="17295" xr:uid="{00000000-0005-0000-0000-0000071F0000}"/>
    <cellStyle name="Normal 2 3 6 2 2 5" xfId="2988" xr:uid="{00000000-0005-0000-0000-0000081F0000}"/>
    <cellStyle name="Normal 2 3 6 2 2 5 2" xfId="13062" xr:uid="{00000000-0005-0000-0000-0000091F0000}"/>
    <cellStyle name="Normal 2 3 6 2 2 5 2 2" xfId="43393" xr:uid="{00000000-0005-0000-0000-00000A1F0000}"/>
    <cellStyle name="Normal 2 3 6 2 2 5 2 3" xfId="28160" xr:uid="{00000000-0005-0000-0000-00000B1F0000}"/>
    <cellStyle name="Normal 2 3 6 2 2 5 3" xfId="8042" xr:uid="{00000000-0005-0000-0000-00000C1F0000}"/>
    <cellStyle name="Normal 2 3 6 2 2 5 3 2" xfId="38376" xr:uid="{00000000-0005-0000-0000-00000D1F0000}"/>
    <cellStyle name="Normal 2 3 6 2 2 5 3 3" xfId="23143" xr:uid="{00000000-0005-0000-0000-00000E1F0000}"/>
    <cellStyle name="Normal 2 3 6 2 2 5 4" xfId="33363" xr:uid="{00000000-0005-0000-0000-00000F1F0000}"/>
    <cellStyle name="Normal 2 3 6 2 2 5 5" xfId="18130" xr:uid="{00000000-0005-0000-0000-0000101F0000}"/>
    <cellStyle name="Normal 2 3 6 2 2 6" xfId="4681" xr:uid="{00000000-0005-0000-0000-0000111F0000}"/>
    <cellStyle name="Normal 2 3 6 2 2 6 2" xfId="14733" xr:uid="{00000000-0005-0000-0000-0000121F0000}"/>
    <cellStyle name="Normal 2 3 6 2 2 6 2 2" xfId="45064" xr:uid="{00000000-0005-0000-0000-0000131F0000}"/>
    <cellStyle name="Normal 2 3 6 2 2 6 2 3" xfId="29831" xr:uid="{00000000-0005-0000-0000-0000141F0000}"/>
    <cellStyle name="Normal 2 3 6 2 2 6 3" xfId="9713" xr:uid="{00000000-0005-0000-0000-0000151F0000}"/>
    <cellStyle name="Normal 2 3 6 2 2 6 3 2" xfId="40047" xr:uid="{00000000-0005-0000-0000-0000161F0000}"/>
    <cellStyle name="Normal 2 3 6 2 2 6 3 3" xfId="24814" xr:uid="{00000000-0005-0000-0000-0000171F0000}"/>
    <cellStyle name="Normal 2 3 6 2 2 6 4" xfId="35034" xr:uid="{00000000-0005-0000-0000-0000181F0000}"/>
    <cellStyle name="Normal 2 3 6 2 2 6 5" xfId="19801" xr:uid="{00000000-0005-0000-0000-0000191F0000}"/>
    <cellStyle name="Normal 2 3 6 2 2 7" xfId="11391" xr:uid="{00000000-0005-0000-0000-00001A1F0000}"/>
    <cellStyle name="Normal 2 3 6 2 2 7 2" xfId="41722" xr:uid="{00000000-0005-0000-0000-00001B1F0000}"/>
    <cellStyle name="Normal 2 3 6 2 2 7 3" xfId="26489" xr:uid="{00000000-0005-0000-0000-00001C1F0000}"/>
    <cellStyle name="Normal 2 3 6 2 2 8" xfId="6370" xr:uid="{00000000-0005-0000-0000-00001D1F0000}"/>
    <cellStyle name="Normal 2 3 6 2 2 8 2" xfId="36705" xr:uid="{00000000-0005-0000-0000-00001E1F0000}"/>
    <cellStyle name="Normal 2 3 6 2 2 8 3" xfId="21472" xr:uid="{00000000-0005-0000-0000-00001F1F0000}"/>
    <cellStyle name="Normal 2 3 6 2 2 9" xfId="31693" xr:uid="{00000000-0005-0000-0000-0000201F0000}"/>
    <cellStyle name="Normal 2 3 6 2 3" xfId="1397" xr:uid="{00000000-0005-0000-0000-0000211F0000}"/>
    <cellStyle name="Normal 2 3 6 2 3 2" xfId="1818" xr:uid="{00000000-0005-0000-0000-0000221F0000}"/>
    <cellStyle name="Normal 2 3 6 2 3 2 2" xfId="2657" xr:uid="{00000000-0005-0000-0000-0000231F0000}"/>
    <cellStyle name="Normal 2 3 6 2 3 2 2 2" xfId="4347" xr:uid="{00000000-0005-0000-0000-0000241F0000}"/>
    <cellStyle name="Normal 2 3 6 2 3 2 2 2 2" xfId="14420" xr:uid="{00000000-0005-0000-0000-0000251F0000}"/>
    <cellStyle name="Normal 2 3 6 2 3 2 2 2 2 2" xfId="44751" xr:uid="{00000000-0005-0000-0000-0000261F0000}"/>
    <cellStyle name="Normal 2 3 6 2 3 2 2 2 2 3" xfId="29518" xr:uid="{00000000-0005-0000-0000-0000271F0000}"/>
    <cellStyle name="Normal 2 3 6 2 3 2 2 2 3" xfId="9400" xr:uid="{00000000-0005-0000-0000-0000281F0000}"/>
    <cellStyle name="Normal 2 3 6 2 3 2 2 2 3 2" xfId="39734" xr:uid="{00000000-0005-0000-0000-0000291F0000}"/>
    <cellStyle name="Normal 2 3 6 2 3 2 2 2 3 3" xfId="24501" xr:uid="{00000000-0005-0000-0000-00002A1F0000}"/>
    <cellStyle name="Normal 2 3 6 2 3 2 2 2 4" xfId="34721" xr:uid="{00000000-0005-0000-0000-00002B1F0000}"/>
    <cellStyle name="Normal 2 3 6 2 3 2 2 2 5" xfId="19488" xr:uid="{00000000-0005-0000-0000-00002C1F0000}"/>
    <cellStyle name="Normal 2 3 6 2 3 2 2 3" xfId="6039" xr:uid="{00000000-0005-0000-0000-00002D1F0000}"/>
    <cellStyle name="Normal 2 3 6 2 3 2 2 3 2" xfId="16091" xr:uid="{00000000-0005-0000-0000-00002E1F0000}"/>
    <cellStyle name="Normal 2 3 6 2 3 2 2 3 2 2" xfId="46422" xr:uid="{00000000-0005-0000-0000-00002F1F0000}"/>
    <cellStyle name="Normal 2 3 6 2 3 2 2 3 2 3" xfId="31189" xr:uid="{00000000-0005-0000-0000-0000301F0000}"/>
    <cellStyle name="Normal 2 3 6 2 3 2 2 3 3" xfId="11071" xr:uid="{00000000-0005-0000-0000-0000311F0000}"/>
    <cellStyle name="Normal 2 3 6 2 3 2 2 3 3 2" xfId="41405" xr:uid="{00000000-0005-0000-0000-0000321F0000}"/>
    <cellStyle name="Normal 2 3 6 2 3 2 2 3 3 3" xfId="26172" xr:uid="{00000000-0005-0000-0000-0000331F0000}"/>
    <cellStyle name="Normal 2 3 6 2 3 2 2 3 4" xfId="36392" xr:uid="{00000000-0005-0000-0000-0000341F0000}"/>
    <cellStyle name="Normal 2 3 6 2 3 2 2 3 5" xfId="21159" xr:uid="{00000000-0005-0000-0000-0000351F0000}"/>
    <cellStyle name="Normal 2 3 6 2 3 2 2 4" xfId="12749" xr:uid="{00000000-0005-0000-0000-0000361F0000}"/>
    <cellStyle name="Normal 2 3 6 2 3 2 2 4 2" xfId="43080" xr:uid="{00000000-0005-0000-0000-0000371F0000}"/>
    <cellStyle name="Normal 2 3 6 2 3 2 2 4 3" xfId="27847" xr:uid="{00000000-0005-0000-0000-0000381F0000}"/>
    <cellStyle name="Normal 2 3 6 2 3 2 2 5" xfId="7728" xr:uid="{00000000-0005-0000-0000-0000391F0000}"/>
    <cellStyle name="Normal 2 3 6 2 3 2 2 5 2" xfId="38063" xr:uid="{00000000-0005-0000-0000-00003A1F0000}"/>
    <cellStyle name="Normal 2 3 6 2 3 2 2 5 3" xfId="22830" xr:uid="{00000000-0005-0000-0000-00003B1F0000}"/>
    <cellStyle name="Normal 2 3 6 2 3 2 2 6" xfId="33051" xr:uid="{00000000-0005-0000-0000-00003C1F0000}"/>
    <cellStyle name="Normal 2 3 6 2 3 2 2 7" xfId="17817" xr:uid="{00000000-0005-0000-0000-00003D1F0000}"/>
    <cellStyle name="Normal 2 3 6 2 3 2 3" xfId="3510" xr:uid="{00000000-0005-0000-0000-00003E1F0000}"/>
    <cellStyle name="Normal 2 3 6 2 3 2 3 2" xfId="13584" xr:uid="{00000000-0005-0000-0000-00003F1F0000}"/>
    <cellStyle name="Normal 2 3 6 2 3 2 3 2 2" xfId="43915" xr:uid="{00000000-0005-0000-0000-0000401F0000}"/>
    <cellStyle name="Normal 2 3 6 2 3 2 3 2 3" xfId="28682" xr:uid="{00000000-0005-0000-0000-0000411F0000}"/>
    <cellStyle name="Normal 2 3 6 2 3 2 3 3" xfId="8564" xr:uid="{00000000-0005-0000-0000-0000421F0000}"/>
    <cellStyle name="Normal 2 3 6 2 3 2 3 3 2" xfId="38898" xr:uid="{00000000-0005-0000-0000-0000431F0000}"/>
    <cellStyle name="Normal 2 3 6 2 3 2 3 3 3" xfId="23665" xr:uid="{00000000-0005-0000-0000-0000441F0000}"/>
    <cellStyle name="Normal 2 3 6 2 3 2 3 4" xfId="33885" xr:uid="{00000000-0005-0000-0000-0000451F0000}"/>
    <cellStyle name="Normal 2 3 6 2 3 2 3 5" xfId="18652" xr:uid="{00000000-0005-0000-0000-0000461F0000}"/>
    <cellStyle name="Normal 2 3 6 2 3 2 4" xfId="5203" xr:uid="{00000000-0005-0000-0000-0000471F0000}"/>
    <cellStyle name="Normal 2 3 6 2 3 2 4 2" xfId="15255" xr:uid="{00000000-0005-0000-0000-0000481F0000}"/>
    <cellStyle name="Normal 2 3 6 2 3 2 4 2 2" xfId="45586" xr:uid="{00000000-0005-0000-0000-0000491F0000}"/>
    <cellStyle name="Normal 2 3 6 2 3 2 4 2 3" xfId="30353" xr:uid="{00000000-0005-0000-0000-00004A1F0000}"/>
    <cellStyle name="Normal 2 3 6 2 3 2 4 3" xfId="10235" xr:uid="{00000000-0005-0000-0000-00004B1F0000}"/>
    <cellStyle name="Normal 2 3 6 2 3 2 4 3 2" xfId="40569" xr:uid="{00000000-0005-0000-0000-00004C1F0000}"/>
    <cellStyle name="Normal 2 3 6 2 3 2 4 3 3" xfId="25336" xr:uid="{00000000-0005-0000-0000-00004D1F0000}"/>
    <cellStyle name="Normal 2 3 6 2 3 2 4 4" xfId="35556" xr:uid="{00000000-0005-0000-0000-00004E1F0000}"/>
    <cellStyle name="Normal 2 3 6 2 3 2 4 5" xfId="20323" xr:uid="{00000000-0005-0000-0000-00004F1F0000}"/>
    <cellStyle name="Normal 2 3 6 2 3 2 5" xfId="11913" xr:uid="{00000000-0005-0000-0000-0000501F0000}"/>
    <cellStyle name="Normal 2 3 6 2 3 2 5 2" xfId="42244" xr:uid="{00000000-0005-0000-0000-0000511F0000}"/>
    <cellStyle name="Normal 2 3 6 2 3 2 5 3" xfId="27011" xr:uid="{00000000-0005-0000-0000-0000521F0000}"/>
    <cellStyle name="Normal 2 3 6 2 3 2 6" xfId="6892" xr:uid="{00000000-0005-0000-0000-0000531F0000}"/>
    <cellStyle name="Normal 2 3 6 2 3 2 6 2" xfId="37227" xr:uid="{00000000-0005-0000-0000-0000541F0000}"/>
    <cellStyle name="Normal 2 3 6 2 3 2 6 3" xfId="21994" xr:uid="{00000000-0005-0000-0000-0000551F0000}"/>
    <cellStyle name="Normal 2 3 6 2 3 2 7" xfId="32215" xr:uid="{00000000-0005-0000-0000-0000561F0000}"/>
    <cellStyle name="Normal 2 3 6 2 3 2 8" xfId="16981" xr:uid="{00000000-0005-0000-0000-0000571F0000}"/>
    <cellStyle name="Normal 2 3 6 2 3 3" xfId="2239" xr:uid="{00000000-0005-0000-0000-0000581F0000}"/>
    <cellStyle name="Normal 2 3 6 2 3 3 2" xfId="3929" xr:uid="{00000000-0005-0000-0000-0000591F0000}"/>
    <cellStyle name="Normal 2 3 6 2 3 3 2 2" xfId="14002" xr:uid="{00000000-0005-0000-0000-00005A1F0000}"/>
    <cellStyle name="Normal 2 3 6 2 3 3 2 2 2" xfId="44333" xr:uid="{00000000-0005-0000-0000-00005B1F0000}"/>
    <cellStyle name="Normal 2 3 6 2 3 3 2 2 3" xfId="29100" xr:uid="{00000000-0005-0000-0000-00005C1F0000}"/>
    <cellStyle name="Normal 2 3 6 2 3 3 2 3" xfId="8982" xr:uid="{00000000-0005-0000-0000-00005D1F0000}"/>
    <cellStyle name="Normal 2 3 6 2 3 3 2 3 2" xfId="39316" xr:uid="{00000000-0005-0000-0000-00005E1F0000}"/>
    <cellStyle name="Normal 2 3 6 2 3 3 2 3 3" xfId="24083" xr:uid="{00000000-0005-0000-0000-00005F1F0000}"/>
    <cellStyle name="Normal 2 3 6 2 3 3 2 4" xfId="34303" xr:uid="{00000000-0005-0000-0000-0000601F0000}"/>
    <cellStyle name="Normal 2 3 6 2 3 3 2 5" xfId="19070" xr:uid="{00000000-0005-0000-0000-0000611F0000}"/>
    <cellStyle name="Normal 2 3 6 2 3 3 3" xfId="5621" xr:uid="{00000000-0005-0000-0000-0000621F0000}"/>
    <cellStyle name="Normal 2 3 6 2 3 3 3 2" xfId="15673" xr:uid="{00000000-0005-0000-0000-0000631F0000}"/>
    <cellStyle name="Normal 2 3 6 2 3 3 3 2 2" xfId="46004" xr:uid="{00000000-0005-0000-0000-0000641F0000}"/>
    <cellStyle name="Normal 2 3 6 2 3 3 3 2 3" xfId="30771" xr:uid="{00000000-0005-0000-0000-0000651F0000}"/>
    <cellStyle name="Normal 2 3 6 2 3 3 3 3" xfId="10653" xr:uid="{00000000-0005-0000-0000-0000661F0000}"/>
    <cellStyle name="Normal 2 3 6 2 3 3 3 3 2" xfId="40987" xr:uid="{00000000-0005-0000-0000-0000671F0000}"/>
    <cellStyle name="Normal 2 3 6 2 3 3 3 3 3" xfId="25754" xr:uid="{00000000-0005-0000-0000-0000681F0000}"/>
    <cellStyle name="Normal 2 3 6 2 3 3 3 4" xfId="35974" xr:uid="{00000000-0005-0000-0000-0000691F0000}"/>
    <cellStyle name="Normal 2 3 6 2 3 3 3 5" xfId="20741" xr:uid="{00000000-0005-0000-0000-00006A1F0000}"/>
    <cellStyle name="Normal 2 3 6 2 3 3 4" xfId="12331" xr:uid="{00000000-0005-0000-0000-00006B1F0000}"/>
    <cellStyle name="Normal 2 3 6 2 3 3 4 2" xfId="42662" xr:uid="{00000000-0005-0000-0000-00006C1F0000}"/>
    <cellStyle name="Normal 2 3 6 2 3 3 4 3" xfId="27429" xr:uid="{00000000-0005-0000-0000-00006D1F0000}"/>
    <cellStyle name="Normal 2 3 6 2 3 3 5" xfId="7310" xr:uid="{00000000-0005-0000-0000-00006E1F0000}"/>
    <cellStyle name="Normal 2 3 6 2 3 3 5 2" xfId="37645" xr:uid="{00000000-0005-0000-0000-00006F1F0000}"/>
    <cellStyle name="Normal 2 3 6 2 3 3 5 3" xfId="22412" xr:uid="{00000000-0005-0000-0000-0000701F0000}"/>
    <cellStyle name="Normal 2 3 6 2 3 3 6" xfId="32633" xr:uid="{00000000-0005-0000-0000-0000711F0000}"/>
    <cellStyle name="Normal 2 3 6 2 3 3 7" xfId="17399" xr:uid="{00000000-0005-0000-0000-0000721F0000}"/>
    <cellStyle name="Normal 2 3 6 2 3 4" xfId="3092" xr:uid="{00000000-0005-0000-0000-0000731F0000}"/>
    <cellStyle name="Normal 2 3 6 2 3 4 2" xfId="13166" xr:uid="{00000000-0005-0000-0000-0000741F0000}"/>
    <cellStyle name="Normal 2 3 6 2 3 4 2 2" xfId="43497" xr:uid="{00000000-0005-0000-0000-0000751F0000}"/>
    <cellStyle name="Normal 2 3 6 2 3 4 2 3" xfId="28264" xr:uid="{00000000-0005-0000-0000-0000761F0000}"/>
    <cellStyle name="Normal 2 3 6 2 3 4 3" xfId="8146" xr:uid="{00000000-0005-0000-0000-0000771F0000}"/>
    <cellStyle name="Normal 2 3 6 2 3 4 3 2" xfId="38480" xr:uid="{00000000-0005-0000-0000-0000781F0000}"/>
    <cellStyle name="Normal 2 3 6 2 3 4 3 3" xfId="23247" xr:uid="{00000000-0005-0000-0000-0000791F0000}"/>
    <cellStyle name="Normal 2 3 6 2 3 4 4" xfId="33467" xr:uid="{00000000-0005-0000-0000-00007A1F0000}"/>
    <cellStyle name="Normal 2 3 6 2 3 4 5" xfId="18234" xr:uid="{00000000-0005-0000-0000-00007B1F0000}"/>
    <cellStyle name="Normal 2 3 6 2 3 5" xfId="4785" xr:uid="{00000000-0005-0000-0000-00007C1F0000}"/>
    <cellStyle name="Normal 2 3 6 2 3 5 2" xfId="14837" xr:uid="{00000000-0005-0000-0000-00007D1F0000}"/>
    <cellStyle name="Normal 2 3 6 2 3 5 2 2" xfId="45168" xr:uid="{00000000-0005-0000-0000-00007E1F0000}"/>
    <cellStyle name="Normal 2 3 6 2 3 5 2 3" xfId="29935" xr:uid="{00000000-0005-0000-0000-00007F1F0000}"/>
    <cellStyle name="Normal 2 3 6 2 3 5 3" xfId="9817" xr:uid="{00000000-0005-0000-0000-0000801F0000}"/>
    <cellStyle name="Normal 2 3 6 2 3 5 3 2" xfId="40151" xr:uid="{00000000-0005-0000-0000-0000811F0000}"/>
    <cellStyle name="Normal 2 3 6 2 3 5 3 3" xfId="24918" xr:uid="{00000000-0005-0000-0000-0000821F0000}"/>
    <cellStyle name="Normal 2 3 6 2 3 5 4" xfId="35138" xr:uid="{00000000-0005-0000-0000-0000831F0000}"/>
    <cellStyle name="Normal 2 3 6 2 3 5 5" xfId="19905" xr:uid="{00000000-0005-0000-0000-0000841F0000}"/>
    <cellStyle name="Normal 2 3 6 2 3 6" xfId="11495" xr:uid="{00000000-0005-0000-0000-0000851F0000}"/>
    <cellStyle name="Normal 2 3 6 2 3 6 2" xfId="41826" xr:uid="{00000000-0005-0000-0000-0000861F0000}"/>
    <cellStyle name="Normal 2 3 6 2 3 6 3" xfId="26593" xr:uid="{00000000-0005-0000-0000-0000871F0000}"/>
    <cellStyle name="Normal 2 3 6 2 3 7" xfId="6474" xr:uid="{00000000-0005-0000-0000-0000881F0000}"/>
    <cellStyle name="Normal 2 3 6 2 3 7 2" xfId="36809" xr:uid="{00000000-0005-0000-0000-0000891F0000}"/>
    <cellStyle name="Normal 2 3 6 2 3 7 3" xfId="21576" xr:uid="{00000000-0005-0000-0000-00008A1F0000}"/>
    <cellStyle name="Normal 2 3 6 2 3 8" xfId="31797" xr:uid="{00000000-0005-0000-0000-00008B1F0000}"/>
    <cellStyle name="Normal 2 3 6 2 3 9" xfId="16563" xr:uid="{00000000-0005-0000-0000-00008C1F0000}"/>
    <cellStyle name="Normal 2 3 6 2 4" xfId="1610" xr:uid="{00000000-0005-0000-0000-00008D1F0000}"/>
    <cellStyle name="Normal 2 3 6 2 4 2" xfId="2449" xr:uid="{00000000-0005-0000-0000-00008E1F0000}"/>
    <cellStyle name="Normal 2 3 6 2 4 2 2" xfId="4139" xr:uid="{00000000-0005-0000-0000-00008F1F0000}"/>
    <cellStyle name="Normal 2 3 6 2 4 2 2 2" xfId="14212" xr:uid="{00000000-0005-0000-0000-0000901F0000}"/>
    <cellStyle name="Normal 2 3 6 2 4 2 2 2 2" xfId="44543" xr:uid="{00000000-0005-0000-0000-0000911F0000}"/>
    <cellStyle name="Normal 2 3 6 2 4 2 2 2 3" xfId="29310" xr:uid="{00000000-0005-0000-0000-0000921F0000}"/>
    <cellStyle name="Normal 2 3 6 2 4 2 2 3" xfId="9192" xr:uid="{00000000-0005-0000-0000-0000931F0000}"/>
    <cellStyle name="Normal 2 3 6 2 4 2 2 3 2" xfId="39526" xr:uid="{00000000-0005-0000-0000-0000941F0000}"/>
    <cellStyle name="Normal 2 3 6 2 4 2 2 3 3" xfId="24293" xr:uid="{00000000-0005-0000-0000-0000951F0000}"/>
    <cellStyle name="Normal 2 3 6 2 4 2 2 4" xfId="34513" xr:uid="{00000000-0005-0000-0000-0000961F0000}"/>
    <cellStyle name="Normal 2 3 6 2 4 2 2 5" xfId="19280" xr:uid="{00000000-0005-0000-0000-0000971F0000}"/>
    <cellStyle name="Normal 2 3 6 2 4 2 3" xfId="5831" xr:uid="{00000000-0005-0000-0000-0000981F0000}"/>
    <cellStyle name="Normal 2 3 6 2 4 2 3 2" xfId="15883" xr:uid="{00000000-0005-0000-0000-0000991F0000}"/>
    <cellStyle name="Normal 2 3 6 2 4 2 3 2 2" xfId="46214" xr:uid="{00000000-0005-0000-0000-00009A1F0000}"/>
    <cellStyle name="Normal 2 3 6 2 4 2 3 2 3" xfId="30981" xr:uid="{00000000-0005-0000-0000-00009B1F0000}"/>
    <cellStyle name="Normal 2 3 6 2 4 2 3 3" xfId="10863" xr:uid="{00000000-0005-0000-0000-00009C1F0000}"/>
    <cellStyle name="Normal 2 3 6 2 4 2 3 3 2" xfId="41197" xr:uid="{00000000-0005-0000-0000-00009D1F0000}"/>
    <cellStyle name="Normal 2 3 6 2 4 2 3 3 3" xfId="25964" xr:uid="{00000000-0005-0000-0000-00009E1F0000}"/>
    <cellStyle name="Normal 2 3 6 2 4 2 3 4" xfId="36184" xr:uid="{00000000-0005-0000-0000-00009F1F0000}"/>
    <cellStyle name="Normal 2 3 6 2 4 2 3 5" xfId="20951" xr:uid="{00000000-0005-0000-0000-0000A01F0000}"/>
    <cellStyle name="Normal 2 3 6 2 4 2 4" xfId="12541" xr:uid="{00000000-0005-0000-0000-0000A11F0000}"/>
    <cellStyle name="Normal 2 3 6 2 4 2 4 2" xfId="42872" xr:uid="{00000000-0005-0000-0000-0000A21F0000}"/>
    <cellStyle name="Normal 2 3 6 2 4 2 4 3" xfId="27639" xr:uid="{00000000-0005-0000-0000-0000A31F0000}"/>
    <cellStyle name="Normal 2 3 6 2 4 2 5" xfId="7520" xr:uid="{00000000-0005-0000-0000-0000A41F0000}"/>
    <cellStyle name="Normal 2 3 6 2 4 2 5 2" xfId="37855" xr:uid="{00000000-0005-0000-0000-0000A51F0000}"/>
    <cellStyle name="Normal 2 3 6 2 4 2 5 3" xfId="22622" xr:uid="{00000000-0005-0000-0000-0000A61F0000}"/>
    <cellStyle name="Normal 2 3 6 2 4 2 6" xfId="32843" xr:uid="{00000000-0005-0000-0000-0000A71F0000}"/>
    <cellStyle name="Normal 2 3 6 2 4 2 7" xfId="17609" xr:uid="{00000000-0005-0000-0000-0000A81F0000}"/>
    <cellStyle name="Normal 2 3 6 2 4 3" xfId="3302" xr:uid="{00000000-0005-0000-0000-0000A91F0000}"/>
    <cellStyle name="Normal 2 3 6 2 4 3 2" xfId="13376" xr:uid="{00000000-0005-0000-0000-0000AA1F0000}"/>
    <cellStyle name="Normal 2 3 6 2 4 3 2 2" xfId="43707" xr:uid="{00000000-0005-0000-0000-0000AB1F0000}"/>
    <cellStyle name="Normal 2 3 6 2 4 3 2 3" xfId="28474" xr:uid="{00000000-0005-0000-0000-0000AC1F0000}"/>
    <cellStyle name="Normal 2 3 6 2 4 3 3" xfId="8356" xr:uid="{00000000-0005-0000-0000-0000AD1F0000}"/>
    <cellStyle name="Normal 2 3 6 2 4 3 3 2" xfId="38690" xr:uid="{00000000-0005-0000-0000-0000AE1F0000}"/>
    <cellStyle name="Normal 2 3 6 2 4 3 3 3" xfId="23457" xr:uid="{00000000-0005-0000-0000-0000AF1F0000}"/>
    <cellStyle name="Normal 2 3 6 2 4 3 4" xfId="33677" xr:uid="{00000000-0005-0000-0000-0000B01F0000}"/>
    <cellStyle name="Normal 2 3 6 2 4 3 5" xfId="18444" xr:uid="{00000000-0005-0000-0000-0000B11F0000}"/>
    <cellStyle name="Normal 2 3 6 2 4 4" xfId="4995" xr:uid="{00000000-0005-0000-0000-0000B21F0000}"/>
    <cellStyle name="Normal 2 3 6 2 4 4 2" xfId="15047" xr:uid="{00000000-0005-0000-0000-0000B31F0000}"/>
    <cellStyle name="Normal 2 3 6 2 4 4 2 2" xfId="45378" xr:uid="{00000000-0005-0000-0000-0000B41F0000}"/>
    <cellStyle name="Normal 2 3 6 2 4 4 2 3" xfId="30145" xr:uid="{00000000-0005-0000-0000-0000B51F0000}"/>
    <cellStyle name="Normal 2 3 6 2 4 4 3" xfId="10027" xr:uid="{00000000-0005-0000-0000-0000B61F0000}"/>
    <cellStyle name="Normal 2 3 6 2 4 4 3 2" xfId="40361" xr:uid="{00000000-0005-0000-0000-0000B71F0000}"/>
    <cellStyle name="Normal 2 3 6 2 4 4 3 3" xfId="25128" xr:uid="{00000000-0005-0000-0000-0000B81F0000}"/>
    <cellStyle name="Normal 2 3 6 2 4 4 4" xfId="35348" xr:uid="{00000000-0005-0000-0000-0000B91F0000}"/>
    <cellStyle name="Normal 2 3 6 2 4 4 5" xfId="20115" xr:uid="{00000000-0005-0000-0000-0000BA1F0000}"/>
    <cellStyle name="Normal 2 3 6 2 4 5" xfId="11705" xr:uid="{00000000-0005-0000-0000-0000BB1F0000}"/>
    <cellStyle name="Normal 2 3 6 2 4 5 2" xfId="42036" xr:uid="{00000000-0005-0000-0000-0000BC1F0000}"/>
    <cellStyle name="Normal 2 3 6 2 4 5 3" xfId="26803" xr:uid="{00000000-0005-0000-0000-0000BD1F0000}"/>
    <cellStyle name="Normal 2 3 6 2 4 6" xfId="6684" xr:uid="{00000000-0005-0000-0000-0000BE1F0000}"/>
    <cellStyle name="Normal 2 3 6 2 4 6 2" xfId="37019" xr:uid="{00000000-0005-0000-0000-0000BF1F0000}"/>
    <cellStyle name="Normal 2 3 6 2 4 6 3" xfId="21786" xr:uid="{00000000-0005-0000-0000-0000C01F0000}"/>
    <cellStyle name="Normal 2 3 6 2 4 7" xfId="32007" xr:uid="{00000000-0005-0000-0000-0000C11F0000}"/>
    <cellStyle name="Normal 2 3 6 2 4 8" xfId="16773" xr:uid="{00000000-0005-0000-0000-0000C21F0000}"/>
    <cellStyle name="Normal 2 3 6 2 5" xfId="2031" xr:uid="{00000000-0005-0000-0000-0000C31F0000}"/>
    <cellStyle name="Normal 2 3 6 2 5 2" xfId="3721" xr:uid="{00000000-0005-0000-0000-0000C41F0000}"/>
    <cellStyle name="Normal 2 3 6 2 5 2 2" xfId="13794" xr:uid="{00000000-0005-0000-0000-0000C51F0000}"/>
    <cellStyle name="Normal 2 3 6 2 5 2 2 2" xfId="44125" xr:uid="{00000000-0005-0000-0000-0000C61F0000}"/>
    <cellStyle name="Normal 2 3 6 2 5 2 2 3" xfId="28892" xr:uid="{00000000-0005-0000-0000-0000C71F0000}"/>
    <cellStyle name="Normal 2 3 6 2 5 2 3" xfId="8774" xr:uid="{00000000-0005-0000-0000-0000C81F0000}"/>
    <cellStyle name="Normal 2 3 6 2 5 2 3 2" xfId="39108" xr:uid="{00000000-0005-0000-0000-0000C91F0000}"/>
    <cellStyle name="Normal 2 3 6 2 5 2 3 3" xfId="23875" xr:uid="{00000000-0005-0000-0000-0000CA1F0000}"/>
    <cellStyle name="Normal 2 3 6 2 5 2 4" xfId="34095" xr:uid="{00000000-0005-0000-0000-0000CB1F0000}"/>
    <cellStyle name="Normal 2 3 6 2 5 2 5" xfId="18862" xr:uid="{00000000-0005-0000-0000-0000CC1F0000}"/>
    <cellStyle name="Normal 2 3 6 2 5 3" xfId="5413" xr:uid="{00000000-0005-0000-0000-0000CD1F0000}"/>
    <cellStyle name="Normal 2 3 6 2 5 3 2" xfId="15465" xr:uid="{00000000-0005-0000-0000-0000CE1F0000}"/>
    <cellStyle name="Normal 2 3 6 2 5 3 2 2" xfId="45796" xr:uid="{00000000-0005-0000-0000-0000CF1F0000}"/>
    <cellStyle name="Normal 2 3 6 2 5 3 2 3" xfId="30563" xr:uid="{00000000-0005-0000-0000-0000D01F0000}"/>
    <cellStyle name="Normal 2 3 6 2 5 3 3" xfId="10445" xr:uid="{00000000-0005-0000-0000-0000D11F0000}"/>
    <cellStyle name="Normal 2 3 6 2 5 3 3 2" xfId="40779" xr:uid="{00000000-0005-0000-0000-0000D21F0000}"/>
    <cellStyle name="Normal 2 3 6 2 5 3 3 3" xfId="25546" xr:uid="{00000000-0005-0000-0000-0000D31F0000}"/>
    <cellStyle name="Normal 2 3 6 2 5 3 4" xfId="35766" xr:uid="{00000000-0005-0000-0000-0000D41F0000}"/>
    <cellStyle name="Normal 2 3 6 2 5 3 5" xfId="20533" xr:uid="{00000000-0005-0000-0000-0000D51F0000}"/>
    <cellStyle name="Normal 2 3 6 2 5 4" xfId="12123" xr:uid="{00000000-0005-0000-0000-0000D61F0000}"/>
    <cellStyle name="Normal 2 3 6 2 5 4 2" xfId="42454" xr:uid="{00000000-0005-0000-0000-0000D71F0000}"/>
    <cellStyle name="Normal 2 3 6 2 5 4 3" xfId="27221" xr:uid="{00000000-0005-0000-0000-0000D81F0000}"/>
    <cellStyle name="Normal 2 3 6 2 5 5" xfId="7102" xr:uid="{00000000-0005-0000-0000-0000D91F0000}"/>
    <cellStyle name="Normal 2 3 6 2 5 5 2" xfId="37437" xr:uid="{00000000-0005-0000-0000-0000DA1F0000}"/>
    <cellStyle name="Normal 2 3 6 2 5 5 3" xfId="22204" xr:uid="{00000000-0005-0000-0000-0000DB1F0000}"/>
    <cellStyle name="Normal 2 3 6 2 5 6" xfId="32425" xr:uid="{00000000-0005-0000-0000-0000DC1F0000}"/>
    <cellStyle name="Normal 2 3 6 2 5 7" xfId="17191" xr:uid="{00000000-0005-0000-0000-0000DD1F0000}"/>
    <cellStyle name="Normal 2 3 6 2 6" xfId="2884" xr:uid="{00000000-0005-0000-0000-0000DE1F0000}"/>
    <cellStyle name="Normal 2 3 6 2 6 2" xfId="12958" xr:uid="{00000000-0005-0000-0000-0000DF1F0000}"/>
    <cellStyle name="Normal 2 3 6 2 6 2 2" xfId="43289" xr:uid="{00000000-0005-0000-0000-0000E01F0000}"/>
    <cellStyle name="Normal 2 3 6 2 6 2 3" xfId="28056" xr:uid="{00000000-0005-0000-0000-0000E11F0000}"/>
    <cellStyle name="Normal 2 3 6 2 6 3" xfId="7938" xr:uid="{00000000-0005-0000-0000-0000E21F0000}"/>
    <cellStyle name="Normal 2 3 6 2 6 3 2" xfId="38272" xr:uid="{00000000-0005-0000-0000-0000E31F0000}"/>
    <cellStyle name="Normal 2 3 6 2 6 3 3" xfId="23039" xr:uid="{00000000-0005-0000-0000-0000E41F0000}"/>
    <cellStyle name="Normal 2 3 6 2 6 4" xfId="33259" xr:uid="{00000000-0005-0000-0000-0000E51F0000}"/>
    <cellStyle name="Normal 2 3 6 2 6 5" xfId="18026" xr:uid="{00000000-0005-0000-0000-0000E61F0000}"/>
    <cellStyle name="Normal 2 3 6 2 7" xfId="4577" xr:uid="{00000000-0005-0000-0000-0000E71F0000}"/>
    <cellStyle name="Normal 2 3 6 2 7 2" xfId="14629" xr:uid="{00000000-0005-0000-0000-0000E81F0000}"/>
    <cellStyle name="Normal 2 3 6 2 7 2 2" xfId="44960" xr:uid="{00000000-0005-0000-0000-0000E91F0000}"/>
    <cellStyle name="Normal 2 3 6 2 7 2 3" xfId="29727" xr:uid="{00000000-0005-0000-0000-0000EA1F0000}"/>
    <cellStyle name="Normal 2 3 6 2 7 3" xfId="9609" xr:uid="{00000000-0005-0000-0000-0000EB1F0000}"/>
    <cellStyle name="Normal 2 3 6 2 7 3 2" xfId="39943" xr:uid="{00000000-0005-0000-0000-0000EC1F0000}"/>
    <cellStyle name="Normal 2 3 6 2 7 3 3" xfId="24710" xr:uid="{00000000-0005-0000-0000-0000ED1F0000}"/>
    <cellStyle name="Normal 2 3 6 2 7 4" xfId="34930" xr:uid="{00000000-0005-0000-0000-0000EE1F0000}"/>
    <cellStyle name="Normal 2 3 6 2 7 5" xfId="19697" xr:uid="{00000000-0005-0000-0000-0000EF1F0000}"/>
    <cellStyle name="Normal 2 3 6 2 8" xfId="11287" xr:uid="{00000000-0005-0000-0000-0000F01F0000}"/>
    <cellStyle name="Normal 2 3 6 2 8 2" xfId="41618" xr:uid="{00000000-0005-0000-0000-0000F11F0000}"/>
    <cellStyle name="Normal 2 3 6 2 8 3" xfId="26385" xr:uid="{00000000-0005-0000-0000-0000F21F0000}"/>
    <cellStyle name="Normal 2 3 6 2 9" xfId="6266" xr:uid="{00000000-0005-0000-0000-0000F31F0000}"/>
    <cellStyle name="Normal 2 3 6 2 9 2" xfId="36601" xr:uid="{00000000-0005-0000-0000-0000F41F0000}"/>
    <cellStyle name="Normal 2 3 6 2 9 3" xfId="21368" xr:uid="{00000000-0005-0000-0000-0000F51F0000}"/>
    <cellStyle name="Normal 2 3 6 3" xfId="1230" xr:uid="{00000000-0005-0000-0000-0000F61F0000}"/>
    <cellStyle name="Normal 2 3 6 3 10" xfId="16407" xr:uid="{00000000-0005-0000-0000-0000F71F0000}"/>
    <cellStyle name="Normal 2 3 6 3 2" xfId="1449" xr:uid="{00000000-0005-0000-0000-0000F81F0000}"/>
    <cellStyle name="Normal 2 3 6 3 2 2" xfId="1870" xr:uid="{00000000-0005-0000-0000-0000F91F0000}"/>
    <cellStyle name="Normal 2 3 6 3 2 2 2" xfId="2709" xr:uid="{00000000-0005-0000-0000-0000FA1F0000}"/>
    <cellStyle name="Normal 2 3 6 3 2 2 2 2" xfId="4399" xr:uid="{00000000-0005-0000-0000-0000FB1F0000}"/>
    <cellStyle name="Normal 2 3 6 3 2 2 2 2 2" xfId="14472" xr:uid="{00000000-0005-0000-0000-0000FC1F0000}"/>
    <cellStyle name="Normal 2 3 6 3 2 2 2 2 2 2" xfId="44803" xr:uid="{00000000-0005-0000-0000-0000FD1F0000}"/>
    <cellStyle name="Normal 2 3 6 3 2 2 2 2 2 3" xfId="29570" xr:uid="{00000000-0005-0000-0000-0000FE1F0000}"/>
    <cellStyle name="Normal 2 3 6 3 2 2 2 2 3" xfId="9452" xr:uid="{00000000-0005-0000-0000-0000FF1F0000}"/>
    <cellStyle name="Normal 2 3 6 3 2 2 2 2 3 2" xfId="39786" xr:uid="{00000000-0005-0000-0000-000000200000}"/>
    <cellStyle name="Normal 2 3 6 3 2 2 2 2 3 3" xfId="24553" xr:uid="{00000000-0005-0000-0000-000001200000}"/>
    <cellStyle name="Normal 2 3 6 3 2 2 2 2 4" xfId="34773" xr:uid="{00000000-0005-0000-0000-000002200000}"/>
    <cellStyle name="Normal 2 3 6 3 2 2 2 2 5" xfId="19540" xr:uid="{00000000-0005-0000-0000-000003200000}"/>
    <cellStyle name="Normal 2 3 6 3 2 2 2 3" xfId="6091" xr:uid="{00000000-0005-0000-0000-000004200000}"/>
    <cellStyle name="Normal 2 3 6 3 2 2 2 3 2" xfId="16143" xr:uid="{00000000-0005-0000-0000-000005200000}"/>
    <cellStyle name="Normal 2 3 6 3 2 2 2 3 2 2" xfId="46474" xr:uid="{00000000-0005-0000-0000-000006200000}"/>
    <cellStyle name="Normal 2 3 6 3 2 2 2 3 2 3" xfId="31241" xr:uid="{00000000-0005-0000-0000-000007200000}"/>
    <cellStyle name="Normal 2 3 6 3 2 2 2 3 3" xfId="11123" xr:uid="{00000000-0005-0000-0000-000008200000}"/>
    <cellStyle name="Normal 2 3 6 3 2 2 2 3 3 2" xfId="41457" xr:uid="{00000000-0005-0000-0000-000009200000}"/>
    <cellStyle name="Normal 2 3 6 3 2 2 2 3 3 3" xfId="26224" xr:uid="{00000000-0005-0000-0000-00000A200000}"/>
    <cellStyle name="Normal 2 3 6 3 2 2 2 3 4" xfId="36444" xr:uid="{00000000-0005-0000-0000-00000B200000}"/>
    <cellStyle name="Normal 2 3 6 3 2 2 2 3 5" xfId="21211" xr:uid="{00000000-0005-0000-0000-00000C200000}"/>
    <cellStyle name="Normal 2 3 6 3 2 2 2 4" xfId="12801" xr:uid="{00000000-0005-0000-0000-00000D200000}"/>
    <cellStyle name="Normal 2 3 6 3 2 2 2 4 2" xfId="43132" xr:uid="{00000000-0005-0000-0000-00000E200000}"/>
    <cellStyle name="Normal 2 3 6 3 2 2 2 4 3" xfId="27899" xr:uid="{00000000-0005-0000-0000-00000F200000}"/>
    <cellStyle name="Normal 2 3 6 3 2 2 2 5" xfId="7780" xr:uid="{00000000-0005-0000-0000-000010200000}"/>
    <cellStyle name="Normal 2 3 6 3 2 2 2 5 2" xfId="38115" xr:uid="{00000000-0005-0000-0000-000011200000}"/>
    <cellStyle name="Normal 2 3 6 3 2 2 2 5 3" xfId="22882" xr:uid="{00000000-0005-0000-0000-000012200000}"/>
    <cellStyle name="Normal 2 3 6 3 2 2 2 6" xfId="33103" xr:uid="{00000000-0005-0000-0000-000013200000}"/>
    <cellStyle name="Normal 2 3 6 3 2 2 2 7" xfId="17869" xr:uid="{00000000-0005-0000-0000-000014200000}"/>
    <cellStyle name="Normal 2 3 6 3 2 2 3" xfId="3562" xr:uid="{00000000-0005-0000-0000-000015200000}"/>
    <cellStyle name="Normal 2 3 6 3 2 2 3 2" xfId="13636" xr:uid="{00000000-0005-0000-0000-000016200000}"/>
    <cellStyle name="Normal 2 3 6 3 2 2 3 2 2" xfId="43967" xr:uid="{00000000-0005-0000-0000-000017200000}"/>
    <cellStyle name="Normal 2 3 6 3 2 2 3 2 3" xfId="28734" xr:uid="{00000000-0005-0000-0000-000018200000}"/>
    <cellStyle name="Normal 2 3 6 3 2 2 3 3" xfId="8616" xr:uid="{00000000-0005-0000-0000-000019200000}"/>
    <cellStyle name="Normal 2 3 6 3 2 2 3 3 2" xfId="38950" xr:uid="{00000000-0005-0000-0000-00001A200000}"/>
    <cellStyle name="Normal 2 3 6 3 2 2 3 3 3" xfId="23717" xr:uid="{00000000-0005-0000-0000-00001B200000}"/>
    <cellStyle name="Normal 2 3 6 3 2 2 3 4" xfId="33937" xr:uid="{00000000-0005-0000-0000-00001C200000}"/>
    <cellStyle name="Normal 2 3 6 3 2 2 3 5" xfId="18704" xr:uid="{00000000-0005-0000-0000-00001D200000}"/>
    <cellStyle name="Normal 2 3 6 3 2 2 4" xfId="5255" xr:uid="{00000000-0005-0000-0000-00001E200000}"/>
    <cellStyle name="Normal 2 3 6 3 2 2 4 2" xfId="15307" xr:uid="{00000000-0005-0000-0000-00001F200000}"/>
    <cellStyle name="Normal 2 3 6 3 2 2 4 2 2" xfId="45638" xr:uid="{00000000-0005-0000-0000-000020200000}"/>
    <cellStyle name="Normal 2 3 6 3 2 2 4 2 3" xfId="30405" xr:uid="{00000000-0005-0000-0000-000021200000}"/>
    <cellStyle name="Normal 2 3 6 3 2 2 4 3" xfId="10287" xr:uid="{00000000-0005-0000-0000-000022200000}"/>
    <cellStyle name="Normal 2 3 6 3 2 2 4 3 2" xfId="40621" xr:uid="{00000000-0005-0000-0000-000023200000}"/>
    <cellStyle name="Normal 2 3 6 3 2 2 4 3 3" xfId="25388" xr:uid="{00000000-0005-0000-0000-000024200000}"/>
    <cellStyle name="Normal 2 3 6 3 2 2 4 4" xfId="35608" xr:uid="{00000000-0005-0000-0000-000025200000}"/>
    <cellStyle name="Normal 2 3 6 3 2 2 4 5" xfId="20375" xr:uid="{00000000-0005-0000-0000-000026200000}"/>
    <cellStyle name="Normal 2 3 6 3 2 2 5" xfId="11965" xr:uid="{00000000-0005-0000-0000-000027200000}"/>
    <cellStyle name="Normal 2 3 6 3 2 2 5 2" xfId="42296" xr:uid="{00000000-0005-0000-0000-000028200000}"/>
    <cellStyle name="Normal 2 3 6 3 2 2 5 3" xfId="27063" xr:uid="{00000000-0005-0000-0000-000029200000}"/>
    <cellStyle name="Normal 2 3 6 3 2 2 6" xfId="6944" xr:uid="{00000000-0005-0000-0000-00002A200000}"/>
    <cellStyle name="Normal 2 3 6 3 2 2 6 2" xfId="37279" xr:uid="{00000000-0005-0000-0000-00002B200000}"/>
    <cellStyle name="Normal 2 3 6 3 2 2 6 3" xfId="22046" xr:uid="{00000000-0005-0000-0000-00002C200000}"/>
    <cellStyle name="Normal 2 3 6 3 2 2 7" xfId="32267" xr:uid="{00000000-0005-0000-0000-00002D200000}"/>
    <cellStyle name="Normal 2 3 6 3 2 2 8" xfId="17033" xr:uid="{00000000-0005-0000-0000-00002E200000}"/>
    <cellStyle name="Normal 2 3 6 3 2 3" xfId="2291" xr:uid="{00000000-0005-0000-0000-00002F200000}"/>
    <cellStyle name="Normal 2 3 6 3 2 3 2" xfId="3981" xr:uid="{00000000-0005-0000-0000-000030200000}"/>
    <cellStyle name="Normal 2 3 6 3 2 3 2 2" xfId="14054" xr:uid="{00000000-0005-0000-0000-000031200000}"/>
    <cellStyle name="Normal 2 3 6 3 2 3 2 2 2" xfId="44385" xr:uid="{00000000-0005-0000-0000-000032200000}"/>
    <cellStyle name="Normal 2 3 6 3 2 3 2 2 3" xfId="29152" xr:uid="{00000000-0005-0000-0000-000033200000}"/>
    <cellStyle name="Normal 2 3 6 3 2 3 2 3" xfId="9034" xr:uid="{00000000-0005-0000-0000-000034200000}"/>
    <cellStyle name="Normal 2 3 6 3 2 3 2 3 2" xfId="39368" xr:uid="{00000000-0005-0000-0000-000035200000}"/>
    <cellStyle name="Normal 2 3 6 3 2 3 2 3 3" xfId="24135" xr:uid="{00000000-0005-0000-0000-000036200000}"/>
    <cellStyle name="Normal 2 3 6 3 2 3 2 4" xfId="34355" xr:uid="{00000000-0005-0000-0000-000037200000}"/>
    <cellStyle name="Normal 2 3 6 3 2 3 2 5" xfId="19122" xr:uid="{00000000-0005-0000-0000-000038200000}"/>
    <cellStyle name="Normal 2 3 6 3 2 3 3" xfId="5673" xr:uid="{00000000-0005-0000-0000-000039200000}"/>
    <cellStyle name="Normal 2 3 6 3 2 3 3 2" xfId="15725" xr:uid="{00000000-0005-0000-0000-00003A200000}"/>
    <cellStyle name="Normal 2 3 6 3 2 3 3 2 2" xfId="46056" xr:uid="{00000000-0005-0000-0000-00003B200000}"/>
    <cellStyle name="Normal 2 3 6 3 2 3 3 2 3" xfId="30823" xr:uid="{00000000-0005-0000-0000-00003C200000}"/>
    <cellStyle name="Normal 2 3 6 3 2 3 3 3" xfId="10705" xr:uid="{00000000-0005-0000-0000-00003D200000}"/>
    <cellStyle name="Normal 2 3 6 3 2 3 3 3 2" xfId="41039" xr:uid="{00000000-0005-0000-0000-00003E200000}"/>
    <cellStyle name="Normal 2 3 6 3 2 3 3 3 3" xfId="25806" xr:uid="{00000000-0005-0000-0000-00003F200000}"/>
    <cellStyle name="Normal 2 3 6 3 2 3 3 4" xfId="36026" xr:uid="{00000000-0005-0000-0000-000040200000}"/>
    <cellStyle name="Normal 2 3 6 3 2 3 3 5" xfId="20793" xr:uid="{00000000-0005-0000-0000-000041200000}"/>
    <cellStyle name="Normal 2 3 6 3 2 3 4" xfId="12383" xr:uid="{00000000-0005-0000-0000-000042200000}"/>
    <cellStyle name="Normal 2 3 6 3 2 3 4 2" xfId="42714" xr:uid="{00000000-0005-0000-0000-000043200000}"/>
    <cellStyle name="Normal 2 3 6 3 2 3 4 3" xfId="27481" xr:uid="{00000000-0005-0000-0000-000044200000}"/>
    <cellStyle name="Normal 2 3 6 3 2 3 5" xfId="7362" xr:uid="{00000000-0005-0000-0000-000045200000}"/>
    <cellStyle name="Normal 2 3 6 3 2 3 5 2" xfId="37697" xr:uid="{00000000-0005-0000-0000-000046200000}"/>
    <cellStyle name="Normal 2 3 6 3 2 3 5 3" xfId="22464" xr:uid="{00000000-0005-0000-0000-000047200000}"/>
    <cellStyle name="Normal 2 3 6 3 2 3 6" xfId="32685" xr:uid="{00000000-0005-0000-0000-000048200000}"/>
    <cellStyle name="Normal 2 3 6 3 2 3 7" xfId="17451" xr:uid="{00000000-0005-0000-0000-000049200000}"/>
    <cellStyle name="Normal 2 3 6 3 2 4" xfId="3144" xr:uid="{00000000-0005-0000-0000-00004A200000}"/>
    <cellStyle name="Normal 2 3 6 3 2 4 2" xfId="13218" xr:uid="{00000000-0005-0000-0000-00004B200000}"/>
    <cellStyle name="Normal 2 3 6 3 2 4 2 2" xfId="43549" xr:uid="{00000000-0005-0000-0000-00004C200000}"/>
    <cellStyle name="Normal 2 3 6 3 2 4 2 3" xfId="28316" xr:uid="{00000000-0005-0000-0000-00004D200000}"/>
    <cellStyle name="Normal 2 3 6 3 2 4 3" xfId="8198" xr:uid="{00000000-0005-0000-0000-00004E200000}"/>
    <cellStyle name="Normal 2 3 6 3 2 4 3 2" xfId="38532" xr:uid="{00000000-0005-0000-0000-00004F200000}"/>
    <cellStyle name="Normal 2 3 6 3 2 4 3 3" xfId="23299" xr:uid="{00000000-0005-0000-0000-000050200000}"/>
    <cellStyle name="Normal 2 3 6 3 2 4 4" xfId="33519" xr:uid="{00000000-0005-0000-0000-000051200000}"/>
    <cellStyle name="Normal 2 3 6 3 2 4 5" xfId="18286" xr:uid="{00000000-0005-0000-0000-000052200000}"/>
    <cellStyle name="Normal 2 3 6 3 2 5" xfId="4837" xr:uid="{00000000-0005-0000-0000-000053200000}"/>
    <cellStyle name="Normal 2 3 6 3 2 5 2" xfId="14889" xr:uid="{00000000-0005-0000-0000-000054200000}"/>
    <cellStyle name="Normal 2 3 6 3 2 5 2 2" xfId="45220" xr:uid="{00000000-0005-0000-0000-000055200000}"/>
    <cellStyle name="Normal 2 3 6 3 2 5 2 3" xfId="29987" xr:uid="{00000000-0005-0000-0000-000056200000}"/>
    <cellStyle name="Normal 2 3 6 3 2 5 3" xfId="9869" xr:uid="{00000000-0005-0000-0000-000057200000}"/>
    <cellStyle name="Normal 2 3 6 3 2 5 3 2" xfId="40203" xr:uid="{00000000-0005-0000-0000-000058200000}"/>
    <cellStyle name="Normal 2 3 6 3 2 5 3 3" xfId="24970" xr:uid="{00000000-0005-0000-0000-000059200000}"/>
    <cellStyle name="Normal 2 3 6 3 2 5 4" xfId="35190" xr:uid="{00000000-0005-0000-0000-00005A200000}"/>
    <cellStyle name="Normal 2 3 6 3 2 5 5" xfId="19957" xr:uid="{00000000-0005-0000-0000-00005B200000}"/>
    <cellStyle name="Normal 2 3 6 3 2 6" xfId="11547" xr:uid="{00000000-0005-0000-0000-00005C200000}"/>
    <cellStyle name="Normal 2 3 6 3 2 6 2" xfId="41878" xr:uid="{00000000-0005-0000-0000-00005D200000}"/>
    <cellStyle name="Normal 2 3 6 3 2 6 3" xfId="26645" xr:uid="{00000000-0005-0000-0000-00005E200000}"/>
    <cellStyle name="Normal 2 3 6 3 2 7" xfId="6526" xr:uid="{00000000-0005-0000-0000-00005F200000}"/>
    <cellStyle name="Normal 2 3 6 3 2 7 2" xfId="36861" xr:uid="{00000000-0005-0000-0000-000060200000}"/>
    <cellStyle name="Normal 2 3 6 3 2 7 3" xfId="21628" xr:uid="{00000000-0005-0000-0000-000061200000}"/>
    <cellStyle name="Normal 2 3 6 3 2 8" xfId="31849" xr:uid="{00000000-0005-0000-0000-000062200000}"/>
    <cellStyle name="Normal 2 3 6 3 2 9" xfId="16615" xr:uid="{00000000-0005-0000-0000-000063200000}"/>
    <cellStyle name="Normal 2 3 6 3 3" xfId="1662" xr:uid="{00000000-0005-0000-0000-000064200000}"/>
    <cellStyle name="Normal 2 3 6 3 3 2" xfId="2501" xr:uid="{00000000-0005-0000-0000-000065200000}"/>
    <cellStyle name="Normal 2 3 6 3 3 2 2" xfId="4191" xr:uid="{00000000-0005-0000-0000-000066200000}"/>
    <cellStyle name="Normal 2 3 6 3 3 2 2 2" xfId="14264" xr:uid="{00000000-0005-0000-0000-000067200000}"/>
    <cellStyle name="Normal 2 3 6 3 3 2 2 2 2" xfId="44595" xr:uid="{00000000-0005-0000-0000-000068200000}"/>
    <cellStyle name="Normal 2 3 6 3 3 2 2 2 3" xfId="29362" xr:uid="{00000000-0005-0000-0000-000069200000}"/>
    <cellStyle name="Normal 2 3 6 3 3 2 2 3" xfId="9244" xr:uid="{00000000-0005-0000-0000-00006A200000}"/>
    <cellStyle name="Normal 2 3 6 3 3 2 2 3 2" xfId="39578" xr:uid="{00000000-0005-0000-0000-00006B200000}"/>
    <cellStyle name="Normal 2 3 6 3 3 2 2 3 3" xfId="24345" xr:uid="{00000000-0005-0000-0000-00006C200000}"/>
    <cellStyle name="Normal 2 3 6 3 3 2 2 4" xfId="34565" xr:uid="{00000000-0005-0000-0000-00006D200000}"/>
    <cellStyle name="Normal 2 3 6 3 3 2 2 5" xfId="19332" xr:uid="{00000000-0005-0000-0000-00006E200000}"/>
    <cellStyle name="Normal 2 3 6 3 3 2 3" xfId="5883" xr:uid="{00000000-0005-0000-0000-00006F200000}"/>
    <cellStyle name="Normal 2 3 6 3 3 2 3 2" xfId="15935" xr:uid="{00000000-0005-0000-0000-000070200000}"/>
    <cellStyle name="Normal 2 3 6 3 3 2 3 2 2" xfId="46266" xr:uid="{00000000-0005-0000-0000-000071200000}"/>
    <cellStyle name="Normal 2 3 6 3 3 2 3 2 3" xfId="31033" xr:uid="{00000000-0005-0000-0000-000072200000}"/>
    <cellStyle name="Normal 2 3 6 3 3 2 3 3" xfId="10915" xr:uid="{00000000-0005-0000-0000-000073200000}"/>
    <cellStyle name="Normal 2 3 6 3 3 2 3 3 2" xfId="41249" xr:uid="{00000000-0005-0000-0000-000074200000}"/>
    <cellStyle name="Normal 2 3 6 3 3 2 3 3 3" xfId="26016" xr:uid="{00000000-0005-0000-0000-000075200000}"/>
    <cellStyle name="Normal 2 3 6 3 3 2 3 4" xfId="36236" xr:uid="{00000000-0005-0000-0000-000076200000}"/>
    <cellStyle name="Normal 2 3 6 3 3 2 3 5" xfId="21003" xr:uid="{00000000-0005-0000-0000-000077200000}"/>
    <cellStyle name="Normal 2 3 6 3 3 2 4" xfId="12593" xr:uid="{00000000-0005-0000-0000-000078200000}"/>
    <cellStyle name="Normal 2 3 6 3 3 2 4 2" xfId="42924" xr:uid="{00000000-0005-0000-0000-000079200000}"/>
    <cellStyle name="Normal 2 3 6 3 3 2 4 3" xfId="27691" xr:uid="{00000000-0005-0000-0000-00007A200000}"/>
    <cellStyle name="Normal 2 3 6 3 3 2 5" xfId="7572" xr:uid="{00000000-0005-0000-0000-00007B200000}"/>
    <cellStyle name="Normal 2 3 6 3 3 2 5 2" xfId="37907" xr:uid="{00000000-0005-0000-0000-00007C200000}"/>
    <cellStyle name="Normal 2 3 6 3 3 2 5 3" xfId="22674" xr:uid="{00000000-0005-0000-0000-00007D200000}"/>
    <cellStyle name="Normal 2 3 6 3 3 2 6" xfId="32895" xr:uid="{00000000-0005-0000-0000-00007E200000}"/>
    <cellStyle name="Normal 2 3 6 3 3 2 7" xfId="17661" xr:uid="{00000000-0005-0000-0000-00007F200000}"/>
    <cellStyle name="Normal 2 3 6 3 3 3" xfId="3354" xr:uid="{00000000-0005-0000-0000-000080200000}"/>
    <cellStyle name="Normal 2 3 6 3 3 3 2" xfId="13428" xr:uid="{00000000-0005-0000-0000-000081200000}"/>
    <cellStyle name="Normal 2 3 6 3 3 3 2 2" xfId="43759" xr:uid="{00000000-0005-0000-0000-000082200000}"/>
    <cellStyle name="Normal 2 3 6 3 3 3 2 3" xfId="28526" xr:uid="{00000000-0005-0000-0000-000083200000}"/>
    <cellStyle name="Normal 2 3 6 3 3 3 3" xfId="8408" xr:uid="{00000000-0005-0000-0000-000084200000}"/>
    <cellStyle name="Normal 2 3 6 3 3 3 3 2" xfId="38742" xr:uid="{00000000-0005-0000-0000-000085200000}"/>
    <cellStyle name="Normal 2 3 6 3 3 3 3 3" xfId="23509" xr:uid="{00000000-0005-0000-0000-000086200000}"/>
    <cellStyle name="Normal 2 3 6 3 3 3 4" xfId="33729" xr:uid="{00000000-0005-0000-0000-000087200000}"/>
    <cellStyle name="Normal 2 3 6 3 3 3 5" xfId="18496" xr:uid="{00000000-0005-0000-0000-000088200000}"/>
    <cellStyle name="Normal 2 3 6 3 3 4" xfId="5047" xr:uid="{00000000-0005-0000-0000-000089200000}"/>
    <cellStyle name="Normal 2 3 6 3 3 4 2" xfId="15099" xr:uid="{00000000-0005-0000-0000-00008A200000}"/>
    <cellStyle name="Normal 2 3 6 3 3 4 2 2" xfId="45430" xr:uid="{00000000-0005-0000-0000-00008B200000}"/>
    <cellStyle name="Normal 2 3 6 3 3 4 2 3" xfId="30197" xr:uid="{00000000-0005-0000-0000-00008C200000}"/>
    <cellStyle name="Normal 2 3 6 3 3 4 3" xfId="10079" xr:uid="{00000000-0005-0000-0000-00008D200000}"/>
    <cellStyle name="Normal 2 3 6 3 3 4 3 2" xfId="40413" xr:uid="{00000000-0005-0000-0000-00008E200000}"/>
    <cellStyle name="Normal 2 3 6 3 3 4 3 3" xfId="25180" xr:uid="{00000000-0005-0000-0000-00008F200000}"/>
    <cellStyle name="Normal 2 3 6 3 3 4 4" xfId="35400" xr:uid="{00000000-0005-0000-0000-000090200000}"/>
    <cellStyle name="Normal 2 3 6 3 3 4 5" xfId="20167" xr:uid="{00000000-0005-0000-0000-000091200000}"/>
    <cellStyle name="Normal 2 3 6 3 3 5" xfId="11757" xr:uid="{00000000-0005-0000-0000-000092200000}"/>
    <cellStyle name="Normal 2 3 6 3 3 5 2" xfId="42088" xr:uid="{00000000-0005-0000-0000-000093200000}"/>
    <cellStyle name="Normal 2 3 6 3 3 5 3" xfId="26855" xr:uid="{00000000-0005-0000-0000-000094200000}"/>
    <cellStyle name="Normal 2 3 6 3 3 6" xfId="6736" xr:uid="{00000000-0005-0000-0000-000095200000}"/>
    <cellStyle name="Normal 2 3 6 3 3 6 2" xfId="37071" xr:uid="{00000000-0005-0000-0000-000096200000}"/>
    <cellStyle name="Normal 2 3 6 3 3 6 3" xfId="21838" xr:uid="{00000000-0005-0000-0000-000097200000}"/>
    <cellStyle name="Normal 2 3 6 3 3 7" xfId="32059" xr:uid="{00000000-0005-0000-0000-000098200000}"/>
    <cellStyle name="Normal 2 3 6 3 3 8" xfId="16825" xr:uid="{00000000-0005-0000-0000-000099200000}"/>
    <cellStyle name="Normal 2 3 6 3 4" xfId="2083" xr:uid="{00000000-0005-0000-0000-00009A200000}"/>
    <cellStyle name="Normal 2 3 6 3 4 2" xfId="3773" xr:uid="{00000000-0005-0000-0000-00009B200000}"/>
    <cellStyle name="Normal 2 3 6 3 4 2 2" xfId="13846" xr:uid="{00000000-0005-0000-0000-00009C200000}"/>
    <cellStyle name="Normal 2 3 6 3 4 2 2 2" xfId="44177" xr:uid="{00000000-0005-0000-0000-00009D200000}"/>
    <cellStyle name="Normal 2 3 6 3 4 2 2 3" xfId="28944" xr:uid="{00000000-0005-0000-0000-00009E200000}"/>
    <cellStyle name="Normal 2 3 6 3 4 2 3" xfId="8826" xr:uid="{00000000-0005-0000-0000-00009F200000}"/>
    <cellStyle name="Normal 2 3 6 3 4 2 3 2" xfId="39160" xr:uid="{00000000-0005-0000-0000-0000A0200000}"/>
    <cellStyle name="Normal 2 3 6 3 4 2 3 3" xfId="23927" xr:uid="{00000000-0005-0000-0000-0000A1200000}"/>
    <cellStyle name="Normal 2 3 6 3 4 2 4" xfId="34147" xr:uid="{00000000-0005-0000-0000-0000A2200000}"/>
    <cellStyle name="Normal 2 3 6 3 4 2 5" xfId="18914" xr:uid="{00000000-0005-0000-0000-0000A3200000}"/>
    <cellStyle name="Normal 2 3 6 3 4 3" xfId="5465" xr:uid="{00000000-0005-0000-0000-0000A4200000}"/>
    <cellStyle name="Normal 2 3 6 3 4 3 2" xfId="15517" xr:uid="{00000000-0005-0000-0000-0000A5200000}"/>
    <cellStyle name="Normal 2 3 6 3 4 3 2 2" xfId="45848" xr:uid="{00000000-0005-0000-0000-0000A6200000}"/>
    <cellStyle name="Normal 2 3 6 3 4 3 2 3" xfId="30615" xr:uid="{00000000-0005-0000-0000-0000A7200000}"/>
    <cellStyle name="Normal 2 3 6 3 4 3 3" xfId="10497" xr:uid="{00000000-0005-0000-0000-0000A8200000}"/>
    <cellStyle name="Normal 2 3 6 3 4 3 3 2" xfId="40831" xr:uid="{00000000-0005-0000-0000-0000A9200000}"/>
    <cellStyle name="Normal 2 3 6 3 4 3 3 3" xfId="25598" xr:uid="{00000000-0005-0000-0000-0000AA200000}"/>
    <cellStyle name="Normal 2 3 6 3 4 3 4" xfId="35818" xr:uid="{00000000-0005-0000-0000-0000AB200000}"/>
    <cellStyle name="Normal 2 3 6 3 4 3 5" xfId="20585" xr:uid="{00000000-0005-0000-0000-0000AC200000}"/>
    <cellStyle name="Normal 2 3 6 3 4 4" xfId="12175" xr:uid="{00000000-0005-0000-0000-0000AD200000}"/>
    <cellStyle name="Normal 2 3 6 3 4 4 2" xfId="42506" xr:uid="{00000000-0005-0000-0000-0000AE200000}"/>
    <cellStyle name="Normal 2 3 6 3 4 4 3" xfId="27273" xr:uid="{00000000-0005-0000-0000-0000AF200000}"/>
    <cellStyle name="Normal 2 3 6 3 4 5" xfId="7154" xr:uid="{00000000-0005-0000-0000-0000B0200000}"/>
    <cellStyle name="Normal 2 3 6 3 4 5 2" xfId="37489" xr:uid="{00000000-0005-0000-0000-0000B1200000}"/>
    <cellStyle name="Normal 2 3 6 3 4 5 3" xfId="22256" xr:uid="{00000000-0005-0000-0000-0000B2200000}"/>
    <cellStyle name="Normal 2 3 6 3 4 6" xfId="32477" xr:uid="{00000000-0005-0000-0000-0000B3200000}"/>
    <cellStyle name="Normal 2 3 6 3 4 7" xfId="17243" xr:uid="{00000000-0005-0000-0000-0000B4200000}"/>
    <cellStyle name="Normal 2 3 6 3 5" xfId="2936" xr:uid="{00000000-0005-0000-0000-0000B5200000}"/>
    <cellStyle name="Normal 2 3 6 3 5 2" xfId="13010" xr:uid="{00000000-0005-0000-0000-0000B6200000}"/>
    <cellStyle name="Normal 2 3 6 3 5 2 2" xfId="43341" xr:uid="{00000000-0005-0000-0000-0000B7200000}"/>
    <cellStyle name="Normal 2 3 6 3 5 2 3" xfId="28108" xr:uid="{00000000-0005-0000-0000-0000B8200000}"/>
    <cellStyle name="Normal 2 3 6 3 5 3" xfId="7990" xr:uid="{00000000-0005-0000-0000-0000B9200000}"/>
    <cellStyle name="Normal 2 3 6 3 5 3 2" xfId="38324" xr:uid="{00000000-0005-0000-0000-0000BA200000}"/>
    <cellStyle name="Normal 2 3 6 3 5 3 3" xfId="23091" xr:uid="{00000000-0005-0000-0000-0000BB200000}"/>
    <cellStyle name="Normal 2 3 6 3 5 4" xfId="33311" xr:uid="{00000000-0005-0000-0000-0000BC200000}"/>
    <cellStyle name="Normal 2 3 6 3 5 5" xfId="18078" xr:uid="{00000000-0005-0000-0000-0000BD200000}"/>
    <cellStyle name="Normal 2 3 6 3 6" xfId="4629" xr:uid="{00000000-0005-0000-0000-0000BE200000}"/>
    <cellStyle name="Normal 2 3 6 3 6 2" xfId="14681" xr:uid="{00000000-0005-0000-0000-0000BF200000}"/>
    <cellStyle name="Normal 2 3 6 3 6 2 2" xfId="45012" xr:uid="{00000000-0005-0000-0000-0000C0200000}"/>
    <cellStyle name="Normal 2 3 6 3 6 2 3" xfId="29779" xr:uid="{00000000-0005-0000-0000-0000C1200000}"/>
    <cellStyle name="Normal 2 3 6 3 6 3" xfId="9661" xr:uid="{00000000-0005-0000-0000-0000C2200000}"/>
    <cellStyle name="Normal 2 3 6 3 6 3 2" xfId="39995" xr:uid="{00000000-0005-0000-0000-0000C3200000}"/>
    <cellStyle name="Normal 2 3 6 3 6 3 3" xfId="24762" xr:uid="{00000000-0005-0000-0000-0000C4200000}"/>
    <cellStyle name="Normal 2 3 6 3 6 4" xfId="34982" xr:uid="{00000000-0005-0000-0000-0000C5200000}"/>
    <cellStyle name="Normal 2 3 6 3 6 5" xfId="19749" xr:uid="{00000000-0005-0000-0000-0000C6200000}"/>
    <cellStyle name="Normal 2 3 6 3 7" xfId="11339" xr:uid="{00000000-0005-0000-0000-0000C7200000}"/>
    <cellStyle name="Normal 2 3 6 3 7 2" xfId="41670" xr:uid="{00000000-0005-0000-0000-0000C8200000}"/>
    <cellStyle name="Normal 2 3 6 3 7 3" xfId="26437" xr:uid="{00000000-0005-0000-0000-0000C9200000}"/>
    <cellStyle name="Normal 2 3 6 3 8" xfId="6318" xr:uid="{00000000-0005-0000-0000-0000CA200000}"/>
    <cellStyle name="Normal 2 3 6 3 8 2" xfId="36653" xr:uid="{00000000-0005-0000-0000-0000CB200000}"/>
    <cellStyle name="Normal 2 3 6 3 8 3" xfId="21420" xr:uid="{00000000-0005-0000-0000-0000CC200000}"/>
    <cellStyle name="Normal 2 3 6 3 9" xfId="31642" xr:uid="{00000000-0005-0000-0000-0000CD200000}"/>
    <cellStyle name="Normal 2 3 6 4" xfId="1343" xr:uid="{00000000-0005-0000-0000-0000CE200000}"/>
    <cellStyle name="Normal 2 3 6 4 2" xfId="1766" xr:uid="{00000000-0005-0000-0000-0000CF200000}"/>
    <cellStyle name="Normal 2 3 6 4 2 2" xfId="2605" xr:uid="{00000000-0005-0000-0000-0000D0200000}"/>
    <cellStyle name="Normal 2 3 6 4 2 2 2" xfId="4295" xr:uid="{00000000-0005-0000-0000-0000D1200000}"/>
    <cellStyle name="Normal 2 3 6 4 2 2 2 2" xfId="14368" xr:uid="{00000000-0005-0000-0000-0000D2200000}"/>
    <cellStyle name="Normal 2 3 6 4 2 2 2 2 2" xfId="44699" xr:uid="{00000000-0005-0000-0000-0000D3200000}"/>
    <cellStyle name="Normal 2 3 6 4 2 2 2 2 3" xfId="29466" xr:uid="{00000000-0005-0000-0000-0000D4200000}"/>
    <cellStyle name="Normal 2 3 6 4 2 2 2 3" xfId="9348" xr:uid="{00000000-0005-0000-0000-0000D5200000}"/>
    <cellStyle name="Normal 2 3 6 4 2 2 2 3 2" xfId="39682" xr:uid="{00000000-0005-0000-0000-0000D6200000}"/>
    <cellStyle name="Normal 2 3 6 4 2 2 2 3 3" xfId="24449" xr:uid="{00000000-0005-0000-0000-0000D7200000}"/>
    <cellStyle name="Normal 2 3 6 4 2 2 2 4" xfId="34669" xr:uid="{00000000-0005-0000-0000-0000D8200000}"/>
    <cellStyle name="Normal 2 3 6 4 2 2 2 5" xfId="19436" xr:uid="{00000000-0005-0000-0000-0000D9200000}"/>
    <cellStyle name="Normal 2 3 6 4 2 2 3" xfId="5987" xr:uid="{00000000-0005-0000-0000-0000DA200000}"/>
    <cellStyle name="Normal 2 3 6 4 2 2 3 2" xfId="16039" xr:uid="{00000000-0005-0000-0000-0000DB200000}"/>
    <cellStyle name="Normal 2 3 6 4 2 2 3 2 2" xfId="46370" xr:uid="{00000000-0005-0000-0000-0000DC200000}"/>
    <cellStyle name="Normal 2 3 6 4 2 2 3 2 3" xfId="31137" xr:uid="{00000000-0005-0000-0000-0000DD200000}"/>
    <cellStyle name="Normal 2 3 6 4 2 2 3 3" xfId="11019" xr:uid="{00000000-0005-0000-0000-0000DE200000}"/>
    <cellStyle name="Normal 2 3 6 4 2 2 3 3 2" xfId="41353" xr:uid="{00000000-0005-0000-0000-0000DF200000}"/>
    <cellStyle name="Normal 2 3 6 4 2 2 3 3 3" xfId="26120" xr:uid="{00000000-0005-0000-0000-0000E0200000}"/>
    <cellStyle name="Normal 2 3 6 4 2 2 3 4" xfId="36340" xr:uid="{00000000-0005-0000-0000-0000E1200000}"/>
    <cellStyle name="Normal 2 3 6 4 2 2 3 5" xfId="21107" xr:uid="{00000000-0005-0000-0000-0000E2200000}"/>
    <cellStyle name="Normal 2 3 6 4 2 2 4" xfId="12697" xr:uid="{00000000-0005-0000-0000-0000E3200000}"/>
    <cellStyle name="Normal 2 3 6 4 2 2 4 2" xfId="43028" xr:uid="{00000000-0005-0000-0000-0000E4200000}"/>
    <cellStyle name="Normal 2 3 6 4 2 2 4 3" xfId="27795" xr:uid="{00000000-0005-0000-0000-0000E5200000}"/>
    <cellStyle name="Normal 2 3 6 4 2 2 5" xfId="7676" xr:uid="{00000000-0005-0000-0000-0000E6200000}"/>
    <cellStyle name="Normal 2 3 6 4 2 2 5 2" xfId="38011" xr:uid="{00000000-0005-0000-0000-0000E7200000}"/>
    <cellStyle name="Normal 2 3 6 4 2 2 5 3" xfId="22778" xr:uid="{00000000-0005-0000-0000-0000E8200000}"/>
    <cellStyle name="Normal 2 3 6 4 2 2 6" xfId="32999" xr:uid="{00000000-0005-0000-0000-0000E9200000}"/>
    <cellStyle name="Normal 2 3 6 4 2 2 7" xfId="17765" xr:uid="{00000000-0005-0000-0000-0000EA200000}"/>
    <cellStyle name="Normal 2 3 6 4 2 3" xfId="3458" xr:uid="{00000000-0005-0000-0000-0000EB200000}"/>
    <cellStyle name="Normal 2 3 6 4 2 3 2" xfId="13532" xr:uid="{00000000-0005-0000-0000-0000EC200000}"/>
    <cellStyle name="Normal 2 3 6 4 2 3 2 2" xfId="43863" xr:uid="{00000000-0005-0000-0000-0000ED200000}"/>
    <cellStyle name="Normal 2 3 6 4 2 3 2 3" xfId="28630" xr:uid="{00000000-0005-0000-0000-0000EE200000}"/>
    <cellStyle name="Normal 2 3 6 4 2 3 3" xfId="8512" xr:uid="{00000000-0005-0000-0000-0000EF200000}"/>
    <cellStyle name="Normal 2 3 6 4 2 3 3 2" xfId="38846" xr:uid="{00000000-0005-0000-0000-0000F0200000}"/>
    <cellStyle name="Normal 2 3 6 4 2 3 3 3" xfId="23613" xr:uid="{00000000-0005-0000-0000-0000F1200000}"/>
    <cellStyle name="Normal 2 3 6 4 2 3 4" xfId="33833" xr:uid="{00000000-0005-0000-0000-0000F2200000}"/>
    <cellStyle name="Normal 2 3 6 4 2 3 5" xfId="18600" xr:uid="{00000000-0005-0000-0000-0000F3200000}"/>
    <cellStyle name="Normal 2 3 6 4 2 4" xfId="5151" xr:uid="{00000000-0005-0000-0000-0000F4200000}"/>
    <cellStyle name="Normal 2 3 6 4 2 4 2" xfId="15203" xr:uid="{00000000-0005-0000-0000-0000F5200000}"/>
    <cellStyle name="Normal 2 3 6 4 2 4 2 2" xfId="45534" xr:uid="{00000000-0005-0000-0000-0000F6200000}"/>
    <cellStyle name="Normal 2 3 6 4 2 4 2 3" xfId="30301" xr:uid="{00000000-0005-0000-0000-0000F7200000}"/>
    <cellStyle name="Normal 2 3 6 4 2 4 3" xfId="10183" xr:uid="{00000000-0005-0000-0000-0000F8200000}"/>
    <cellStyle name="Normal 2 3 6 4 2 4 3 2" xfId="40517" xr:uid="{00000000-0005-0000-0000-0000F9200000}"/>
    <cellStyle name="Normal 2 3 6 4 2 4 3 3" xfId="25284" xr:uid="{00000000-0005-0000-0000-0000FA200000}"/>
    <cellStyle name="Normal 2 3 6 4 2 4 4" xfId="35504" xr:uid="{00000000-0005-0000-0000-0000FB200000}"/>
    <cellStyle name="Normal 2 3 6 4 2 4 5" xfId="20271" xr:uid="{00000000-0005-0000-0000-0000FC200000}"/>
    <cellStyle name="Normal 2 3 6 4 2 5" xfId="11861" xr:uid="{00000000-0005-0000-0000-0000FD200000}"/>
    <cellStyle name="Normal 2 3 6 4 2 5 2" xfId="42192" xr:uid="{00000000-0005-0000-0000-0000FE200000}"/>
    <cellStyle name="Normal 2 3 6 4 2 5 3" xfId="26959" xr:uid="{00000000-0005-0000-0000-0000FF200000}"/>
    <cellStyle name="Normal 2 3 6 4 2 6" xfId="6840" xr:uid="{00000000-0005-0000-0000-000000210000}"/>
    <cellStyle name="Normal 2 3 6 4 2 6 2" xfId="37175" xr:uid="{00000000-0005-0000-0000-000001210000}"/>
    <cellStyle name="Normal 2 3 6 4 2 6 3" xfId="21942" xr:uid="{00000000-0005-0000-0000-000002210000}"/>
    <cellStyle name="Normal 2 3 6 4 2 7" xfId="32163" xr:uid="{00000000-0005-0000-0000-000003210000}"/>
    <cellStyle name="Normal 2 3 6 4 2 8" xfId="16929" xr:uid="{00000000-0005-0000-0000-000004210000}"/>
    <cellStyle name="Normal 2 3 6 4 3" xfId="2187" xr:uid="{00000000-0005-0000-0000-000005210000}"/>
    <cellStyle name="Normal 2 3 6 4 3 2" xfId="3877" xr:uid="{00000000-0005-0000-0000-000006210000}"/>
    <cellStyle name="Normal 2 3 6 4 3 2 2" xfId="13950" xr:uid="{00000000-0005-0000-0000-000007210000}"/>
    <cellStyle name="Normal 2 3 6 4 3 2 2 2" xfId="44281" xr:uid="{00000000-0005-0000-0000-000008210000}"/>
    <cellStyle name="Normal 2 3 6 4 3 2 2 3" xfId="29048" xr:uid="{00000000-0005-0000-0000-000009210000}"/>
    <cellStyle name="Normal 2 3 6 4 3 2 3" xfId="8930" xr:uid="{00000000-0005-0000-0000-00000A210000}"/>
    <cellStyle name="Normal 2 3 6 4 3 2 3 2" xfId="39264" xr:uid="{00000000-0005-0000-0000-00000B210000}"/>
    <cellStyle name="Normal 2 3 6 4 3 2 3 3" xfId="24031" xr:uid="{00000000-0005-0000-0000-00000C210000}"/>
    <cellStyle name="Normal 2 3 6 4 3 2 4" xfId="34251" xr:uid="{00000000-0005-0000-0000-00000D210000}"/>
    <cellStyle name="Normal 2 3 6 4 3 2 5" xfId="19018" xr:uid="{00000000-0005-0000-0000-00000E210000}"/>
    <cellStyle name="Normal 2 3 6 4 3 3" xfId="5569" xr:uid="{00000000-0005-0000-0000-00000F210000}"/>
    <cellStyle name="Normal 2 3 6 4 3 3 2" xfId="15621" xr:uid="{00000000-0005-0000-0000-000010210000}"/>
    <cellStyle name="Normal 2 3 6 4 3 3 2 2" xfId="45952" xr:uid="{00000000-0005-0000-0000-000011210000}"/>
    <cellStyle name="Normal 2 3 6 4 3 3 2 3" xfId="30719" xr:uid="{00000000-0005-0000-0000-000012210000}"/>
    <cellStyle name="Normal 2 3 6 4 3 3 3" xfId="10601" xr:uid="{00000000-0005-0000-0000-000013210000}"/>
    <cellStyle name="Normal 2 3 6 4 3 3 3 2" xfId="40935" xr:uid="{00000000-0005-0000-0000-000014210000}"/>
    <cellStyle name="Normal 2 3 6 4 3 3 3 3" xfId="25702" xr:uid="{00000000-0005-0000-0000-000015210000}"/>
    <cellStyle name="Normal 2 3 6 4 3 3 4" xfId="35922" xr:uid="{00000000-0005-0000-0000-000016210000}"/>
    <cellStyle name="Normal 2 3 6 4 3 3 5" xfId="20689" xr:uid="{00000000-0005-0000-0000-000017210000}"/>
    <cellStyle name="Normal 2 3 6 4 3 4" xfId="12279" xr:uid="{00000000-0005-0000-0000-000018210000}"/>
    <cellStyle name="Normal 2 3 6 4 3 4 2" xfId="42610" xr:uid="{00000000-0005-0000-0000-000019210000}"/>
    <cellStyle name="Normal 2 3 6 4 3 4 3" xfId="27377" xr:uid="{00000000-0005-0000-0000-00001A210000}"/>
    <cellStyle name="Normal 2 3 6 4 3 5" xfId="7258" xr:uid="{00000000-0005-0000-0000-00001B210000}"/>
    <cellStyle name="Normal 2 3 6 4 3 5 2" xfId="37593" xr:uid="{00000000-0005-0000-0000-00001C210000}"/>
    <cellStyle name="Normal 2 3 6 4 3 5 3" xfId="22360" xr:uid="{00000000-0005-0000-0000-00001D210000}"/>
    <cellStyle name="Normal 2 3 6 4 3 6" xfId="32581" xr:uid="{00000000-0005-0000-0000-00001E210000}"/>
    <cellStyle name="Normal 2 3 6 4 3 7" xfId="17347" xr:uid="{00000000-0005-0000-0000-00001F210000}"/>
    <cellStyle name="Normal 2 3 6 4 4" xfId="3040" xr:uid="{00000000-0005-0000-0000-000020210000}"/>
    <cellStyle name="Normal 2 3 6 4 4 2" xfId="13114" xr:uid="{00000000-0005-0000-0000-000021210000}"/>
    <cellStyle name="Normal 2 3 6 4 4 2 2" xfId="43445" xr:uid="{00000000-0005-0000-0000-000022210000}"/>
    <cellStyle name="Normal 2 3 6 4 4 2 3" xfId="28212" xr:uid="{00000000-0005-0000-0000-000023210000}"/>
    <cellStyle name="Normal 2 3 6 4 4 3" xfId="8094" xr:uid="{00000000-0005-0000-0000-000024210000}"/>
    <cellStyle name="Normal 2 3 6 4 4 3 2" xfId="38428" xr:uid="{00000000-0005-0000-0000-000025210000}"/>
    <cellStyle name="Normal 2 3 6 4 4 3 3" xfId="23195" xr:uid="{00000000-0005-0000-0000-000026210000}"/>
    <cellStyle name="Normal 2 3 6 4 4 4" xfId="33415" xr:uid="{00000000-0005-0000-0000-000027210000}"/>
    <cellStyle name="Normal 2 3 6 4 4 5" xfId="18182" xr:uid="{00000000-0005-0000-0000-000028210000}"/>
    <cellStyle name="Normal 2 3 6 4 5" xfId="4733" xr:uid="{00000000-0005-0000-0000-000029210000}"/>
    <cellStyle name="Normal 2 3 6 4 5 2" xfId="14785" xr:uid="{00000000-0005-0000-0000-00002A210000}"/>
    <cellStyle name="Normal 2 3 6 4 5 2 2" xfId="45116" xr:uid="{00000000-0005-0000-0000-00002B210000}"/>
    <cellStyle name="Normal 2 3 6 4 5 2 3" xfId="29883" xr:uid="{00000000-0005-0000-0000-00002C210000}"/>
    <cellStyle name="Normal 2 3 6 4 5 3" xfId="9765" xr:uid="{00000000-0005-0000-0000-00002D210000}"/>
    <cellStyle name="Normal 2 3 6 4 5 3 2" xfId="40099" xr:uid="{00000000-0005-0000-0000-00002E210000}"/>
    <cellStyle name="Normal 2 3 6 4 5 3 3" xfId="24866" xr:uid="{00000000-0005-0000-0000-00002F210000}"/>
    <cellStyle name="Normal 2 3 6 4 5 4" xfId="35086" xr:uid="{00000000-0005-0000-0000-000030210000}"/>
    <cellStyle name="Normal 2 3 6 4 5 5" xfId="19853" xr:uid="{00000000-0005-0000-0000-000031210000}"/>
    <cellStyle name="Normal 2 3 6 4 6" xfId="11443" xr:uid="{00000000-0005-0000-0000-000032210000}"/>
    <cellStyle name="Normal 2 3 6 4 6 2" xfId="41774" xr:uid="{00000000-0005-0000-0000-000033210000}"/>
    <cellStyle name="Normal 2 3 6 4 6 3" xfId="26541" xr:uid="{00000000-0005-0000-0000-000034210000}"/>
    <cellStyle name="Normal 2 3 6 4 7" xfId="6422" xr:uid="{00000000-0005-0000-0000-000035210000}"/>
    <cellStyle name="Normal 2 3 6 4 7 2" xfId="36757" xr:uid="{00000000-0005-0000-0000-000036210000}"/>
    <cellStyle name="Normal 2 3 6 4 7 3" xfId="21524" xr:uid="{00000000-0005-0000-0000-000037210000}"/>
    <cellStyle name="Normal 2 3 6 4 8" xfId="31745" xr:uid="{00000000-0005-0000-0000-000038210000}"/>
    <cellStyle name="Normal 2 3 6 4 9" xfId="16511" xr:uid="{00000000-0005-0000-0000-000039210000}"/>
    <cellStyle name="Normal 2 3 6 5" xfId="1556" xr:uid="{00000000-0005-0000-0000-00003A210000}"/>
    <cellStyle name="Normal 2 3 6 5 2" xfId="2397" xr:uid="{00000000-0005-0000-0000-00003B210000}"/>
    <cellStyle name="Normal 2 3 6 5 2 2" xfId="4087" xr:uid="{00000000-0005-0000-0000-00003C210000}"/>
    <cellStyle name="Normal 2 3 6 5 2 2 2" xfId="14160" xr:uid="{00000000-0005-0000-0000-00003D210000}"/>
    <cellStyle name="Normal 2 3 6 5 2 2 2 2" xfId="44491" xr:uid="{00000000-0005-0000-0000-00003E210000}"/>
    <cellStyle name="Normal 2 3 6 5 2 2 2 3" xfId="29258" xr:uid="{00000000-0005-0000-0000-00003F210000}"/>
    <cellStyle name="Normal 2 3 6 5 2 2 3" xfId="9140" xr:uid="{00000000-0005-0000-0000-000040210000}"/>
    <cellStyle name="Normal 2 3 6 5 2 2 3 2" xfId="39474" xr:uid="{00000000-0005-0000-0000-000041210000}"/>
    <cellStyle name="Normal 2 3 6 5 2 2 3 3" xfId="24241" xr:uid="{00000000-0005-0000-0000-000042210000}"/>
    <cellStyle name="Normal 2 3 6 5 2 2 4" xfId="34461" xr:uid="{00000000-0005-0000-0000-000043210000}"/>
    <cellStyle name="Normal 2 3 6 5 2 2 5" xfId="19228" xr:uid="{00000000-0005-0000-0000-000044210000}"/>
    <cellStyle name="Normal 2 3 6 5 2 3" xfId="5779" xr:uid="{00000000-0005-0000-0000-000045210000}"/>
    <cellStyle name="Normal 2 3 6 5 2 3 2" xfId="15831" xr:uid="{00000000-0005-0000-0000-000046210000}"/>
    <cellStyle name="Normal 2 3 6 5 2 3 2 2" xfId="46162" xr:uid="{00000000-0005-0000-0000-000047210000}"/>
    <cellStyle name="Normal 2 3 6 5 2 3 2 3" xfId="30929" xr:uid="{00000000-0005-0000-0000-000048210000}"/>
    <cellStyle name="Normal 2 3 6 5 2 3 3" xfId="10811" xr:uid="{00000000-0005-0000-0000-000049210000}"/>
    <cellStyle name="Normal 2 3 6 5 2 3 3 2" xfId="41145" xr:uid="{00000000-0005-0000-0000-00004A210000}"/>
    <cellStyle name="Normal 2 3 6 5 2 3 3 3" xfId="25912" xr:uid="{00000000-0005-0000-0000-00004B210000}"/>
    <cellStyle name="Normal 2 3 6 5 2 3 4" xfId="36132" xr:uid="{00000000-0005-0000-0000-00004C210000}"/>
    <cellStyle name="Normal 2 3 6 5 2 3 5" xfId="20899" xr:uid="{00000000-0005-0000-0000-00004D210000}"/>
    <cellStyle name="Normal 2 3 6 5 2 4" xfId="12489" xr:uid="{00000000-0005-0000-0000-00004E210000}"/>
    <cellStyle name="Normal 2 3 6 5 2 4 2" xfId="42820" xr:uid="{00000000-0005-0000-0000-00004F210000}"/>
    <cellStyle name="Normal 2 3 6 5 2 4 3" xfId="27587" xr:uid="{00000000-0005-0000-0000-000050210000}"/>
    <cellStyle name="Normal 2 3 6 5 2 5" xfId="7468" xr:uid="{00000000-0005-0000-0000-000051210000}"/>
    <cellStyle name="Normal 2 3 6 5 2 5 2" xfId="37803" xr:uid="{00000000-0005-0000-0000-000052210000}"/>
    <cellStyle name="Normal 2 3 6 5 2 5 3" xfId="22570" xr:uid="{00000000-0005-0000-0000-000053210000}"/>
    <cellStyle name="Normal 2 3 6 5 2 6" xfId="32791" xr:uid="{00000000-0005-0000-0000-000054210000}"/>
    <cellStyle name="Normal 2 3 6 5 2 7" xfId="17557" xr:uid="{00000000-0005-0000-0000-000055210000}"/>
    <cellStyle name="Normal 2 3 6 5 3" xfId="3250" xr:uid="{00000000-0005-0000-0000-000056210000}"/>
    <cellStyle name="Normal 2 3 6 5 3 2" xfId="13324" xr:uid="{00000000-0005-0000-0000-000057210000}"/>
    <cellStyle name="Normal 2 3 6 5 3 2 2" xfId="43655" xr:uid="{00000000-0005-0000-0000-000058210000}"/>
    <cellStyle name="Normal 2 3 6 5 3 2 3" xfId="28422" xr:uid="{00000000-0005-0000-0000-000059210000}"/>
    <cellStyle name="Normal 2 3 6 5 3 3" xfId="8304" xr:uid="{00000000-0005-0000-0000-00005A210000}"/>
    <cellStyle name="Normal 2 3 6 5 3 3 2" xfId="38638" xr:uid="{00000000-0005-0000-0000-00005B210000}"/>
    <cellStyle name="Normal 2 3 6 5 3 3 3" xfId="23405" xr:uid="{00000000-0005-0000-0000-00005C210000}"/>
    <cellStyle name="Normal 2 3 6 5 3 4" xfId="33625" xr:uid="{00000000-0005-0000-0000-00005D210000}"/>
    <cellStyle name="Normal 2 3 6 5 3 5" xfId="18392" xr:uid="{00000000-0005-0000-0000-00005E210000}"/>
    <cellStyle name="Normal 2 3 6 5 4" xfId="4943" xr:uid="{00000000-0005-0000-0000-00005F210000}"/>
    <cellStyle name="Normal 2 3 6 5 4 2" xfId="14995" xr:uid="{00000000-0005-0000-0000-000060210000}"/>
    <cellStyle name="Normal 2 3 6 5 4 2 2" xfId="45326" xr:uid="{00000000-0005-0000-0000-000061210000}"/>
    <cellStyle name="Normal 2 3 6 5 4 2 3" xfId="30093" xr:uid="{00000000-0005-0000-0000-000062210000}"/>
    <cellStyle name="Normal 2 3 6 5 4 3" xfId="9975" xr:uid="{00000000-0005-0000-0000-000063210000}"/>
    <cellStyle name="Normal 2 3 6 5 4 3 2" xfId="40309" xr:uid="{00000000-0005-0000-0000-000064210000}"/>
    <cellStyle name="Normal 2 3 6 5 4 3 3" xfId="25076" xr:uid="{00000000-0005-0000-0000-000065210000}"/>
    <cellStyle name="Normal 2 3 6 5 4 4" xfId="35296" xr:uid="{00000000-0005-0000-0000-000066210000}"/>
    <cellStyle name="Normal 2 3 6 5 4 5" xfId="20063" xr:uid="{00000000-0005-0000-0000-000067210000}"/>
    <cellStyle name="Normal 2 3 6 5 5" xfId="11653" xr:uid="{00000000-0005-0000-0000-000068210000}"/>
    <cellStyle name="Normal 2 3 6 5 5 2" xfId="41984" xr:uid="{00000000-0005-0000-0000-000069210000}"/>
    <cellStyle name="Normal 2 3 6 5 5 3" xfId="26751" xr:uid="{00000000-0005-0000-0000-00006A210000}"/>
    <cellStyle name="Normal 2 3 6 5 6" xfId="6632" xr:uid="{00000000-0005-0000-0000-00006B210000}"/>
    <cellStyle name="Normal 2 3 6 5 6 2" xfId="36967" xr:uid="{00000000-0005-0000-0000-00006C210000}"/>
    <cellStyle name="Normal 2 3 6 5 6 3" xfId="21734" xr:uid="{00000000-0005-0000-0000-00006D210000}"/>
    <cellStyle name="Normal 2 3 6 5 7" xfId="31955" xr:uid="{00000000-0005-0000-0000-00006E210000}"/>
    <cellStyle name="Normal 2 3 6 5 8" xfId="16721" xr:uid="{00000000-0005-0000-0000-00006F210000}"/>
    <cellStyle name="Normal 2 3 6 6" xfId="1977" xr:uid="{00000000-0005-0000-0000-000070210000}"/>
    <cellStyle name="Normal 2 3 6 6 2" xfId="3669" xr:uid="{00000000-0005-0000-0000-000071210000}"/>
    <cellStyle name="Normal 2 3 6 6 2 2" xfId="13742" xr:uid="{00000000-0005-0000-0000-000072210000}"/>
    <cellStyle name="Normal 2 3 6 6 2 2 2" xfId="44073" xr:uid="{00000000-0005-0000-0000-000073210000}"/>
    <cellStyle name="Normal 2 3 6 6 2 2 3" xfId="28840" xr:uid="{00000000-0005-0000-0000-000074210000}"/>
    <cellStyle name="Normal 2 3 6 6 2 3" xfId="8722" xr:uid="{00000000-0005-0000-0000-000075210000}"/>
    <cellStyle name="Normal 2 3 6 6 2 3 2" xfId="39056" xr:uid="{00000000-0005-0000-0000-000076210000}"/>
    <cellStyle name="Normal 2 3 6 6 2 3 3" xfId="23823" xr:uid="{00000000-0005-0000-0000-000077210000}"/>
    <cellStyle name="Normal 2 3 6 6 2 4" xfId="34043" xr:uid="{00000000-0005-0000-0000-000078210000}"/>
    <cellStyle name="Normal 2 3 6 6 2 5" xfId="18810" xr:uid="{00000000-0005-0000-0000-000079210000}"/>
    <cellStyle name="Normal 2 3 6 6 3" xfId="5361" xr:uid="{00000000-0005-0000-0000-00007A210000}"/>
    <cellStyle name="Normal 2 3 6 6 3 2" xfId="15413" xr:uid="{00000000-0005-0000-0000-00007B210000}"/>
    <cellStyle name="Normal 2 3 6 6 3 2 2" xfId="45744" xr:uid="{00000000-0005-0000-0000-00007C210000}"/>
    <cellStyle name="Normal 2 3 6 6 3 2 3" xfId="30511" xr:uid="{00000000-0005-0000-0000-00007D210000}"/>
    <cellStyle name="Normal 2 3 6 6 3 3" xfId="10393" xr:uid="{00000000-0005-0000-0000-00007E210000}"/>
    <cellStyle name="Normal 2 3 6 6 3 3 2" xfId="40727" xr:uid="{00000000-0005-0000-0000-00007F210000}"/>
    <cellStyle name="Normal 2 3 6 6 3 3 3" xfId="25494" xr:uid="{00000000-0005-0000-0000-000080210000}"/>
    <cellStyle name="Normal 2 3 6 6 3 4" xfId="35714" xr:uid="{00000000-0005-0000-0000-000081210000}"/>
    <cellStyle name="Normal 2 3 6 6 3 5" xfId="20481" xr:uid="{00000000-0005-0000-0000-000082210000}"/>
    <cellStyle name="Normal 2 3 6 6 4" xfId="12071" xr:uid="{00000000-0005-0000-0000-000083210000}"/>
    <cellStyle name="Normal 2 3 6 6 4 2" xfId="42402" xr:uid="{00000000-0005-0000-0000-000084210000}"/>
    <cellStyle name="Normal 2 3 6 6 4 3" xfId="27169" xr:uid="{00000000-0005-0000-0000-000085210000}"/>
    <cellStyle name="Normal 2 3 6 6 5" xfId="7050" xr:uid="{00000000-0005-0000-0000-000086210000}"/>
    <cellStyle name="Normal 2 3 6 6 5 2" xfId="37385" xr:uid="{00000000-0005-0000-0000-000087210000}"/>
    <cellStyle name="Normal 2 3 6 6 5 3" xfId="22152" xr:uid="{00000000-0005-0000-0000-000088210000}"/>
    <cellStyle name="Normal 2 3 6 6 6" xfId="32373" xr:uid="{00000000-0005-0000-0000-000089210000}"/>
    <cellStyle name="Normal 2 3 6 6 7" xfId="17139" xr:uid="{00000000-0005-0000-0000-00008A210000}"/>
    <cellStyle name="Normal 2 3 6 7" xfId="2828" xr:uid="{00000000-0005-0000-0000-00008B210000}"/>
    <cellStyle name="Normal 2 3 6 7 2" xfId="12906" xr:uid="{00000000-0005-0000-0000-00008C210000}"/>
    <cellStyle name="Normal 2 3 6 7 2 2" xfId="43237" xr:uid="{00000000-0005-0000-0000-00008D210000}"/>
    <cellStyle name="Normal 2 3 6 7 2 3" xfId="28004" xr:uid="{00000000-0005-0000-0000-00008E210000}"/>
    <cellStyle name="Normal 2 3 6 7 3" xfId="7886" xr:uid="{00000000-0005-0000-0000-00008F210000}"/>
    <cellStyle name="Normal 2 3 6 7 3 2" xfId="38220" xr:uid="{00000000-0005-0000-0000-000090210000}"/>
    <cellStyle name="Normal 2 3 6 7 3 3" xfId="22987" xr:uid="{00000000-0005-0000-0000-000091210000}"/>
    <cellStyle name="Normal 2 3 6 7 4" xfId="33207" xr:uid="{00000000-0005-0000-0000-000092210000}"/>
    <cellStyle name="Normal 2 3 6 7 5" xfId="17974" xr:uid="{00000000-0005-0000-0000-000093210000}"/>
    <cellStyle name="Normal 2 3 6 8" xfId="4522" xr:uid="{00000000-0005-0000-0000-000094210000}"/>
    <cellStyle name="Normal 2 3 6 8 2" xfId="14577" xr:uid="{00000000-0005-0000-0000-000095210000}"/>
    <cellStyle name="Normal 2 3 6 8 2 2" xfId="44908" xr:uid="{00000000-0005-0000-0000-000096210000}"/>
    <cellStyle name="Normal 2 3 6 8 2 3" xfId="29675" xr:uid="{00000000-0005-0000-0000-000097210000}"/>
    <cellStyle name="Normal 2 3 6 8 3" xfId="9557" xr:uid="{00000000-0005-0000-0000-000098210000}"/>
    <cellStyle name="Normal 2 3 6 8 3 2" xfId="39891" xr:uid="{00000000-0005-0000-0000-000099210000}"/>
    <cellStyle name="Normal 2 3 6 8 3 3" xfId="24658" xr:uid="{00000000-0005-0000-0000-00009A210000}"/>
    <cellStyle name="Normal 2 3 6 8 4" xfId="34878" xr:uid="{00000000-0005-0000-0000-00009B210000}"/>
    <cellStyle name="Normal 2 3 6 8 5" xfId="19645" xr:uid="{00000000-0005-0000-0000-00009C210000}"/>
    <cellStyle name="Normal 2 3 6 9" xfId="11233" xr:uid="{00000000-0005-0000-0000-00009D210000}"/>
    <cellStyle name="Normal 2 3 6 9 2" xfId="41566" xr:uid="{00000000-0005-0000-0000-00009E210000}"/>
    <cellStyle name="Normal 2 3 6 9 3" xfId="26333" xr:uid="{00000000-0005-0000-0000-00009F210000}"/>
    <cellStyle name="Normal 2 3 7" xfId="528" xr:uid="{00000000-0005-0000-0000-0000A0210000}"/>
    <cellStyle name="Normal 2 3 8" xfId="31487" xr:uid="{00000000-0005-0000-0000-0000A1210000}"/>
    <cellStyle name="Normal 2 4" xfId="142" xr:uid="{00000000-0005-0000-0000-0000A2210000}"/>
    <cellStyle name="Normal 2 4 2" xfId="848" xr:uid="{00000000-0005-0000-0000-0000A3210000}"/>
    <cellStyle name="Normal 2 4 2 10" xfId="6216" xr:uid="{00000000-0005-0000-0000-0000A4210000}"/>
    <cellStyle name="Normal 2 4 2 10 2" xfId="36553" xr:uid="{00000000-0005-0000-0000-0000A5210000}"/>
    <cellStyle name="Normal 2 4 2 10 3" xfId="21320" xr:uid="{00000000-0005-0000-0000-0000A6210000}"/>
    <cellStyle name="Normal 2 4 2 11" xfId="31544" xr:uid="{00000000-0005-0000-0000-0000A7210000}"/>
    <cellStyle name="Normal 2 4 2 12" xfId="16305" xr:uid="{00000000-0005-0000-0000-0000A8210000}"/>
    <cellStyle name="Normal 2 4 2 2" xfId="1180" xr:uid="{00000000-0005-0000-0000-0000A9210000}"/>
    <cellStyle name="Normal 2 4 2 2 10" xfId="31596" xr:uid="{00000000-0005-0000-0000-0000AA210000}"/>
    <cellStyle name="Normal 2 4 2 2 11" xfId="16359" xr:uid="{00000000-0005-0000-0000-0000AB210000}"/>
    <cellStyle name="Normal 2 4 2 2 2" xfId="1288" xr:uid="{00000000-0005-0000-0000-0000AC210000}"/>
    <cellStyle name="Normal 2 4 2 2 2 10" xfId="16463" xr:uid="{00000000-0005-0000-0000-0000AD210000}"/>
    <cellStyle name="Normal 2 4 2 2 2 2" xfId="1505" xr:uid="{00000000-0005-0000-0000-0000AE210000}"/>
    <cellStyle name="Normal 2 4 2 2 2 2 2" xfId="1926" xr:uid="{00000000-0005-0000-0000-0000AF210000}"/>
    <cellStyle name="Normal 2 4 2 2 2 2 2 2" xfId="2765" xr:uid="{00000000-0005-0000-0000-0000B0210000}"/>
    <cellStyle name="Normal 2 4 2 2 2 2 2 2 2" xfId="4455" xr:uid="{00000000-0005-0000-0000-0000B1210000}"/>
    <cellStyle name="Normal 2 4 2 2 2 2 2 2 2 2" xfId="14528" xr:uid="{00000000-0005-0000-0000-0000B2210000}"/>
    <cellStyle name="Normal 2 4 2 2 2 2 2 2 2 2 2" xfId="44859" xr:uid="{00000000-0005-0000-0000-0000B3210000}"/>
    <cellStyle name="Normal 2 4 2 2 2 2 2 2 2 2 3" xfId="29626" xr:uid="{00000000-0005-0000-0000-0000B4210000}"/>
    <cellStyle name="Normal 2 4 2 2 2 2 2 2 2 3" xfId="9508" xr:uid="{00000000-0005-0000-0000-0000B5210000}"/>
    <cellStyle name="Normal 2 4 2 2 2 2 2 2 2 3 2" xfId="39842" xr:uid="{00000000-0005-0000-0000-0000B6210000}"/>
    <cellStyle name="Normal 2 4 2 2 2 2 2 2 2 3 3" xfId="24609" xr:uid="{00000000-0005-0000-0000-0000B7210000}"/>
    <cellStyle name="Normal 2 4 2 2 2 2 2 2 2 4" xfId="34829" xr:uid="{00000000-0005-0000-0000-0000B8210000}"/>
    <cellStyle name="Normal 2 4 2 2 2 2 2 2 2 5" xfId="19596" xr:uid="{00000000-0005-0000-0000-0000B9210000}"/>
    <cellStyle name="Normal 2 4 2 2 2 2 2 2 3" xfId="6147" xr:uid="{00000000-0005-0000-0000-0000BA210000}"/>
    <cellStyle name="Normal 2 4 2 2 2 2 2 2 3 2" xfId="16199" xr:uid="{00000000-0005-0000-0000-0000BB210000}"/>
    <cellStyle name="Normal 2 4 2 2 2 2 2 2 3 2 2" xfId="46530" xr:uid="{00000000-0005-0000-0000-0000BC210000}"/>
    <cellStyle name="Normal 2 4 2 2 2 2 2 2 3 2 3" xfId="31297" xr:uid="{00000000-0005-0000-0000-0000BD210000}"/>
    <cellStyle name="Normal 2 4 2 2 2 2 2 2 3 3" xfId="11179" xr:uid="{00000000-0005-0000-0000-0000BE210000}"/>
    <cellStyle name="Normal 2 4 2 2 2 2 2 2 3 3 2" xfId="41513" xr:uid="{00000000-0005-0000-0000-0000BF210000}"/>
    <cellStyle name="Normal 2 4 2 2 2 2 2 2 3 3 3" xfId="26280" xr:uid="{00000000-0005-0000-0000-0000C0210000}"/>
    <cellStyle name="Normal 2 4 2 2 2 2 2 2 3 4" xfId="36500" xr:uid="{00000000-0005-0000-0000-0000C1210000}"/>
    <cellStyle name="Normal 2 4 2 2 2 2 2 2 3 5" xfId="21267" xr:uid="{00000000-0005-0000-0000-0000C2210000}"/>
    <cellStyle name="Normal 2 4 2 2 2 2 2 2 4" xfId="12857" xr:uid="{00000000-0005-0000-0000-0000C3210000}"/>
    <cellStyle name="Normal 2 4 2 2 2 2 2 2 4 2" xfId="43188" xr:uid="{00000000-0005-0000-0000-0000C4210000}"/>
    <cellStyle name="Normal 2 4 2 2 2 2 2 2 4 3" xfId="27955" xr:uid="{00000000-0005-0000-0000-0000C5210000}"/>
    <cellStyle name="Normal 2 4 2 2 2 2 2 2 5" xfId="7836" xr:uid="{00000000-0005-0000-0000-0000C6210000}"/>
    <cellStyle name="Normal 2 4 2 2 2 2 2 2 5 2" xfId="38171" xr:uid="{00000000-0005-0000-0000-0000C7210000}"/>
    <cellStyle name="Normal 2 4 2 2 2 2 2 2 5 3" xfId="22938" xr:uid="{00000000-0005-0000-0000-0000C8210000}"/>
    <cellStyle name="Normal 2 4 2 2 2 2 2 2 6" xfId="33159" xr:uid="{00000000-0005-0000-0000-0000C9210000}"/>
    <cellStyle name="Normal 2 4 2 2 2 2 2 2 7" xfId="17925" xr:uid="{00000000-0005-0000-0000-0000CA210000}"/>
    <cellStyle name="Normal 2 4 2 2 2 2 2 3" xfId="3618" xr:uid="{00000000-0005-0000-0000-0000CB210000}"/>
    <cellStyle name="Normal 2 4 2 2 2 2 2 3 2" xfId="13692" xr:uid="{00000000-0005-0000-0000-0000CC210000}"/>
    <cellStyle name="Normal 2 4 2 2 2 2 2 3 2 2" xfId="44023" xr:uid="{00000000-0005-0000-0000-0000CD210000}"/>
    <cellStyle name="Normal 2 4 2 2 2 2 2 3 2 3" xfId="28790" xr:uid="{00000000-0005-0000-0000-0000CE210000}"/>
    <cellStyle name="Normal 2 4 2 2 2 2 2 3 3" xfId="8672" xr:uid="{00000000-0005-0000-0000-0000CF210000}"/>
    <cellStyle name="Normal 2 4 2 2 2 2 2 3 3 2" xfId="39006" xr:uid="{00000000-0005-0000-0000-0000D0210000}"/>
    <cellStyle name="Normal 2 4 2 2 2 2 2 3 3 3" xfId="23773" xr:uid="{00000000-0005-0000-0000-0000D1210000}"/>
    <cellStyle name="Normal 2 4 2 2 2 2 2 3 4" xfId="33993" xr:uid="{00000000-0005-0000-0000-0000D2210000}"/>
    <cellStyle name="Normal 2 4 2 2 2 2 2 3 5" xfId="18760" xr:uid="{00000000-0005-0000-0000-0000D3210000}"/>
    <cellStyle name="Normal 2 4 2 2 2 2 2 4" xfId="5311" xr:uid="{00000000-0005-0000-0000-0000D4210000}"/>
    <cellStyle name="Normal 2 4 2 2 2 2 2 4 2" xfId="15363" xr:uid="{00000000-0005-0000-0000-0000D5210000}"/>
    <cellStyle name="Normal 2 4 2 2 2 2 2 4 2 2" xfId="45694" xr:uid="{00000000-0005-0000-0000-0000D6210000}"/>
    <cellStyle name="Normal 2 4 2 2 2 2 2 4 2 3" xfId="30461" xr:uid="{00000000-0005-0000-0000-0000D7210000}"/>
    <cellStyle name="Normal 2 4 2 2 2 2 2 4 3" xfId="10343" xr:uid="{00000000-0005-0000-0000-0000D8210000}"/>
    <cellStyle name="Normal 2 4 2 2 2 2 2 4 3 2" xfId="40677" xr:uid="{00000000-0005-0000-0000-0000D9210000}"/>
    <cellStyle name="Normal 2 4 2 2 2 2 2 4 3 3" xfId="25444" xr:uid="{00000000-0005-0000-0000-0000DA210000}"/>
    <cellStyle name="Normal 2 4 2 2 2 2 2 4 4" xfId="35664" xr:uid="{00000000-0005-0000-0000-0000DB210000}"/>
    <cellStyle name="Normal 2 4 2 2 2 2 2 4 5" xfId="20431" xr:uid="{00000000-0005-0000-0000-0000DC210000}"/>
    <cellStyle name="Normal 2 4 2 2 2 2 2 5" xfId="12021" xr:uid="{00000000-0005-0000-0000-0000DD210000}"/>
    <cellStyle name="Normal 2 4 2 2 2 2 2 5 2" xfId="42352" xr:uid="{00000000-0005-0000-0000-0000DE210000}"/>
    <cellStyle name="Normal 2 4 2 2 2 2 2 5 3" xfId="27119" xr:uid="{00000000-0005-0000-0000-0000DF210000}"/>
    <cellStyle name="Normal 2 4 2 2 2 2 2 6" xfId="7000" xr:uid="{00000000-0005-0000-0000-0000E0210000}"/>
    <cellStyle name="Normal 2 4 2 2 2 2 2 6 2" xfId="37335" xr:uid="{00000000-0005-0000-0000-0000E1210000}"/>
    <cellStyle name="Normal 2 4 2 2 2 2 2 6 3" xfId="22102" xr:uid="{00000000-0005-0000-0000-0000E2210000}"/>
    <cellStyle name="Normal 2 4 2 2 2 2 2 7" xfId="32323" xr:uid="{00000000-0005-0000-0000-0000E3210000}"/>
    <cellStyle name="Normal 2 4 2 2 2 2 2 8" xfId="17089" xr:uid="{00000000-0005-0000-0000-0000E4210000}"/>
    <cellStyle name="Normal 2 4 2 2 2 2 3" xfId="2347" xr:uid="{00000000-0005-0000-0000-0000E5210000}"/>
    <cellStyle name="Normal 2 4 2 2 2 2 3 2" xfId="4037" xr:uid="{00000000-0005-0000-0000-0000E6210000}"/>
    <cellStyle name="Normal 2 4 2 2 2 2 3 2 2" xfId="14110" xr:uid="{00000000-0005-0000-0000-0000E7210000}"/>
    <cellStyle name="Normal 2 4 2 2 2 2 3 2 2 2" xfId="44441" xr:uid="{00000000-0005-0000-0000-0000E8210000}"/>
    <cellStyle name="Normal 2 4 2 2 2 2 3 2 2 3" xfId="29208" xr:uid="{00000000-0005-0000-0000-0000E9210000}"/>
    <cellStyle name="Normal 2 4 2 2 2 2 3 2 3" xfId="9090" xr:uid="{00000000-0005-0000-0000-0000EA210000}"/>
    <cellStyle name="Normal 2 4 2 2 2 2 3 2 3 2" xfId="39424" xr:uid="{00000000-0005-0000-0000-0000EB210000}"/>
    <cellStyle name="Normal 2 4 2 2 2 2 3 2 3 3" xfId="24191" xr:uid="{00000000-0005-0000-0000-0000EC210000}"/>
    <cellStyle name="Normal 2 4 2 2 2 2 3 2 4" xfId="34411" xr:uid="{00000000-0005-0000-0000-0000ED210000}"/>
    <cellStyle name="Normal 2 4 2 2 2 2 3 2 5" xfId="19178" xr:uid="{00000000-0005-0000-0000-0000EE210000}"/>
    <cellStyle name="Normal 2 4 2 2 2 2 3 3" xfId="5729" xr:uid="{00000000-0005-0000-0000-0000EF210000}"/>
    <cellStyle name="Normal 2 4 2 2 2 2 3 3 2" xfId="15781" xr:uid="{00000000-0005-0000-0000-0000F0210000}"/>
    <cellStyle name="Normal 2 4 2 2 2 2 3 3 2 2" xfId="46112" xr:uid="{00000000-0005-0000-0000-0000F1210000}"/>
    <cellStyle name="Normal 2 4 2 2 2 2 3 3 2 3" xfId="30879" xr:uid="{00000000-0005-0000-0000-0000F2210000}"/>
    <cellStyle name="Normal 2 4 2 2 2 2 3 3 3" xfId="10761" xr:uid="{00000000-0005-0000-0000-0000F3210000}"/>
    <cellStyle name="Normal 2 4 2 2 2 2 3 3 3 2" xfId="41095" xr:uid="{00000000-0005-0000-0000-0000F4210000}"/>
    <cellStyle name="Normal 2 4 2 2 2 2 3 3 3 3" xfId="25862" xr:uid="{00000000-0005-0000-0000-0000F5210000}"/>
    <cellStyle name="Normal 2 4 2 2 2 2 3 3 4" xfId="36082" xr:uid="{00000000-0005-0000-0000-0000F6210000}"/>
    <cellStyle name="Normal 2 4 2 2 2 2 3 3 5" xfId="20849" xr:uid="{00000000-0005-0000-0000-0000F7210000}"/>
    <cellStyle name="Normal 2 4 2 2 2 2 3 4" xfId="12439" xr:uid="{00000000-0005-0000-0000-0000F8210000}"/>
    <cellStyle name="Normal 2 4 2 2 2 2 3 4 2" xfId="42770" xr:uid="{00000000-0005-0000-0000-0000F9210000}"/>
    <cellStyle name="Normal 2 4 2 2 2 2 3 4 3" xfId="27537" xr:uid="{00000000-0005-0000-0000-0000FA210000}"/>
    <cellStyle name="Normal 2 4 2 2 2 2 3 5" xfId="7418" xr:uid="{00000000-0005-0000-0000-0000FB210000}"/>
    <cellStyle name="Normal 2 4 2 2 2 2 3 5 2" xfId="37753" xr:uid="{00000000-0005-0000-0000-0000FC210000}"/>
    <cellStyle name="Normal 2 4 2 2 2 2 3 5 3" xfId="22520" xr:uid="{00000000-0005-0000-0000-0000FD210000}"/>
    <cellStyle name="Normal 2 4 2 2 2 2 3 6" xfId="32741" xr:uid="{00000000-0005-0000-0000-0000FE210000}"/>
    <cellStyle name="Normal 2 4 2 2 2 2 3 7" xfId="17507" xr:uid="{00000000-0005-0000-0000-0000FF210000}"/>
    <cellStyle name="Normal 2 4 2 2 2 2 4" xfId="3200" xr:uid="{00000000-0005-0000-0000-000000220000}"/>
    <cellStyle name="Normal 2 4 2 2 2 2 4 2" xfId="13274" xr:uid="{00000000-0005-0000-0000-000001220000}"/>
    <cellStyle name="Normal 2 4 2 2 2 2 4 2 2" xfId="43605" xr:uid="{00000000-0005-0000-0000-000002220000}"/>
    <cellStyle name="Normal 2 4 2 2 2 2 4 2 3" xfId="28372" xr:uid="{00000000-0005-0000-0000-000003220000}"/>
    <cellStyle name="Normal 2 4 2 2 2 2 4 3" xfId="8254" xr:uid="{00000000-0005-0000-0000-000004220000}"/>
    <cellStyle name="Normal 2 4 2 2 2 2 4 3 2" xfId="38588" xr:uid="{00000000-0005-0000-0000-000005220000}"/>
    <cellStyle name="Normal 2 4 2 2 2 2 4 3 3" xfId="23355" xr:uid="{00000000-0005-0000-0000-000006220000}"/>
    <cellStyle name="Normal 2 4 2 2 2 2 4 4" xfId="33575" xr:uid="{00000000-0005-0000-0000-000007220000}"/>
    <cellStyle name="Normal 2 4 2 2 2 2 4 5" xfId="18342" xr:uid="{00000000-0005-0000-0000-000008220000}"/>
    <cellStyle name="Normal 2 4 2 2 2 2 5" xfId="4893" xr:uid="{00000000-0005-0000-0000-000009220000}"/>
    <cellStyle name="Normal 2 4 2 2 2 2 5 2" xfId="14945" xr:uid="{00000000-0005-0000-0000-00000A220000}"/>
    <cellStyle name="Normal 2 4 2 2 2 2 5 2 2" xfId="45276" xr:uid="{00000000-0005-0000-0000-00000B220000}"/>
    <cellStyle name="Normal 2 4 2 2 2 2 5 2 3" xfId="30043" xr:uid="{00000000-0005-0000-0000-00000C220000}"/>
    <cellStyle name="Normal 2 4 2 2 2 2 5 3" xfId="9925" xr:uid="{00000000-0005-0000-0000-00000D220000}"/>
    <cellStyle name="Normal 2 4 2 2 2 2 5 3 2" xfId="40259" xr:uid="{00000000-0005-0000-0000-00000E220000}"/>
    <cellStyle name="Normal 2 4 2 2 2 2 5 3 3" xfId="25026" xr:uid="{00000000-0005-0000-0000-00000F220000}"/>
    <cellStyle name="Normal 2 4 2 2 2 2 5 4" xfId="35246" xr:uid="{00000000-0005-0000-0000-000010220000}"/>
    <cellStyle name="Normal 2 4 2 2 2 2 5 5" xfId="20013" xr:uid="{00000000-0005-0000-0000-000011220000}"/>
    <cellStyle name="Normal 2 4 2 2 2 2 6" xfId="11603" xr:uid="{00000000-0005-0000-0000-000012220000}"/>
    <cellStyle name="Normal 2 4 2 2 2 2 6 2" xfId="41934" xr:uid="{00000000-0005-0000-0000-000013220000}"/>
    <cellStyle name="Normal 2 4 2 2 2 2 6 3" xfId="26701" xr:uid="{00000000-0005-0000-0000-000014220000}"/>
    <cellStyle name="Normal 2 4 2 2 2 2 7" xfId="6582" xr:uid="{00000000-0005-0000-0000-000015220000}"/>
    <cellStyle name="Normal 2 4 2 2 2 2 7 2" xfId="36917" xr:uid="{00000000-0005-0000-0000-000016220000}"/>
    <cellStyle name="Normal 2 4 2 2 2 2 7 3" xfId="21684" xr:uid="{00000000-0005-0000-0000-000017220000}"/>
    <cellStyle name="Normal 2 4 2 2 2 2 8" xfId="31905" xr:uid="{00000000-0005-0000-0000-000018220000}"/>
    <cellStyle name="Normal 2 4 2 2 2 2 9" xfId="16671" xr:uid="{00000000-0005-0000-0000-000019220000}"/>
    <cellStyle name="Normal 2 4 2 2 2 3" xfId="1718" xr:uid="{00000000-0005-0000-0000-00001A220000}"/>
    <cellStyle name="Normal 2 4 2 2 2 3 2" xfId="2557" xr:uid="{00000000-0005-0000-0000-00001B220000}"/>
    <cellStyle name="Normal 2 4 2 2 2 3 2 2" xfId="4247" xr:uid="{00000000-0005-0000-0000-00001C220000}"/>
    <cellStyle name="Normal 2 4 2 2 2 3 2 2 2" xfId="14320" xr:uid="{00000000-0005-0000-0000-00001D220000}"/>
    <cellStyle name="Normal 2 4 2 2 2 3 2 2 2 2" xfId="44651" xr:uid="{00000000-0005-0000-0000-00001E220000}"/>
    <cellStyle name="Normal 2 4 2 2 2 3 2 2 2 3" xfId="29418" xr:uid="{00000000-0005-0000-0000-00001F220000}"/>
    <cellStyle name="Normal 2 4 2 2 2 3 2 2 3" xfId="9300" xr:uid="{00000000-0005-0000-0000-000020220000}"/>
    <cellStyle name="Normal 2 4 2 2 2 3 2 2 3 2" xfId="39634" xr:uid="{00000000-0005-0000-0000-000021220000}"/>
    <cellStyle name="Normal 2 4 2 2 2 3 2 2 3 3" xfId="24401" xr:uid="{00000000-0005-0000-0000-000022220000}"/>
    <cellStyle name="Normal 2 4 2 2 2 3 2 2 4" xfId="34621" xr:uid="{00000000-0005-0000-0000-000023220000}"/>
    <cellStyle name="Normal 2 4 2 2 2 3 2 2 5" xfId="19388" xr:uid="{00000000-0005-0000-0000-000024220000}"/>
    <cellStyle name="Normal 2 4 2 2 2 3 2 3" xfId="5939" xr:uid="{00000000-0005-0000-0000-000025220000}"/>
    <cellStyle name="Normal 2 4 2 2 2 3 2 3 2" xfId="15991" xr:uid="{00000000-0005-0000-0000-000026220000}"/>
    <cellStyle name="Normal 2 4 2 2 2 3 2 3 2 2" xfId="46322" xr:uid="{00000000-0005-0000-0000-000027220000}"/>
    <cellStyle name="Normal 2 4 2 2 2 3 2 3 2 3" xfId="31089" xr:uid="{00000000-0005-0000-0000-000028220000}"/>
    <cellStyle name="Normal 2 4 2 2 2 3 2 3 3" xfId="10971" xr:uid="{00000000-0005-0000-0000-000029220000}"/>
    <cellStyle name="Normal 2 4 2 2 2 3 2 3 3 2" xfId="41305" xr:uid="{00000000-0005-0000-0000-00002A220000}"/>
    <cellStyle name="Normal 2 4 2 2 2 3 2 3 3 3" xfId="26072" xr:uid="{00000000-0005-0000-0000-00002B220000}"/>
    <cellStyle name="Normal 2 4 2 2 2 3 2 3 4" xfId="36292" xr:uid="{00000000-0005-0000-0000-00002C220000}"/>
    <cellStyle name="Normal 2 4 2 2 2 3 2 3 5" xfId="21059" xr:uid="{00000000-0005-0000-0000-00002D220000}"/>
    <cellStyle name="Normal 2 4 2 2 2 3 2 4" xfId="12649" xr:uid="{00000000-0005-0000-0000-00002E220000}"/>
    <cellStyle name="Normal 2 4 2 2 2 3 2 4 2" xfId="42980" xr:uid="{00000000-0005-0000-0000-00002F220000}"/>
    <cellStyle name="Normal 2 4 2 2 2 3 2 4 3" xfId="27747" xr:uid="{00000000-0005-0000-0000-000030220000}"/>
    <cellStyle name="Normal 2 4 2 2 2 3 2 5" xfId="7628" xr:uid="{00000000-0005-0000-0000-000031220000}"/>
    <cellStyle name="Normal 2 4 2 2 2 3 2 5 2" xfId="37963" xr:uid="{00000000-0005-0000-0000-000032220000}"/>
    <cellStyle name="Normal 2 4 2 2 2 3 2 5 3" xfId="22730" xr:uid="{00000000-0005-0000-0000-000033220000}"/>
    <cellStyle name="Normal 2 4 2 2 2 3 2 6" xfId="32951" xr:uid="{00000000-0005-0000-0000-000034220000}"/>
    <cellStyle name="Normal 2 4 2 2 2 3 2 7" xfId="17717" xr:uid="{00000000-0005-0000-0000-000035220000}"/>
    <cellStyle name="Normal 2 4 2 2 2 3 3" xfId="3410" xr:uid="{00000000-0005-0000-0000-000036220000}"/>
    <cellStyle name="Normal 2 4 2 2 2 3 3 2" xfId="13484" xr:uid="{00000000-0005-0000-0000-000037220000}"/>
    <cellStyle name="Normal 2 4 2 2 2 3 3 2 2" xfId="43815" xr:uid="{00000000-0005-0000-0000-000038220000}"/>
    <cellStyle name="Normal 2 4 2 2 2 3 3 2 3" xfId="28582" xr:uid="{00000000-0005-0000-0000-000039220000}"/>
    <cellStyle name="Normal 2 4 2 2 2 3 3 3" xfId="8464" xr:uid="{00000000-0005-0000-0000-00003A220000}"/>
    <cellStyle name="Normal 2 4 2 2 2 3 3 3 2" xfId="38798" xr:uid="{00000000-0005-0000-0000-00003B220000}"/>
    <cellStyle name="Normal 2 4 2 2 2 3 3 3 3" xfId="23565" xr:uid="{00000000-0005-0000-0000-00003C220000}"/>
    <cellStyle name="Normal 2 4 2 2 2 3 3 4" xfId="33785" xr:uid="{00000000-0005-0000-0000-00003D220000}"/>
    <cellStyle name="Normal 2 4 2 2 2 3 3 5" xfId="18552" xr:uid="{00000000-0005-0000-0000-00003E220000}"/>
    <cellStyle name="Normal 2 4 2 2 2 3 4" xfId="5103" xr:uid="{00000000-0005-0000-0000-00003F220000}"/>
    <cellStyle name="Normal 2 4 2 2 2 3 4 2" xfId="15155" xr:uid="{00000000-0005-0000-0000-000040220000}"/>
    <cellStyle name="Normal 2 4 2 2 2 3 4 2 2" xfId="45486" xr:uid="{00000000-0005-0000-0000-000041220000}"/>
    <cellStyle name="Normal 2 4 2 2 2 3 4 2 3" xfId="30253" xr:uid="{00000000-0005-0000-0000-000042220000}"/>
    <cellStyle name="Normal 2 4 2 2 2 3 4 3" xfId="10135" xr:uid="{00000000-0005-0000-0000-000043220000}"/>
    <cellStyle name="Normal 2 4 2 2 2 3 4 3 2" xfId="40469" xr:uid="{00000000-0005-0000-0000-000044220000}"/>
    <cellStyle name="Normal 2 4 2 2 2 3 4 3 3" xfId="25236" xr:uid="{00000000-0005-0000-0000-000045220000}"/>
    <cellStyle name="Normal 2 4 2 2 2 3 4 4" xfId="35456" xr:uid="{00000000-0005-0000-0000-000046220000}"/>
    <cellStyle name="Normal 2 4 2 2 2 3 4 5" xfId="20223" xr:uid="{00000000-0005-0000-0000-000047220000}"/>
    <cellStyle name="Normal 2 4 2 2 2 3 5" xfId="11813" xr:uid="{00000000-0005-0000-0000-000048220000}"/>
    <cellStyle name="Normal 2 4 2 2 2 3 5 2" xfId="42144" xr:uid="{00000000-0005-0000-0000-000049220000}"/>
    <cellStyle name="Normal 2 4 2 2 2 3 5 3" xfId="26911" xr:uid="{00000000-0005-0000-0000-00004A220000}"/>
    <cellStyle name="Normal 2 4 2 2 2 3 6" xfId="6792" xr:uid="{00000000-0005-0000-0000-00004B220000}"/>
    <cellStyle name="Normal 2 4 2 2 2 3 6 2" xfId="37127" xr:uid="{00000000-0005-0000-0000-00004C220000}"/>
    <cellStyle name="Normal 2 4 2 2 2 3 6 3" xfId="21894" xr:uid="{00000000-0005-0000-0000-00004D220000}"/>
    <cellStyle name="Normal 2 4 2 2 2 3 7" xfId="32115" xr:uid="{00000000-0005-0000-0000-00004E220000}"/>
    <cellStyle name="Normal 2 4 2 2 2 3 8" xfId="16881" xr:uid="{00000000-0005-0000-0000-00004F220000}"/>
    <cellStyle name="Normal 2 4 2 2 2 4" xfId="2139" xr:uid="{00000000-0005-0000-0000-000050220000}"/>
    <cellStyle name="Normal 2 4 2 2 2 4 2" xfId="3829" xr:uid="{00000000-0005-0000-0000-000051220000}"/>
    <cellStyle name="Normal 2 4 2 2 2 4 2 2" xfId="13902" xr:uid="{00000000-0005-0000-0000-000052220000}"/>
    <cellStyle name="Normal 2 4 2 2 2 4 2 2 2" xfId="44233" xr:uid="{00000000-0005-0000-0000-000053220000}"/>
    <cellStyle name="Normal 2 4 2 2 2 4 2 2 3" xfId="29000" xr:uid="{00000000-0005-0000-0000-000054220000}"/>
    <cellStyle name="Normal 2 4 2 2 2 4 2 3" xfId="8882" xr:uid="{00000000-0005-0000-0000-000055220000}"/>
    <cellStyle name="Normal 2 4 2 2 2 4 2 3 2" xfId="39216" xr:uid="{00000000-0005-0000-0000-000056220000}"/>
    <cellStyle name="Normal 2 4 2 2 2 4 2 3 3" xfId="23983" xr:uid="{00000000-0005-0000-0000-000057220000}"/>
    <cellStyle name="Normal 2 4 2 2 2 4 2 4" xfId="34203" xr:uid="{00000000-0005-0000-0000-000058220000}"/>
    <cellStyle name="Normal 2 4 2 2 2 4 2 5" xfId="18970" xr:uid="{00000000-0005-0000-0000-000059220000}"/>
    <cellStyle name="Normal 2 4 2 2 2 4 3" xfId="5521" xr:uid="{00000000-0005-0000-0000-00005A220000}"/>
    <cellStyle name="Normal 2 4 2 2 2 4 3 2" xfId="15573" xr:uid="{00000000-0005-0000-0000-00005B220000}"/>
    <cellStyle name="Normal 2 4 2 2 2 4 3 2 2" xfId="45904" xr:uid="{00000000-0005-0000-0000-00005C220000}"/>
    <cellStyle name="Normal 2 4 2 2 2 4 3 2 3" xfId="30671" xr:uid="{00000000-0005-0000-0000-00005D220000}"/>
    <cellStyle name="Normal 2 4 2 2 2 4 3 3" xfId="10553" xr:uid="{00000000-0005-0000-0000-00005E220000}"/>
    <cellStyle name="Normal 2 4 2 2 2 4 3 3 2" xfId="40887" xr:uid="{00000000-0005-0000-0000-00005F220000}"/>
    <cellStyle name="Normal 2 4 2 2 2 4 3 3 3" xfId="25654" xr:uid="{00000000-0005-0000-0000-000060220000}"/>
    <cellStyle name="Normal 2 4 2 2 2 4 3 4" xfId="35874" xr:uid="{00000000-0005-0000-0000-000061220000}"/>
    <cellStyle name="Normal 2 4 2 2 2 4 3 5" xfId="20641" xr:uid="{00000000-0005-0000-0000-000062220000}"/>
    <cellStyle name="Normal 2 4 2 2 2 4 4" xfId="12231" xr:uid="{00000000-0005-0000-0000-000063220000}"/>
    <cellStyle name="Normal 2 4 2 2 2 4 4 2" xfId="42562" xr:uid="{00000000-0005-0000-0000-000064220000}"/>
    <cellStyle name="Normal 2 4 2 2 2 4 4 3" xfId="27329" xr:uid="{00000000-0005-0000-0000-000065220000}"/>
    <cellStyle name="Normal 2 4 2 2 2 4 5" xfId="7210" xr:uid="{00000000-0005-0000-0000-000066220000}"/>
    <cellStyle name="Normal 2 4 2 2 2 4 5 2" xfId="37545" xr:uid="{00000000-0005-0000-0000-000067220000}"/>
    <cellStyle name="Normal 2 4 2 2 2 4 5 3" xfId="22312" xr:uid="{00000000-0005-0000-0000-000068220000}"/>
    <cellStyle name="Normal 2 4 2 2 2 4 6" xfId="32533" xr:uid="{00000000-0005-0000-0000-000069220000}"/>
    <cellStyle name="Normal 2 4 2 2 2 4 7" xfId="17299" xr:uid="{00000000-0005-0000-0000-00006A220000}"/>
    <cellStyle name="Normal 2 4 2 2 2 5" xfId="2992" xr:uid="{00000000-0005-0000-0000-00006B220000}"/>
    <cellStyle name="Normal 2 4 2 2 2 5 2" xfId="13066" xr:uid="{00000000-0005-0000-0000-00006C220000}"/>
    <cellStyle name="Normal 2 4 2 2 2 5 2 2" xfId="43397" xr:uid="{00000000-0005-0000-0000-00006D220000}"/>
    <cellStyle name="Normal 2 4 2 2 2 5 2 3" xfId="28164" xr:uid="{00000000-0005-0000-0000-00006E220000}"/>
    <cellStyle name="Normal 2 4 2 2 2 5 3" xfId="8046" xr:uid="{00000000-0005-0000-0000-00006F220000}"/>
    <cellStyle name="Normal 2 4 2 2 2 5 3 2" xfId="38380" xr:uid="{00000000-0005-0000-0000-000070220000}"/>
    <cellStyle name="Normal 2 4 2 2 2 5 3 3" xfId="23147" xr:uid="{00000000-0005-0000-0000-000071220000}"/>
    <cellStyle name="Normal 2 4 2 2 2 5 4" xfId="33367" xr:uid="{00000000-0005-0000-0000-000072220000}"/>
    <cellStyle name="Normal 2 4 2 2 2 5 5" xfId="18134" xr:uid="{00000000-0005-0000-0000-000073220000}"/>
    <cellStyle name="Normal 2 4 2 2 2 6" xfId="4685" xr:uid="{00000000-0005-0000-0000-000074220000}"/>
    <cellStyle name="Normal 2 4 2 2 2 6 2" xfId="14737" xr:uid="{00000000-0005-0000-0000-000075220000}"/>
    <cellStyle name="Normal 2 4 2 2 2 6 2 2" xfId="45068" xr:uid="{00000000-0005-0000-0000-000076220000}"/>
    <cellStyle name="Normal 2 4 2 2 2 6 2 3" xfId="29835" xr:uid="{00000000-0005-0000-0000-000077220000}"/>
    <cellStyle name="Normal 2 4 2 2 2 6 3" xfId="9717" xr:uid="{00000000-0005-0000-0000-000078220000}"/>
    <cellStyle name="Normal 2 4 2 2 2 6 3 2" xfId="40051" xr:uid="{00000000-0005-0000-0000-000079220000}"/>
    <cellStyle name="Normal 2 4 2 2 2 6 3 3" xfId="24818" xr:uid="{00000000-0005-0000-0000-00007A220000}"/>
    <cellStyle name="Normal 2 4 2 2 2 6 4" xfId="35038" xr:uid="{00000000-0005-0000-0000-00007B220000}"/>
    <cellStyle name="Normal 2 4 2 2 2 6 5" xfId="19805" xr:uid="{00000000-0005-0000-0000-00007C220000}"/>
    <cellStyle name="Normal 2 4 2 2 2 7" xfId="11395" xr:uid="{00000000-0005-0000-0000-00007D220000}"/>
    <cellStyle name="Normal 2 4 2 2 2 7 2" xfId="41726" xr:uid="{00000000-0005-0000-0000-00007E220000}"/>
    <cellStyle name="Normal 2 4 2 2 2 7 3" xfId="26493" xr:uid="{00000000-0005-0000-0000-00007F220000}"/>
    <cellStyle name="Normal 2 4 2 2 2 8" xfId="6374" xr:uid="{00000000-0005-0000-0000-000080220000}"/>
    <cellStyle name="Normal 2 4 2 2 2 8 2" xfId="36709" xr:uid="{00000000-0005-0000-0000-000081220000}"/>
    <cellStyle name="Normal 2 4 2 2 2 8 3" xfId="21476" xr:uid="{00000000-0005-0000-0000-000082220000}"/>
    <cellStyle name="Normal 2 4 2 2 2 9" xfId="31697" xr:uid="{00000000-0005-0000-0000-000083220000}"/>
    <cellStyle name="Normal 2 4 2 2 3" xfId="1401" xr:uid="{00000000-0005-0000-0000-000084220000}"/>
    <cellStyle name="Normal 2 4 2 2 3 2" xfId="1822" xr:uid="{00000000-0005-0000-0000-000085220000}"/>
    <cellStyle name="Normal 2 4 2 2 3 2 2" xfId="2661" xr:uid="{00000000-0005-0000-0000-000086220000}"/>
    <cellStyle name="Normal 2 4 2 2 3 2 2 2" xfId="4351" xr:uid="{00000000-0005-0000-0000-000087220000}"/>
    <cellStyle name="Normal 2 4 2 2 3 2 2 2 2" xfId="14424" xr:uid="{00000000-0005-0000-0000-000088220000}"/>
    <cellStyle name="Normal 2 4 2 2 3 2 2 2 2 2" xfId="44755" xr:uid="{00000000-0005-0000-0000-000089220000}"/>
    <cellStyle name="Normal 2 4 2 2 3 2 2 2 2 3" xfId="29522" xr:uid="{00000000-0005-0000-0000-00008A220000}"/>
    <cellStyle name="Normal 2 4 2 2 3 2 2 2 3" xfId="9404" xr:uid="{00000000-0005-0000-0000-00008B220000}"/>
    <cellStyle name="Normal 2 4 2 2 3 2 2 2 3 2" xfId="39738" xr:uid="{00000000-0005-0000-0000-00008C220000}"/>
    <cellStyle name="Normal 2 4 2 2 3 2 2 2 3 3" xfId="24505" xr:uid="{00000000-0005-0000-0000-00008D220000}"/>
    <cellStyle name="Normal 2 4 2 2 3 2 2 2 4" xfId="34725" xr:uid="{00000000-0005-0000-0000-00008E220000}"/>
    <cellStyle name="Normal 2 4 2 2 3 2 2 2 5" xfId="19492" xr:uid="{00000000-0005-0000-0000-00008F220000}"/>
    <cellStyle name="Normal 2 4 2 2 3 2 2 3" xfId="6043" xr:uid="{00000000-0005-0000-0000-000090220000}"/>
    <cellStyle name="Normal 2 4 2 2 3 2 2 3 2" xfId="16095" xr:uid="{00000000-0005-0000-0000-000091220000}"/>
    <cellStyle name="Normal 2 4 2 2 3 2 2 3 2 2" xfId="46426" xr:uid="{00000000-0005-0000-0000-000092220000}"/>
    <cellStyle name="Normal 2 4 2 2 3 2 2 3 2 3" xfId="31193" xr:uid="{00000000-0005-0000-0000-000093220000}"/>
    <cellStyle name="Normal 2 4 2 2 3 2 2 3 3" xfId="11075" xr:uid="{00000000-0005-0000-0000-000094220000}"/>
    <cellStyle name="Normal 2 4 2 2 3 2 2 3 3 2" xfId="41409" xr:uid="{00000000-0005-0000-0000-000095220000}"/>
    <cellStyle name="Normal 2 4 2 2 3 2 2 3 3 3" xfId="26176" xr:uid="{00000000-0005-0000-0000-000096220000}"/>
    <cellStyle name="Normal 2 4 2 2 3 2 2 3 4" xfId="36396" xr:uid="{00000000-0005-0000-0000-000097220000}"/>
    <cellStyle name="Normal 2 4 2 2 3 2 2 3 5" xfId="21163" xr:uid="{00000000-0005-0000-0000-000098220000}"/>
    <cellStyle name="Normal 2 4 2 2 3 2 2 4" xfId="12753" xr:uid="{00000000-0005-0000-0000-000099220000}"/>
    <cellStyle name="Normal 2 4 2 2 3 2 2 4 2" xfId="43084" xr:uid="{00000000-0005-0000-0000-00009A220000}"/>
    <cellStyle name="Normal 2 4 2 2 3 2 2 4 3" xfId="27851" xr:uid="{00000000-0005-0000-0000-00009B220000}"/>
    <cellStyle name="Normal 2 4 2 2 3 2 2 5" xfId="7732" xr:uid="{00000000-0005-0000-0000-00009C220000}"/>
    <cellStyle name="Normal 2 4 2 2 3 2 2 5 2" xfId="38067" xr:uid="{00000000-0005-0000-0000-00009D220000}"/>
    <cellStyle name="Normal 2 4 2 2 3 2 2 5 3" xfId="22834" xr:uid="{00000000-0005-0000-0000-00009E220000}"/>
    <cellStyle name="Normal 2 4 2 2 3 2 2 6" xfId="33055" xr:uid="{00000000-0005-0000-0000-00009F220000}"/>
    <cellStyle name="Normal 2 4 2 2 3 2 2 7" xfId="17821" xr:uid="{00000000-0005-0000-0000-0000A0220000}"/>
    <cellStyle name="Normal 2 4 2 2 3 2 3" xfId="3514" xr:uid="{00000000-0005-0000-0000-0000A1220000}"/>
    <cellStyle name="Normal 2 4 2 2 3 2 3 2" xfId="13588" xr:uid="{00000000-0005-0000-0000-0000A2220000}"/>
    <cellStyle name="Normal 2 4 2 2 3 2 3 2 2" xfId="43919" xr:uid="{00000000-0005-0000-0000-0000A3220000}"/>
    <cellStyle name="Normal 2 4 2 2 3 2 3 2 3" xfId="28686" xr:uid="{00000000-0005-0000-0000-0000A4220000}"/>
    <cellStyle name="Normal 2 4 2 2 3 2 3 3" xfId="8568" xr:uid="{00000000-0005-0000-0000-0000A5220000}"/>
    <cellStyle name="Normal 2 4 2 2 3 2 3 3 2" xfId="38902" xr:uid="{00000000-0005-0000-0000-0000A6220000}"/>
    <cellStyle name="Normal 2 4 2 2 3 2 3 3 3" xfId="23669" xr:uid="{00000000-0005-0000-0000-0000A7220000}"/>
    <cellStyle name="Normal 2 4 2 2 3 2 3 4" xfId="33889" xr:uid="{00000000-0005-0000-0000-0000A8220000}"/>
    <cellStyle name="Normal 2 4 2 2 3 2 3 5" xfId="18656" xr:uid="{00000000-0005-0000-0000-0000A9220000}"/>
    <cellStyle name="Normal 2 4 2 2 3 2 4" xfId="5207" xr:uid="{00000000-0005-0000-0000-0000AA220000}"/>
    <cellStyle name="Normal 2 4 2 2 3 2 4 2" xfId="15259" xr:uid="{00000000-0005-0000-0000-0000AB220000}"/>
    <cellStyle name="Normal 2 4 2 2 3 2 4 2 2" xfId="45590" xr:uid="{00000000-0005-0000-0000-0000AC220000}"/>
    <cellStyle name="Normal 2 4 2 2 3 2 4 2 3" xfId="30357" xr:uid="{00000000-0005-0000-0000-0000AD220000}"/>
    <cellStyle name="Normal 2 4 2 2 3 2 4 3" xfId="10239" xr:uid="{00000000-0005-0000-0000-0000AE220000}"/>
    <cellStyle name="Normal 2 4 2 2 3 2 4 3 2" xfId="40573" xr:uid="{00000000-0005-0000-0000-0000AF220000}"/>
    <cellStyle name="Normal 2 4 2 2 3 2 4 3 3" xfId="25340" xr:uid="{00000000-0005-0000-0000-0000B0220000}"/>
    <cellStyle name="Normal 2 4 2 2 3 2 4 4" xfId="35560" xr:uid="{00000000-0005-0000-0000-0000B1220000}"/>
    <cellStyle name="Normal 2 4 2 2 3 2 4 5" xfId="20327" xr:uid="{00000000-0005-0000-0000-0000B2220000}"/>
    <cellStyle name="Normal 2 4 2 2 3 2 5" xfId="11917" xr:uid="{00000000-0005-0000-0000-0000B3220000}"/>
    <cellStyle name="Normal 2 4 2 2 3 2 5 2" xfId="42248" xr:uid="{00000000-0005-0000-0000-0000B4220000}"/>
    <cellStyle name="Normal 2 4 2 2 3 2 5 3" xfId="27015" xr:uid="{00000000-0005-0000-0000-0000B5220000}"/>
    <cellStyle name="Normal 2 4 2 2 3 2 6" xfId="6896" xr:uid="{00000000-0005-0000-0000-0000B6220000}"/>
    <cellStyle name="Normal 2 4 2 2 3 2 6 2" xfId="37231" xr:uid="{00000000-0005-0000-0000-0000B7220000}"/>
    <cellStyle name="Normal 2 4 2 2 3 2 6 3" xfId="21998" xr:uid="{00000000-0005-0000-0000-0000B8220000}"/>
    <cellStyle name="Normal 2 4 2 2 3 2 7" xfId="32219" xr:uid="{00000000-0005-0000-0000-0000B9220000}"/>
    <cellStyle name="Normal 2 4 2 2 3 2 8" xfId="16985" xr:uid="{00000000-0005-0000-0000-0000BA220000}"/>
    <cellStyle name="Normal 2 4 2 2 3 3" xfId="2243" xr:uid="{00000000-0005-0000-0000-0000BB220000}"/>
    <cellStyle name="Normal 2 4 2 2 3 3 2" xfId="3933" xr:uid="{00000000-0005-0000-0000-0000BC220000}"/>
    <cellStyle name="Normal 2 4 2 2 3 3 2 2" xfId="14006" xr:uid="{00000000-0005-0000-0000-0000BD220000}"/>
    <cellStyle name="Normal 2 4 2 2 3 3 2 2 2" xfId="44337" xr:uid="{00000000-0005-0000-0000-0000BE220000}"/>
    <cellStyle name="Normal 2 4 2 2 3 3 2 2 3" xfId="29104" xr:uid="{00000000-0005-0000-0000-0000BF220000}"/>
    <cellStyle name="Normal 2 4 2 2 3 3 2 3" xfId="8986" xr:uid="{00000000-0005-0000-0000-0000C0220000}"/>
    <cellStyle name="Normal 2 4 2 2 3 3 2 3 2" xfId="39320" xr:uid="{00000000-0005-0000-0000-0000C1220000}"/>
    <cellStyle name="Normal 2 4 2 2 3 3 2 3 3" xfId="24087" xr:uid="{00000000-0005-0000-0000-0000C2220000}"/>
    <cellStyle name="Normal 2 4 2 2 3 3 2 4" xfId="34307" xr:uid="{00000000-0005-0000-0000-0000C3220000}"/>
    <cellStyle name="Normal 2 4 2 2 3 3 2 5" xfId="19074" xr:uid="{00000000-0005-0000-0000-0000C4220000}"/>
    <cellStyle name="Normal 2 4 2 2 3 3 3" xfId="5625" xr:uid="{00000000-0005-0000-0000-0000C5220000}"/>
    <cellStyle name="Normal 2 4 2 2 3 3 3 2" xfId="15677" xr:uid="{00000000-0005-0000-0000-0000C6220000}"/>
    <cellStyle name="Normal 2 4 2 2 3 3 3 2 2" xfId="46008" xr:uid="{00000000-0005-0000-0000-0000C7220000}"/>
    <cellStyle name="Normal 2 4 2 2 3 3 3 2 3" xfId="30775" xr:uid="{00000000-0005-0000-0000-0000C8220000}"/>
    <cellStyle name="Normal 2 4 2 2 3 3 3 3" xfId="10657" xr:uid="{00000000-0005-0000-0000-0000C9220000}"/>
    <cellStyle name="Normal 2 4 2 2 3 3 3 3 2" xfId="40991" xr:uid="{00000000-0005-0000-0000-0000CA220000}"/>
    <cellStyle name="Normal 2 4 2 2 3 3 3 3 3" xfId="25758" xr:uid="{00000000-0005-0000-0000-0000CB220000}"/>
    <cellStyle name="Normal 2 4 2 2 3 3 3 4" xfId="35978" xr:uid="{00000000-0005-0000-0000-0000CC220000}"/>
    <cellStyle name="Normal 2 4 2 2 3 3 3 5" xfId="20745" xr:uid="{00000000-0005-0000-0000-0000CD220000}"/>
    <cellStyle name="Normal 2 4 2 2 3 3 4" xfId="12335" xr:uid="{00000000-0005-0000-0000-0000CE220000}"/>
    <cellStyle name="Normal 2 4 2 2 3 3 4 2" xfId="42666" xr:uid="{00000000-0005-0000-0000-0000CF220000}"/>
    <cellStyle name="Normal 2 4 2 2 3 3 4 3" xfId="27433" xr:uid="{00000000-0005-0000-0000-0000D0220000}"/>
    <cellStyle name="Normal 2 4 2 2 3 3 5" xfId="7314" xr:uid="{00000000-0005-0000-0000-0000D1220000}"/>
    <cellStyle name="Normal 2 4 2 2 3 3 5 2" xfId="37649" xr:uid="{00000000-0005-0000-0000-0000D2220000}"/>
    <cellStyle name="Normal 2 4 2 2 3 3 5 3" xfId="22416" xr:uid="{00000000-0005-0000-0000-0000D3220000}"/>
    <cellStyle name="Normal 2 4 2 2 3 3 6" xfId="32637" xr:uid="{00000000-0005-0000-0000-0000D4220000}"/>
    <cellStyle name="Normal 2 4 2 2 3 3 7" xfId="17403" xr:uid="{00000000-0005-0000-0000-0000D5220000}"/>
    <cellStyle name="Normal 2 4 2 2 3 4" xfId="3096" xr:uid="{00000000-0005-0000-0000-0000D6220000}"/>
    <cellStyle name="Normal 2 4 2 2 3 4 2" xfId="13170" xr:uid="{00000000-0005-0000-0000-0000D7220000}"/>
    <cellStyle name="Normal 2 4 2 2 3 4 2 2" xfId="43501" xr:uid="{00000000-0005-0000-0000-0000D8220000}"/>
    <cellStyle name="Normal 2 4 2 2 3 4 2 3" xfId="28268" xr:uid="{00000000-0005-0000-0000-0000D9220000}"/>
    <cellStyle name="Normal 2 4 2 2 3 4 3" xfId="8150" xr:uid="{00000000-0005-0000-0000-0000DA220000}"/>
    <cellStyle name="Normal 2 4 2 2 3 4 3 2" xfId="38484" xr:uid="{00000000-0005-0000-0000-0000DB220000}"/>
    <cellStyle name="Normal 2 4 2 2 3 4 3 3" xfId="23251" xr:uid="{00000000-0005-0000-0000-0000DC220000}"/>
    <cellStyle name="Normal 2 4 2 2 3 4 4" xfId="33471" xr:uid="{00000000-0005-0000-0000-0000DD220000}"/>
    <cellStyle name="Normal 2 4 2 2 3 4 5" xfId="18238" xr:uid="{00000000-0005-0000-0000-0000DE220000}"/>
    <cellStyle name="Normal 2 4 2 2 3 5" xfId="4789" xr:uid="{00000000-0005-0000-0000-0000DF220000}"/>
    <cellStyle name="Normal 2 4 2 2 3 5 2" xfId="14841" xr:uid="{00000000-0005-0000-0000-0000E0220000}"/>
    <cellStyle name="Normal 2 4 2 2 3 5 2 2" xfId="45172" xr:uid="{00000000-0005-0000-0000-0000E1220000}"/>
    <cellStyle name="Normal 2 4 2 2 3 5 2 3" xfId="29939" xr:uid="{00000000-0005-0000-0000-0000E2220000}"/>
    <cellStyle name="Normal 2 4 2 2 3 5 3" xfId="9821" xr:uid="{00000000-0005-0000-0000-0000E3220000}"/>
    <cellStyle name="Normal 2 4 2 2 3 5 3 2" xfId="40155" xr:uid="{00000000-0005-0000-0000-0000E4220000}"/>
    <cellStyle name="Normal 2 4 2 2 3 5 3 3" xfId="24922" xr:uid="{00000000-0005-0000-0000-0000E5220000}"/>
    <cellStyle name="Normal 2 4 2 2 3 5 4" xfId="35142" xr:uid="{00000000-0005-0000-0000-0000E6220000}"/>
    <cellStyle name="Normal 2 4 2 2 3 5 5" xfId="19909" xr:uid="{00000000-0005-0000-0000-0000E7220000}"/>
    <cellStyle name="Normal 2 4 2 2 3 6" xfId="11499" xr:uid="{00000000-0005-0000-0000-0000E8220000}"/>
    <cellStyle name="Normal 2 4 2 2 3 6 2" xfId="41830" xr:uid="{00000000-0005-0000-0000-0000E9220000}"/>
    <cellStyle name="Normal 2 4 2 2 3 6 3" xfId="26597" xr:uid="{00000000-0005-0000-0000-0000EA220000}"/>
    <cellStyle name="Normal 2 4 2 2 3 7" xfId="6478" xr:uid="{00000000-0005-0000-0000-0000EB220000}"/>
    <cellStyle name="Normal 2 4 2 2 3 7 2" xfId="36813" xr:uid="{00000000-0005-0000-0000-0000EC220000}"/>
    <cellStyle name="Normal 2 4 2 2 3 7 3" xfId="21580" xr:uid="{00000000-0005-0000-0000-0000ED220000}"/>
    <cellStyle name="Normal 2 4 2 2 3 8" xfId="31801" xr:uid="{00000000-0005-0000-0000-0000EE220000}"/>
    <cellStyle name="Normal 2 4 2 2 3 9" xfId="16567" xr:uid="{00000000-0005-0000-0000-0000EF220000}"/>
    <cellStyle name="Normal 2 4 2 2 4" xfId="1614" xr:uid="{00000000-0005-0000-0000-0000F0220000}"/>
    <cellStyle name="Normal 2 4 2 2 4 2" xfId="2453" xr:uid="{00000000-0005-0000-0000-0000F1220000}"/>
    <cellStyle name="Normal 2 4 2 2 4 2 2" xfId="4143" xr:uid="{00000000-0005-0000-0000-0000F2220000}"/>
    <cellStyle name="Normal 2 4 2 2 4 2 2 2" xfId="14216" xr:uid="{00000000-0005-0000-0000-0000F3220000}"/>
    <cellStyle name="Normal 2 4 2 2 4 2 2 2 2" xfId="44547" xr:uid="{00000000-0005-0000-0000-0000F4220000}"/>
    <cellStyle name="Normal 2 4 2 2 4 2 2 2 3" xfId="29314" xr:uid="{00000000-0005-0000-0000-0000F5220000}"/>
    <cellStyle name="Normal 2 4 2 2 4 2 2 3" xfId="9196" xr:uid="{00000000-0005-0000-0000-0000F6220000}"/>
    <cellStyle name="Normal 2 4 2 2 4 2 2 3 2" xfId="39530" xr:uid="{00000000-0005-0000-0000-0000F7220000}"/>
    <cellStyle name="Normal 2 4 2 2 4 2 2 3 3" xfId="24297" xr:uid="{00000000-0005-0000-0000-0000F8220000}"/>
    <cellStyle name="Normal 2 4 2 2 4 2 2 4" xfId="34517" xr:uid="{00000000-0005-0000-0000-0000F9220000}"/>
    <cellStyle name="Normal 2 4 2 2 4 2 2 5" xfId="19284" xr:uid="{00000000-0005-0000-0000-0000FA220000}"/>
    <cellStyle name="Normal 2 4 2 2 4 2 3" xfId="5835" xr:uid="{00000000-0005-0000-0000-0000FB220000}"/>
    <cellStyle name="Normal 2 4 2 2 4 2 3 2" xfId="15887" xr:uid="{00000000-0005-0000-0000-0000FC220000}"/>
    <cellStyle name="Normal 2 4 2 2 4 2 3 2 2" xfId="46218" xr:uid="{00000000-0005-0000-0000-0000FD220000}"/>
    <cellStyle name="Normal 2 4 2 2 4 2 3 2 3" xfId="30985" xr:uid="{00000000-0005-0000-0000-0000FE220000}"/>
    <cellStyle name="Normal 2 4 2 2 4 2 3 3" xfId="10867" xr:uid="{00000000-0005-0000-0000-0000FF220000}"/>
    <cellStyle name="Normal 2 4 2 2 4 2 3 3 2" xfId="41201" xr:uid="{00000000-0005-0000-0000-000000230000}"/>
    <cellStyle name="Normal 2 4 2 2 4 2 3 3 3" xfId="25968" xr:uid="{00000000-0005-0000-0000-000001230000}"/>
    <cellStyle name="Normal 2 4 2 2 4 2 3 4" xfId="36188" xr:uid="{00000000-0005-0000-0000-000002230000}"/>
    <cellStyle name="Normal 2 4 2 2 4 2 3 5" xfId="20955" xr:uid="{00000000-0005-0000-0000-000003230000}"/>
    <cellStyle name="Normal 2 4 2 2 4 2 4" xfId="12545" xr:uid="{00000000-0005-0000-0000-000004230000}"/>
    <cellStyle name="Normal 2 4 2 2 4 2 4 2" xfId="42876" xr:uid="{00000000-0005-0000-0000-000005230000}"/>
    <cellStyle name="Normal 2 4 2 2 4 2 4 3" xfId="27643" xr:uid="{00000000-0005-0000-0000-000006230000}"/>
    <cellStyle name="Normal 2 4 2 2 4 2 5" xfId="7524" xr:uid="{00000000-0005-0000-0000-000007230000}"/>
    <cellStyle name="Normal 2 4 2 2 4 2 5 2" xfId="37859" xr:uid="{00000000-0005-0000-0000-000008230000}"/>
    <cellStyle name="Normal 2 4 2 2 4 2 5 3" xfId="22626" xr:uid="{00000000-0005-0000-0000-000009230000}"/>
    <cellStyle name="Normal 2 4 2 2 4 2 6" xfId="32847" xr:uid="{00000000-0005-0000-0000-00000A230000}"/>
    <cellStyle name="Normal 2 4 2 2 4 2 7" xfId="17613" xr:uid="{00000000-0005-0000-0000-00000B230000}"/>
    <cellStyle name="Normal 2 4 2 2 4 3" xfId="3306" xr:uid="{00000000-0005-0000-0000-00000C230000}"/>
    <cellStyle name="Normal 2 4 2 2 4 3 2" xfId="13380" xr:uid="{00000000-0005-0000-0000-00000D230000}"/>
    <cellStyle name="Normal 2 4 2 2 4 3 2 2" xfId="43711" xr:uid="{00000000-0005-0000-0000-00000E230000}"/>
    <cellStyle name="Normal 2 4 2 2 4 3 2 3" xfId="28478" xr:uid="{00000000-0005-0000-0000-00000F230000}"/>
    <cellStyle name="Normal 2 4 2 2 4 3 3" xfId="8360" xr:uid="{00000000-0005-0000-0000-000010230000}"/>
    <cellStyle name="Normal 2 4 2 2 4 3 3 2" xfId="38694" xr:uid="{00000000-0005-0000-0000-000011230000}"/>
    <cellStyle name="Normal 2 4 2 2 4 3 3 3" xfId="23461" xr:uid="{00000000-0005-0000-0000-000012230000}"/>
    <cellStyle name="Normal 2 4 2 2 4 3 4" xfId="33681" xr:uid="{00000000-0005-0000-0000-000013230000}"/>
    <cellStyle name="Normal 2 4 2 2 4 3 5" xfId="18448" xr:uid="{00000000-0005-0000-0000-000014230000}"/>
    <cellStyle name="Normal 2 4 2 2 4 4" xfId="4999" xr:uid="{00000000-0005-0000-0000-000015230000}"/>
    <cellStyle name="Normal 2 4 2 2 4 4 2" xfId="15051" xr:uid="{00000000-0005-0000-0000-000016230000}"/>
    <cellStyle name="Normal 2 4 2 2 4 4 2 2" xfId="45382" xr:uid="{00000000-0005-0000-0000-000017230000}"/>
    <cellStyle name="Normal 2 4 2 2 4 4 2 3" xfId="30149" xr:uid="{00000000-0005-0000-0000-000018230000}"/>
    <cellStyle name="Normal 2 4 2 2 4 4 3" xfId="10031" xr:uid="{00000000-0005-0000-0000-000019230000}"/>
    <cellStyle name="Normal 2 4 2 2 4 4 3 2" xfId="40365" xr:uid="{00000000-0005-0000-0000-00001A230000}"/>
    <cellStyle name="Normal 2 4 2 2 4 4 3 3" xfId="25132" xr:uid="{00000000-0005-0000-0000-00001B230000}"/>
    <cellStyle name="Normal 2 4 2 2 4 4 4" xfId="35352" xr:uid="{00000000-0005-0000-0000-00001C230000}"/>
    <cellStyle name="Normal 2 4 2 2 4 4 5" xfId="20119" xr:uid="{00000000-0005-0000-0000-00001D230000}"/>
    <cellStyle name="Normal 2 4 2 2 4 5" xfId="11709" xr:uid="{00000000-0005-0000-0000-00001E230000}"/>
    <cellStyle name="Normal 2 4 2 2 4 5 2" xfId="42040" xr:uid="{00000000-0005-0000-0000-00001F230000}"/>
    <cellStyle name="Normal 2 4 2 2 4 5 3" xfId="26807" xr:uid="{00000000-0005-0000-0000-000020230000}"/>
    <cellStyle name="Normal 2 4 2 2 4 6" xfId="6688" xr:uid="{00000000-0005-0000-0000-000021230000}"/>
    <cellStyle name="Normal 2 4 2 2 4 6 2" xfId="37023" xr:uid="{00000000-0005-0000-0000-000022230000}"/>
    <cellStyle name="Normal 2 4 2 2 4 6 3" xfId="21790" xr:uid="{00000000-0005-0000-0000-000023230000}"/>
    <cellStyle name="Normal 2 4 2 2 4 7" xfId="32011" xr:uid="{00000000-0005-0000-0000-000024230000}"/>
    <cellStyle name="Normal 2 4 2 2 4 8" xfId="16777" xr:uid="{00000000-0005-0000-0000-000025230000}"/>
    <cellStyle name="Normal 2 4 2 2 5" xfId="2035" xr:uid="{00000000-0005-0000-0000-000026230000}"/>
    <cellStyle name="Normal 2 4 2 2 5 2" xfId="3725" xr:uid="{00000000-0005-0000-0000-000027230000}"/>
    <cellStyle name="Normal 2 4 2 2 5 2 2" xfId="13798" xr:uid="{00000000-0005-0000-0000-000028230000}"/>
    <cellStyle name="Normal 2 4 2 2 5 2 2 2" xfId="44129" xr:uid="{00000000-0005-0000-0000-000029230000}"/>
    <cellStyle name="Normal 2 4 2 2 5 2 2 3" xfId="28896" xr:uid="{00000000-0005-0000-0000-00002A230000}"/>
    <cellStyle name="Normal 2 4 2 2 5 2 3" xfId="8778" xr:uid="{00000000-0005-0000-0000-00002B230000}"/>
    <cellStyle name="Normal 2 4 2 2 5 2 3 2" xfId="39112" xr:uid="{00000000-0005-0000-0000-00002C230000}"/>
    <cellStyle name="Normal 2 4 2 2 5 2 3 3" xfId="23879" xr:uid="{00000000-0005-0000-0000-00002D230000}"/>
    <cellStyle name="Normal 2 4 2 2 5 2 4" xfId="34099" xr:uid="{00000000-0005-0000-0000-00002E230000}"/>
    <cellStyle name="Normal 2 4 2 2 5 2 5" xfId="18866" xr:uid="{00000000-0005-0000-0000-00002F230000}"/>
    <cellStyle name="Normal 2 4 2 2 5 3" xfId="5417" xr:uid="{00000000-0005-0000-0000-000030230000}"/>
    <cellStyle name="Normal 2 4 2 2 5 3 2" xfId="15469" xr:uid="{00000000-0005-0000-0000-000031230000}"/>
    <cellStyle name="Normal 2 4 2 2 5 3 2 2" xfId="45800" xr:uid="{00000000-0005-0000-0000-000032230000}"/>
    <cellStyle name="Normal 2 4 2 2 5 3 2 3" xfId="30567" xr:uid="{00000000-0005-0000-0000-000033230000}"/>
    <cellStyle name="Normal 2 4 2 2 5 3 3" xfId="10449" xr:uid="{00000000-0005-0000-0000-000034230000}"/>
    <cellStyle name="Normal 2 4 2 2 5 3 3 2" xfId="40783" xr:uid="{00000000-0005-0000-0000-000035230000}"/>
    <cellStyle name="Normal 2 4 2 2 5 3 3 3" xfId="25550" xr:uid="{00000000-0005-0000-0000-000036230000}"/>
    <cellStyle name="Normal 2 4 2 2 5 3 4" xfId="35770" xr:uid="{00000000-0005-0000-0000-000037230000}"/>
    <cellStyle name="Normal 2 4 2 2 5 3 5" xfId="20537" xr:uid="{00000000-0005-0000-0000-000038230000}"/>
    <cellStyle name="Normal 2 4 2 2 5 4" xfId="12127" xr:uid="{00000000-0005-0000-0000-000039230000}"/>
    <cellStyle name="Normal 2 4 2 2 5 4 2" xfId="42458" xr:uid="{00000000-0005-0000-0000-00003A230000}"/>
    <cellStyle name="Normal 2 4 2 2 5 4 3" xfId="27225" xr:uid="{00000000-0005-0000-0000-00003B230000}"/>
    <cellStyle name="Normal 2 4 2 2 5 5" xfId="7106" xr:uid="{00000000-0005-0000-0000-00003C230000}"/>
    <cellStyle name="Normal 2 4 2 2 5 5 2" xfId="37441" xr:uid="{00000000-0005-0000-0000-00003D230000}"/>
    <cellStyle name="Normal 2 4 2 2 5 5 3" xfId="22208" xr:uid="{00000000-0005-0000-0000-00003E230000}"/>
    <cellStyle name="Normal 2 4 2 2 5 6" xfId="32429" xr:uid="{00000000-0005-0000-0000-00003F230000}"/>
    <cellStyle name="Normal 2 4 2 2 5 7" xfId="17195" xr:uid="{00000000-0005-0000-0000-000040230000}"/>
    <cellStyle name="Normal 2 4 2 2 6" xfId="2888" xr:uid="{00000000-0005-0000-0000-000041230000}"/>
    <cellStyle name="Normal 2 4 2 2 6 2" xfId="12962" xr:uid="{00000000-0005-0000-0000-000042230000}"/>
    <cellStyle name="Normal 2 4 2 2 6 2 2" xfId="43293" xr:uid="{00000000-0005-0000-0000-000043230000}"/>
    <cellStyle name="Normal 2 4 2 2 6 2 3" xfId="28060" xr:uid="{00000000-0005-0000-0000-000044230000}"/>
    <cellStyle name="Normal 2 4 2 2 6 3" xfId="7942" xr:uid="{00000000-0005-0000-0000-000045230000}"/>
    <cellStyle name="Normal 2 4 2 2 6 3 2" xfId="38276" xr:uid="{00000000-0005-0000-0000-000046230000}"/>
    <cellStyle name="Normal 2 4 2 2 6 3 3" xfId="23043" xr:uid="{00000000-0005-0000-0000-000047230000}"/>
    <cellStyle name="Normal 2 4 2 2 6 4" xfId="33263" xr:uid="{00000000-0005-0000-0000-000048230000}"/>
    <cellStyle name="Normal 2 4 2 2 6 5" xfId="18030" xr:uid="{00000000-0005-0000-0000-000049230000}"/>
    <cellStyle name="Normal 2 4 2 2 7" xfId="4581" xr:uid="{00000000-0005-0000-0000-00004A230000}"/>
    <cellStyle name="Normal 2 4 2 2 7 2" xfId="14633" xr:uid="{00000000-0005-0000-0000-00004B230000}"/>
    <cellStyle name="Normal 2 4 2 2 7 2 2" xfId="44964" xr:uid="{00000000-0005-0000-0000-00004C230000}"/>
    <cellStyle name="Normal 2 4 2 2 7 2 3" xfId="29731" xr:uid="{00000000-0005-0000-0000-00004D230000}"/>
    <cellStyle name="Normal 2 4 2 2 7 3" xfId="9613" xr:uid="{00000000-0005-0000-0000-00004E230000}"/>
    <cellStyle name="Normal 2 4 2 2 7 3 2" xfId="39947" xr:uid="{00000000-0005-0000-0000-00004F230000}"/>
    <cellStyle name="Normal 2 4 2 2 7 3 3" xfId="24714" xr:uid="{00000000-0005-0000-0000-000050230000}"/>
    <cellStyle name="Normal 2 4 2 2 7 4" xfId="34934" xr:uid="{00000000-0005-0000-0000-000051230000}"/>
    <cellStyle name="Normal 2 4 2 2 7 5" xfId="19701" xr:uid="{00000000-0005-0000-0000-000052230000}"/>
    <cellStyle name="Normal 2 4 2 2 8" xfId="11291" xr:uid="{00000000-0005-0000-0000-000053230000}"/>
    <cellStyle name="Normal 2 4 2 2 8 2" xfId="41622" xr:uid="{00000000-0005-0000-0000-000054230000}"/>
    <cellStyle name="Normal 2 4 2 2 8 3" xfId="26389" xr:uid="{00000000-0005-0000-0000-000055230000}"/>
    <cellStyle name="Normal 2 4 2 2 9" xfId="6270" xr:uid="{00000000-0005-0000-0000-000056230000}"/>
    <cellStyle name="Normal 2 4 2 2 9 2" xfId="36605" xr:uid="{00000000-0005-0000-0000-000057230000}"/>
    <cellStyle name="Normal 2 4 2 2 9 3" xfId="21372" xr:uid="{00000000-0005-0000-0000-000058230000}"/>
    <cellStyle name="Normal 2 4 2 3" xfId="1234" xr:uid="{00000000-0005-0000-0000-000059230000}"/>
    <cellStyle name="Normal 2 4 2 3 10" xfId="16411" xr:uid="{00000000-0005-0000-0000-00005A230000}"/>
    <cellStyle name="Normal 2 4 2 3 2" xfId="1453" xr:uid="{00000000-0005-0000-0000-00005B230000}"/>
    <cellStyle name="Normal 2 4 2 3 2 2" xfId="1874" xr:uid="{00000000-0005-0000-0000-00005C230000}"/>
    <cellStyle name="Normal 2 4 2 3 2 2 2" xfId="2713" xr:uid="{00000000-0005-0000-0000-00005D230000}"/>
    <cellStyle name="Normal 2 4 2 3 2 2 2 2" xfId="4403" xr:uid="{00000000-0005-0000-0000-00005E230000}"/>
    <cellStyle name="Normal 2 4 2 3 2 2 2 2 2" xfId="14476" xr:uid="{00000000-0005-0000-0000-00005F230000}"/>
    <cellStyle name="Normal 2 4 2 3 2 2 2 2 2 2" xfId="44807" xr:uid="{00000000-0005-0000-0000-000060230000}"/>
    <cellStyle name="Normal 2 4 2 3 2 2 2 2 2 3" xfId="29574" xr:uid="{00000000-0005-0000-0000-000061230000}"/>
    <cellStyle name="Normal 2 4 2 3 2 2 2 2 3" xfId="9456" xr:uid="{00000000-0005-0000-0000-000062230000}"/>
    <cellStyle name="Normal 2 4 2 3 2 2 2 2 3 2" xfId="39790" xr:uid="{00000000-0005-0000-0000-000063230000}"/>
    <cellStyle name="Normal 2 4 2 3 2 2 2 2 3 3" xfId="24557" xr:uid="{00000000-0005-0000-0000-000064230000}"/>
    <cellStyle name="Normal 2 4 2 3 2 2 2 2 4" xfId="34777" xr:uid="{00000000-0005-0000-0000-000065230000}"/>
    <cellStyle name="Normal 2 4 2 3 2 2 2 2 5" xfId="19544" xr:uid="{00000000-0005-0000-0000-000066230000}"/>
    <cellStyle name="Normal 2 4 2 3 2 2 2 3" xfId="6095" xr:uid="{00000000-0005-0000-0000-000067230000}"/>
    <cellStyle name="Normal 2 4 2 3 2 2 2 3 2" xfId="16147" xr:uid="{00000000-0005-0000-0000-000068230000}"/>
    <cellStyle name="Normal 2 4 2 3 2 2 2 3 2 2" xfId="46478" xr:uid="{00000000-0005-0000-0000-000069230000}"/>
    <cellStyle name="Normal 2 4 2 3 2 2 2 3 2 3" xfId="31245" xr:uid="{00000000-0005-0000-0000-00006A230000}"/>
    <cellStyle name="Normal 2 4 2 3 2 2 2 3 3" xfId="11127" xr:uid="{00000000-0005-0000-0000-00006B230000}"/>
    <cellStyle name="Normal 2 4 2 3 2 2 2 3 3 2" xfId="41461" xr:uid="{00000000-0005-0000-0000-00006C230000}"/>
    <cellStyle name="Normal 2 4 2 3 2 2 2 3 3 3" xfId="26228" xr:uid="{00000000-0005-0000-0000-00006D230000}"/>
    <cellStyle name="Normal 2 4 2 3 2 2 2 3 4" xfId="36448" xr:uid="{00000000-0005-0000-0000-00006E230000}"/>
    <cellStyle name="Normal 2 4 2 3 2 2 2 3 5" xfId="21215" xr:uid="{00000000-0005-0000-0000-00006F230000}"/>
    <cellStyle name="Normal 2 4 2 3 2 2 2 4" xfId="12805" xr:uid="{00000000-0005-0000-0000-000070230000}"/>
    <cellStyle name="Normal 2 4 2 3 2 2 2 4 2" xfId="43136" xr:uid="{00000000-0005-0000-0000-000071230000}"/>
    <cellStyle name="Normal 2 4 2 3 2 2 2 4 3" xfId="27903" xr:uid="{00000000-0005-0000-0000-000072230000}"/>
    <cellStyle name="Normal 2 4 2 3 2 2 2 5" xfId="7784" xr:uid="{00000000-0005-0000-0000-000073230000}"/>
    <cellStyle name="Normal 2 4 2 3 2 2 2 5 2" xfId="38119" xr:uid="{00000000-0005-0000-0000-000074230000}"/>
    <cellStyle name="Normal 2 4 2 3 2 2 2 5 3" xfId="22886" xr:uid="{00000000-0005-0000-0000-000075230000}"/>
    <cellStyle name="Normal 2 4 2 3 2 2 2 6" xfId="33107" xr:uid="{00000000-0005-0000-0000-000076230000}"/>
    <cellStyle name="Normal 2 4 2 3 2 2 2 7" xfId="17873" xr:uid="{00000000-0005-0000-0000-000077230000}"/>
    <cellStyle name="Normal 2 4 2 3 2 2 3" xfId="3566" xr:uid="{00000000-0005-0000-0000-000078230000}"/>
    <cellStyle name="Normal 2 4 2 3 2 2 3 2" xfId="13640" xr:uid="{00000000-0005-0000-0000-000079230000}"/>
    <cellStyle name="Normal 2 4 2 3 2 2 3 2 2" xfId="43971" xr:uid="{00000000-0005-0000-0000-00007A230000}"/>
    <cellStyle name="Normal 2 4 2 3 2 2 3 2 3" xfId="28738" xr:uid="{00000000-0005-0000-0000-00007B230000}"/>
    <cellStyle name="Normal 2 4 2 3 2 2 3 3" xfId="8620" xr:uid="{00000000-0005-0000-0000-00007C230000}"/>
    <cellStyle name="Normal 2 4 2 3 2 2 3 3 2" xfId="38954" xr:uid="{00000000-0005-0000-0000-00007D230000}"/>
    <cellStyle name="Normal 2 4 2 3 2 2 3 3 3" xfId="23721" xr:uid="{00000000-0005-0000-0000-00007E230000}"/>
    <cellStyle name="Normal 2 4 2 3 2 2 3 4" xfId="33941" xr:uid="{00000000-0005-0000-0000-00007F230000}"/>
    <cellStyle name="Normal 2 4 2 3 2 2 3 5" xfId="18708" xr:uid="{00000000-0005-0000-0000-000080230000}"/>
    <cellStyle name="Normal 2 4 2 3 2 2 4" xfId="5259" xr:uid="{00000000-0005-0000-0000-000081230000}"/>
    <cellStyle name="Normal 2 4 2 3 2 2 4 2" xfId="15311" xr:uid="{00000000-0005-0000-0000-000082230000}"/>
    <cellStyle name="Normal 2 4 2 3 2 2 4 2 2" xfId="45642" xr:uid="{00000000-0005-0000-0000-000083230000}"/>
    <cellStyle name="Normal 2 4 2 3 2 2 4 2 3" xfId="30409" xr:uid="{00000000-0005-0000-0000-000084230000}"/>
    <cellStyle name="Normal 2 4 2 3 2 2 4 3" xfId="10291" xr:uid="{00000000-0005-0000-0000-000085230000}"/>
    <cellStyle name="Normal 2 4 2 3 2 2 4 3 2" xfId="40625" xr:uid="{00000000-0005-0000-0000-000086230000}"/>
    <cellStyle name="Normal 2 4 2 3 2 2 4 3 3" xfId="25392" xr:uid="{00000000-0005-0000-0000-000087230000}"/>
    <cellStyle name="Normal 2 4 2 3 2 2 4 4" xfId="35612" xr:uid="{00000000-0005-0000-0000-000088230000}"/>
    <cellStyle name="Normal 2 4 2 3 2 2 4 5" xfId="20379" xr:uid="{00000000-0005-0000-0000-000089230000}"/>
    <cellStyle name="Normal 2 4 2 3 2 2 5" xfId="11969" xr:uid="{00000000-0005-0000-0000-00008A230000}"/>
    <cellStyle name="Normal 2 4 2 3 2 2 5 2" xfId="42300" xr:uid="{00000000-0005-0000-0000-00008B230000}"/>
    <cellStyle name="Normal 2 4 2 3 2 2 5 3" xfId="27067" xr:uid="{00000000-0005-0000-0000-00008C230000}"/>
    <cellStyle name="Normal 2 4 2 3 2 2 6" xfId="6948" xr:uid="{00000000-0005-0000-0000-00008D230000}"/>
    <cellStyle name="Normal 2 4 2 3 2 2 6 2" xfId="37283" xr:uid="{00000000-0005-0000-0000-00008E230000}"/>
    <cellStyle name="Normal 2 4 2 3 2 2 6 3" xfId="22050" xr:uid="{00000000-0005-0000-0000-00008F230000}"/>
    <cellStyle name="Normal 2 4 2 3 2 2 7" xfId="32271" xr:uid="{00000000-0005-0000-0000-000090230000}"/>
    <cellStyle name="Normal 2 4 2 3 2 2 8" xfId="17037" xr:uid="{00000000-0005-0000-0000-000091230000}"/>
    <cellStyle name="Normal 2 4 2 3 2 3" xfId="2295" xr:uid="{00000000-0005-0000-0000-000092230000}"/>
    <cellStyle name="Normal 2 4 2 3 2 3 2" xfId="3985" xr:uid="{00000000-0005-0000-0000-000093230000}"/>
    <cellStyle name="Normal 2 4 2 3 2 3 2 2" xfId="14058" xr:uid="{00000000-0005-0000-0000-000094230000}"/>
    <cellStyle name="Normal 2 4 2 3 2 3 2 2 2" xfId="44389" xr:uid="{00000000-0005-0000-0000-000095230000}"/>
    <cellStyle name="Normal 2 4 2 3 2 3 2 2 3" xfId="29156" xr:uid="{00000000-0005-0000-0000-000096230000}"/>
    <cellStyle name="Normal 2 4 2 3 2 3 2 3" xfId="9038" xr:uid="{00000000-0005-0000-0000-000097230000}"/>
    <cellStyle name="Normal 2 4 2 3 2 3 2 3 2" xfId="39372" xr:uid="{00000000-0005-0000-0000-000098230000}"/>
    <cellStyle name="Normal 2 4 2 3 2 3 2 3 3" xfId="24139" xr:uid="{00000000-0005-0000-0000-000099230000}"/>
    <cellStyle name="Normal 2 4 2 3 2 3 2 4" xfId="34359" xr:uid="{00000000-0005-0000-0000-00009A230000}"/>
    <cellStyle name="Normal 2 4 2 3 2 3 2 5" xfId="19126" xr:uid="{00000000-0005-0000-0000-00009B230000}"/>
    <cellStyle name="Normal 2 4 2 3 2 3 3" xfId="5677" xr:uid="{00000000-0005-0000-0000-00009C230000}"/>
    <cellStyle name="Normal 2 4 2 3 2 3 3 2" xfId="15729" xr:uid="{00000000-0005-0000-0000-00009D230000}"/>
    <cellStyle name="Normal 2 4 2 3 2 3 3 2 2" xfId="46060" xr:uid="{00000000-0005-0000-0000-00009E230000}"/>
    <cellStyle name="Normal 2 4 2 3 2 3 3 2 3" xfId="30827" xr:uid="{00000000-0005-0000-0000-00009F230000}"/>
    <cellStyle name="Normal 2 4 2 3 2 3 3 3" xfId="10709" xr:uid="{00000000-0005-0000-0000-0000A0230000}"/>
    <cellStyle name="Normal 2 4 2 3 2 3 3 3 2" xfId="41043" xr:uid="{00000000-0005-0000-0000-0000A1230000}"/>
    <cellStyle name="Normal 2 4 2 3 2 3 3 3 3" xfId="25810" xr:uid="{00000000-0005-0000-0000-0000A2230000}"/>
    <cellStyle name="Normal 2 4 2 3 2 3 3 4" xfId="36030" xr:uid="{00000000-0005-0000-0000-0000A3230000}"/>
    <cellStyle name="Normal 2 4 2 3 2 3 3 5" xfId="20797" xr:uid="{00000000-0005-0000-0000-0000A4230000}"/>
    <cellStyle name="Normal 2 4 2 3 2 3 4" xfId="12387" xr:uid="{00000000-0005-0000-0000-0000A5230000}"/>
    <cellStyle name="Normal 2 4 2 3 2 3 4 2" xfId="42718" xr:uid="{00000000-0005-0000-0000-0000A6230000}"/>
    <cellStyle name="Normal 2 4 2 3 2 3 4 3" xfId="27485" xr:uid="{00000000-0005-0000-0000-0000A7230000}"/>
    <cellStyle name="Normal 2 4 2 3 2 3 5" xfId="7366" xr:uid="{00000000-0005-0000-0000-0000A8230000}"/>
    <cellStyle name="Normal 2 4 2 3 2 3 5 2" xfId="37701" xr:uid="{00000000-0005-0000-0000-0000A9230000}"/>
    <cellStyle name="Normal 2 4 2 3 2 3 5 3" xfId="22468" xr:uid="{00000000-0005-0000-0000-0000AA230000}"/>
    <cellStyle name="Normal 2 4 2 3 2 3 6" xfId="32689" xr:uid="{00000000-0005-0000-0000-0000AB230000}"/>
    <cellStyle name="Normal 2 4 2 3 2 3 7" xfId="17455" xr:uid="{00000000-0005-0000-0000-0000AC230000}"/>
    <cellStyle name="Normal 2 4 2 3 2 4" xfId="3148" xr:uid="{00000000-0005-0000-0000-0000AD230000}"/>
    <cellStyle name="Normal 2 4 2 3 2 4 2" xfId="13222" xr:uid="{00000000-0005-0000-0000-0000AE230000}"/>
    <cellStyle name="Normal 2 4 2 3 2 4 2 2" xfId="43553" xr:uid="{00000000-0005-0000-0000-0000AF230000}"/>
    <cellStyle name="Normal 2 4 2 3 2 4 2 3" xfId="28320" xr:uid="{00000000-0005-0000-0000-0000B0230000}"/>
    <cellStyle name="Normal 2 4 2 3 2 4 3" xfId="8202" xr:uid="{00000000-0005-0000-0000-0000B1230000}"/>
    <cellStyle name="Normal 2 4 2 3 2 4 3 2" xfId="38536" xr:uid="{00000000-0005-0000-0000-0000B2230000}"/>
    <cellStyle name="Normal 2 4 2 3 2 4 3 3" xfId="23303" xr:uid="{00000000-0005-0000-0000-0000B3230000}"/>
    <cellStyle name="Normal 2 4 2 3 2 4 4" xfId="33523" xr:uid="{00000000-0005-0000-0000-0000B4230000}"/>
    <cellStyle name="Normal 2 4 2 3 2 4 5" xfId="18290" xr:uid="{00000000-0005-0000-0000-0000B5230000}"/>
    <cellStyle name="Normal 2 4 2 3 2 5" xfId="4841" xr:uid="{00000000-0005-0000-0000-0000B6230000}"/>
    <cellStyle name="Normal 2 4 2 3 2 5 2" xfId="14893" xr:uid="{00000000-0005-0000-0000-0000B7230000}"/>
    <cellStyle name="Normal 2 4 2 3 2 5 2 2" xfId="45224" xr:uid="{00000000-0005-0000-0000-0000B8230000}"/>
    <cellStyle name="Normal 2 4 2 3 2 5 2 3" xfId="29991" xr:uid="{00000000-0005-0000-0000-0000B9230000}"/>
    <cellStyle name="Normal 2 4 2 3 2 5 3" xfId="9873" xr:uid="{00000000-0005-0000-0000-0000BA230000}"/>
    <cellStyle name="Normal 2 4 2 3 2 5 3 2" xfId="40207" xr:uid="{00000000-0005-0000-0000-0000BB230000}"/>
    <cellStyle name="Normal 2 4 2 3 2 5 3 3" xfId="24974" xr:uid="{00000000-0005-0000-0000-0000BC230000}"/>
    <cellStyle name="Normal 2 4 2 3 2 5 4" xfId="35194" xr:uid="{00000000-0005-0000-0000-0000BD230000}"/>
    <cellStyle name="Normal 2 4 2 3 2 5 5" xfId="19961" xr:uid="{00000000-0005-0000-0000-0000BE230000}"/>
    <cellStyle name="Normal 2 4 2 3 2 6" xfId="11551" xr:uid="{00000000-0005-0000-0000-0000BF230000}"/>
    <cellStyle name="Normal 2 4 2 3 2 6 2" xfId="41882" xr:uid="{00000000-0005-0000-0000-0000C0230000}"/>
    <cellStyle name="Normal 2 4 2 3 2 6 3" xfId="26649" xr:uid="{00000000-0005-0000-0000-0000C1230000}"/>
    <cellStyle name="Normal 2 4 2 3 2 7" xfId="6530" xr:uid="{00000000-0005-0000-0000-0000C2230000}"/>
    <cellStyle name="Normal 2 4 2 3 2 7 2" xfId="36865" xr:uid="{00000000-0005-0000-0000-0000C3230000}"/>
    <cellStyle name="Normal 2 4 2 3 2 7 3" xfId="21632" xr:uid="{00000000-0005-0000-0000-0000C4230000}"/>
    <cellStyle name="Normal 2 4 2 3 2 8" xfId="31853" xr:uid="{00000000-0005-0000-0000-0000C5230000}"/>
    <cellStyle name="Normal 2 4 2 3 2 9" xfId="16619" xr:uid="{00000000-0005-0000-0000-0000C6230000}"/>
    <cellStyle name="Normal 2 4 2 3 3" xfId="1666" xr:uid="{00000000-0005-0000-0000-0000C7230000}"/>
    <cellStyle name="Normal 2 4 2 3 3 2" xfId="2505" xr:uid="{00000000-0005-0000-0000-0000C8230000}"/>
    <cellStyle name="Normal 2 4 2 3 3 2 2" xfId="4195" xr:uid="{00000000-0005-0000-0000-0000C9230000}"/>
    <cellStyle name="Normal 2 4 2 3 3 2 2 2" xfId="14268" xr:uid="{00000000-0005-0000-0000-0000CA230000}"/>
    <cellStyle name="Normal 2 4 2 3 3 2 2 2 2" xfId="44599" xr:uid="{00000000-0005-0000-0000-0000CB230000}"/>
    <cellStyle name="Normal 2 4 2 3 3 2 2 2 3" xfId="29366" xr:uid="{00000000-0005-0000-0000-0000CC230000}"/>
    <cellStyle name="Normal 2 4 2 3 3 2 2 3" xfId="9248" xr:uid="{00000000-0005-0000-0000-0000CD230000}"/>
    <cellStyle name="Normal 2 4 2 3 3 2 2 3 2" xfId="39582" xr:uid="{00000000-0005-0000-0000-0000CE230000}"/>
    <cellStyle name="Normal 2 4 2 3 3 2 2 3 3" xfId="24349" xr:uid="{00000000-0005-0000-0000-0000CF230000}"/>
    <cellStyle name="Normal 2 4 2 3 3 2 2 4" xfId="34569" xr:uid="{00000000-0005-0000-0000-0000D0230000}"/>
    <cellStyle name="Normal 2 4 2 3 3 2 2 5" xfId="19336" xr:uid="{00000000-0005-0000-0000-0000D1230000}"/>
    <cellStyle name="Normal 2 4 2 3 3 2 3" xfId="5887" xr:uid="{00000000-0005-0000-0000-0000D2230000}"/>
    <cellStyle name="Normal 2 4 2 3 3 2 3 2" xfId="15939" xr:uid="{00000000-0005-0000-0000-0000D3230000}"/>
    <cellStyle name="Normal 2 4 2 3 3 2 3 2 2" xfId="46270" xr:uid="{00000000-0005-0000-0000-0000D4230000}"/>
    <cellStyle name="Normal 2 4 2 3 3 2 3 2 3" xfId="31037" xr:uid="{00000000-0005-0000-0000-0000D5230000}"/>
    <cellStyle name="Normal 2 4 2 3 3 2 3 3" xfId="10919" xr:uid="{00000000-0005-0000-0000-0000D6230000}"/>
    <cellStyle name="Normal 2 4 2 3 3 2 3 3 2" xfId="41253" xr:uid="{00000000-0005-0000-0000-0000D7230000}"/>
    <cellStyle name="Normal 2 4 2 3 3 2 3 3 3" xfId="26020" xr:uid="{00000000-0005-0000-0000-0000D8230000}"/>
    <cellStyle name="Normal 2 4 2 3 3 2 3 4" xfId="36240" xr:uid="{00000000-0005-0000-0000-0000D9230000}"/>
    <cellStyle name="Normal 2 4 2 3 3 2 3 5" xfId="21007" xr:uid="{00000000-0005-0000-0000-0000DA230000}"/>
    <cellStyle name="Normal 2 4 2 3 3 2 4" xfId="12597" xr:uid="{00000000-0005-0000-0000-0000DB230000}"/>
    <cellStyle name="Normal 2 4 2 3 3 2 4 2" xfId="42928" xr:uid="{00000000-0005-0000-0000-0000DC230000}"/>
    <cellStyle name="Normal 2 4 2 3 3 2 4 3" xfId="27695" xr:uid="{00000000-0005-0000-0000-0000DD230000}"/>
    <cellStyle name="Normal 2 4 2 3 3 2 5" xfId="7576" xr:uid="{00000000-0005-0000-0000-0000DE230000}"/>
    <cellStyle name="Normal 2 4 2 3 3 2 5 2" xfId="37911" xr:uid="{00000000-0005-0000-0000-0000DF230000}"/>
    <cellStyle name="Normal 2 4 2 3 3 2 5 3" xfId="22678" xr:uid="{00000000-0005-0000-0000-0000E0230000}"/>
    <cellStyle name="Normal 2 4 2 3 3 2 6" xfId="32899" xr:uid="{00000000-0005-0000-0000-0000E1230000}"/>
    <cellStyle name="Normal 2 4 2 3 3 2 7" xfId="17665" xr:uid="{00000000-0005-0000-0000-0000E2230000}"/>
    <cellStyle name="Normal 2 4 2 3 3 3" xfId="3358" xr:uid="{00000000-0005-0000-0000-0000E3230000}"/>
    <cellStyle name="Normal 2 4 2 3 3 3 2" xfId="13432" xr:uid="{00000000-0005-0000-0000-0000E4230000}"/>
    <cellStyle name="Normal 2 4 2 3 3 3 2 2" xfId="43763" xr:uid="{00000000-0005-0000-0000-0000E5230000}"/>
    <cellStyle name="Normal 2 4 2 3 3 3 2 3" xfId="28530" xr:uid="{00000000-0005-0000-0000-0000E6230000}"/>
    <cellStyle name="Normal 2 4 2 3 3 3 3" xfId="8412" xr:uid="{00000000-0005-0000-0000-0000E7230000}"/>
    <cellStyle name="Normal 2 4 2 3 3 3 3 2" xfId="38746" xr:uid="{00000000-0005-0000-0000-0000E8230000}"/>
    <cellStyle name="Normal 2 4 2 3 3 3 3 3" xfId="23513" xr:uid="{00000000-0005-0000-0000-0000E9230000}"/>
    <cellStyle name="Normal 2 4 2 3 3 3 4" xfId="33733" xr:uid="{00000000-0005-0000-0000-0000EA230000}"/>
    <cellStyle name="Normal 2 4 2 3 3 3 5" xfId="18500" xr:uid="{00000000-0005-0000-0000-0000EB230000}"/>
    <cellStyle name="Normal 2 4 2 3 3 4" xfId="5051" xr:uid="{00000000-0005-0000-0000-0000EC230000}"/>
    <cellStyle name="Normal 2 4 2 3 3 4 2" xfId="15103" xr:uid="{00000000-0005-0000-0000-0000ED230000}"/>
    <cellStyle name="Normal 2 4 2 3 3 4 2 2" xfId="45434" xr:uid="{00000000-0005-0000-0000-0000EE230000}"/>
    <cellStyle name="Normal 2 4 2 3 3 4 2 3" xfId="30201" xr:uid="{00000000-0005-0000-0000-0000EF230000}"/>
    <cellStyle name="Normal 2 4 2 3 3 4 3" xfId="10083" xr:uid="{00000000-0005-0000-0000-0000F0230000}"/>
    <cellStyle name="Normal 2 4 2 3 3 4 3 2" xfId="40417" xr:uid="{00000000-0005-0000-0000-0000F1230000}"/>
    <cellStyle name="Normal 2 4 2 3 3 4 3 3" xfId="25184" xr:uid="{00000000-0005-0000-0000-0000F2230000}"/>
    <cellStyle name="Normal 2 4 2 3 3 4 4" xfId="35404" xr:uid="{00000000-0005-0000-0000-0000F3230000}"/>
    <cellStyle name="Normal 2 4 2 3 3 4 5" xfId="20171" xr:uid="{00000000-0005-0000-0000-0000F4230000}"/>
    <cellStyle name="Normal 2 4 2 3 3 5" xfId="11761" xr:uid="{00000000-0005-0000-0000-0000F5230000}"/>
    <cellStyle name="Normal 2 4 2 3 3 5 2" xfId="42092" xr:uid="{00000000-0005-0000-0000-0000F6230000}"/>
    <cellStyle name="Normal 2 4 2 3 3 5 3" xfId="26859" xr:uid="{00000000-0005-0000-0000-0000F7230000}"/>
    <cellStyle name="Normal 2 4 2 3 3 6" xfId="6740" xr:uid="{00000000-0005-0000-0000-0000F8230000}"/>
    <cellStyle name="Normal 2 4 2 3 3 6 2" xfId="37075" xr:uid="{00000000-0005-0000-0000-0000F9230000}"/>
    <cellStyle name="Normal 2 4 2 3 3 6 3" xfId="21842" xr:uid="{00000000-0005-0000-0000-0000FA230000}"/>
    <cellStyle name="Normal 2 4 2 3 3 7" xfId="32063" xr:uid="{00000000-0005-0000-0000-0000FB230000}"/>
    <cellStyle name="Normal 2 4 2 3 3 8" xfId="16829" xr:uid="{00000000-0005-0000-0000-0000FC230000}"/>
    <cellStyle name="Normal 2 4 2 3 4" xfId="2087" xr:uid="{00000000-0005-0000-0000-0000FD230000}"/>
    <cellStyle name="Normal 2 4 2 3 4 2" xfId="3777" xr:uid="{00000000-0005-0000-0000-0000FE230000}"/>
    <cellStyle name="Normal 2 4 2 3 4 2 2" xfId="13850" xr:uid="{00000000-0005-0000-0000-0000FF230000}"/>
    <cellStyle name="Normal 2 4 2 3 4 2 2 2" xfId="44181" xr:uid="{00000000-0005-0000-0000-000000240000}"/>
    <cellStyle name="Normal 2 4 2 3 4 2 2 3" xfId="28948" xr:uid="{00000000-0005-0000-0000-000001240000}"/>
    <cellStyle name="Normal 2 4 2 3 4 2 3" xfId="8830" xr:uid="{00000000-0005-0000-0000-000002240000}"/>
    <cellStyle name="Normal 2 4 2 3 4 2 3 2" xfId="39164" xr:uid="{00000000-0005-0000-0000-000003240000}"/>
    <cellStyle name="Normal 2 4 2 3 4 2 3 3" xfId="23931" xr:uid="{00000000-0005-0000-0000-000004240000}"/>
    <cellStyle name="Normal 2 4 2 3 4 2 4" xfId="34151" xr:uid="{00000000-0005-0000-0000-000005240000}"/>
    <cellStyle name="Normal 2 4 2 3 4 2 5" xfId="18918" xr:uid="{00000000-0005-0000-0000-000006240000}"/>
    <cellStyle name="Normal 2 4 2 3 4 3" xfId="5469" xr:uid="{00000000-0005-0000-0000-000007240000}"/>
    <cellStyle name="Normal 2 4 2 3 4 3 2" xfId="15521" xr:uid="{00000000-0005-0000-0000-000008240000}"/>
    <cellStyle name="Normal 2 4 2 3 4 3 2 2" xfId="45852" xr:uid="{00000000-0005-0000-0000-000009240000}"/>
    <cellStyle name="Normal 2 4 2 3 4 3 2 3" xfId="30619" xr:uid="{00000000-0005-0000-0000-00000A240000}"/>
    <cellStyle name="Normal 2 4 2 3 4 3 3" xfId="10501" xr:uid="{00000000-0005-0000-0000-00000B240000}"/>
    <cellStyle name="Normal 2 4 2 3 4 3 3 2" xfId="40835" xr:uid="{00000000-0005-0000-0000-00000C240000}"/>
    <cellStyle name="Normal 2 4 2 3 4 3 3 3" xfId="25602" xr:uid="{00000000-0005-0000-0000-00000D240000}"/>
    <cellStyle name="Normal 2 4 2 3 4 3 4" xfId="35822" xr:uid="{00000000-0005-0000-0000-00000E240000}"/>
    <cellStyle name="Normal 2 4 2 3 4 3 5" xfId="20589" xr:uid="{00000000-0005-0000-0000-00000F240000}"/>
    <cellStyle name="Normal 2 4 2 3 4 4" xfId="12179" xr:uid="{00000000-0005-0000-0000-000010240000}"/>
    <cellStyle name="Normal 2 4 2 3 4 4 2" xfId="42510" xr:uid="{00000000-0005-0000-0000-000011240000}"/>
    <cellStyle name="Normal 2 4 2 3 4 4 3" xfId="27277" xr:uid="{00000000-0005-0000-0000-000012240000}"/>
    <cellStyle name="Normal 2 4 2 3 4 5" xfId="7158" xr:uid="{00000000-0005-0000-0000-000013240000}"/>
    <cellStyle name="Normal 2 4 2 3 4 5 2" xfId="37493" xr:uid="{00000000-0005-0000-0000-000014240000}"/>
    <cellStyle name="Normal 2 4 2 3 4 5 3" xfId="22260" xr:uid="{00000000-0005-0000-0000-000015240000}"/>
    <cellStyle name="Normal 2 4 2 3 4 6" xfId="32481" xr:uid="{00000000-0005-0000-0000-000016240000}"/>
    <cellStyle name="Normal 2 4 2 3 4 7" xfId="17247" xr:uid="{00000000-0005-0000-0000-000017240000}"/>
    <cellStyle name="Normal 2 4 2 3 5" xfId="2940" xr:uid="{00000000-0005-0000-0000-000018240000}"/>
    <cellStyle name="Normal 2 4 2 3 5 2" xfId="13014" xr:uid="{00000000-0005-0000-0000-000019240000}"/>
    <cellStyle name="Normal 2 4 2 3 5 2 2" xfId="43345" xr:uid="{00000000-0005-0000-0000-00001A240000}"/>
    <cellStyle name="Normal 2 4 2 3 5 2 3" xfId="28112" xr:uid="{00000000-0005-0000-0000-00001B240000}"/>
    <cellStyle name="Normal 2 4 2 3 5 3" xfId="7994" xr:uid="{00000000-0005-0000-0000-00001C240000}"/>
    <cellStyle name="Normal 2 4 2 3 5 3 2" xfId="38328" xr:uid="{00000000-0005-0000-0000-00001D240000}"/>
    <cellStyle name="Normal 2 4 2 3 5 3 3" xfId="23095" xr:uid="{00000000-0005-0000-0000-00001E240000}"/>
    <cellStyle name="Normal 2 4 2 3 5 4" xfId="33315" xr:uid="{00000000-0005-0000-0000-00001F240000}"/>
    <cellStyle name="Normal 2 4 2 3 5 5" xfId="18082" xr:uid="{00000000-0005-0000-0000-000020240000}"/>
    <cellStyle name="Normal 2 4 2 3 6" xfId="4633" xr:uid="{00000000-0005-0000-0000-000021240000}"/>
    <cellStyle name="Normal 2 4 2 3 6 2" xfId="14685" xr:uid="{00000000-0005-0000-0000-000022240000}"/>
    <cellStyle name="Normal 2 4 2 3 6 2 2" xfId="45016" xr:uid="{00000000-0005-0000-0000-000023240000}"/>
    <cellStyle name="Normal 2 4 2 3 6 2 3" xfId="29783" xr:uid="{00000000-0005-0000-0000-000024240000}"/>
    <cellStyle name="Normal 2 4 2 3 6 3" xfId="9665" xr:uid="{00000000-0005-0000-0000-000025240000}"/>
    <cellStyle name="Normal 2 4 2 3 6 3 2" xfId="39999" xr:uid="{00000000-0005-0000-0000-000026240000}"/>
    <cellStyle name="Normal 2 4 2 3 6 3 3" xfId="24766" xr:uid="{00000000-0005-0000-0000-000027240000}"/>
    <cellStyle name="Normal 2 4 2 3 6 4" xfId="34986" xr:uid="{00000000-0005-0000-0000-000028240000}"/>
    <cellStyle name="Normal 2 4 2 3 6 5" xfId="19753" xr:uid="{00000000-0005-0000-0000-000029240000}"/>
    <cellStyle name="Normal 2 4 2 3 7" xfId="11343" xr:uid="{00000000-0005-0000-0000-00002A240000}"/>
    <cellStyle name="Normal 2 4 2 3 7 2" xfId="41674" xr:uid="{00000000-0005-0000-0000-00002B240000}"/>
    <cellStyle name="Normal 2 4 2 3 7 3" xfId="26441" xr:uid="{00000000-0005-0000-0000-00002C240000}"/>
    <cellStyle name="Normal 2 4 2 3 8" xfId="6322" xr:uid="{00000000-0005-0000-0000-00002D240000}"/>
    <cellStyle name="Normal 2 4 2 3 8 2" xfId="36657" xr:uid="{00000000-0005-0000-0000-00002E240000}"/>
    <cellStyle name="Normal 2 4 2 3 8 3" xfId="21424" xr:uid="{00000000-0005-0000-0000-00002F240000}"/>
    <cellStyle name="Normal 2 4 2 3 9" xfId="31646" xr:uid="{00000000-0005-0000-0000-000030240000}"/>
    <cellStyle name="Normal 2 4 2 4" xfId="1347" xr:uid="{00000000-0005-0000-0000-000031240000}"/>
    <cellStyle name="Normal 2 4 2 4 2" xfId="1770" xr:uid="{00000000-0005-0000-0000-000032240000}"/>
    <cellStyle name="Normal 2 4 2 4 2 2" xfId="2609" xr:uid="{00000000-0005-0000-0000-000033240000}"/>
    <cellStyle name="Normal 2 4 2 4 2 2 2" xfId="4299" xr:uid="{00000000-0005-0000-0000-000034240000}"/>
    <cellStyle name="Normal 2 4 2 4 2 2 2 2" xfId="14372" xr:uid="{00000000-0005-0000-0000-000035240000}"/>
    <cellStyle name="Normal 2 4 2 4 2 2 2 2 2" xfId="44703" xr:uid="{00000000-0005-0000-0000-000036240000}"/>
    <cellStyle name="Normal 2 4 2 4 2 2 2 2 3" xfId="29470" xr:uid="{00000000-0005-0000-0000-000037240000}"/>
    <cellStyle name="Normal 2 4 2 4 2 2 2 3" xfId="9352" xr:uid="{00000000-0005-0000-0000-000038240000}"/>
    <cellStyle name="Normal 2 4 2 4 2 2 2 3 2" xfId="39686" xr:uid="{00000000-0005-0000-0000-000039240000}"/>
    <cellStyle name="Normal 2 4 2 4 2 2 2 3 3" xfId="24453" xr:uid="{00000000-0005-0000-0000-00003A240000}"/>
    <cellStyle name="Normal 2 4 2 4 2 2 2 4" xfId="34673" xr:uid="{00000000-0005-0000-0000-00003B240000}"/>
    <cellStyle name="Normal 2 4 2 4 2 2 2 5" xfId="19440" xr:uid="{00000000-0005-0000-0000-00003C240000}"/>
    <cellStyle name="Normal 2 4 2 4 2 2 3" xfId="5991" xr:uid="{00000000-0005-0000-0000-00003D240000}"/>
    <cellStyle name="Normal 2 4 2 4 2 2 3 2" xfId="16043" xr:uid="{00000000-0005-0000-0000-00003E240000}"/>
    <cellStyle name="Normal 2 4 2 4 2 2 3 2 2" xfId="46374" xr:uid="{00000000-0005-0000-0000-00003F240000}"/>
    <cellStyle name="Normal 2 4 2 4 2 2 3 2 3" xfId="31141" xr:uid="{00000000-0005-0000-0000-000040240000}"/>
    <cellStyle name="Normal 2 4 2 4 2 2 3 3" xfId="11023" xr:uid="{00000000-0005-0000-0000-000041240000}"/>
    <cellStyle name="Normal 2 4 2 4 2 2 3 3 2" xfId="41357" xr:uid="{00000000-0005-0000-0000-000042240000}"/>
    <cellStyle name="Normal 2 4 2 4 2 2 3 3 3" xfId="26124" xr:uid="{00000000-0005-0000-0000-000043240000}"/>
    <cellStyle name="Normal 2 4 2 4 2 2 3 4" xfId="36344" xr:uid="{00000000-0005-0000-0000-000044240000}"/>
    <cellStyle name="Normal 2 4 2 4 2 2 3 5" xfId="21111" xr:uid="{00000000-0005-0000-0000-000045240000}"/>
    <cellStyle name="Normal 2 4 2 4 2 2 4" xfId="12701" xr:uid="{00000000-0005-0000-0000-000046240000}"/>
    <cellStyle name="Normal 2 4 2 4 2 2 4 2" xfId="43032" xr:uid="{00000000-0005-0000-0000-000047240000}"/>
    <cellStyle name="Normal 2 4 2 4 2 2 4 3" xfId="27799" xr:uid="{00000000-0005-0000-0000-000048240000}"/>
    <cellStyle name="Normal 2 4 2 4 2 2 5" xfId="7680" xr:uid="{00000000-0005-0000-0000-000049240000}"/>
    <cellStyle name="Normal 2 4 2 4 2 2 5 2" xfId="38015" xr:uid="{00000000-0005-0000-0000-00004A240000}"/>
    <cellStyle name="Normal 2 4 2 4 2 2 5 3" xfId="22782" xr:uid="{00000000-0005-0000-0000-00004B240000}"/>
    <cellStyle name="Normal 2 4 2 4 2 2 6" xfId="33003" xr:uid="{00000000-0005-0000-0000-00004C240000}"/>
    <cellStyle name="Normal 2 4 2 4 2 2 7" xfId="17769" xr:uid="{00000000-0005-0000-0000-00004D240000}"/>
    <cellStyle name="Normal 2 4 2 4 2 3" xfId="3462" xr:uid="{00000000-0005-0000-0000-00004E240000}"/>
    <cellStyle name="Normal 2 4 2 4 2 3 2" xfId="13536" xr:uid="{00000000-0005-0000-0000-00004F240000}"/>
    <cellStyle name="Normal 2 4 2 4 2 3 2 2" xfId="43867" xr:uid="{00000000-0005-0000-0000-000050240000}"/>
    <cellStyle name="Normal 2 4 2 4 2 3 2 3" xfId="28634" xr:uid="{00000000-0005-0000-0000-000051240000}"/>
    <cellStyle name="Normal 2 4 2 4 2 3 3" xfId="8516" xr:uid="{00000000-0005-0000-0000-000052240000}"/>
    <cellStyle name="Normal 2 4 2 4 2 3 3 2" xfId="38850" xr:uid="{00000000-0005-0000-0000-000053240000}"/>
    <cellStyle name="Normal 2 4 2 4 2 3 3 3" xfId="23617" xr:uid="{00000000-0005-0000-0000-000054240000}"/>
    <cellStyle name="Normal 2 4 2 4 2 3 4" xfId="33837" xr:uid="{00000000-0005-0000-0000-000055240000}"/>
    <cellStyle name="Normal 2 4 2 4 2 3 5" xfId="18604" xr:uid="{00000000-0005-0000-0000-000056240000}"/>
    <cellStyle name="Normal 2 4 2 4 2 4" xfId="5155" xr:uid="{00000000-0005-0000-0000-000057240000}"/>
    <cellStyle name="Normal 2 4 2 4 2 4 2" xfId="15207" xr:uid="{00000000-0005-0000-0000-000058240000}"/>
    <cellStyle name="Normal 2 4 2 4 2 4 2 2" xfId="45538" xr:uid="{00000000-0005-0000-0000-000059240000}"/>
    <cellStyle name="Normal 2 4 2 4 2 4 2 3" xfId="30305" xr:uid="{00000000-0005-0000-0000-00005A240000}"/>
    <cellStyle name="Normal 2 4 2 4 2 4 3" xfId="10187" xr:uid="{00000000-0005-0000-0000-00005B240000}"/>
    <cellStyle name="Normal 2 4 2 4 2 4 3 2" xfId="40521" xr:uid="{00000000-0005-0000-0000-00005C240000}"/>
    <cellStyle name="Normal 2 4 2 4 2 4 3 3" xfId="25288" xr:uid="{00000000-0005-0000-0000-00005D240000}"/>
    <cellStyle name="Normal 2 4 2 4 2 4 4" xfId="35508" xr:uid="{00000000-0005-0000-0000-00005E240000}"/>
    <cellStyle name="Normal 2 4 2 4 2 4 5" xfId="20275" xr:uid="{00000000-0005-0000-0000-00005F240000}"/>
    <cellStyle name="Normal 2 4 2 4 2 5" xfId="11865" xr:uid="{00000000-0005-0000-0000-000060240000}"/>
    <cellStyle name="Normal 2 4 2 4 2 5 2" xfId="42196" xr:uid="{00000000-0005-0000-0000-000061240000}"/>
    <cellStyle name="Normal 2 4 2 4 2 5 3" xfId="26963" xr:uid="{00000000-0005-0000-0000-000062240000}"/>
    <cellStyle name="Normal 2 4 2 4 2 6" xfId="6844" xr:uid="{00000000-0005-0000-0000-000063240000}"/>
    <cellStyle name="Normal 2 4 2 4 2 6 2" xfId="37179" xr:uid="{00000000-0005-0000-0000-000064240000}"/>
    <cellStyle name="Normal 2 4 2 4 2 6 3" xfId="21946" xr:uid="{00000000-0005-0000-0000-000065240000}"/>
    <cellStyle name="Normal 2 4 2 4 2 7" xfId="32167" xr:uid="{00000000-0005-0000-0000-000066240000}"/>
    <cellStyle name="Normal 2 4 2 4 2 8" xfId="16933" xr:uid="{00000000-0005-0000-0000-000067240000}"/>
    <cellStyle name="Normal 2 4 2 4 3" xfId="2191" xr:uid="{00000000-0005-0000-0000-000068240000}"/>
    <cellStyle name="Normal 2 4 2 4 3 2" xfId="3881" xr:uid="{00000000-0005-0000-0000-000069240000}"/>
    <cellStyle name="Normal 2 4 2 4 3 2 2" xfId="13954" xr:uid="{00000000-0005-0000-0000-00006A240000}"/>
    <cellStyle name="Normal 2 4 2 4 3 2 2 2" xfId="44285" xr:uid="{00000000-0005-0000-0000-00006B240000}"/>
    <cellStyle name="Normal 2 4 2 4 3 2 2 3" xfId="29052" xr:uid="{00000000-0005-0000-0000-00006C240000}"/>
    <cellStyle name="Normal 2 4 2 4 3 2 3" xfId="8934" xr:uid="{00000000-0005-0000-0000-00006D240000}"/>
    <cellStyle name="Normal 2 4 2 4 3 2 3 2" xfId="39268" xr:uid="{00000000-0005-0000-0000-00006E240000}"/>
    <cellStyle name="Normal 2 4 2 4 3 2 3 3" xfId="24035" xr:uid="{00000000-0005-0000-0000-00006F240000}"/>
    <cellStyle name="Normal 2 4 2 4 3 2 4" xfId="34255" xr:uid="{00000000-0005-0000-0000-000070240000}"/>
    <cellStyle name="Normal 2 4 2 4 3 2 5" xfId="19022" xr:uid="{00000000-0005-0000-0000-000071240000}"/>
    <cellStyle name="Normal 2 4 2 4 3 3" xfId="5573" xr:uid="{00000000-0005-0000-0000-000072240000}"/>
    <cellStyle name="Normal 2 4 2 4 3 3 2" xfId="15625" xr:uid="{00000000-0005-0000-0000-000073240000}"/>
    <cellStyle name="Normal 2 4 2 4 3 3 2 2" xfId="45956" xr:uid="{00000000-0005-0000-0000-000074240000}"/>
    <cellStyle name="Normal 2 4 2 4 3 3 2 3" xfId="30723" xr:uid="{00000000-0005-0000-0000-000075240000}"/>
    <cellStyle name="Normal 2 4 2 4 3 3 3" xfId="10605" xr:uid="{00000000-0005-0000-0000-000076240000}"/>
    <cellStyle name="Normal 2 4 2 4 3 3 3 2" xfId="40939" xr:uid="{00000000-0005-0000-0000-000077240000}"/>
    <cellStyle name="Normal 2 4 2 4 3 3 3 3" xfId="25706" xr:uid="{00000000-0005-0000-0000-000078240000}"/>
    <cellStyle name="Normal 2 4 2 4 3 3 4" xfId="35926" xr:uid="{00000000-0005-0000-0000-000079240000}"/>
    <cellStyle name="Normal 2 4 2 4 3 3 5" xfId="20693" xr:uid="{00000000-0005-0000-0000-00007A240000}"/>
    <cellStyle name="Normal 2 4 2 4 3 4" xfId="12283" xr:uid="{00000000-0005-0000-0000-00007B240000}"/>
    <cellStyle name="Normal 2 4 2 4 3 4 2" xfId="42614" xr:uid="{00000000-0005-0000-0000-00007C240000}"/>
    <cellStyle name="Normal 2 4 2 4 3 4 3" xfId="27381" xr:uid="{00000000-0005-0000-0000-00007D240000}"/>
    <cellStyle name="Normal 2 4 2 4 3 5" xfId="7262" xr:uid="{00000000-0005-0000-0000-00007E240000}"/>
    <cellStyle name="Normal 2 4 2 4 3 5 2" xfId="37597" xr:uid="{00000000-0005-0000-0000-00007F240000}"/>
    <cellStyle name="Normal 2 4 2 4 3 5 3" xfId="22364" xr:uid="{00000000-0005-0000-0000-000080240000}"/>
    <cellStyle name="Normal 2 4 2 4 3 6" xfId="32585" xr:uid="{00000000-0005-0000-0000-000081240000}"/>
    <cellStyle name="Normal 2 4 2 4 3 7" xfId="17351" xr:uid="{00000000-0005-0000-0000-000082240000}"/>
    <cellStyle name="Normal 2 4 2 4 4" xfId="3044" xr:uid="{00000000-0005-0000-0000-000083240000}"/>
    <cellStyle name="Normal 2 4 2 4 4 2" xfId="13118" xr:uid="{00000000-0005-0000-0000-000084240000}"/>
    <cellStyle name="Normal 2 4 2 4 4 2 2" xfId="43449" xr:uid="{00000000-0005-0000-0000-000085240000}"/>
    <cellStyle name="Normal 2 4 2 4 4 2 3" xfId="28216" xr:uid="{00000000-0005-0000-0000-000086240000}"/>
    <cellStyle name="Normal 2 4 2 4 4 3" xfId="8098" xr:uid="{00000000-0005-0000-0000-000087240000}"/>
    <cellStyle name="Normal 2 4 2 4 4 3 2" xfId="38432" xr:uid="{00000000-0005-0000-0000-000088240000}"/>
    <cellStyle name="Normal 2 4 2 4 4 3 3" xfId="23199" xr:uid="{00000000-0005-0000-0000-000089240000}"/>
    <cellStyle name="Normal 2 4 2 4 4 4" xfId="33419" xr:uid="{00000000-0005-0000-0000-00008A240000}"/>
    <cellStyle name="Normal 2 4 2 4 4 5" xfId="18186" xr:uid="{00000000-0005-0000-0000-00008B240000}"/>
    <cellStyle name="Normal 2 4 2 4 5" xfId="4737" xr:uid="{00000000-0005-0000-0000-00008C240000}"/>
    <cellStyle name="Normal 2 4 2 4 5 2" xfId="14789" xr:uid="{00000000-0005-0000-0000-00008D240000}"/>
    <cellStyle name="Normal 2 4 2 4 5 2 2" xfId="45120" xr:uid="{00000000-0005-0000-0000-00008E240000}"/>
    <cellStyle name="Normal 2 4 2 4 5 2 3" xfId="29887" xr:uid="{00000000-0005-0000-0000-00008F240000}"/>
    <cellStyle name="Normal 2 4 2 4 5 3" xfId="9769" xr:uid="{00000000-0005-0000-0000-000090240000}"/>
    <cellStyle name="Normal 2 4 2 4 5 3 2" xfId="40103" xr:uid="{00000000-0005-0000-0000-000091240000}"/>
    <cellStyle name="Normal 2 4 2 4 5 3 3" xfId="24870" xr:uid="{00000000-0005-0000-0000-000092240000}"/>
    <cellStyle name="Normal 2 4 2 4 5 4" xfId="35090" xr:uid="{00000000-0005-0000-0000-000093240000}"/>
    <cellStyle name="Normal 2 4 2 4 5 5" xfId="19857" xr:uid="{00000000-0005-0000-0000-000094240000}"/>
    <cellStyle name="Normal 2 4 2 4 6" xfId="11447" xr:uid="{00000000-0005-0000-0000-000095240000}"/>
    <cellStyle name="Normal 2 4 2 4 6 2" xfId="41778" xr:uid="{00000000-0005-0000-0000-000096240000}"/>
    <cellStyle name="Normal 2 4 2 4 6 3" xfId="26545" xr:uid="{00000000-0005-0000-0000-000097240000}"/>
    <cellStyle name="Normal 2 4 2 4 7" xfId="6426" xr:uid="{00000000-0005-0000-0000-000098240000}"/>
    <cellStyle name="Normal 2 4 2 4 7 2" xfId="36761" xr:uid="{00000000-0005-0000-0000-000099240000}"/>
    <cellStyle name="Normal 2 4 2 4 7 3" xfId="21528" xr:uid="{00000000-0005-0000-0000-00009A240000}"/>
    <cellStyle name="Normal 2 4 2 4 8" xfId="31749" xr:uid="{00000000-0005-0000-0000-00009B240000}"/>
    <cellStyle name="Normal 2 4 2 4 9" xfId="16515" xr:uid="{00000000-0005-0000-0000-00009C240000}"/>
    <cellStyle name="Normal 2 4 2 5" xfId="1560" xr:uid="{00000000-0005-0000-0000-00009D240000}"/>
    <cellStyle name="Normal 2 4 2 5 2" xfId="2401" xr:uid="{00000000-0005-0000-0000-00009E240000}"/>
    <cellStyle name="Normal 2 4 2 5 2 2" xfId="4091" xr:uid="{00000000-0005-0000-0000-00009F240000}"/>
    <cellStyle name="Normal 2 4 2 5 2 2 2" xfId="14164" xr:uid="{00000000-0005-0000-0000-0000A0240000}"/>
    <cellStyle name="Normal 2 4 2 5 2 2 2 2" xfId="44495" xr:uid="{00000000-0005-0000-0000-0000A1240000}"/>
    <cellStyle name="Normal 2 4 2 5 2 2 2 3" xfId="29262" xr:uid="{00000000-0005-0000-0000-0000A2240000}"/>
    <cellStyle name="Normal 2 4 2 5 2 2 3" xfId="9144" xr:uid="{00000000-0005-0000-0000-0000A3240000}"/>
    <cellStyle name="Normal 2 4 2 5 2 2 3 2" xfId="39478" xr:uid="{00000000-0005-0000-0000-0000A4240000}"/>
    <cellStyle name="Normal 2 4 2 5 2 2 3 3" xfId="24245" xr:uid="{00000000-0005-0000-0000-0000A5240000}"/>
    <cellStyle name="Normal 2 4 2 5 2 2 4" xfId="34465" xr:uid="{00000000-0005-0000-0000-0000A6240000}"/>
    <cellStyle name="Normal 2 4 2 5 2 2 5" xfId="19232" xr:uid="{00000000-0005-0000-0000-0000A7240000}"/>
    <cellStyle name="Normal 2 4 2 5 2 3" xfId="5783" xr:uid="{00000000-0005-0000-0000-0000A8240000}"/>
    <cellStyle name="Normal 2 4 2 5 2 3 2" xfId="15835" xr:uid="{00000000-0005-0000-0000-0000A9240000}"/>
    <cellStyle name="Normal 2 4 2 5 2 3 2 2" xfId="46166" xr:uid="{00000000-0005-0000-0000-0000AA240000}"/>
    <cellStyle name="Normal 2 4 2 5 2 3 2 3" xfId="30933" xr:uid="{00000000-0005-0000-0000-0000AB240000}"/>
    <cellStyle name="Normal 2 4 2 5 2 3 3" xfId="10815" xr:uid="{00000000-0005-0000-0000-0000AC240000}"/>
    <cellStyle name="Normal 2 4 2 5 2 3 3 2" xfId="41149" xr:uid="{00000000-0005-0000-0000-0000AD240000}"/>
    <cellStyle name="Normal 2 4 2 5 2 3 3 3" xfId="25916" xr:uid="{00000000-0005-0000-0000-0000AE240000}"/>
    <cellStyle name="Normal 2 4 2 5 2 3 4" xfId="36136" xr:uid="{00000000-0005-0000-0000-0000AF240000}"/>
    <cellStyle name="Normal 2 4 2 5 2 3 5" xfId="20903" xr:uid="{00000000-0005-0000-0000-0000B0240000}"/>
    <cellStyle name="Normal 2 4 2 5 2 4" xfId="12493" xr:uid="{00000000-0005-0000-0000-0000B1240000}"/>
    <cellStyle name="Normal 2 4 2 5 2 4 2" xfId="42824" xr:uid="{00000000-0005-0000-0000-0000B2240000}"/>
    <cellStyle name="Normal 2 4 2 5 2 4 3" xfId="27591" xr:uid="{00000000-0005-0000-0000-0000B3240000}"/>
    <cellStyle name="Normal 2 4 2 5 2 5" xfId="7472" xr:uid="{00000000-0005-0000-0000-0000B4240000}"/>
    <cellStyle name="Normal 2 4 2 5 2 5 2" xfId="37807" xr:uid="{00000000-0005-0000-0000-0000B5240000}"/>
    <cellStyle name="Normal 2 4 2 5 2 5 3" xfId="22574" xr:uid="{00000000-0005-0000-0000-0000B6240000}"/>
    <cellStyle name="Normal 2 4 2 5 2 6" xfId="32795" xr:uid="{00000000-0005-0000-0000-0000B7240000}"/>
    <cellStyle name="Normal 2 4 2 5 2 7" xfId="17561" xr:uid="{00000000-0005-0000-0000-0000B8240000}"/>
    <cellStyle name="Normal 2 4 2 5 3" xfId="3254" xr:uid="{00000000-0005-0000-0000-0000B9240000}"/>
    <cellStyle name="Normal 2 4 2 5 3 2" xfId="13328" xr:uid="{00000000-0005-0000-0000-0000BA240000}"/>
    <cellStyle name="Normal 2 4 2 5 3 2 2" xfId="43659" xr:uid="{00000000-0005-0000-0000-0000BB240000}"/>
    <cellStyle name="Normal 2 4 2 5 3 2 3" xfId="28426" xr:uid="{00000000-0005-0000-0000-0000BC240000}"/>
    <cellStyle name="Normal 2 4 2 5 3 3" xfId="8308" xr:uid="{00000000-0005-0000-0000-0000BD240000}"/>
    <cellStyle name="Normal 2 4 2 5 3 3 2" xfId="38642" xr:uid="{00000000-0005-0000-0000-0000BE240000}"/>
    <cellStyle name="Normal 2 4 2 5 3 3 3" xfId="23409" xr:uid="{00000000-0005-0000-0000-0000BF240000}"/>
    <cellStyle name="Normal 2 4 2 5 3 4" xfId="33629" xr:uid="{00000000-0005-0000-0000-0000C0240000}"/>
    <cellStyle name="Normal 2 4 2 5 3 5" xfId="18396" xr:uid="{00000000-0005-0000-0000-0000C1240000}"/>
    <cellStyle name="Normal 2 4 2 5 4" xfId="4947" xr:uid="{00000000-0005-0000-0000-0000C2240000}"/>
    <cellStyle name="Normal 2 4 2 5 4 2" xfId="14999" xr:uid="{00000000-0005-0000-0000-0000C3240000}"/>
    <cellStyle name="Normal 2 4 2 5 4 2 2" xfId="45330" xr:uid="{00000000-0005-0000-0000-0000C4240000}"/>
    <cellStyle name="Normal 2 4 2 5 4 2 3" xfId="30097" xr:uid="{00000000-0005-0000-0000-0000C5240000}"/>
    <cellStyle name="Normal 2 4 2 5 4 3" xfId="9979" xr:uid="{00000000-0005-0000-0000-0000C6240000}"/>
    <cellStyle name="Normal 2 4 2 5 4 3 2" xfId="40313" xr:uid="{00000000-0005-0000-0000-0000C7240000}"/>
    <cellStyle name="Normal 2 4 2 5 4 3 3" xfId="25080" xr:uid="{00000000-0005-0000-0000-0000C8240000}"/>
    <cellStyle name="Normal 2 4 2 5 4 4" xfId="35300" xr:uid="{00000000-0005-0000-0000-0000C9240000}"/>
    <cellStyle name="Normal 2 4 2 5 4 5" xfId="20067" xr:uid="{00000000-0005-0000-0000-0000CA240000}"/>
    <cellStyle name="Normal 2 4 2 5 5" xfId="11657" xr:uid="{00000000-0005-0000-0000-0000CB240000}"/>
    <cellStyle name="Normal 2 4 2 5 5 2" xfId="41988" xr:uid="{00000000-0005-0000-0000-0000CC240000}"/>
    <cellStyle name="Normal 2 4 2 5 5 3" xfId="26755" xr:uid="{00000000-0005-0000-0000-0000CD240000}"/>
    <cellStyle name="Normal 2 4 2 5 6" xfId="6636" xr:uid="{00000000-0005-0000-0000-0000CE240000}"/>
    <cellStyle name="Normal 2 4 2 5 6 2" xfId="36971" xr:uid="{00000000-0005-0000-0000-0000CF240000}"/>
    <cellStyle name="Normal 2 4 2 5 6 3" xfId="21738" xr:uid="{00000000-0005-0000-0000-0000D0240000}"/>
    <cellStyle name="Normal 2 4 2 5 7" xfId="31959" xr:uid="{00000000-0005-0000-0000-0000D1240000}"/>
    <cellStyle name="Normal 2 4 2 5 8" xfId="16725" xr:uid="{00000000-0005-0000-0000-0000D2240000}"/>
    <cellStyle name="Normal 2 4 2 6" xfId="1981" xr:uid="{00000000-0005-0000-0000-0000D3240000}"/>
    <cellStyle name="Normal 2 4 2 6 2" xfId="3673" xr:uid="{00000000-0005-0000-0000-0000D4240000}"/>
    <cellStyle name="Normal 2 4 2 6 2 2" xfId="13746" xr:uid="{00000000-0005-0000-0000-0000D5240000}"/>
    <cellStyle name="Normal 2 4 2 6 2 2 2" xfId="44077" xr:uid="{00000000-0005-0000-0000-0000D6240000}"/>
    <cellStyle name="Normal 2 4 2 6 2 2 3" xfId="28844" xr:uid="{00000000-0005-0000-0000-0000D7240000}"/>
    <cellStyle name="Normal 2 4 2 6 2 3" xfId="8726" xr:uid="{00000000-0005-0000-0000-0000D8240000}"/>
    <cellStyle name="Normal 2 4 2 6 2 3 2" xfId="39060" xr:uid="{00000000-0005-0000-0000-0000D9240000}"/>
    <cellStyle name="Normal 2 4 2 6 2 3 3" xfId="23827" xr:uid="{00000000-0005-0000-0000-0000DA240000}"/>
    <cellStyle name="Normal 2 4 2 6 2 4" xfId="34047" xr:uid="{00000000-0005-0000-0000-0000DB240000}"/>
    <cellStyle name="Normal 2 4 2 6 2 5" xfId="18814" xr:uid="{00000000-0005-0000-0000-0000DC240000}"/>
    <cellStyle name="Normal 2 4 2 6 3" xfId="5365" xr:uid="{00000000-0005-0000-0000-0000DD240000}"/>
    <cellStyle name="Normal 2 4 2 6 3 2" xfId="15417" xr:uid="{00000000-0005-0000-0000-0000DE240000}"/>
    <cellStyle name="Normal 2 4 2 6 3 2 2" xfId="45748" xr:uid="{00000000-0005-0000-0000-0000DF240000}"/>
    <cellStyle name="Normal 2 4 2 6 3 2 3" xfId="30515" xr:uid="{00000000-0005-0000-0000-0000E0240000}"/>
    <cellStyle name="Normal 2 4 2 6 3 3" xfId="10397" xr:uid="{00000000-0005-0000-0000-0000E1240000}"/>
    <cellStyle name="Normal 2 4 2 6 3 3 2" xfId="40731" xr:uid="{00000000-0005-0000-0000-0000E2240000}"/>
    <cellStyle name="Normal 2 4 2 6 3 3 3" xfId="25498" xr:uid="{00000000-0005-0000-0000-0000E3240000}"/>
    <cellStyle name="Normal 2 4 2 6 3 4" xfId="35718" xr:uid="{00000000-0005-0000-0000-0000E4240000}"/>
    <cellStyle name="Normal 2 4 2 6 3 5" xfId="20485" xr:uid="{00000000-0005-0000-0000-0000E5240000}"/>
    <cellStyle name="Normal 2 4 2 6 4" xfId="12075" xr:uid="{00000000-0005-0000-0000-0000E6240000}"/>
    <cellStyle name="Normal 2 4 2 6 4 2" xfId="42406" xr:uid="{00000000-0005-0000-0000-0000E7240000}"/>
    <cellStyle name="Normal 2 4 2 6 4 3" xfId="27173" xr:uid="{00000000-0005-0000-0000-0000E8240000}"/>
    <cellStyle name="Normal 2 4 2 6 5" xfId="7054" xr:uid="{00000000-0005-0000-0000-0000E9240000}"/>
    <cellStyle name="Normal 2 4 2 6 5 2" xfId="37389" xr:uid="{00000000-0005-0000-0000-0000EA240000}"/>
    <cellStyle name="Normal 2 4 2 6 5 3" xfId="22156" xr:uid="{00000000-0005-0000-0000-0000EB240000}"/>
    <cellStyle name="Normal 2 4 2 6 6" xfId="32377" xr:uid="{00000000-0005-0000-0000-0000EC240000}"/>
    <cellStyle name="Normal 2 4 2 6 7" xfId="17143" xr:uid="{00000000-0005-0000-0000-0000ED240000}"/>
    <cellStyle name="Normal 2 4 2 7" xfId="2832" xr:uid="{00000000-0005-0000-0000-0000EE240000}"/>
    <cellStyle name="Normal 2 4 2 7 2" xfId="12910" xr:uid="{00000000-0005-0000-0000-0000EF240000}"/>
    <cellStyle name="Normal 2 4 2 7 2 2" xfId="43241" xr:uid="{00000000-0005-0000-0000-0000F0240000}"/>
    <cellStyle name="Normal 2 4 2 7 2 3" xfId="28008" xr:uid="{00000000-0005-0000-0000-0000F1240000}"/>
    <cellStyle name="Normal 2 4 2 7 3" xfId="7890" xr:uid="{00000000-0005-0000-0000-0000F2240000}"/>
    <cellStyle name="Normal 2 4 2 7 3 2" xfId="38224" xr:uid="{00000000-0005-0000-0000-0000F3240000}"/>
    <cellStyle name="Normal 2 4 2 7 3 3" xfId="22991" xr:uid="{00000000-0005-0000-0000-0000F4240000}"/>
    <cellStyle name="Normal 2 4 2 7 4" xfId="33211" xr:uid="{00000000-0005-0000-0000-0000F5240000}"/>
    <cellStyle name="Normal 2 4 2 7 5" xfId="17978" xr:uid="{00000000-0005-0000-0000-0000F6240000}"/>
    <cellStyle name="Normal 2 4 2 8" xfId="4526" xr:uid="{00000000-0005-0000-0000-0000F7240000}"/>
    <cellStyle name="Normal 2 4 2 8 2" xfId="14581" xr:uid="{00000000-0005-0000-0000-0000F8240000}"/>
    <cellStyle name="Normal 2 4 2 8 2 2" xfId="44912" xr:uid="{00000000-0005-0000-0000-0000F9240000}"/>
    <cellStyle name="Normal 2 4 2 8 2 3" xfId="29679" xr:uid="{00000000-0005-0000-0000-0000FA240000}"/>
    <cellStyle name="Normal 2 4 2 8 3" xfId="9561" xr:uid="{00000000-0005-0000-0000-0000FB240000}"/>
    <cellStyle name="Normal 2 4 2 8 3 2" xfId="39895" xr:uid="{00000000-0005-0000-0000-0000FC240000}"/>
    <cellStyle name="Normal 2 4 2 8 3 3" xfId="24662" xr:uid="{00000000-0005-0000-0000-0000FD240000}"/>
    <cellStyle name="Normal 2 4 2 8 4" xfId="34882" xr:uid="{00000000-0005-0000-0000-0000FE240000}"/>
    <cellStyle name="Normal 2 4 2 8 5" xfId="19649" xr:uid="{00000000-0005-0000-0000-0000FF240000}"/>
    <cellStyle name="Normal 2 4 2 9" xfId="11237" xr:uid="{00000000-0005-0000-0000-000000250000}"/>
    <cellStyle name="Normal 2 4 2 9 2" xfId="41570" xr:uid="{00000000-0005-0000-0000-000001250000}"/>
    <cellStyle name="Normal 2 4 2 9 3" xfId="26337" xr:uid="{00000000-0005-0000-0000-000002250000}"/>
    <cellStyle name="Normal 2 5" xfId="849" xr:uid="{00000000-0005-0000-0000-000003250000}"/>
    <cellStyle name="Normal 2 5 10" xfId="6217" xr:uid="{00000000-0005-0000-0000-000004250000}"/>
    <cellStyle name="Normal 2 5 10 2" xfId="36554" xr:uid="{00000000-0005-0000-0000-000005250000}"/>
    <cellStyle name="Normal 2 5 10 3" xfId="21321" xr:uid="{00000000-0005-0000-0000-000006250000}"/>
    <cellStyle name="Normal 2 5 11" xfId="31545" xr:uid="{00000000-0005-0000-0000-000007250000}"/>
    <cellStyle name="Normal 2 5 12" xfId="16306" xr:uid="{00000000-0005-0000-0000-000008250000}"/>
    <cellStyle name="Normal 2 5 13" xfId="46644" xr:uid="{00000000-0005-0000-0000-000009250000}"/>
    <cellStyle name="Normal 2 5 14" xfId="46823" xr:uid="{00000000-0005-0000-0000-00000A250000}"/>
    <cellStyle name="Normal 2 5 2" xfId="1181" xr:uid="{00000000-0005-0000-0000-00000B250000}"/>
    <cellStyle name="Normal 2 5 2 10" xfId="31597" xr:uid="{00000000-0005-0000-0000-00000C250000}"/>
    <cellStyle name="Normal 2 5 2 11" xfId="16360" xr:uid="{00000000-0005-0000-0000-00000D250000}"/>
    <cellStyle name="Normal 2 5 2 2" xfId="1289" xr:uid="{00000000-0005-0000-0000-00000E250000}"/>
    <cellStyle name="Normal 2 5 2 2 10" xfId="16464" xr:uid="{00000000-0005-0000-0000-00000F250000}"/>
    <cellStyle name="Normal 2 5 2 2 2" xfId="1506" xr:uid="{00000000-0005-0000-0000-000010250000}"/>
    <cellStyle name="Normal 2 5 2 2 2 2" xfId="1927" xr:uid="{00000000-0005-0000-0000-000011250000}"/>
    <cellStyle name="Normal 2 5 2 2 2 2 2" xfId="2766" xr:uid="{00000000-0005-0000-0000-000012250000}"/>
    <cellStyle name="Normal 2 5 2 2 2 2 2 2" xfId="4456" xr:uid="{00000000-0005-0000-0000-000013250000}"/>
    <cellStyle name="Normal 2 5 2 2 2 2 2 2 2" xfId="14529" xr:uid="{00000000-0005-0000-0000-000014250000}"/>
    <cellStyle name="Normal 2 5 2 2 2 2 2 2 2 2" xfId="44860" xr:uid="{00000000-0005-0000-0000-000015250000}"/>
    <cellStyle name="Normal 2 5 2 2 2 2 2 2 2 3" xfId="29627" xr:uid="{00000000-0005-0000-0000-000016250000}"/>
    <cellStyle name="Normal 2 5 2 2 2 2 2 2 3" xfId="9509" xr:uid="{00000000-0005-0000-0000-000017250000}"/>
    <cellStyle name="Normal 2 5 2 2 2 2 2 2 3 2" xfId="39843" xr:uid="{00000000-0005-0000-0000-000018250000}"/>
    <cellStyle name="Normal 2 5 2 2 2 2 2 2 3 3" xfId="24610" xr:uid="{00000000-0005-0000-0000-000019250000}"/>
    <cellStyle name="Normal 2 5 2 2 2 2 2 2 4" xfId="34830" xr:uid="{00000000-0005-0000-0000-00001A250000}"/>
    <cellStyle name="Normal 2 5 2 2 2 2 2 2 5" xfId="19597" xr:uid="{00000000-0005-0000-0000-00001B250000}"/>
    <cellStyle name="Normal 2 5 2 2 2 2 2 3" xfId="6148" xr:uid="{00000000-0005-0000-0000-00001C250000}"/>
    <cellStyle name="Normal 2 5 2 2 2 2 2 3 2" xfId="16200" xr:uid="{00000000-0005-0000-0000-00001D250000}"/>
    <cellStyle name="Normal 2 5 2 2 2 2 2 3 2 2" xfId="46531" xr:uid="{00000000-0005-0000-0000-00001E250000}"/>
    <cellStyle name="Normal 2 5 2 2 2 2 2 3 2 3" xfId="31298" xr:uid="{00000000-0005-0000-0000-00001F250000}"/>
    <cellStyle name="Normal 2 5 2 2 2 2 2 3 3" xfId="11180" xr:uid="{00000000-0005-0000-0000-000020250000}"/>
    <cellStyle name="Normal 2 5 2 2 2 2 2 3 3 2" xfId="41514" xr:uid="{00000000-0005-0000-0000-000021250000}"/>
    <cellStyle name="Normal 2 5 2 2 2 2 2 3 3 3" xfId="26281" xr:uid="{00000000-0005-0000-0000-000022250000}"/>
    <cellStyle name="Normal 2 5 2 2 2 2 2 3 4" xfId="36501" xr:uid="{00000000-0005-0000-0000-000023250000}"/>
    <cellStyle name="Normal 2 5 2 2 2 2 2 3 5" xfId="21268" xr:uid="{00000000-0005-0000-0000-000024250000}"/>
    <cellStyle name="Normal 2 5 2 2 2 2 2 4" xfId="12858" xr:uid="{00000000-0005-0000-0000-000025250000}"/>
    <cellStyle name="Normal 2 5 2 2 2 2 2 4 2" xfId="43189" xr:uid="{00000000-0005-0000-0000-000026250000}"/>
    <cellStyle name="Normal 2 5 2 2 2 2 2 4 3" xfId="27956" xr:uid="{00000000-0005-0000-0000-000027250000}"/>
    <cellStyle name="Normal 2 5 2 2 2 2 2 5" xfId="7837" xr:uid="{00000000-0005-0000-0000-000028250000}"/>
    <cellStyle name="Normal 2 5 2 2 2 2 2 5 2" xfId="38172" xr:uid="{00000000-0005-0000-0000-000029250000}"/>
    <cellStyle name="Normal 2 5 2 2 2 2 2 5 3" xfId="22939" xr:uid="{00000000-0005-0000-0000-00002A250000}"/>
    <cellStyle name="Normal 2 5 2 2 2 2 2 6" xfId="33160" xr:uid="{00000000-0005-0000-0000-00002B250000}"/>
    <cellStyle name="Normal 2 5 2 2 2 2 2 7" xfId="17926" xr:uid="{00000000-0005-0000-0000-00002C250000}"/>
    <cellStyle name="Normal 2 5 2 2 2 2 3" xfId="3619" xr:uid="{00000000-0005-0000-0000-00002D250000}"/>
    <cellStyle name="Normal 2 5 2 2 2 2 3 2" xfId="13693" xr:uid="{00000000-0005-0000-0000-00002E250000}"/>
    <cellStyle name="Normal 2 5 2 2 2 2 3 2 2" xfId="44024" xr:uid="{00000000-0005-0000-0000-00002F250000}"/>
    <cellStyle name="Normal 2 5 2 2 2 2 3 2 3" xfId="28791" xr:uid="{00000000-0005-0000-0000-000030250000}"/>
    <cellStyle name="Normal 2 5 2 2 2 2 3 3" xfId="8673" xr:uid="{00000000-0005-0000-0000-000031250000}"/>
    <cellStyle name="Normal 2 5 2 2 2 2 3 3 2" xfId="39007" xr:uid="{00000000-0005-0000-0000-000032250000}"/>
    <cellStyle name="Normal 2 5 2 2 2 2 3 3 3" xfId="23774" xr:uid="{00000000-0005-0000-0000-000033250000}"/>
    <cellStyle name="Normal 2 5 2 2 2 2 3 4" xfId="33994" xr:uid="{00000000-0005-0000-0000-000034250000}"/>
    <cellStyle name="Normal 2 5 2 2 2 2 3 5" xfId="18761" xr:uid="{00000000-0005-0000-0000-000035250000}"/>
    <cellStyle name="Normal 2 5 2 2 2 2 4" xfId="5312" xr:uid="{00000000-0005-0000-0000-000036250000}"/>
    <cellStyle name="Normal 2 5 2 2 2 2 4 2" xfId="15364" xr:uid="{00000000-0005-0000-0000-000037250000}"/>
    <cellStyle name="Normal 2 5 2 2 2 2 4 2 2" xfId="45695" xr:uid="{00000000-0005-0000-0000-000038250000}"/>
    <cellStyle name="Normal 2 5 2 2 2 2 4 2 3" xfId="30462" xr:uid="{00000000-0005-0000-0000-000039250000}"/>
    <cellStyle name="Normal 2 5 2 2 2 2 4 3" xfId="10344" xr:uid="{00000000-0005-0000-0000-00003A250000}"/>
    <cellStyle name="Normal 2 5 2 2 2 2 4 3 2" xfId="40678" xr:uid="{00000000-0005-0000-0000-00003B250000}"/>
    <cellStyle name="Normal 2 5 2 2 2 2 4 3 3" xfId="25445" xr:uid="{00000000-0005-0000-0000-00003C250000}"/>
    <cellStyle name="Normal 2 5 2 2 2 2 4 4" xfId="35665" xr:uid="{00000000-0005-0000-0000-00003D250000}"/>
    <cellStyle name="Normal 2 5 2 2 2 2 4 5" xfId="20432" xr:uid="{00000000-0005-0000-0000-00003E250000}"/>
    <cellStyle name="Normal 2 5 2 2 2 2 5" xfId="12022" xr:uid="{00000000-0005-0000-0000-00003F250000}"/>
    <cellStyle name="Normal 2 5 2 2 2 2 5 2" xfId="42353" xr:uid="{00000000-0005-0000-0000-000040250000}"/>
    <cellStyle name="Normal 2 5 2 2 2 2 5 3" xfId="27120" xr:uid="{00000000-0005-0000-0000-000041250000}"/>
    <cellStyle name="Normal 2 5 2 2 2 2 6" xfId="7001" xr:uid="{00000000-0005-0000-0000-000042250000}"/>
    <cellStyle name="Normal 2 5 2 2 2 2 6 2" xfId="37336" xr:uid="{00000000-0005-0000-0000-000043250000}"/>
    <cellStyle name="Normal 2 5 2 2 2 2 6 3" xfId="22103" xr:uid="{00000000-0005-0000-0000-000044250000}"/>
    <cellStyle name="Normal 2 5 2 2 2 2 7" xfId="32324" xr:uid="{00000000-0005-0000-0000-000045250000}"/>
    <cellStyle name="Normal 2 5 2 2 2 2 8" xfId="17090" xr:uid="{00000000-0005-0000-0000-000046250000}"/>
    <cellStyle name="Normal 2 5 2 2 2 3" xfId="2348" xr:uid="{00000000-0005-0000-0000-000047250000}"/>
    <cellStyle name="Normal 2 5 2 2 2 3 2" xfId="4038" xr:uid="{00000000-0005-0000-0000-000048250000}"/>
    <cellStyle name="Normal 2 5 2 2 2 3 2 2" xfId="14111" xr:uid="{00000000-0005-0000-0000-000049250000}"/>
    <cellStyle name="Normal 2 5 2 2 2 3 2 2 2" xfId="44442" xr:uid="{00000000-0005-0000-0000-00004A250000}"/>
    <cellStyle name="Normal 2 5 2 2 2 3 2 2 3" xfId="29209" xr:uid="{00000000-0005-0000-0000-00004B250000}"/>
    <cellStyle name="Normal 2 5 2 2 2 3 2 3" xfId="9091" xr:uid="{00000000-0005-0000-0000-00004C250000}"/>
    <cellStyle name="Normal 2 5 2 2 2 3 2 3 2" xfId="39425" xr:uid="{00000000-0005-0000-0000-00004D250000}"/>
    <cellStyle name="Normal 2 5 2 2 2 3 2 3 3" xfId="24192" xr:uid="{00000000-0005-0000-0000-00004E250000}"/>
    <cellStyle name="Normal 2 5 2 2 2 3 2 4" xfId="34412" xr:uid="{00000000-0005-0000-0000-00004F250000}"/>
    <cellStyle name="Normal 2 5 2 2 2 3 2 5" xfId="19179" xr:uid="{00000000-0005-0000-0000-000050250000}"/>
    <cellStyle name="Normal 2 5 2 2 2 3 3" xfId="5730" xr:uid="{00000000-0005-0000-0000-000051250000}"/>
    <cellStyle name="Normal 2 5 2 2 2 3 3 2" xfId="15782" xr:uid="{00000000-0005-0000-0000-000052250000}"/>
    <cellStyle name="Normal 2 5 2 2 2 3 3 2 2" xfId="46113" xr:uid="{00000000-0005-0000-0000-000053250000}"/>
    <cellStyle name="Normal 2 5 2 2 2 3 3 2 3" xfId="30880" xr:uid="{00000000-0005-0000-0000-000054250000}"/>
    <cellStyle name="Normal 2 5 2 2 2 3 3 3" xfId="10762" xr:uid="{00000000-0005-0000-0000-000055250000}"/>
    <cellStyle name="Normal 2 5 2 2 2 3 3 3 2" xfId="41096" xr:uid="{00000000-0005-0000-0000-000056250000}"/>
    <cellStyle name="Normal 2 5 2 2 2 3 3 3 3" xfId="25863" xr:uid="{00000000-0005-0000-0000-000057250000}"/>
    <cellStyle name="Normal 2 5 2 2 2 3 3 4" xfId="36083" xr:uid="{00000000-0005-0000-0000-000058250000}"/>
    <cellStyle name="Normal 2 5 2 2 2 3 3 5" xfId="20850" xr:uid="{00000000-0005-0000-0000-000059250000}"/>
    <cellStyle name="Normal 2 5 2 2 2 3 4" xfId="12440" xr:uid="{00000000-0005-0000-0000-00005A250000}"/>
    <cellStyle name="Normal 2 5 2 2 2 3 4 2" xfId="42771" xr:uid="{00000000-0005-0000-0000-00005B250000}"/>
    <cellStyle name="Normal 2 5 2 2 2 3 4 3" xfId="27538" xr:uid="{00000000-0005-0000-0000-00005C250000}"/>
    <cellStyle name="Normal 2 5 2 2 2 3 5" xfId="7419" xr:uid="{00000000-0005-0000-0000-00005D250000}"/>
    <cellStyle name="Normal 2 5 2 2 2 3 5 2" xfId="37754" xr:uid="{00000000-0005-0000-0000-00005E250000}"/>
    <cellStyle name="Normal 2 5 2 2 2 3 5 3" xfId="22521" xr:uid="{00000000-0005-0000-0000-00005F250000}"/>
    <cellStyle name="Normal 2 5 2 2 2 3 6" xfId="32742" xr:uid="{00000000-0005-0000-0000-000060250000}"/>
    <cellStyle name="Normal 2 5 2 2 2 3 7" xfId="17508" xr:uid="{00000000-0005-0000-0000-000061250000}"/>
    <cellStyle name="Normal 2 5 2 2 2 4" xfId="3201" xr:uid="{00000000-0005-0000-0000-000062250000}"/>
    <cellStyle name="Normal 2 5 2 2 2 4 2" xfId="13275" xr:uid="{00000000-0005-0000-0000-000063250000}"/>
    <cellStyle name="Normal 2 5 2 2 2 4 2 2" xfId="43606" xr:uid="{00000000-0005-0000-0000-000064250000}"/>
    <cellStyle name="Normal 2 5 2 2 2 4 2 3" xfId="28373" xr:uid="{00000000-0005-0000-0000-000065250000}"/>
    <cellStyle name="Normal 2 5 2 2 2 4 3" xfId="8255" xr:uid="{00000000-0005-0000-0000-000066250000}"/>
    <cellStyle name="Normal 2 5 2 2 2 4 3 2" xfId="38589" xr:uid="{00000000-0005-0000-0000-000067250000}"/>
    <cellStyle name="Normal 2 5 2 2 2 4 3 3" xfId="23356" xr:uid="{00000000-0005-0000-0000-000068250000}"/>
    <cellStyle name="Normal 2 5 2 2 2 4 4" xfId="33576" xr:uid="{00000000-0005-0000-0000-000069250000}"/>
    <cellStyle name="Normal 2 5 2 2 2 4 5" xfId="18343" xr:uid="{00000000-0005-0000-0000-00006A250000}"/>
    <cellStyle name="Normal 2 5 2 2 2 5" xfId="4894" xr:uid="{00000000-0005-0000-0000-00006B250000}"/>
    <cellStyle name="Normal 2 5 2 2 2 5 2" xfId="14946" xr:uid="{00000000-0005-0000-0000-00006C250000}"/>
    <cellStyle name="Normal 2 5 2 2 2 5 2 2" xfId="45277" xr:uid="{00000000-0005-0000-0000-00006D250000}"/>
    <cellStyle name="Normal 2 5 2 2 2 5 2 3" xfId="30044" xr:uid="{00000000-0005-0000-0000-00006E250000}"/>
    <cellStyle name="Normal 2 5 2 2 2 5 3" xfId="9926" xr:uid="{00000000-0005-0000-0000-00006F250000}"/>
    <cellStyle name="Normal 2 5 2 2 2 5 3 2" xfId="40260" xr:uid="{00000000-0005-0000-0000-000070250000}"/>
    <cellStyle name="Normal 2 5 2 2 2 5 3 3" xfId="25027" xr:uid="{00000000-0005-0000-0000-000071250000}"/>
    <cellStyle name="Normal 2 5 2 2 2 5 4" xfId="35247" xr:uid="{00000000-0005-0000-0000-000072250000}"/>
    <cellStyle name="Normal 2 5 2 2 2 5 5" xfId="20014" xr:uid="{00000000-0005-0000-0000-000073250000}"/>
    <cellStyle name="Normal 2 5 2 2 2 6" xfId="11604" xr:uid="{00000000-0005-0000-0000-000074250000}"/>
    <cellStyle name="Normal 2 5 2 2 2 6 2" xfId="41935" xr:uid="{00000000-0005-0000-0000-000075250000}"/>
    <cellStyle name="Normal 2 5 2 2 2 6 3" xfId="26702" xr:uid="{00000000-0005-0000-0000-000076250000}"/>
    <cellStyle name="Normal 2 5 2 2 2 7" xfId="6583" xr:uid="{00000000-0005-0000-0000-000077250000}"/>
    <cellStyle name="Normal 2 5 2 2 2 7 2" xfId="36918" xr:uid="{00000000-0005-0000-0000-000078250000}"/>
    <cellStyle name="Normal 2 5 2 2 2 7 3" xfId="21685" xr:uid="{00000000-0005-0000-0000-000079250000}"/>
    <cellStyle name="Normal 2 5 2 2 2 8" xfId="31906" xr:uid="{00000000-0005-0000-0000-00007A250000}"/>
    <cellStyle name="Normal 2 5 2 2 2 9" xfId="16672" xr:uid="{00000000-0005-0000-0000-00007B250000}"/>
    <cellStyle name="Normal 2 5 2 2 3" xfId="1719" xr:uid="{00000000-0005-0000-0000-00007C250000}"/>
    <cellStyle name="Normal 2 5 2 2 3 2" xfId="2558" xr:uid="{00000000-0005-0000-0000-00007D250000}"/>
    <cellStyle name="Normal 2 5 2 2 3 2 2" xfId="4248" xr:uid="{00000000-0005-0000-0000-00007E250000}"/>
    <cellStyle name="Normal 2 5 2 2 3 2 2 2" xfId="14321" xr:uid="{00000000-0005-0000-0000-00007F250000}"/>
    <cellStyle name="Normal 2 5 2 2 3 2 2 2 2" xfId="44652" xr:uid="{00000000-0005-0000-0000-000080250000}"/>
    <cellStyle name="Normal 2 5 2 2 3 2 2 2 3" xfId="29419" xr:uid="{00000000-0005-0000-0000-000081250000}"/>
    <cellStyle name="Normal 2 5 2 2 3 2 2 3" xfId="9301" xr:uid="{00000000-0005-0000-0000-000082250000}"/>
    <cellStyle name="Normal 2 5 2 2 3 2 2 3 2" xfId="39635" xr:uid="{00000000-0005-0000-0000-000083250000}"/>
    <cellStyle name="Normal 2 5 2 2 3 2 2 3 3" xfId="24402" xr:uid="{00000000-0005-0000-0000-000084250000}"/>
    <cellStyle name="Normal 2 5 2 2 3 2 2 4" xfId="34622" xr:uid="{00000000-0005-0000-0000-000085250000}"/>
    <cellStyle name="Normal 2 5 2 2 3 2 2 5" xfId="19389" xr:uid="{00000000-0005-0000-0000-000086250000}"/>
    <cellStyle name="Normal 2 5 2 2 3 2 3" xfId="5940" xr:uid="{00000000-0005-0000-0000-000087250000}"/>
    <cellStyle name="Normal 2 5 2 2 3 2 3 2" xfId="15992" xr:uid="{00000000-0005-0000-0000-000088250000}"/>
    <cellStyle name="Normal 2 5 2 2 3 2 3 2 2" xfId="46323" xr:uid="{00000000-0005-0000-0000-000089250000}"/>
    <cellStyle name="Normal 2 5 2 2 3 2 3 2 3" xfId="31090" xr:uid="{00000000-0005-0000-0000-00008A250000}"/>
    <cellStyle name="Normal 2 5 2 2 3 2 3 3" xfId="10972" xr:uid="{00000000-0005-0000-0000-00008B250000}"/>
    <cellStyle name="Normal 2 5 2 2 3 2 3 3 2" xfId="41306" xr:uid="{00000000-0005-0000-0000-00008C250000}"/>
    <cellStyle name="Normal 2 5 2 2 3 2 3 3 3" xfId="26073" xr:uid="{00000000-0005-0000-0000-00008D250000}"/>
    <cellStyle name="Normal 2 5 2 2 3 2 3 4" xfId="36293" xr:uid="{00000000-0005-0000-0000-00008E250000}"/>
    <cellStyle name="Normal 2 5 2 2 3 2 3 5" xfId="21060" xr:uid="{00000000-0005-0000-0000-00008F250000}"/>
    <cellStyle name="Normal 2 5 2 2 3 2 4" xfId="12650" xr:uid="{00000000-0005-0000-0000-000090250000}"/>
    <cellStyle name="Normal 2 5 2 2 3 2 4 2" xfId="42981" xr:uid="{00000000-0005-0000-0000-000091250000}"/>
    <cellStyle name="Normal 2 5 2 2 3 2 4 3" xfId="27748" xr:uid="{00000000-0005-0000-0000-000092250000}"/>
    <cellStyle name="Normal 2 5 2 2 3 2 5" xfId="7629" xr:uid="{00000000-0005-0000-0000-000093250000}"/>
    <cellStyle name="Normal 2 5 2 2 3 2 5 2" xfId="37964" xr:uid="{00000000-0005-0000-0000-000094250000}"/>
    <cellStyle name="Normal 2 5 2 2 3 2 5 3" xfId="22731" xr:uid="{00000000-0005-0000-0000-000095250000}"/>
    <cellStyle name="Normal 2 5 2 2 3 2 6" xfId="32952" xr:uid="{00000000-0005-0000-0000-000096250000}"/>
    <cellStyle name="Normal 2 5 2 2 3 2 7" xfId="17718" xr:uid="{00000000-0005-0000-0000-000097250000}"/>
    <cellStyle name="Normal 2 5 2 2 3 3" xfId="3411" xr:uid="{00000000-0005-0000-0000-000098250000}"/>
    <cellStyle name="Normal 2 5 2 2 3 3 2" xfId="13485" xr:uid="{00000000-0005-0000-0000-000099250000}"/>
    <cellStyle name="Normal 2 5 2 2 3 3 2 2" xfId="43816" xr:uid="{00000000-0005-0000-0000-00009A250000}"/>
    <cellStyle name="Normal 2 5 2 2 3 3 2 3" xfId="28583" xr:uid="{00000000-0005-0000-0000-00009B250000}"/>
    <cellStyle name="Normal 2 5 2 2 3 3 3" xfId="8465" xr:uid="{00000000-0005-0000-0000-00009C250000}"/>
    <cellStyle name="Normal 2 5 2 2 3 3 3 2" xfId="38799" xr:uid="{00000000-0005-0000-0000-00009D250000}"/>
    <cellStyle name="Normal 2 5 2 2 3 3 3 3" xfId="23566" xr:uid="{00000000-0005-0000-0000-00009E250000}"/>
    <cellStyle name="Normal 2 5 2 2 3 3 4" xfId="33786" xr:uid="{00000000-0005-0000-0000-00009F250000}"/>
    <cellStyle name="Normal 2 5 2 2 3 3 5" xfId="18553" xr:uid="{00000000-0005-0000-0000-0000A0250000}"/>
    <cellStyle name="Normal 2 5 2 2 3 4" xfId="5104" xr:uid="{00000000-0005-0000-0000-0000A1250000}"/>
    <cellStyle name="Normal 2 5 2 2 3 4 2" xfId="15156" xr:uid="{00000000-0005-0000-0000-0000A2250000}"/>
    <cellStyle name="Normal 2 5 2 2 3 4 2 2" xfId="45487" xr:uid="{00000000-0005-0000-0000-0000A3250000}"/>
    <cellStyle name="Normal 2 5 2 2 3 4 2 3" xfId="30254" xr:uid="{00000000-0005-0000-0000-0000A4250000}"/>
    <cellStyle name="Normal 2 5 2 2 3 4 3" xfId="10136" xr:uid="{00000000-0005-0000-0000-0000A5250000}"/>
    <cellStyle name="Normal 2 5 2 2 3 4 3 2" xfId="40470" xr:uid="{00000000-0005-0000-0000-0000A6250000}"/>
    <cellStyle name="Normal 2 5 2 2 3 4 3 3" xfId="25237" xr:uid="{00000000-0005-0000-0000-0000A7250000}"/>
    <cellStyle name="Normal 2 5 2 2 3 4 4" xfId="35457" xr:uid="{00000000-0005-0000-0000-0000A8250000}"/>
    <cellStyle name="Normal 2 5 2 2 3 4 5" xfId="20224" xr:uid="{00000000-0005-0000-0000-0000A9250000}"/>
    <cellStyle name="Normal 2 5 2 2 3 5" xfId="11814" xr:uid="{00000000-0005-0000-0000-0000AA250000}"/>
    <cellStyle name="Normal 2 5 2 2 3 5 2" xfId="42145" xr:uid="{00000000-0005-0000-0000-0000AB250000}"/>
    <cellStyle name="Normal 2 5 2 2 3 5 3" xfId="26912" xr:uid="{00000000-0005-0000-0000-0000AC250000}"/>
    <cellStyle name="Normal 2 5 2 2 3 6" xfId="6793" xr:uid="{00000000-0005-0000-0000-0000AD250000}"/>
    <cellStyle name="Normal 2 5 2 2 3 6 2" xfId="37128" xr:uid="{00000000-0005-0000-0000-0000AE250000}"/>
    <cellStyle name="Normal 2 5 2 2 3 6 3" xfId="21895" xr:uid="{00000000-0005-0000-0000-0000AF250000}"/>
    <cellStyle name="Normal 2 5 2 2 3 7" xfId="32116" xr:uid="{00000000-0005-0000-0000-0000B0250000}"/>
    <cellStyle name="Normal 2 5 2 2 3 8" xfId="16882" xr:uid="{00000000-0005-0000-0000-0000B1250000}"/>
    <cellStyle name="Normal 2 5 2 2 4" xfId="2140" xr:uid="{00000000-0005-0000-0000-0000B2250000}"/>
    <cellStyle name="Normal 2 5 2 2 4 2" xfId="3830" xr:uid="{00000000-0005-0000-0000-0000B3250000}"/>
    <cellStyle name="Normal 2 5 2 2 4 2 2" xfId="13903" xr:uid="{00000000-0005-0000-0000-0000B4250000}"/>
    <cellStyle name="Normal 2 5 2 2 4 2 2 2" xfId="44234" xr:uid="{00000000-0005-0000-0000-0000B5250000}"/>
    <cellStyle name="Normal 2 5 2 2 4 2 2 3" xfId="29001" xr:uid="{00000000-0005-0000-0000-0000B6250000}"/>
    <cellStyle name="Normal 2 5 2 2 4 2 3" xfId="8883" xr:uid="{00000000-0005-0000-0000-0000B7250000}"/>
    <cellStyle name="Normal 2 5 2 2 4 2 3 2" xfId="39217" xr:uid="{00000000-0005-0000-0000-0000B8250000}"/>
    <cellStyle name="Normal 2 5 2 2 4 2 3 3" xfId="23984" xr:uid="{00000000-0005-0000-0000-0000B9250000}"/>
    <cellStyle name="Normal 2 5 2 2 4 2 4" xfId="34204" xr:uid="{00000000-0005-0000-0000-0000BA250000}"/>
    <cellStyle name="Normal 2 5 2 2 4 2 5" xfId="18971" xr:uid="{00000000-0005-0000-0000-0000BB250000}"/>
    <cellStyle name="Normal 2 5 2 2 4 3" xfId="5522" xr:uid="{00000000-0005-0000-0000-0000BC250000}"/>
    <cellStyle name="Normal 2 5 2 2 4 3 2" xfId="15574" xr:uid="{00000000-0005-0000-0000-0000BD250000}"/>
    <cellStyle name="Normal 2 5 2 2 4 3 2 2" xfId="45905" xr:uid="{00000000-0005-0000-0000-0000BE250000}"/>
    <cellStyle name="Normal 2 5 2 2 4 3 2 3" xfId="30672" xr:uid="{00000000-0005-0000-0000-0000BF250000}"/>
    <cellStyle name="Normal 2 5 2 2 4 3 3" xfId="10554" xr:uid="{00000000-0005-0000-0000-0000C0250000}"/>
    <cellStyle name="Normal 2 5 2 2 4 3 3 2" xfId="40888" xr:uid="{00000000-0005-0000-0000-0000C1250000}"/>
    <cellStyle name="Normal 2 5 2 2 4 3 3 3" xfId="25655" xr:uid="{00000000-0005-0000-0000-0000C2250000}"/>
    <cellStyle name="Normal 2 5 2 2 4 3 4" xfId="35875" xr:uid="{00000000-0005-0000-0000-0000C3250000}"/>
    <cellStyle name="Normal 2 5 2 2 4 3 5" xfId="20642" xr:uid="{00000000-0005-0000-0000-0000C4250000}"/>
    <cellStyle name="Normal 2 5 2 2 4 4" xfId="12232" xr:uid="{00000000-0005-0000-0000-0000C5250000}"/>
    <cellStyle name="Normal 2 5 2 2 4 4 2" xfId="42563" xr:uid="{00000000-0005-0000-0000-0000C6250000}"/>
    <cellStyle name="Normal 2 5 2 2 4 4 3" xfId="27330" xr:uid="{00000000-0005-0000-0000-0000C7250000}"/>
    <cellStyle name="Normal 2 5 2 2 4 5" xfId="7211" xr:uid="{00000000-0005-0000-0000-0000C8250000}"/>
    <cellStyle name="Normal 2 5 2 2 4 5 2" xfId="37546" xr:uid="{00000000-0005-0000-0000-0000C9250000}"/>
    <cellStyle name="Normal 2 5 2 2 4 5 3" xfId="22313" xr:uid="{00000000-0005-0000-0000-0000CA250000}"/>
    <cellStyle name="Normal 2 5 2 2 4 6" xfId="32534" xr:uid="{00000000-0005-0000-0000-0000CB250000}"/>
    <cellStyle name="Normal 2 5 2 2 4 7" xfId="17300" xr:uid="{00000000-0005-0000-0000-0000CC250000}"/>
    <cellStyle name="Normal 2 5 2 2 5" xfId="2993" xr:uid="{00000000-0005-0000-0000-0000CD250000}"/>
    <cellStyle name="Normal 2 5 2 2 5 2" xfId="13067" xr:uid="{00000000-0005-0000-0000-0000CE250000}"/>
    <cellStyle name="Normal 2 5 2 2 5 2 2" xfId="43398" xr:uid="{00000000-0005-0000-0000-0000CF250000}"/>
    <cellStyle name="Normal 2 5 2 2 5 2 3" xfId="28165" xr:uid="{00000000-0005-0000-0000-0000D0250000}"/>
    <cellStyle name="Normal 2 5 2 2 5 3" xfId="8047" xr:uid="{00000000-0005-0000-0000-0000D1250000}"/>
    <cellStyle name="Normal 2 5 2 2 5 3 2" xfId="38381" xr:uid="{00000000-0005-0000-0000-0000D2250000}"/>
    <cellStyle name="Normal 2 5 2 2 5 3 3" xfId="23148" xr:uid="{00000000-0005-0000-0000-0000D3250000}"/>
    <cellStyle name="Normal 2 5 2 2 5 4" xfId="33368" xr:uid="{00000000-0005-0000-0000-0000D4250000}"/>
    <cellStyle name="Normal 2 5 2 2 5 5" xfId="18135" xr:uid="{00000000-0005-0000-0000-0000D5250000}"/>
    <cellStyle name="Normal 2 5 2 2 6" xfId="4686" xr:uid="{00000000-0005-0000-0000-0000D6250000}"/>
    <cellStyle name="Normal 2 5 2 2 6 2" xfId="14738" xr:uid="{00000000-0005-0000-0000-0000D7250000}"/>
    <cellStyle name="Normal 2 5 2 2 6 2 2" xfId="45069" xr:uid="{00000000-0005-0000-0000-0000D8250000}"/>
    <cellStyle name="Normal 2 5 2 2 6 2 3" xfId="29836" xr:uid="{00000000-0005-0000-0000-0000D9250000}"/>
    <cellStyle name="Normal 2 5 2 2 6 3" xfId="9718" xr:uid="{00000000-0005-0000-0000-0000DA250000}"/>
    <cellStyle name="Normal 2 5 2 2 6 3 2" xfId="40052" xr:uid="{00000000-0005-0000-0000-0000DB250000}"/>
    <cellStyle name="Normal 2 5 2 2 6 3 3" xfId="24819" xr:uid="{00000000-0005-0000-0000-0000DC250000}"/>
    <cellStyle name="Normal 2 5 2 2 6 4" xfId="35039" xr:uid="{00000000-0005-0000-0000-0000DD250000}"/>
    <cellStyle name="Normal 2 5 2 2 6 5" xfId="19806" xr:uid="{00000000-0005-0000-0000-0000DE250000}"/>
    <cellStyle name="Normal 2 5 2 2 7" xfId="11396" xr:uid="{00000000-0005-0000-0000-0000DF250000}"/>
    <cellStyle name="Normal 2 5 2 2 7 2" xfId="41727" xr:uid="{00000000-0005-0000-0000-0000E0250000}"/>
    <cellStyle name="Normal 2 5 2 2 7 3" xfId="26494" xr:uid="{00000000-0005-0000-0000-0000E1250000}"/>
    <cellStyle name="Normal 2 5 2 2 8" xfId="6375" xr:uid="{00000000-0005-0000-0000-0000E2250000}"/>
    <cellStyle name="Normal 2 5 2 2 8 2" xfId="36710" xr:uid="{00000000-0005-0000-0000-0000E3250000}"/>
    <cellStyle name="Normal 2 5 2 2 8 3" xfId="21477" xr:uid="{00000000-0005-0000-0000-0000E4250000}"/>
    <cellStyle name="Normal 2 5 2 2 9" xfId="31698" xr:uid="{00000000-0005-0000-0000-0000E5250000}"/>
    <cellStyle name="Normal 2 5 2 3" xfId="1402" xr:uid="{00000000-0005-0000-0000-0000E6250000}"/>
    <cellStyle name="Normal 2 5 2 3 2" xfId="1823" xr:uid="{00000000-0005-0000-0000-0000E7250000}"/>
    <cellStyle name="Normal 2 5 2 3 2 2" xfId="2662" xr:uid="{00000000-0005-0000-0000-0000E8250000}"/>
    <cellStyle name="Normal 2 5 2 3 2 2 2" xfId="4352" xr:uid="{00000000-0005-0000-0000-0000E9250000}"/>
    <cellStyle name="Normal 2 5 2 3 2 2 2 2" xfId="14425" xr:uid="{00000000-0005-0000-0000-0000EA250000}"/>
    <cellStyle name="Normal 2 5 2 3 2 2 2 2 2" xfId="44756" xr:uid="{00000000-0005-0000-0000-0000EB250000}"/>
    <cellStyle name="Normal 2 5 2 3 2 2 2 2 3" xfId="29523" xr:uid="{00000000-0005-0000-0000-0000EC250000}"/>
    <cellStyle name="Normal 2 5 2 3 2 2 2 3" xfId="9405" xr:uid="{00000000-0005-0000-0000-0000ED250000}"/>
    <cellStyle name="Normal 2 5 2 3 2 2 2 3 2" xfId="39739" xr:uid="{00000000-0005-0000-0000-0000EE250000}"/>
    <cellStyle name="Normal 2 5 2 3 2 2 2 3 3" xfId="24506" xr:uid="{00000000-0005-0000-0000-0000EF250000}"/>
    <cellStyle name="Normal 2 5 2 3 2 2 2 4" xfId="34726" xr:uid="{00000000-0005-0000-0000-0000F0250000}"/>
    <cellStyle name="Normal 2 5 2 3 2 2 2 5" xfId="19493" xr:uid="{00000000-0005-0000-0000-0000F1250000}"/>
    <cellStyle name="Normal 2 5 2 3 2 2 3" xfId="6044" xr:uid="{00000000-0005-0000-0000-0000F2250000}"/>
    <cellStyle name="Normal 2 5 2 3 2 2 3 2" xfId="16096" xr:uid="{00000000-0005-0000-0000-0000F3250000}"/>
    <cellStyle name="Normal 2 5 2 3 2 2 3 2 2" xfId="46427" xr:uid="{00000000-0005-0000-0000-0000F4250000}"/>
    <cellStyle name="Normal 2 5 2 3 2 2 3 2 3" xfId="31194" xr:uid="{00000000-0005-0000-0000-0000F5250000}"/>
    <cellStyle name="Normal 2 5 2 3 2 2 3 3" xfId="11076" xr:uid="{00000000-0005-0000-0000-0000F6250000}"/>
    <cellStyle name="Normal 2 5 2 3 2 2 3 3 2" xfId="41410" xr:uid="{00000000-0005-0000-0000-0000F7250000}"/>
    <cellStyle name="Normal 2 5 2 3 2 2 3 3 3" xfId="26177" xr:uid="{00000000-0005-0000-0000-0000F8250000}"/>
    <cellStyle name="Normal 2 5 2 3 2 2 3 4" xfId="36397" xr:uid="{00000000-0005-0000-0000-0000F9250000}"/>
    <cellStyle name="Normal 2 5 2 3 2 2 3 5" xfId="21164" xr:uid="{00000000-0005-0000-0000-0000FA250000}"/>
    <cellStyle name="Normal 2 5 2 3 2 2 4" xfId="12754" xr:uid="{00000000-0005-0000-0000-0000FB250000}"/>
    <cellStyle name="Normal 2 5 2 3 2 2 4 2" xfId="43085" xr:uid="{00000000-0005-0000-0000-0000FC250000}"/>
    <cellStyle name="Normal 2 5 2 3 2 2 4 3" xfId="27852" xr:uid="{00000000-0005-0000-0000-0000FD250000}"/>
    <cellStyle name="Normal 2 5 2 3 2 2 5" xfId="7733" xr:uid="{00000000-0005-0000-0000-0000FE250000}"/>
    <cellStyle name="Normal 2 5 2 3 2 2 5 2" xfId="38068" xr:uid="{00000000-0005-0000-0000-0000FF250000}"/>
    <cellStyle name="Normal 2 5 2 3 2 2 5 3" xfId="22835" xr:uid="{00000000-0005-0000-0000-000000260000}"/>
    <cellStyle name="Normal 2 5 2 3 2 2 6" xfId="33056" xr:uid="{00000000-0005-0000-0000-000001260000}"/>
    <cellStyle name="Normal 2 5 2 3 2 2 7" xfId="17822" xr:uid="{00000000-0005-0000-0000-000002260000}"/>
    <cellStyle name="Normal 2 5 2 3 2 3" xfId="3515" xr:uid="{00000000-0005-0000-0000-000003260000}"/>
    <cellStyle name="Normal 2 5 2 3 2 3 2" xfId="13589" xr:uid="{00000000-0005-0000-0000-000004260000}"/>
    <cellStyle name="Normal 2 5 2 3 2 3 2 2" xfId="43920" xr:uid="{00000000-0005-0000-0000-000005260000}"/>
    <cellStyle name="Normal 2 5 2 3 2 3 2 3" xfId="28687" xr:uid="{00000000-0005-0000-0000-000006260000}"/>
    <cellStyle name="Normal 2 5 2 3 2 3 3" xfId="8569" xr:uid="{00000000-0005-0000-0000-000007260000}"/>
    <cellStyle name="Normal 2 5 2 3 2 3 3 2" xfId="38903" xr:uid="{00000000-0005-0000-0000-000008260000}"/>
    <cellStyle name="Normal 2 5 2 3 2 3 3 3" xfId="23670" xr:uid="{00000000-0005-0000-0000-000009260000}"/>
    <cellStyle name="Normal 2 5 2 3 2 3 4" xfId="33890" xr:uid="{00000000-0005-0000-0000-00000A260000}"/>
    <cellStyle name="Normal 2 5 2 3 2 3 5" xfId="18657" xr:uid="{00000000-0005-0000-0000-00000B260000}"/>
    <cellStyle name="Normal 2 5 2 3 2 4" xfId="5208" xr:uid="{00000000-0005-0000-0000-00000C260000}"/>
    <cellStyle name="Normal 2 5 2 3 2 4 2" xfId="15260" xr:uid="{00000000-0005-0000-0000-00000D260000}"/>
    <cellStyle name="Normal 2 5 2 3 2 4 2 2" xfId="45591" xr:uid="{00000000-0005-0000-0000-00000E260000}"/>
    <cellStyle name="Normal 2 5 2 3 2 4 2 3" xfId="30358" xr:uid="{00000000-0005-0000-0000-00000F260000}"/>
    <cellStyle name="Normal 2 5 2 3 2 4 3" xfId="10240" xr:uid="{00000000-0005-0000-0000-000010260000}"/>
    <cellStyle name="Normal 2 5 2 3 2 4 3 2" xfId="40574" xr:uid="{00000000-0005-0000-0000-000011260000}"/>
    <cellStyle name="Normal 2 5 2 3 2 4 3 3" xfId="25341" xr:uid="{00000000-0005-0000-0000-000012260000}"/>
    <cellStyle name="Normal 2 5 2 3 2 4 4" xfId="35561" xr:uid="{00000000-0005-0000-0000-000013260000}"/>
    <cellStyle name="Normal 2 5 2 3 2 4 5" xfId="20328" xr:uid="{00000000-0005-0000-0000-000014260000}"/>
    <cellStyle name="Normal 2 5 2 3 2 5" xfId="11918" xr:uid="{00000000-0005-0000-0000-000015260000}"/>
    <cellStyle name="Normal 2 5 2 3 2 5 2" xfId="42249" xr:uid="{00000000-0005-0000-0000-000016260000}"/>
    <cellStyle name="Normal 2 5 2 3 2 5 3" xfId="27016" xr:uid="{00000000-0005-0000-0000-000017260000}"/>
    <cellStyle name="Normal 2 5 2 3 2 6" xfId="6897" xr:uid="{00000000-0005-0000-0000-000018260000}"/>
    <cellStyle name="Normal 2 5 2 3 2 6 2" xfId="37232" xr:uid="{00000000-0005-0000-0000-000019260000}"/>
    <cellStyle name="Normal 2 5 2 3 2 6 3" xfId="21999" xr:uid="{00000000-0005-0000-0000-00001A260000}"/>
    <cellStyle name="Normal 2 5 2 3 2 7" xfId="32220" xr:uid="{00000000-0005-0000-0000-00001B260000}"/>
    <cellStyle name="Normal 2 5 2 3 2 8" xfId="16986" xr:uid="{00000000-0005-0000-0000-00001C260000}"/>
    <cellStyle name="Normal 2 5 2 3 3" xfId="2244" xr:uid="{00000000-0005-0000-0000-00001D260000}"/>
    <cellStyle name="Normal 2 5 2 3 3 2" xfId="3934" xr:uid="{00000000-0005-0000-0000-00001E260000}"/>
    <cellStyle name="Normal 2 5 2 3 3 2 2" xfId="14007" xr:uid="{00000000-0005-0000-0000-00001F260000}"/>
    <cellStyle name="Normal 2 5 2 3 3 2 2 2" xfId="44338" xr:uid="{00000000-0005-0000-0000-000020260000}"/>
    <cellStyle name="Normal 2 5 2 3 3 2 2 3" xfId="29105" xr:uid="{00000000-0005-0000-0000-000021260000}"/>
    <cellStyle name="Normal 2 5 2 3 3 2 3" xfId="8987" xr:uid="{00000000-0005-0000-0000-000022260000}"/>
    <cellStyle name="Normal 2 5 2 3 3 2 3 2" xfId="39321" xr:uid="{00000000-0005-0000-0000-000023260000}"/>
    <cellStyle name="Normal 2 5 2 3 3 2 3 3" xfId="24088" xr:uid="{00000000-0005-0000-0000-000024260000}"/>
    <cellStyle name="Normal 2 5 2 3 3 2 4" xfId="34308" xr:uid="{00000000-0005-0000-0000-000025260000}"/>
    <cellStyle name="Normal 2 5 2 3 3 2 5" xfId="19075" xr:uid="{00000000-0005-0000-0000-000026260000}"/>
    <cellStyle name="Normal 2 5 2 3 3 3" xfId="5626" xr:uid="{00000000-0005-0000-0000-000027260000}"/>
    <cellStyle name="Normal 2 5 2 3 3 3 2" xfId="15678" xr:uid="{00000000-0005-0000-0000-000028260000}"/>
    <cellStyle name="Normal 2 5 2 3 3 3 2 2" xfId="46009" xr:uid="{00000000-0005-0000-0000-000029260000}"/>
    <cellStyle name="Normal 2 5 2 3 3 3 2 3" xfId="30776" xr:uid="{00000000-0005-0000-0000-00002A260000}"/>
    <cellStyle name="Normal 2 5 2 3 3 3 3" xfId="10658" xr:uid="{00000000-0005-0000-0000-00002B260000}"/>
    <cellStyle name="Normal 2 5 2 3 3 3 3 2" xfId="40992" xr:uid="{00000000-0005-0000-0000-00002C260000}"/>
    <cellStyle name="Normal 2 5 2 3 3 3 3 3" xfId="25759" xr:uid="{00000000-0005-0000-0000-00002D260000}"/>
    <cellStyle name="Normal 2 5 2 3 3 3 4" xfId="35979" xr:uid="{00000000-0005-0000-0000-00002E260000}"/>
    <cellStyle name="Normal 2 5 2 3 3 3 5" xfId="20746" xr:uid="{00000000-0005-0000-0000-00002F260000}"/>
    <cellStyle name="Normal 2 5 2 3 3 4" xfId="12336" xr:uid="{00000000-0005-0000-0000-000030260000}"/>
    <cellStyle name="Normal 2 5 2 3 3 4 2" xfId="42667" xr:uid="{00000000-0005-0000-0000-000031260000}"/>
    <cellStyle name="Normal 2 5 2 3 3 4 3" xfId="27434" xr:uid="{00000000-0005-0000-0000-000032260000}"/>
    <cellStyle name="Normal 2 5 2 3 3 5" xfId="7315" xr:uid="{00000000-0005-0000-0000-000033260000}"/>
    <cellStyle name="Normal 2 5 2 3 3 5 2" xfId="37650" xr:uid="{00000000-0005-0000-0000-000034260000}"/>
    <cellStyle name="Normal 2 5 2 3 3 5 3" xfId="22417" xr:uid="{00000000-0005-0000-0000-000035260000}"/>
    <cellStyle name="Normal 2 5 2 3 3 6" xfId="32638" xr:uid="{00000000-0005-0000-0000-000036260000}"/>
    <cellStyle name="Normal 2 5 2 3 3 7" xfId="17404" xr:uid="{00000000-0005-0000-0000-000037260000}"/>
    <cellStyle name="Normal 2 5 2 3 4" xfId="3097" xr:uid="{00000000-0005-0000-0000-000038260000}"/>
    <cellStyle name="Normal 2 5 2 3 4 2" xfId="13171" xr:uid="{00000000-0005-0000-0000-000039260000}"/>
    <cellStyle name="Normal 2 5 2 3 4 2 2" xfId="43502" xr:uid="{00000000-0005-0000-0000-00003A260000}"/>
    <cellStyle name="Normal 2 5 2 3 4 2 3" xfId="28269" xr:uid="{00000000-0005-0000-0000-00003B260000}"/>
    <cellStyle name="Normal 2 5 2 3 4 3" xfId="8151" xr:uid="{00000000-0005-0000-0000-00003C260000}"/>
    <cellStyle name="Normal 2 5 2 3 4 3 2" xfId="38485" xr:uid="{00000000-0005-0000-0000-00003D260000}"/>
    <cellStyle name="Normal 2 5 2 3 4 3 3" xfId="23252" xr:uid="{00000000-0005-0000-0000-00003E260000}"/>
    <cellStyle name="Normal 2 5 2 3 4 4" xfId="33472" xr:uid="{00000000-0005-0000-0000-00003F260000}"/>
    <cellStyle name="Normal 2 5 2 3 4 5" xfId="18239" xr:uid="{00000000-0005-0000-0000-000040260000}"/>
    <cellStyle name="Normal 2 5 2 3 5" xfId="4790" xr:uid="{00000000-0005-0000-0000-000041260000}"/>
    <cellStyle name="Normal 2 5 2 3 5 2" xfId="14842" xr:uid="{00000000-0005-0000-0000-000042260000}"/>
    <cellStyle name="Normal 2 5 2 3 5 2 2" xfId="45173" xr:uid="{00000000-0005-0000-0000-000043260000}"/>
    <cellStyle name="Normal 2 5 2 3 5 2 3" xfId="29940" xr:uid="{00000000-0005-0000-0000-000044260000}"/>
    <cellStyle name="Normal 2 5 2 3 5 3" xfId="9822" xr:uid="{00000000-0005-0000-0000-000045260000}"/>
    <cellStyle name="Normal 2 5 2 3 5 3 2" xfId="40156" xr:uid="{00000000-0005-0000-0000-000046260000}"/>
    <cellStyle name="Normal 2 5 2 3 5 3 3" xfId="24923" xr:uid="{00000000-0005-0000-0000-000047260000}"/>
    <cellStyle name="Normal 2 5 2 3 5 4" xfId="35143" xr:uid="{00000000-0005-0000-0000-000048260000}"/>
    <cellStyle name="Normal 2 5 2 3 5 5" xfId="19910" xr:uid="{00000000-0005-0000-0000-000049260000}"/>
    <cellStyle name="Normal 2 5 2 3 6" xfId="11500" xr:uid="{00000000-0005-0000-0000-00004A260000}"/>
    <cellStyle name="Normal 2 5 2 3 6 2" xfId="41831" xr:uid="{00000000-0005-0000-0000-00004B260000}"/>
    <cellStyle name="Normal 2 5 2 3 6 3" xfId="26598" xr:uid="{00000000-0005-0000-0000-00004C260000}"/>
    <cellStyle name="Normal 2 5 2 3 7" xfId="6479" xr:uid="{00000000-0005-0000-0000-00004D260000}"/>
    <cellStyle name="Normal 2 5 2 3 7 2" xfId="36814" xr:uid="{00000000-0005-0000-0000-00004E260000}"/>
    <cellStyle name="Normal 2 5 2 3 7 3" xfId="21581" xr:uid="{00000000-0005-0000-0000-00004F260000}"/>
    <cellStyle name="Normal 2 5 2 3 8" xfId="31802" xr:uid="{00000000-0005-0000-0000-000050260000}"/>
    <cellStyle name="Normal 2 5 2 3 9" xfId="16568" xr:uid="{00000000-0005-0000-0000-000051260000}"/>
    <cellStyle name="Normal 2 5 2 4" xfId="1615" xr:uid="{00000000-0005-0000-0000-000052260000}"/>
    <cellStyle name="Normal 2 5 2 4 2" xfId="2454" xr:uid="{00000000-0005-0000-0000-000053260000}"/>
    <cellStyle name="Normal 2 5 2 4 2 2" xfId="4144" xr:uid="{00000000-0005-0000-0000-000054260000}"/>
    <cellStyle name="Normal 2 5 2 4 2 2 2" xfId="14217" xr:uid="{00000000-0005-0000-0000-000055260000}"/>
    <cellStyle name="Normal 2 5 2 4 2 2 2 2" xfId="44548" xr:uid="{00000000-0005-0000-0000-000056260000}"/>
    <cellStyle name="Normal 2 5 2 4 2 2 2 3" xfId="29315" xr:uid="{00000000-0005-0000-0000-000057260000}"/>
    <cellStyle name="Normal 2 5 2 4 2 2 3" xfId="9197" xr:uid="{00000000-0005-0000-0000-000058260000}"/>
    <cellStyle name="Normal 2 5 2 4 2 2 3 2" xfId="39531" xr:uid="{00000000-0005-0000-0000-000059260000}"/>
    <cellStyle name="Normal 2 5 2 4 2 2 3 3" xfId="24298" xr:uid="{00000000-0005-0000-0000-00005A260000}"/>
    <cellStyle name="Normal 2 5 2 4 2 2 4" xfId="34518" xr:uid="{00000000-0005-0000-0000-00005B260000}"/>
    <cellStyle name="Normal 2 5 2 4 2 2 5" xfId="19285" xr:uid="{00000000-0005-0000-0000-00005C260000}"/>
    <cellStyle name="Normal 2 5 2 4 2 3" xfId="5836" xr:uid="{00000000-0005-0000-0000-00005D260000}"/>
    <cellStyle name="Normal 2 5 2 4 2 3 2" xfId="15888" xr:uid="{00000000-0005-0000-0000-00005E260000}"/>
    <cellStyle name="Normal 2 5 2 4 2 3 2 2" xfId="46219" xr:uid="{00000000-0005-0000-0000-00005F260000}"/>
    <cellStyle name="Normal 2 5 2 4 2 3 2 3" xfId="30986" xr:uid="{00000000-0005-0000-0000-000060260000}"/>
    <cellStyle name="Normal 2 5 2 4 2 3 3" xfId="10868" xr:uid="{00000000-0005-0000-0000-000061260000}"/>
    <cellStyle name="Normal 2 5 2 4 2 3 3 2" xfId="41202" xr:uid="{00000000-0005-0000-0000-000062260000}"/>
    <cellStyle name="Normal 2 5 2 4 2 3 3 3" xfId="25969" xr:uid="{00000000-0005-0000-0000-000063260000}"/>
    <cellStyle name="Normal 2 5 2 4 2 3 4" xfId="36189" xr:uid="{00000000-0005-0000-0000-000064260000}"/>
    <cellStyle name="Normal 2 5 2 4 2 3 5" xfId="20956" xr:uid="{00000000-0005-0000-0000-000065260000}"/>
    <cellStyle name="Normal 2 5 2 4 2 4" xfId="12546" xr:uid="{00000000-0005-0000-0000-000066260000}"/>
    <cellStyle name="Normal 2 5 2 4 2 4 2" xfId="42877" xr:uid="{00000000-0005-0000-0000-000067260000}"/>
    <cellStyle name="Normal 2 5 2 4 2 4 3" xfId="27644" xr:uid="{00000000-0005-0000-0000-000068260000}"/>
    <cellStyle name="Normal 2 5 2 4 2 5" xfId="7525" xr:uid="{00000000-0005-0000-0000-000069260000}"/>
    <cellStyle name="Normal 2 5 2 4 2 5 2" xfId="37860" xr:uid="{00000000-0005-0000-0000-00006A260000}"/>
    <cellStyle name="Normal 2 5 2 4 2 5 3" xfId="22627" xr:uid="{00000000-0005-0000-0000-00006B260000}"/>
    <cellStyle name="Normal 2 5 2 4 2 6" xfId="32848" xr:uid="{00000000-0005-0000-0000-00006C260000}"/>
    <cellStyle name="Normal 2 5 2 4 2 7" xfId="17614" xr:uid="{00000000-0005-0000-0000-00006D260000}"/>
    <cellStyle name="Normal 2 5 2 4 3" xfId="3307" xr:uid="{00000000-0005-0000-0000-00006E260000}"/>
    <cellStyle name="Normal 2 5 2 4 3 2" xfId="13381" xr:uid="{00000000-0005-0000-0000-00006F260000}"/>
    <cellStyle name="Normal 2 5 2 4 3 2 2" xfId="43712" xr:uid="{00000000-0005-0000-0000-000070260000}"/>
    <cellStyle name="Normal 2 5 2 4 3 2 3" xfId="28479" xr:uid="{00000000-0005-0000-0000-000071260000}"/>
    <cellStyle name="Normal 2 5 2 4 3 3" xfId="8361" xr:uid="{00000000-0005-0000-0000-000072260000}"/>
    <cellStyle name="Normal 2 5 2 4 3 3 2" xfId="38695" xr:uid="{00000000-0005-0000-0000-000073260000}"/>
    <cellStyle name="Normal 2 5 2 4 3 3 3" xfId="23462" xr:uid="{00000000-0005-0000-0000-000074260000}"/>
    <cellStyle name="Normal 2 5 2 4 3 4" xfId="33682" xr:uid="{00000000-0005-0000-0000-000075260000}"/>
    <cellStyle name="Normal 2 5 2 4 3 5" xfId="18449" xr:uid="{00000000-0005-0000-0000-000076260000}"/>
    <cellStyle name="Normal 2 5 2 4 4" xfId="5000" xr:uid="{00000000-0005-0000-0000-000077260000}"/>
    <cellStyle name="Normal 2 5 2 4 4 2" xfId="15052" xr:uid="{00000000-0005-0000-0000-000078260000}"/>
    <cellStyle name="Normal 2 5 2 4 4 2 2" xfId="45383" xr:uid="{00000000-0005-0000-0000-000079260000}"/>
    <cellStyle name="Normal 2 5 2 4 4 2 3" xfId="30150" xr:uid="{00000000-0005-0000-0000-00007A260000}"/>
    <cellStyle name="Normal 2 5 2 4 4 3" xfId="10032" xr:uid="{00000000-0005-0000-0000-00007B260000}"/>
    <cellStyle name="Normal 2 5 2 4 4 3 2" xfId="40366" xr:uid="{00000000-0005-0000-0000-00007C260000}"/>
    <cellStyle name="Normal 2 5 2 4 4 3 3" xfId="25133" xr:uid="{00000000-0005-0000-0000-00007D260000}"/>
    <cellStyle name="Normal 2 5 2 4 4 4" xfId="35353" xr:uid="{00000000-0005-0000-0000-00007E260000}"/>
    <cellStyle name="Normal 2 5 2 4 4 5" xfId="20120" xr:uid="{00000000-0005-0000-0000-00007F260000}"/>
    <cellStyle name="Normal 2 5 2 4 5" xfId="11710" xr:uid="{00000000-0005-0000-0000-000080260000}"/>
    <cellStyle name="Normal 2 5 2 4 5 2" xfId="42041" xr:uid="{00000000-0005-0000-0000-000081260000}"/>
    <cellStyle name="Normal 2 5 2 4 5 3" xfId="26808" xr:uid="{00000000-0005-0000-0000-000082260000}"/>
    <cellStyle name="Normal 2 5 2 4 6" xfId="6689" xr:uid="{00000000-0005-0000-0000-000083260000}"/>
    <cellStyle name="Normal 2 5 2 4 6 2" xfId="37024" xr:uid="{00000000-0005-0000-0000-000084260000}"/>
    <cellStyle name="Normal 2 5 2 4 6 3" xfId="21791" xr:uid="{00000000-0005-0000-0000-000085260000}"/>
    <cellStyle name="Normal 2 5 2 4 7" xfId="32012" xr:uid="{00000000-0005-0000-0000-000086260000}"/>
    <cellStyle name="Normal 2 5 2 4 8" xfId="16778" xr:uid="{00000000-0005-0000-0000-000087260000}"/>
    <cellStyle name="Normal 2 5 2 5" xfId="2036" xr:uid="{00000000-0005-0000-0000-000088260000}"/>
    <cellStyle name="Normal 2 5 2 5 2" xfId="3726" xr:uid="{00000000-0005-0000-0000-000089260000}"/>
    <cellStyle name="Normal 2 5 2 5 2 2" xfId="13799" xr:uid="{00000000-0005-0000-0000-00008A260000}"/>
    <cellStyle name="Normal 2 5 2 5 2 2 2" xfId="44130" xr:uid="{00000000-0005-0000-0000-00008B260000}"/>
    <cellStyle name="Normal 2 5 2 5 2 2 3" xfId="28897" xr:uid="{00000000-0005-0000-0000-00008C260000}"/>
    <cellStyle name="Normal 2 5 2 5 2 3" xfId="8779" xr:uid="{00000000-0005-0000-0000-00008D260000}"/>
    <cellStyle name="Normal 2 5 2 5 2 3 2" xfId="39113" xr:uid="{00000000-0005-0000-0000-00008E260000}"/>
    <cellStyle name="Normal 2 5 2 5 2 3 3" xfId="23880" xr:uid="{00000000-0005-0000-0000-00008F260000}"/>
    <cellStyle name="Normal 2 5 2 5 2 4" xfId="34100" xr:uid="{00000000-0005-0000-0000-000090260000}"/>
    <cellStyle name="Normal 2 5 2 5 2 5" xfId="18867" xr:uid="{00000000-0005-0000-0000-000091260000}"/>
    <cellStyle name="Normal 2 5 2 5 3" xfId="5418" xr:uid="{00000000-0005-0000-0000-000092260000}"/>
    <cellStyle name="Normal 2 5 2 5 3 2" xfId="15470" xr:uid="{00000000-0005-0000-0000-000093260000}"/>
    <cellStyle name="Normal 2 5 2 5 3 2 2" xfId="45801" xr:uid="{00000000-0005-0000-0000-000094260000}"/>
    <cellStyle name="Normal 2 5 2 5 3 2 3" xfId="30568" xr:uid="{00000000-0005-0000-0000-000095260000}"/>
    <cellStyle name="Normal 2 5 2 5 3 3" xfId="10450" xr:uid="{00000000-0005-0000-0000-000096260000}"/>
    <cellStyle name="Normal 2 5 2 5 3 3 2" xfId="40784" xr:uid="{00000000-0005-0000-0000-000097260000}"/>
    <cellStyle name="Normal 2 5 2 5 3 3 3" xfId="25551" xr:uid="{00000000-0005-0000-0000-000098260000}"/>
    <cellStyle name="Normal 2 5 2 5 3 4" xfId="35771" xr:uid="{00000000-0005-0000-0000-000099260000}"/>
    <cellStyle name="Normal 2 5 2 5 3 5" xfId="20538" xr:uid="{00000000-0005-0000-0000-00009A260000}"/>
    <cellStyle name="Normal 2 5 2 5 4" xfId="12128" xr:uid="{00000000-0005-0000-0000-00009B260000}"/>
    <cellStyle name="Normal 2 5 2 5 4 2" xfId="42459" xr:uid="{00000000-0005-0000-0000-00009C260000}"/>
    <cellStyle name="Normal 2 5 2 5 4 3" xfId="27226" xr:uid="{00000000-0005-0000-0000-00009D260000}"/>
    <cellStyle name="Normal 2 5 2 5 5" xfId="7107" xr:uid="{00000000-0005-0000-0000-00009E260000}"/>
    <cellStyle name="Normal 2 5 2 5 5 2" xfId="37442" xr:uid="{00000000-0005-0000-0000-00009F260000}"/>
    <cellStyle name="Normal 2 5 2 5 5 3" xfId="22209" xr:uid="{00000000-0005-0000-0000-0000A0260000}"/>
    <cellStyle name="Normal 2 5 2 5 6" xfId="32430" xr:uid="{00000000-0005-0000-0000-0000A1260000}"/>
    <cellStyle name="Normal 2 5 2 5 7" xfId="17196" xr:uid="{00000000-0005-0000-0000-0000A2260000}"/>
    <cellStyle name="Normal 2 5 2 6" xfId="2889" xr:uid="{00000000-0005-0000-0000-0000A3260000}"/>
    <cellStyle name="Normal 2 5 2 6 2" xfId="12963" xr:uid="{00000000-0005-0000-0000-0000A4260000}"/>
    <cellStyle name="Normal 2 5 2 6 2 2" xfId="43294" xr:uid="{00000000-0005-0000-0000-0000A5260000}"/>
    <cellStyle name="Normal 2 5 2 6 2 3" xfId="28061" xr:uid="{00000000-0005-0000-0000-0000A6260000}"/>
    <cellStyle name="Normal 2 5 2 6 3" xfId="7943" xr:uid="{00000000-0005-0000-0000-0000A7260000}"/>
    <cellStyle name="Normal 2 5 2 6 3 2" xfId="38277" xr:uid="{00000000-0005-0000-0000-0000A8260000}"/>
    <cellStyle name="Normal 2 5 2 6 3 3" xfId="23044" xr:uid="{00000000-0005-0000-0000-0000A9260000}"/>
    <cellStyle name="Normal 2 5 2 6 4" xfId="33264" xr:uid="{00000000-0005-0000-0000-0000AA260000}"/>
    <cellStyle name="Normal 2 5 2 6 5" xfId="18031" xr:uid="{00000000-0005-0000-0000-0000AB260000}"/>
    <cellStyle name="Normal 2 5 2 7" xfId="4582" xr:uid="{00000000-0005-0000-0000-0000AC260000}"/>
    <cellStyle name="Normal 2 5 2 7 2" xfId="14634" xr:uid="{00000000-0005-0000-0000-0000AD260000}"/>
    <cellStyle name="Normal 2 5 2 7 2 2" xfId="44965" xr:uid="{00000000-0005-0000-0000-0000AE260000}"/>
    <cellStyle name="Normal 2 5 2 7 2 3" xfId="29732" xr:uid="{00000000-0005-0000-0000-0000AF260000}"/>
    <cellStyle name="Normal 2 5 2 7 3" xfId="9614" xr:uid="{00000000-0005-0000-0000-0000B0260000}"/>
    <cellStyle name="Normal 2 5 2 7 3 2" xfId="39948" xr:uid="{00000000-0005-0000-0000-0000B1260000}"/>
    <cellStyle name="Normal 2 5 2 7 3 3" xfId="24715" xr:uid="{00000000-0005-0000-0000-0000B2260000}"/>
    <cellStyle name="Normal 2 5 2 7 4" xfId="34935" xr:uid="{00000000-0005-0000-0000-0000B3260000}"/>
    <cellStyle name="Normal 2 5 2 7 5" xfId="19702" xr:uid="{00000000-0005-0000-0000-0000B4260000}"/>
    <cellStyle name="Normal 2 5 2 8" xfId="11292" xr:uid="{00000000-0005-0000-0000-0000B5260000}"/>
    <cellStyle name="Normal 2 5 2 8 2" xfId="41623" xr:uid="{00000000-0005-0000-0000-0000B6260000}"/>
    <cellStyle name="Normal 2 5 2 8 3" xfId="26390" xr:uid="{00000000-0005-0000-0000-0000B7260000}"/>
    <cellStyle name="Normal 2 5 2 9" xfId="6271" xr:uid="{00000000-0005-0000-0000-0000B8260000}"/>
    <cellStyle name="Normal 2 5 2 9 2" xfId="36606" xr:uid="{00000000-0005-0000-0000-0000B9260000}"/>
    <cellStyle name="Normal 2 5 2 9 3" xfId="21373" xr:uid="{00000000-0005-0000-0000-0000BA260000}"/>
    <cellStyle name="Normal 2 5 3" xfId="1235" xr:uid="{00000000-0005-0000-0000-0000BB260000}"/>
    <cellStyle name="Normal 2 5 3 10" xfId="16412" xr:uid="{00000000-0005-0000-0000-0000BC260000}"/>
    <cellStyle name="Normal 2 5 3 2" xfId="1454" xr:uid="{00000000-0005-0000-0000-0000BD260000}"/>
    <cellStyle name="Normal 2 5 3 2 2" xfId="1875" xr:uid="{00000000-0005-0000-0000-0000BE260000}"/>
    <cellStyle name="Normal 2 5 3 2 2 2" xfId="2714" xr:uid="{00000000-0005-0000-0000-0000BF260000}"/>
    <cellStyle name="Normal 2 5 3 2 2 2 2" xfId="4404" xr:uid="{00000000-0005-0000-0000-0000C0260000}"/>
    <cellStyle name="Normal 2 5 3 2 2 2 2 2" xfId="14477" xr:uid="{00000000-0005-0000-0000-0000C1260000}"/>
    <cellStyle name="Normal 2 5 3 2 2 2 2 2 2" xfId="44808" xr:uid="{00000000-0005-0000-0000-0000C2260000}"/>
    <cellStyle name="Normal 2 5 3 2 2 2 2 2 3" xfId="29575" xr:uid="{00000000-0005-0000-0000-0000C3260000}"/>
    <cellStyle name="Normal 2 5 3 2 2 2 2 3" xfId="9457" xr:uid="{00000000-0005-0000-0000-0000C4260000}"/>
    <cellStyle name="Normal 2 5 3 2 2 2 2 3 2" xfId="39791" xr:uid="{00000000-0005-0000-0000-0000C5260000}"/>
    <cellStyle name="Normal 2 5 3 2 2 2 2 3 3" xfId="24558" xr:uid="{00000000-0005-0000-0000-0000C6260000}"/>
    <cellStyle name="Normal 2 5 3 2 2 2 2 4" xfId="34778" xr:uid="{00000000-0005-0000-0000-0000C7260000}"/>
    <cellStyle name="Normal 2 5 3 2 2 2 2 5" xfId="19545" xr:uid="{00000000-0005-0000-0000-0000C8260000}"/>
    <cellStyle name="Normal 2 5 3 2 2 2 3" xfId="6096" xr:uid="{00000000-0005-0000-0000-0000C9260000}"/>
    <cellStyle name="Normal 2 5 3 2 2 2 3 2" xfId="16148" xr:uid="{00000000-0005-0000-0000-0000CA260000}"/>
    <cellStyle name="Normal 2 5 3 2 2 2 3 2 2" xfId="46479" xr:uid="{00000000-0005-0000-0000-0000CB260000}"/>
    <cellStyle name="Normal 2 5 3 2 2 2 3 2 3" xfId="31246" xr:uid="{00000000-0005-0000-0000-0000CC260000}"/>
    <cellStyle name="Normal 2 5 3 2 2 2 3 3" xfId="11128" xr:uid="{00000000-0005-0000-0000-0000CD260000}"/>
    <cellStyle name="Normal 2 5 3 2 2 2 3 3 2" xfId="41462" xr:uid="{00000000-0005-0000-0000-0000CE260000}"/>
    <cellStyle name="Normal 2 5 3 2 2 2 3 3 3" xfId="26229" xr:uid="{00000000-0005-0000-0000-0000CF260000}"/>
    <cellStyle name="Normal 2 5 3 2 2 2 3 4" xfId="36449" xr:uid="{00000000-0005-0000-0000-0000D0260000}"/>
    <cellStyle name="Normal 2 5 3 2 2 2 3 5" xfId="21216" xr:uid="{00000000-0005-0000-0000-0000D1260000}"/>
    <cellStyle name="Normal 2 5 3 2 2 2 4" xfId="12806" xr:uid="{00000000-0005-0000-0000-0000D2260000}"/>
    <cellStyle name="Normal 2 5 3 2 2 2 4 2" xfId="43137" xr:uid="{00000000-0005-0000-0000-0000D3260000}"/>
    <cellStyle name="Normal 2 5 3 2 2 2 4 3" xfId="27904" xr:uid="{00000000-0005-0000-0000-0000D4260000}"/>
    <cellStyle name="Normal 2 5 3 2 2 2 5" xfId="7785" xr:uid="{00000000-0005-0000-0000-0000D5260000}"/>
    <cellStyle name="Normal 2 5 3 2 2 2 5 2" xfId="38120" xr:uid="{00000000-0005-0000-0000-0000D6260000}"/>
    <cellStyle name="Normal 2 5 3 2 2 2 5 3" xfId="22887" xr:uid="{00000000-0005-0000-0000-0000D7260000}"/>
    <cellStyle name="Normal 2 5 3 2 2 2 6" xfId="33108" xr:uid="{00000000-0005-0000-0000-0000D8260000}"/>
    <cellStyle name="Normal 2 5 3 2 2 2 7" xfId="17874" xr:uid="{00000000-0005-0000-0000-0000D9260000}"/>
    <cellStyle name="Normal 2 5 3 2 2 3" xfId="3567" xr:uid="{00000000-0005-0000-0000-0000DA260000}"/>
    <cellStyle name="Normal 2 5 3 2 2 3 2" xfId="13641" xr:uid="{00000000-0005-0000-0000-0000DB260000}"/>
    <cellStyle name="Normal 2 5 3 2 2 3 2 2" xfId="43972" xr:uid="{00000000-0005-0000-0000-0000DC260000}"/>
    <cellStyle name="Normal 2 5 3 2 2 3 2 3" xfId="28739" xr:uid="{00000000-0005-0000-0000-0000DD260000}"/>
    <cellStyle name="Normal 2 5 3 2 2 3 3" xfId="8621" xr:uid="{00000000-0005-0000-0000-0000DE260000}"/>
    <cellStyle name="Normal 2 5 3 2 2 3 3 2" xfId="38955" xr:uid="{00000000-0005-0000-0000-0000DF260000}"/>
    <cellStyle name="Normal 2 5 3 2 2 3 3 3" xfId="23722" xr:uid="{00000000-0005-0000-0000-0000E0260000}"/>
    <cellStyle name="Normal 2 5 3 2 2 3 4" xfId="33942" xr:uid="{00000000-0005-0000-0000-0000E1260000}"/>
    <cellStyle name="Normal 2 5 3 2 2 3 5" xfId="18709" xr:uid="{00000000-0005-0000-0000-0000E2260000}"/>
    <cellStyle name="Normal 2 5 3 2 2 4" xfId="5260" xr:uid="{00000000-0005-0000-0000-0000E3260000}"/>
    <cellStyle name="Normal 2 5 3 2 2 4 2" xfId="15312" xr:uid="{00000000-0005-0000-0000-0000E4260000}"/>
    <cellStyle name="Normal 2 5 3 2 2 4 2 2" xfId="45643" xr:uid="{00000000-0005-0000-0000-0000E5260000}"/>
    <cellStyle name="Normal 2 5 3 2 2 4 2 3" xfId="30410" xr:uid="{00000000-0005-0000-0000-0000E6260000}"/>
    <cellStyle name="Normal 2 5 3 2 2 4 3" xfId="10292" xr:uid="{00000000-0005-0000-0000-0000E7260000}"/>
    <cellStyle name="Normal 2 5 3 2 2 4 3 2" xfId="40626" xr:uid="{00000000-0005-0000-0000-0000E8260000}"/>
    <cellStyle name="Normal 2 5 3 2 2 4 3 3" xfId="25393" xr:uid="{00000000-0005-0000-0000-0000E9260000}"/>
    <cellStyle name="Normal 2 5 3 2 2 4 4" xfId="35613" xr:uid="{00000000-0005-0000-0000-0000EA260000}"/>
    <cellStyle name="Normal 2 5 3 2 2 4 5" xfId="20380" xr:uid="{00000000-0005-0000-0000-0000EB260000}"/>
    <cellStyle name="Normal 2 5 3 2 2 5" xfId="11970" xr:uid="{00000000-0005-0000-0000-0000EC260000}"/>
    <cellStyle name="Normal 2 5 3 2 2 5 2" xfId="42301" xr:uid="{00000000-0005-0000-0000-0000ED260000}"/>
    <cellStyle name="Normal 2 5 3 2 2 5 3" xfId="27068" xr:uid="{00000000-0005-0000-0000-0000EE260000}"/>
    <cellStyle name="Normal 2 5 3 2 2 6" xfId="6949" xr:uid="{00000000-0005-0000-0000-0000EF260000}"/>
    <cellStyle name="Normal 2 5 3 2 2 6 2" xfId="37284" xr:uid="{00000000-0005-0000-0000-0000F0260000}"/>
    <cellStyle name="Normal 2 5 3 2 2 6 3" xfId="22051" xr:uid="{00000000-0005-0000-0000-0000F1260000}"/>
    <cellStyle name="Normal 2 5 3 2 2 7" xfId="32272" xr:uid="{00000000-0005-0000-0000-0000F2260000}"/>
    <cellStyle name="Normal 2 5 3 2 2 8" xfId="17038" xr:uid="{00000000-0005-0000-0000-0000F3260000}"/>
    <cellStyle name="Normal 2 5 3 2 3" xfId="2296" xr:uid="{00000000-0005-0000-0000-0000F4260000}"/>
    <cellStyle name="Normal 2 5 3 2 3 2" xfId="3986" xr:uid="{00000000-0005-0000-0000-0000F5260000}"/>
    <cellStyle name="Normal 2 5 3 2 3 2 2" xfId="14059" xr:uid="{00000000-0005-0000-0000-0000F6260000}"/>
    <cellStyle name="Normal 2 5 3 2 3 2 2 2" xfId="44390" xr:uid="{00000000-0005-0000-0000-0000F7260000}"/>
    <cellStyle name="Normal 2 5 3 2 3 2 2 3" xfId="29157" xr:uid="{00000000-0005-0000-0000-0000F8260000}"/>
    <cellStyle name="Normal 2 5 3 2 3 2 3" xfId="9039" xr:uid="{00000000-0005-0000-0000-0000F9260000}"/>
    <cellStyle name="Normal 2 5 3 2 3 2 3 2" xfId="39373" xr:uid="{00000000-0005-0000-0000-0000FA260000}"/>
    <cellStyle name="Normal 2 5 3 2 3 2 3 3" xfId="24140" xr:uid="{00000000-0005-0000-0000-0000FB260000}"/>
    <cellStyle name="Normal 2 5 3 2 3 2 4" xfId="34360" xr:uid="{00000000-0005-0000-0000-0000FC260000}"/>
    <cellStyle name="Normal 2 5 3 2 3 2 5" xfId="19127" xr:uid="{00000000-0005-0000-0000-0000FD260000}"/>
    <cellStyle name="Normal 2 5 3 2 3 3" xfId="5678" xr:uid="{00000000-0005-0000-0000-0000FE260000}"/>
    <cellStyle name="Normal 2 5 3 2 3 3 2" xfId="15730" xr:uid="{00000000-0005-0000-0000-0000FF260000}"/>
    <cellStyle name="Normal 2 5 3 2 3 3 2 2" xfId="46061" xr:uid="{00000000-0005-0000-0000-000000270000}"/>
    <cellStyle name="Normal 2 5 3 2 3 3 2 3" xfId="30828" xr:uid="{00000000-0005-0000-0000-000001270000}"/>
    <cellStyle name="Normal 2 5 3 2 3 3 3" xfId="10710" xr:uid="{00000000-0005-0000-0000-000002270000}"/>
    <cellStyle name="Normal 2 5 3 2 3 3 3 2" xfId="41044" xr:uid="{00000000-0005-0000-0000-000003270000}"/>
    <cellStyle name="Normal 2 5 3 2 3 3 3 3" xfId="25811" xr:uid="{00000000-0005-0000-0000-000004270000}"/>
    <cellStyle name="Normal 2 5 3 2 3 3 4" xfId="36031" xr:uid="{00000000-0005-0000-0000-000005270000}"/>
    <cellStyle name="Normal 2 5 3 2 3 3 5" xfId="20798" xr:uid="{00000000-0005-0000-0000-000006270000}"/>
    <cellStyle name="Normal 2 5 3 2 3 4" xfId="12388" xr:uid="{00000000-0005-0000-0000-000007270000}"/>
    <cellStyle name="Normal 2 5 3 2 3 4 2" xfId="42719" xr:uid="{00000000-0005-0000-0000-000008270000}"/>
    <cellStyle name="Normal 2 5 3 2 3 4 3" xfId="27486" xr:uid="{00000000-0005-0000-0000-000009270000}"/>
    <cellStyle name="Normal 2 5 3 2 3 5" xfId="7367" xr:uid="{00000000-0005-0000-0000-00000A270000}"/>
    <cellStyle name="Normal 2 5 3 2 3 5 2" xfId="37702" xr:uid="{00000000-0005-0000-0000-00000B270000}"/>
    <cellStyle name="Normal 2 5 3 2 3 5 3" xfId="22469" xr:uid="{00000000-0005-0000-0000-00000C270000}"/>
    <cellStyle name="Normal 2 5 3 2 3 6" xfId="32690" xr:uid="{00000000-0005-0000-0000-00000D270000}"/>
    <cellStyle name="Normal 2 5 3 2 3 7" xfId="17456" xr:uid="{00000000-0005-0000-0000-00000E270000}"/>
    <cellStyle name="Normal 2 5 3 2 4" xfId="3149" xr:uid="{00000000-0005-0000-0000-00000F270000}"/>
    <cellStyle name="Normal 2 5 3 2 4 2" xfId="13223" xr:uid="{00000000-0005-0000-0000-000010270000}"/>
    <cellStyle name="Normal 2 5 3 2 4 2 2" xfId="43554" xr:uid="{00000000-0005-0000-0000-000011270000}"/>
    <cellStyle name="Normal 2 5 3 2 4 2 3" xfId="28321" xr:uid="{00000000-0005-0000-0000-000012270000}"/>
    <cellStyle name="Normal 2 5 3 2 4 3" xfId="8203" xr:uid="{00000000-0005-0000-0000-000013270000}"/>
    <cellStyle name="Normal 2 5 3 2 4 3 2" xfId="38537" xr:uid="{00000000-0005-0000-0000-000014270000}"/>
    <cellStyle name="Normal 2 5 3 2 4 3 3" xfId="23304" xr:uid="{00000000-0005-0000-0000-000015270000}"/>
    <cellStyle name="Normal 2 5 3 2 4 4" xfId="33524" xr:uid="{00000000-0005-0000-0000-000016270000}"/>
    <cellStyle name="Normal 2 5 3 2 4 5" xfId="18291" xr:uid="{00000000-0005-0000-0000-000017270000}"/>
    <cellStyle name="Normal 2 5 3 2 5" xfId="4842" xr:uid="{00000000-0005-0000-0000-000018270000}"/>
    <cellStyle name="Normal 2 5 3 2 5 2" xfId="14894" xr:uid="{00000000-0005-0000-0000-000019270000}"/>
    <cellStyle name="Normal 2 5 3 2 5 2 2" xfId="45225" xr:uid="{00000000-0005-0000-0000-00001A270000}"/>
    <cellStyle name="Normal 2 5 3 2 5 2 3" xfId="29992" xr:uid="{00000000-0005-0000-0000-00001B270000}"/>
    <cellStyle name="Normal 2 5 3 2 5 3" xfId="9874" xr:uid="{00000000-0005-0000-0000-00001C270000}"/>
    <cellStyle name="Normal 2 5 3 2 5 3 2" xfId="40208" xr:uid="{00000000-0005-0000-0000-00001D270000}"/>
    <cellStyle name="Normal 2 5 3 2 5 3 3" xfId="24975" xr:uid="{00000000-0005-0000-0000-00001E270000}"/>
    <cellStyle name="Normal 2 5 3 2 5 4" xfId="35195" xr:uid="{00000000-0005-0000-0000-00001F270000}"/>
    <cellStyle name="Normal 2 5 3 2 5 5" xfId="19962" xr:uid="{00000000-0005-0000-0000-000020270000}"/>
    <cellStyle name="Normal 2 5 3 2 6" xfId="11552" xr:uid="{00000000-0005-0000-0000-000021270000}"/>
    <cellStyle name="Normal 2 5 3 2 6 2" xfId="41883" xr:uid="{00000000-0005-0000-0000-000022270000}"/>
    <cellStyle name="Normal 2 5 3 2 6 3" xfId="26650" xr:uid="{00000000-0005-0000-0000-000023270000}"/>
    <cellStyle name="Normal 2 5 3 2 7" xfId="6531" xr:uid="{00000000-0005-0000-0000-000024270000}"/>
    <cellStyle name="Normal 2 5 3 2 7 2" xfId="36866" xr:uid="{00000000-0005-0000-0000-000025270000}"/>
    <cellStyle name="Normal 2 5 3 2 7 3" xfId="21633" xr:uid="{00000000-0005-0000-0000-000026270000}"/>
    <cellStyle name="Normal 2 5 3 2 8" xfId="31854" xr:uid="{00000000-0005-0000-0000-000027270000}"/>
    <cellStyle name="Normal 2 5 3 2 9" xfId="16620" xr:uid="{00000000-0005-0000-0000-000028270000}"/>
    <cellStyle name="Normal 2 5 3 3" xfId="1667" xr:uid="{00000000-0005-0000-0000-000029270000}"/>
    <cellStyle name="Normal 2 5 3 3 2" xfId="2506" xr:uid="{00000000-0005-0000-0000-00002A270000}"/>
    <cellStyle name="Normal 2 5 3 3 2 2" xfId="4196" xr:uid="{00000000-0005-0000-0000-00002B270000}"/>
    <cellStyle name="Normal 2 5 3 3 2 2 2" xfId="14269" xr:uid="{00000000-0005-0000-0000-00002C270000}"/>
    <cellStyle name="Normal 2 5 3 3 2 2 2 2" xfId="44600" xr:uid="{00000000-0005-0000-0000-00002D270000}"/>
    <cellStyle name="Normal 2 5 3 3 2 2 2 3" xfId="29367" xr:uid="{00000000-0005-0000-0000-00002E270000}"/>
    <cellStyle name="Normal 2 5 3 3 2 2 3" xfId="9249" xr:uid="{00000000-0005-0000-0000-00002F270000}"/>
    <cellStyle name="Normal 2 5 3 3 2 2 3 2" xfId="39583" xr:uid="{00000000-0005-0000-0000-000030270000}"/>
    <cellStyle name="Normal 2 5 3 3 2 2 3 3" xfId="24350" xr:uid="{00000000-0005-0000-0000-000031270000}"/>
    <cellStyle name="Normal 2 5 3 3 2 2 4" xfId="34570" xr:uid="{00000000-0005-0000-0000-000032270000}"/>
    <cellStyle name="Normal 2 5 3 3 2 2 5" xfId="19337" xr:uid="{00000000-0005-0000-0000-000033270000}"/>
    <cellStyle name="Normal 2 5 3 3 2 3" xfId="5888" xr:uid="{00000000-0005-0000-0000-000034270000}"/>
    <cellStyle name="Normal 2 5 3 3 2 3 2" xfId="15940" xr:uid="{00000000-0005-0000-0000-000035270000}"/>
    <cellStyle name="Normal 2 5 3 3 2 3 2 2" xfId="46271" xr:uid="{00000000-0005-0000-0000-000036270000}"/>
    <cellStyle name="Normal 2 5 3 3 2 3 2 3" xfId="31038" xr:uid="{00000000-0005-0000-0000-000037270000}"/>
    <cellStyle name="Normal 2 5 3 3 2 3 3" xfId="10920" xr:uid="{00000000-0005-0000-0000-000038270000}"/>
    <cellStyle name="Normal 2 5 3 3 2 3 3 2" xfId="41254" xr:uid="{00000000-0005-0000-0000-000039270000}"/>
    <cellStyle name="Normal 2 5 3 3 2 3 3 3" xfId="26021" xr:uid="{00000000-0005-0000-0000-00003A270000}"/>
    <cellStyle name="Normal 2 5 3 3 2 3 4" xfId="36241" xr:uid="{00000000-0005-0000-0000-00003B270000}"/>
    <cellStyle name="Normal 2 5 3 3 2 3 5" xfId="21008" xr:uid="{00000000-0005-0000-0000-00003C270000}"/>
    <cellStyle name="Normal 2 5 3 3 2 4" xfId="12598" xr:uid="{00000000-0005-0000-0000-00003D270000}"/>
    <cellStyle name="Normal 2 5 3 3 2 4 2" xfId="42929" xr:uid="{00000000-0005-0000-0000-00003E270000}"/>
    <cellStyle name="Normal 2 5 3 3 2 4 3" xfId="27696" xr:uid="{00000000-0005-0000-0000-00003F270000}"/>
    <cellStyle name="Normal 2 5 3 3 2 5" xfId="7577" xr:uid="{00000000-0005-0000-0000-000040270000}"/>
    <cellStyle name="Normal 2 5 3 3 2 5 2" xfId="37912" xr:uid="{00000000-0005-0000-0000-000041270000}"/>
    <cellStyle name="Normal 2 5 3 3 2 5 3" xfId="22679" xr:uid="{00000000-0005-0000-0000-000042270000}"/>
    <cellStyle name="Normal 2 5 3 3 2 6" xfId="32900" xr:uid="{00000000-0005-0000-0000-000043270000}"/>
    <cellStyle name="Normal 2 5 3 3 2 7" xfId="17666" xr:uid="{00000000-0005-0000-0000-000044270000}"/>
    <cellStyle name="Normal 2 5 3 3 3" xfId="3359" xr:uid="{00000000-0005-0000-0000-000045270000}"/>
    <cellStyle name="Normal 2 5 3 3 3 2" xfId="13433" xr:uid="{00000000-0005-0000-0000-000046270000}"/>
    <cellStyle name="Normal 2 5 3 3 3 2 2" xfId="43764" xr:uid="{00000000-0005-0000-0000-000047270000}"/>
    <cellStyle name="Normal 2 5 3 3 3 2 3" xfId="28531" xr:uid="{00000000-0005-0000-0000-000048270000}"/>
    <cellStyle name="Normal 2 5 3 3 3 3" xfId="8413" xr:uid="{00000000-0005-0000-0000-000049270000}"/>
    <cellStyle name="Normal 2 5 3 3 3 3 2" xfId="38747" xr:uid="{00000000-0005-0000-0000-00004A270000}"/>
    <cellStyle name="Normal 2 5 3 3 3 3 3" xfId="23514" xr:uid="{00000000-0005-0000-0000-00004B270000}"/>
    <cellStyle name="Normal 2 5 3 3 3 4" xfId="33734" xr:uid="{00000000-0005-0000-0000-00004C270000}"/>
    <cellStyle name="Normal 2 5 3 3 3 5" xfId="18501" xr:uid="{00000000-0005-0000-0000-00004D270000}"/>
    <cellStyle name="Normal 2 5 3 3 4" xfId="5052" xr:uid="{00000000-0005-0000-0000-00004E270000}"/>
    <cellStyle name="Normal 2 5 3 3 4 2" xfId="15104" xr:uid="{00000000-0005-0000-0000-00004F270000}"/>
    <cellStyle name="Normal 2 5 3 3 4 2 2" xfId="45435" xr:uid="{00000000-0005-0000-0000-000050270000}"/>
    <cellStyle name="Normal 2 5 3 3 4 2 3" xfId="30202" xr:uid="{00000000-0005-0000-0000-000051270000}"/>
    <cellStyle name="Normal 2 5 3 3 4 3" xfId="10084" xr:uid="{00000000-0005-0000-0000-000052270000}"/>
    <cellStyle name="Normal 2 5 3 3 4 3 2" xfId="40418" xr:uid="{00000000-0005-0000-0000-000053270000}"/>
    <cellStyle name="Normal 2 5 3 3 4 3 3" xfId="25185" xr:uid="{00000000-0005-0000-0000-000054270000}"/>
    <cellStyle name="Normal 2 5 3 3 4 4" xfId="35405" xr:uid="{00000000-0005-0000-0000-000055270000}"/>
    <cellStyle name="Normal 2 5 3 3 4 5" xfId="20172" xr:uid="{00000000-0005-0000-0000-000056270000}"/>
    <cellStyle name="Normal 2 5 3 3 5" xfId="11762" xr:uid="{00000000-0005-0000-0000-000057270000}"/>
    <cellStyle name="Normal 2 5 3 3 5 2" xfId="42093" xr:uid="{00000000-0005-0000-0000-000058270000}"/>
    <cellStyle name="Normal 2 5 3 3 5 3" xfId="26860" xr:uid="{00000000-0005-0000-0000-000059270000}"/>
    <cellStyle name="Normal 2 5 3 3 6" xfId="6741" xr:uid="{00000000-0005-0000-0000-00005A270000}"/>
    <cellStyle name="Normal 2 5 3 3 6 2" xfId="37076" xr:uid="{00000000-0005-0000-0000-00005B270000}"/>
    <cellStyle name="Normal 2 5 3 3 6 3" xfId="21843" xr:uid="{00000000-0005-0000-0000-00005C270000}"/>
    <cellStyle name="Normal 2 5 3 3 7" xfId="32064" xr:uid="{00000000-0005-0000-0000-00005D270000}"/>
    <cellStyle name="Normal 2 5 3 3 8" xfId="16830" xr:uid="{00000000-0005-0000-0000-00005E270000}"/>
    <cellStyle name="Normal 2 5 3 4" xfId="2088" xr:uid="{00000000-0005-0000-0000-00005F270000}"/>
    <cellStyle name="Normal 2 5 3 4 2" xfId="3778" xr:uid="{00000000-0005-0000-0000-000060270000}"/>
    <cellStyle name="Normal 2 5 3 4 2 2" xfId="13851" xr:uid="{00000000-0005-0000-0000-000061270000}"/>
    <cellStyle name="Normal 2 5 3 4 2 2 2" xfId="44182" xr:uid="{00000000-0005-0000-0000-000062270000}"/>
    <cellStyle name="Normal 2 5 3 4 2 2 3" xfId="28949" xr:uid="{00000000-0005-0000-0000-000063270000}"/>
    <cellStyle name="Normal 2 5 3 4 2 3" xfId="8831" xr:uid="{00000000-0005-0000-0000-000064270000}"/>
    <cellStyle name="Normal 2 5 3 4 2 3 2" xfId="39165" xr:uid="{00000000-0005-0000-0000-000065270000}"/>
    <cellStyle name="Normal 2 5 3 4 2 3 3" xfId="23932" xr:uid="{00000000-0005-0000-0000-000066270000}"/>
    <cellStyle name="Normal 2 5 3 4 2 4" xfId="34152" xr:uid="{00000000-0005-0000-0000-000067270000}"/>
    <cellStyle name="Normal 2 5 3 4 2 5" xfId="18919" xr:uid="{00000000-0005-0000-0000-000068270000}"/>
    <cellStyle name="Normal 2 5 3 4 3" xfId="5470" xr:uid="{00000000-0005-0000-0000-000069270000}"/>
    <cellStyle name="Normal 2 5 3 4 3 2" xfId="15522" xr:uid="{00000000-0005-0000-0000-00006A270000}"/>
    <cellStyle name="Normal 2 5 3 4 3 2 2" xfId="45853" xr:uid="{00000000-0005-0000-0000-00006B270000}"/>
    <cellStyle name="Normal 2 5 3 4 3 2 3" xfId="30620" xr:uid="{00000000-0005-0000-0000-00006C270000}"/>
    <cellStyle name="Normal 2 5 3 4 3 3" xfId="10502" xr:uid="{00000000-0005-0000-0000-00006D270000}"/>
    <cellStyle name="Normal 2 5 3 4 3 3 2" xfId="40836" xr:uid="{00000000-0005-0000-0000-00006E270000}"/>
    <cellStyle name="Normal 2 5 3 4 3 3 3" xfId="25603" xr:uid="{00000000-0005-0000-0000-00006F270000}"/>
    <cellStyle name="Normal 2 5 3 4 3 4" xfId="35823" xr:uid="{00000000-0005-0000-0000-000070270000}"/>
    <cellStyle name="Normal 2 5 3 4 3 5" xfId="20590" xr:uid="{00000000-0005-0000-0000-000071270000}"/>
    <cellStyle name="Normal 2 5 3 4 4" xfId="12180" xr:uid="{00000000-0005-0000-0000-000072270000}"/>
    <cellStyle name="Normal 2 5 3 4 4 2" xfId="42511" xr:uid="{00000000-0005-0000-0000-000073270000}"/>
    <cellStyle name="Normal 2 5 3 4 4 3" xfId="27278" xr:uid="{00000000-0005-0000-0000-000074270000}"/>
    <cellStyle name="Normal 2 5 3 4 5" xfId="7159" xr:uid="{00000000-0005-0000-0000-000075270000}"/>
    <cellStyle name="Normal 2 5 3 4 5 2" xfId="37494" xr:uid="{00000000-0005-0000-0000-000076270000}"/>
    <cellStyle name="Normal 2 5 3 4 5 3" xfId="22261" xr:uid="{00000000-0005-0000-0000-000077270000}"/>
    <cellStyle name="Normal 2 5 3 4 6" xfId="32482" xr:uid="{00000000-0005-0000-0000-000078270000}"/>
    <cellStyle name="Normal 2 5 3 4 7" xfId="17248" xr:uid="{00000000-0005-0000-0000-000079270000}"/>
    <cellStyle name="Normal 2 5 3 5" xfId="2941" xr:uid="{00000000-0005-0000-0000-00007A270000}"/>
    <cellStyle name="Normal 2 5 3 5 2" xfId="13015" xr:uid="{00000000-0005-0000-0000-00007B270000}"/>
    <cellStyle name="Normal 2 5 3 5 2 2" xfId="43346" xr:uid="{00000000-0005-0000-0000-00007C270000}"/>
    <cellStyle name="Normal 2 5 3 5 2 3" xfId="28113" xr:uid="{00000000-0005-0000-0000-00007D270000}"/>
    <cellStyle name="Normal 2 5 3 5 3" xfId="7995" xr:uid="{00000000-0005-0000-0000-00007E270000}"/>
    <cellStyle name="Normal 2 5 3 5 3 2" xfId="38329" xr:uid="{00000000-0005-0000-0000-00007F270000}"/>
    <cellStyle name="Normal 2 5 3 5 3 3" xfId="23096" xr:uid="{00000000-0005-0000-0000-000080270000}"/>
    <cellStyle name="Normal 2 5 3 5 4" xfId="33316" xr:uid="{00000000-0005-0000-0000-000081270000}"/>
    <cellStyle name="Normal 2 5 3 5 5" xfId="18083" xr:uid="{00000000-0005-0000-0000-000082270000}"/>
    <cellStyle name="Normal 2 5 3 6" xfId="4634" xr:uid="{00000000-0005-0000-0000-000083270000}"/>
    <cellStyle name="Normal 2 5 3 6 2" xfId="14686" xr:uid="{00000000-0005-0000-0000-000084270000}"/>
    <cellStyle name="Normal 2 5 3 6 2 2" xfId="45017" xr:uid="{00000000-0005-0000-0000-000085270000}"/>
    <cellStyle name="Normal 2 5 3 6 2 3" xfId="29784" xr:uid="{00000000-0005-0000-0000-000086270000}"/>
    <cellStyle name="Normal 2 5 3 6 3" xfId="9666" xr:uid="{00000000-0005-0000-0000-000087270000}"/>
    <cellStyle name="Normal 2 5 3 6 3 2" xfId="40000" xr:uid="{00000000-0005-0000-0000-000088270000}"/>
    <cellStyle name="Normal 2 5 3 6 3 3" xfId="24767" xr:uid="{00000000-0005-0000-0000-000089270000}"/>
    <cellStyle name="Normal 2 5 3 6 4" xfId="34987" xr:uid="{00000000-0005-0000-0000-00008A270000}"/>
    <cellStyle name="Normal 2 5 3 6 5" xfId="19754" xr:uid="{00000000-0005-0000-0000-00008B270000}"/>
    <cellStyle name="Normal 2 5 3 7" xfId="11344" xr:uid="{00000000-0005-0000-0000-00008C270000}"/>
    <cellStyle name="Normal 2 5 3 7 2" xfId="41675" xr:uid="{00000000-0005-0000-0000-00008D270000}"/>
    <cellStyle name="Normal 2 5 3 7 3" xfId="26442" xr:uid="{00000000-0005-0000-0000-00008E270000}"/>
    <cellStyle name="Normal 2 5 3 8" xfId="6323" xr:uid="{00000000-0005-0000-0000-00008F270000}"/>
    <cellStyle name="Normal 2 5 3 8 2" xfId="36658" xr:uid="{00000000-0005-0000-0000-000090270000}"/>
    <cellStyle name="Normal 2 5 3 8 3" xfId="21425" xr:uid="{00000000-0005-0000-0000-000091270000}"/>
    <cellStyle name="Normal 2 5 3 9" xfId="31647" xr:uid="{00000000-0005-0000-0000-000092270000}"/>
    <cellStyle name="Normal 2 5 4" xfId="1348" xr:uid="{00000000-0005-0000-0000-000093270000}"/>
    <cellStyle name="Normal 2 5 4 2" xfId="1771" xr:uid="{00000000-0005-0000-0000-000094270000}"/>
    <cellStyle name="Normal 2 5 4 2 2" xfId="2610" xr:uid="{00000000-0005-0000-0000-000095270000}"/>
    <cellStyle name="Normal 2 5 4 2 2 2" xfId="4300" xr:uid="{00000000-0005-0000-0000-000096270000}"/>
    <cellStyle name="Normal 2 5 4 2 2 2 2" xfId="14373" xr:uid="{00000000-0005-0000-0000-000097270000}"/>
    <cellStyle name="Normal 2 5 4 2 2 2 2 2" xfId="44704" xr:uid="{00000000-0005-0000-0000-000098270000}"/>
    <cellStyle name="Normal 2 5 4 2 2 2 2 3" xfId="29471" xr:uid="{00000000-0005-0000-0000-000099270000}"/>
    <cellStyle name="Normal 2 5 4 2 2 2 3" xfId="9353" xr:uid="{00000000-0005-0000-0000-00009A270000}"/>
    <cellStyle name="Normal 2 5 4 2 2 2 3 2" xfId="39687" xr:uid="{00000000-0005-0000-0000-00009B270000}"/>
    <cellStyle name="Normal 2 5 4 2 2 2 3 3" xfId="24454" xr:uid="{00000000-0005-0000-0000-00009C270000}"/>
    <cellStyle name="Normal 2 5 4 2 2 2 4" xfId="34674" xr:uid="{00000000-0005-0000-0000-00009D270000}"/>
    <cellStyle name="Normal 2 5 4 2 2 2 5" xfId="19441" xr:uid="{00000000-0005-0000-0000-00009E270000}"/>
    <cellStyle name="Normal 2 5 4 2 2 3" xfId="5992" xr:uid="{00000000-0005-0000-0000-00009F270000}"/>
    <cellStyle name="Normal 2 5 4 2 2 3 2" xfId="16044" xr:uid="{00000000-0005-0000-0000-0000A0270000}"/>
    <cellStyle name="Normal 2 5 4 2 2 3 2 2" xfId="46375" xr:uid="{00000000-0005-0000-0000-0000A1270000}"/>
    <cellStyle name="Normal 2 5 4 2 2 3 2 3" xfId="31142" xr:uid="{00000000-0005-0000-0000-0000A2270000}"/>
    <cellStyle name="Normal 2 5 4 2 2 3 3" xfId="11024" xr:uid="{00000000-0005-0000-0000-0000A3270000}"/>
    <cellStyle name="Normal 2 5 4 2 2 3 3 2" xfId="41358" xr:uid="{00000000-0005-0000-0000-0000A4270000}"/>
    <cellStyle name="Normal 2 5 4 2 2 3 3 3" xfId="26125" xr:uid="{00000000-0005-0000-0000-0000A5270000}"/>
    <cellStyle name="Normal 2 5 4 2 2 3 4" xfId="36345" xr:uid="{00000000-0005-0000-0000-0000A6270000}"/>
    <cellStyle name="Normal 2 5 4 2 2 3 5" xfId="21112" xr:uid="{00000000-0005-0000-0000-0000A7270000}"/>
    <cellStyle name="Normal 2 5 4 2 2 4" xfId="12702" xr:uid="{00000000-0005-0000-0000-0000A8270000}"/>
    <cellStyle name="Normal 2 5 4 2 2 4 2" xfId="43033" xr:uid="{00000000-0005-0000-0000-0000A9270000}"/>
    <cellStyle name="Normal 2 5 4 2 2 4 3" xfId="27800" xr:uid="{00000000-0005-0000-0000-0000AA270000}"/>
    <cellStyle name="Normal 2 5 4 2 2 5" xfId="7681" xr:uid="{00000000-0005-0000-0000-0000AB270000}"/>
    <cellStyle name="Normal 2 5 4 2 2 5 2" xfId="38016" xr:uid="{00000000-0005-0000-0000-0000AC270000}"/>
    <cellStyle name="Normal 2 5 4 2 2 5 3" xfId="22783" xr:uid="{00000000-0005-0000-0000-0000AD270000}"/>
    <cellStyle name="Normal 2 5 4 2 2 6" xfId="33004" xr:uid="{00000000-0005-0000-0000-0000AE270000}"/>
    <cellStyle name="Normal 2 5 4 2 2 7" xfId="17770" xr:uid="{00000000-0005-0000-0000-0000AF270000}"/>
    <cellStyle name="Normal 2 5 4 2 3" xfId="3463" xr:uid="{00000000-0005-0000-0000-0000B0270000}"/>
    <cellStyle name="Normal 2 5 4 2 3 2" xfId="13537" xr:uid="{00000000-0005-0000-0000-0000B1270000}"/>
    <cellStyle name="Normal 2 5 4 2 3 2 2" xfId="43868" xr:uid="{00000000-0005-0000-0000-0000B2270000}"/>
    <cellStyle name="Normal 2 5 4 2 3 2 3" xfId="28635" xr:uid="{00000000-0005-0000-0000-0000B3270000}"/>
    <cellStyle name="Normal 2 5 4 2 3 3" xfId="8517" xr:uid="{00000000-0005-0000-0000-0000B4270000}"/>
    <cellStyle name="Normal 2 5 4 2 3 3 2" xfId="38851" xr:uid="{00000000-0005-0000-0000-0000B5270000}"/>
    <cellStyle name="Normal 2 5 4 2 3 3 3" xfId="23618" xr:uid="{00000000-0005-0000-0000-0000B6270000}"/>
    <cellStyle name="Normal 2 5 4 2 3 4" xfId="33838" xr:uid="{00000000-0005-0000-0000-0000B7270000}"/>
    <cellStyle name="Normal 2 5 4 2 3 5" xfId="18605" xr:uid="{00000000-0005-0000-0000-0000B8270000}"/>
    <cellStyle name="Normal 2 5 4 2 4" xfId="5156" xr:uid="{00000000-0005-0000-0000-0000B9270000}"/>
    <cellStyle name="Normal 2 5 4 2 4 2" xfId="15208" xr:uid="{00000000-0005-0000-0000-0000BA270000}"/>
    <cellStyle name="Normal 2 5 4 2 4 2 2" xfId="45539" xr:uid="{00000000-0005-0000-0000-0000BB270000}"/>
    <cellStyle name="Normal 2 5 4 2 4 2 3" xfId="30306" xr:uid="{00000000-0005-0000-0000-0000BC270000}"/>
    <cellStyle name="Normal 2 5 4 2 4 3" xfId="10188" xr:uid="{00000000-0005-0000-0000-0000BD270000}"/>
    <cellStyle name="Normal 2 5 4 2 4 3 2" xfId="40522" xr:uid="{00000000-0005-0000-0000-0000BE270000}"/>
    <cellStyle name="Normal 2 5 4 2 4 3 3" xfId="25289" xr:uid="{00000000-0005-0000-0000-0000BF270000}"/>
    <cellStyle name="Normal 2 5 4 2 4 4" xfId="35509" xr:uid="{00000000-0005-0000-0000-0000C0270000}"/>
    <cellStyle name="Normal 2 5 4 2 4 5" xfId="20276" xr:uid="{00000000-0005-0000-0000-0000C1270000}"/>
    <cellStyle name="Normal 2 5 4 2 5" xfId="11866" xr:uid="{00000000-0005-0000-0000-0000C2270000}"/>
    <cellStyle name="Normal 2 5 4 2 5 2" xfId="42197" xr:uid="{00000000-0005-0000-0000-0000C3270000}"/>
    <cellStyle name="Normal 2 5 4 2 5 3" xfId="26964" xr:uid="{00000000-0005-0000-0000-0000C4270000}"/>
    <cellStyle name="Normal 2 5 4 2 6" xfId="6845" xr:uid="{00000000-0005-0000-0000-0000C5270000}"/>
    <cellStyle name="Normal 2 5 4 2 6 2" xfId="37180" xr:uid="{00000000-0005-0000-0000-0000C6270000}"/>
    <cellStyle name="Normal 2 5 4 2 6 3" xfId="21947" xr:uid="{00000000-0005-0000-0000-0000C7270000}"/>
    <cellStyle name="Normal 2 5 4 2 7" xfId="32168" xr:uid="{00000000-0005-0000-0000-0000C8270000}"/>
    <cellStyle name="Normal 2 5 4 2 8" xfId="16934" xr:uid="{00000000-0005-0000-0000-0000C9270000}"/>
    <cellStyle name="Normal 2 5 4 3" xfId="2192" xr:uid="{00000000-0005-0000-0000-0000CA270000}"/>
    <cellStyle name="Normal 2 5 4 3 2" xfId="3882" xr:uid="{00000000-0005-0000-0000-0000CB270000}"/>
    <cellStyle name="Normal 2 5 4 3 2 2" xfId="13955" xr:uid="{00000000-0005-0000-0000-0000CC270000}"/>
    <cellStyle name="Normal 2 5 4 3 2 2 2" xfId="44286" xr:uid="{00000000-0005-0000-0000-0000CD270000}"/>
    <cellStyle name="Normal 2 5 4 3 2 2 3" xfId="29053" xr:uid="{00000000-0005-0000-0000-0000CE270000}"/>
    <cellStyle name="Normal 2 5 4 3 2 3" xfId="8935" xr:uid="{00000000-0005-0000-0000-0000CF270000}"/>
    <cellStyle name="Normal 2 5 4 3 2 3 2" xfId="39269" xr:uid="{00000000-0005-0000-0000-0000D0270000}"/>
    <cellStyle name="Normal 2 5 4 3 2 3 3" xfId="24036" xr:uid="{00000000-0005-0000-0000-0000D1270000}"/>
    <cellStyle name="Normal 2 5 4 3 2 4" xfId="34256" xr:uid="{00000000-0005-0000-0000-0000D2270000}"/>
    <cellStyle name="Normal 2 5 4 3 2 5" xfId="19023" xr:uid="{00000000-0005-0000-0000-0000D3270000}"/>
    <cellStyle name="Normal 2 5 4 3 3" xfId="5574" xr:uid="{00000000-0005-0000-0000-0000D4270000}"/>
    <cellStyle name="Normal 2 5 4 3 3 2" xfId="15626" xr:uid="{00000000-0005-0000-0000-0000D5270000}"/>
    <cellStyle name="Normal 2 5 4 3 3 2 2" xfId="45957" xr:uid="{00000000-0005-0000-0000-0000D6270000}"/>
    <cellStyle name="Normal 2 5 4 3 3 2 3" xfId="30724" xr:uid="{00000000-0005-0000-0000-0000D7270000}"/>
    <cellStyle name="Normal 2 5 4 3 3 3" xfId="10606" xr:uid="{00000000-0005-0000-0000-0000D8270000}"/>
    <cellStyle name="Normal 2 5 4 3 3 3 2" xfId="40940" xr:uid="{00000000-0005-0000-0000-0000D9270000}"/>
    <cellStyle name="Normal 2 5 4 3 3 3 3" xfId="25707" xr:uid="{00000000-0005-0000-0000-0000DA270000}"/>
    <cellStyle name="Normal 2 5 4 3 3 4" xfId="35927" xr:uid="{00000000-0005-0000-0000-0000DB270000}"/>
    <cellStyle name="Normal 2 5 4 3 3 5" xfId="20694" xr:uid="{00000000-0005-0000-0000-0000DC270000}"/>
    <cellStyle name="Normal 2 5 4 3 4" xfId="12284" xr:uid="{00000000-0005-0000-0000-0000DD270000}"/>
    <cellStyle name="Normal 2 5 4 3 4 2" xfId="42615" xr:uid="{00000000-0005-0000-0000-0000DE270000}"/>
    <cellStyle name="Normal 2 5 4 3 4 3" xfId="27382" xr:uid="{00000000-0005-0000-0000-0000DF270000}"/>
    <cellStyle name="Normal 2 5 4 3 5" xfId="7263" xr:uid="{00000000-0005-0000-0000-0000E0270000}"/>
    <cellStyle name="Normal 2 5 4 3 5 2" xfId="37598" xr:uid="{00000000-0005-0000-0000-0000E1270000}"/>
    <cellStyle name="Normal 2 5 4 3 5 3" xfId="22365" xr:uid="{00000000-0005-0000-0000-0000E2270000}"/>
    <cellStyle name="Normal 2 5 4 3 6" xfId="32586" xr:uid="{00000000-0005-0000-0000-0000E3270000}"/>
    <cellStyle name="Normal 2 5 4 3 7" xfId="17352" xr:uid="{00000000-0005-0000-0000-0000E4270000}"/>
    <cellStyle name="Normal 2 5 4 4" xfId="3045" xr:uid="{00000000-0005-0000-0000-0000E5270000}"/>
    <cellStyle name="Normal 2 5 4 4 2" xfId="13119" xr:uid="{00000000-0005-0000-0000-0000E6270000}"/>
    <cellStyle name="Normal 2 5 4 4 2 2" xfId="43450" xr:uid="{00000000-0005-0000-0000-0000E7270000}"/>
    <cellStyle name="Normal 2 5 4 4 2 3" xfId="28217" xr:uid="{00000000-0005-0000-0000-0000E8270000}"/>
    <cellStyle name="Normal 2 5 4 4 3" xfId="8099" xr:uid="{00000000-0005-0000-0000-0000E9270000}"/>
    <cellStyle name="Normal 2 5 4 4 3 2" xfId="38433" xr:uid="{00000000-0005-0000-0000-0000EA270000}"/>
    <cellStyle name="Normal 2 5 4 4 3 3" xfId="23200" xr:uid="{00000000-0005-0000-0000-0000EB270000}"/>
    <cellStyle name="Normal 2 5 4 4 4" xfId="33420" xr:uid="{00000000-0005-0000-0000-0000EC270000}"/>
    <cellStyle name="Normal 2 5 4 4 5" xfId="18187" xr:uid="{00000000-0005-0000-0000-0000ED270000}"/>
    <cellStyle name="Normal 2 5 4 5" xfId="4738" xr:uid="{00000000-0005-0000-0000-0000EE270000}"/>
    <cellStyle name="Normal 2 5 4 5 2" xfId="14790" xr:uid="{00000000-0005-0000-0000-0000EF270000}"/>
    <cellStyle name="Normal 2 5 4 5 2 2" xfId="45121" xr:uid="{00000000-0005-0000-0000-0000F0270000}"/>
    <cellStyle name="Normal 2 5 4 5 2 3" xfId="29888" xr:uid="{00000000-0005-0000-0000-0000F1270000}"/>
    <cellStyle name="Normal 2 5 4 5 3" xfId="9770" xr:uid="{00000000-0005-0000-0000-0000F2270000}"/>
    <cellStyle name="Normal 2 5 4 5 3 2" xfId="40104" xr:uid="{00000000-0005-0000-0000-0000F3270000}"/>
    <cellStyle name="Normal 2 5 4 5 3 3" xfId="24871" xr:uid="{00000000-0005-0000-0000-0000F4270000}"/>
    <cellStyle name="Normal 2 5 4 5 4" xfId="35091" xr:uid="{00000000-0005-0000-0000-0000F5270000}"/>
    <cellStyle name="Normal 2 5 4 5 5" xfId="19858" xr:uid="{00000000-0005-0000-0000-0000F6270000}"/>
    <cellStyle name="Normal 2 5 4 6" xfId="11448" xr:uid="{00000000-0005-0000-0000-0000F7270000}"/>
    <cellStyle name="Normal 2 5 4 6 2" xfId="41779" xr:uid="{00000000-0005-0000-0000-0000F8270000}"/>
    <cellStyle name="Normal 2 5 4 6 3" xfId="26546" xr:uid="{00000000-0005-0000-0000-0000F9270000}"/>
    <cellStyle name="Normal 2 5 4 7" xfId="6427" xr:uid="{00000000-0005-0000-0000-0000FA270000}"/>
    <cellStyle name="Normal 2 5 4 7 2" xfId="36762" xr:uid="{00000000-0005-0000-0000-0000FB270000}"/>
    <cellStyle name="Normal 2 5 4 7 3" xfId="21529" xr:uid="{00000000-0005-0000-0000-0000FC270000}"/>
    <cellStyle name="Normal 2 5 4 8" xfId="31750" xr:uid="{00000000-0005-0000-0000-0000FD270000}"/>
    <cellStyle name="Normal 2 5 4 9" xfId="16516" xr:uid="{00000000-0005-0000-0000-0000FE270000}"/>
    <cellStyle name="Normal 2 5 5" xfId="1561" xr:uid="{00000000-0005-0000-0000-0000FF270000}"/>
    <cellStyle name="Normal 2 5 5 2" xfId="2402" xr:uid="{00000000-0005-0000-0000-000000280000}"/>
    <cellStyle name="Normal 2 5 5 2 2" xfId="4092" xr:uid="{00000000-0005-0000-0000-000001280000}"/>
    <cellStyle name="Normal 2 5 5 2 2 2" xfId="14165" xr:uid="{00000000-0005-0000-0000-000002280000}"/>
    <cellStyle name="Normal 2 5 5 2 2 2 2" xfId="44496" xr:uid="{00000000-0005-0000-0000-000003280000}"/>
    <cellStyle name="Normal 2 5 5 2 2 2 3" xfId="29263" xr:uid="{00000000-0005-0000-0000-000004280000}"/>
    <cellStyle name="Normal 2 5 5 2 2 3" xfId="9145" xr:uid="{00000000-0005-0000-0000-000005280000}"/>
    <cellStyle name="Normal 2 5 5 2 2 3 2" xfId="39479" xr:uid="{00000000-0005-0000-0000-000006280000}"/>
    <cellStyle name="Normal 2 5 5 2 2 3 3" xfId="24246" xr:uid="{00000000-0005-0000-0000-000007280000}"/>
    <cellStyle name="Normal 2 5 5 2 2 4" xfId="34466" xr:uid="{00000000-0005-0000-0000-000008280000}"/>
    <cellStyle name="Normal 2 5 5 2 2 5" xfId="19233" xr:uid="{00000000-0005-0000-0000-000009280000}"/>
    <cellStyle name="Normal 2 5 5 2 3" xfId="5784" xr:uid="{00000000-0005-0000-0000-00000A280000}"/>
    <cellStyle name="Normal 2 5 5 2 3 2" xfId="15836" xr:uid="{00000000-0005-0000-0000-00000B280000}"/>
    <cellStyle name="Normal 2 5 5 2 3 2 2" xfId="46167" xr:uid="{00000000-0005-0000-0000-00000C280000}"/>
    <cellStyle name="Normal 2 5 5 2 3 2 3" xfId="30934" xr:uid="{00000000-0005-0000-0000-00000D280000}"/>
    <cellStyle name="Normal 2 5 5 2 3 3" xfId="10816" xr:uid="{00000000-0005-0000-0000-00000E280000}"/>
    <cellStyle name="Normal 2 5 5 2 3 3 2" xfId="41150" xr:uid="{00000000-0005-0000-0000-00000F280000}"/>
    <cellStyle name="Normal 2 5 5 2 3 3 3" xfId="25917" xr:uid="{00000000-0005-0000-0000-000010280000}"/>
    <cellStyle name="Normal 2 5 5 2 3 4" xfId="36137" xr:uid="{00000000-0005-0000-0000-000011280000}"/>
    <cellStyle name="Normal 2 5 5 2 3 5" xfId="20904" xr:uid="{00000000-0005-0000-0000-000012280000}"/>
    <cellStyle name="Normal 2 5 5 2 4" xfId="12494" xr:uid="{00000000-0005-0000-0000-000013280000}"/>
    <cellStyle name="Normal 2 5 5 2 4 2" xfId="42825" xr:uid="{00000000-0005-0000-0000-000014280000}"/>
    <cellStyle name="Normal 2 5 5 2 4 3" xfId="27592" xr:uid="{00000000-0005-0000-0000-000015280000}"/>
    <cellStyle name="Normal 2 5 5 2 5" xfId="7473" xr:uid="{00000000-0005-0000-0000-000016280000}"/>
    <cellStyle name="Normal 2 5 5 2 5 2" xfId="37808" xr:uid="{00000000-0005-0000-0000-000017280000}"/>
    <cellStyle name="Normal 2 5 5 2 5 3" xfId="22575" xr:uid="{00000000-0005-0000-0000-000018280000}"/>
    <cellStyle name="Normal 2 5 5 2 6" xfId="32796" xr:uid="{00000000-0005-0000-0000-000019280000}"/>
    <cellStyle name="Normal 2 5 5 2 7" xfId="17562" xr:uid="{00000000-0005-0000-0000-00001A280000}"/>
    <cellStyle name="Normal 2 5 5 3" xfId="3255" xr:uid="{00000000-0005-0000-0000-00001B280000}"/>
    <cellStyle name="Normal 2 5 5 3 2" xfId="13329" xr:uid="{00000000-0005-0000-0000-00001C280000}"/>
    <cellStyle name="Normal 2 5 5 3 2 2" xfId="43660" xr:uid="{00000000-0005-0000-0000-00001D280000}"/>
    <cellStyle name="Normal 2 5 5 3 2 3" xfId="28427" xr:uid="{00000000-0005-0000-0000-00001E280000}"/>
    <cellStyle name="Normal 2 5 5 3 3" xfId="8309" xr:uid="{00000000-0005-0000-0000-00001F280000}"/>
    <cellStyle name="Normal 2 5 5 3 3 2" xfId="38643" xr:uid="{00000000-0005-0000-0000-000020280000}"/>
    <cellStyle name="Normal 2 5 5 3 3 3" xfId="23410" xr:uid="{00000000-0005-0000-0000-000021280000}"/>
    <cellStyle name="Normal 2 5 5 3 4" xfId="33630" xr:uid="{00000000-0005-0000-0000-000022280000}"/>
    <cellStyle name="Normal 2 5 5 3 5" xfId="18397" xr:uid="{00000000-0005-0000-0000-000023280000}"/>
    <cellStyle name="Normal 2 5 5 4" xfId="4948" xr:uid="{00000000-0005-0000-0000-000024280000}"/>
    <cellStyle name="Normal 2 5 5 4 2" xfId="15000" xr:uid="{00000000-0005-0000-0000-000025280000}"/>
    <cellStyle name="Normal 2 5 5 4 2 2" xfId="45331" xr:uid="{00000000-0005-0000-0000-000026280000}"/>
    <cellStyle name="Normal 2 5 5 4 2 3" xfId="30098" xr:uid="{00000000-0005-0000-0000-000027280000}"/>
    <cellStyle name="Normal 2 5 5 4 3" xfId="9980" xr:uid="{00000000-0005-0000-0000-000028280000}"/>
    <cellStyle name="Normal 2 5 5 4 3 2" xfId="40314" xr:uid="{00000000-0005-0000-0000-000029280000}"/>
    <cellStyle name="Normal 2 5 5 4 3 3" xfId="25081" xr:uid="{00000000-0005-0000-0000-00002A280000}"/>
    <cellStyle name="Normal 2 5 5 4 4" xfId="35301" xr:uid="{00000000-0005-0000-0000-00002B280000}"/>
    <cellStyle name="Normal 2 5 5 4 5" xfId="20068" xr:uid="{00000000-0005-0000-0000-00002C280000}"/>
    <cellStyle name="Normal 2 5 5 5" xfId="11658" xr:uid="{00000000-0005-0000-0000-00002D280000}"/>
    <cellStyle name="Normal 2 5 5 5 2" xfId="41989" xr:uid="{00000000-0005-0000-0000-00002E280000}"/>
    <cellStyle name="Normal 2 5 5 5 3" xfId="26756" xr:uid="{00000000-0005-0000-0000-00002F280000}"/>
    <cellStyle name="Normal 2 5 5 6" xfId="6637" xr:uid="{00000000-0005-0000-0000-000030280000}"/>
    <cellStyle name="Normal 2 5 5 6 2" xfId="36972" xr:uid="{00000000-0005-0000-0000-000031280000}"/>
    <cellStyle name="Normal 2 5 5 6 3" xfId="21739" xr:uid="{00000000-0005-0000-0000-000032280000}"/>
    <cellStyle name="Normal 2 5 5 7" xfId="31960" xr:uid="{00000000-0005-0000-0000-000033280000}"/>
    <cellStyle name="Normal 2 5 5 8" xfId="16726" xr:uid="{00000000-0005-0000-0000-000034280000}"/>
    <cellStyle name="Normal 2 5 6" xfId="1982" xr:uid="{00000000-0005-0000-0000-000035280000}"/>
    <cellStyle name="Normal 2 5 6 2" xfId="3674" xr:uid="{00000000-0005-0000-0000-000036280000}"/>
    <cellStyle name="Normal 2 5 6 2 2" xfId="13747" xr:uid="{00000000-0005-0000-0000-000037280000}"/>
    <cellStyle name="Normal 2 5 6 2 2 2" xfId="44078" xr:uid="{00000000-0005-0000-0000-000038280000}"/>
    <cellStyle name="Normal 2 5 6 2 2 3" xfId="28845" xr:uid="{00000000-0005-0000-0000-000039280000}"/>
    <cellStyle name="Normal 2 5 6 2 3" xfId="8727" xr:uid="{00000000-0005-0000-0000-00003A280000}"/>
    <cellStyle name="Normal 2 5 6 2 3 2" xfId="39061" xr:uid="{00000000-0005-0000-0000-00003B280000}"/>
    <cellStyle name="Normal 2 5 6 2 3 3" xfId="23828" xr:uid="{00000000-0005-0000-0000-00003C280000}"/>
    <cellStyle name="Normal 2 5 6 2 4" xfId="34048" xr:uid="{00000000-0005-0000-0000-00003D280000}"/>
    <cellStyle name="Normal 2 5 6 2 5" xfId="18815" xr:uid="{00000000-0005-0000-0000-00003E280000}"/>
    <cellStyle name="Normal 2 5 6 3" xfId="5366" xr:uid="{00000000-0005-0000-0000-00003F280000}"/>
    <cellStyle name="Normal 2 5 6 3 2" xfId="15418" xr:uid="{00000000-0005-0000-0000-000040280000}"/>
    <cellStyle name="Normal 2 5 6 3 2 2" xfId="45749" xr:uid="{00000000-0005-0000-0000-000041280000}"/>
    <cellStyle name="Normal 2 5 6 3 2 3" xfId="30516" xr:uid="{00000000-0005-0000-0000-000042280000}"/>
    <cellStyle name="Normal 2 5 6 3 3" xfId="10398" xr:uid="{00000000-0005-0000-0000-000043280000}"/>
    <cellStyle name="Normal 2 5 6 3 3 2" xfId="40732" xr:uid="{00000000-0005-0000-0000-000044280000}"/>
    <cellStyle name="Normal 2 5 6 3 3 3" xfId="25499" xr:uid="{00000000-0005-0000-0000-000045280000}"/>
    <cellStyle name="Normal 2 5 6 3 4" xfId="35719" xr:uid="{00000000-0005-0000-0000-000046280000}"/>
    <cellStyle name="Normal 2 5 6 3 5" xfId="20486" xr:uid="{00000000-0005-0000-0000-000047280000}"/>
    <cellStyle name="Normal 2 5 6 4" xfId="12076" xr:uid="{00000000-0005-0000-0000-000048280000}"/>
    <cellStyle name="Normal 2 5 6 4 2" xfId="42407" xr:uid="{00000000-0005-0000-0000-000049280000}"/>
    <cellStyle name="Normal 2 5 6 4 3" xfId="27174" xr:uid="{00000000-0005-0000-0000-00004A280000}"/>
    <cellStyle name="Normal 2 5 6 5" xfId="7055" xr:uid="{00000000-0005-0000-0000-00004B280000}"/>
    <cellStyle name="Normal 2 5 6 5 2" xfId="37390" xr:uid="{00000000-0005-0000-0000-00004C280000}"/>
    <cellStyle name="Normal 2 5 6 5 3" xfId="22157" xr:uid="{00000000-0005-0000-0000-00004D280000}"/>
    <cellStyle name="Normal 2 5 6 6" xfId="32378" xr:uid="{00000000-0005-0000-0000-00004E280000}"/>
    <cellStyle name="Normal 2 5 6 7" xfId="17144" xr:uid="{00000000-0005-0000-0000-00004F280000}"/>
    <cellStyle name="Normal 2 5 7" xfId="2833" xr:uid="{00000000-0005-0000-0000-000050280000}"/>
    <cellStyle name="Normal 2 5 7 2" xfId="12911" xr:uid="{00000000-0005-0000-0000-000051280000}"/>
    <cellStyle name="Normal 2 5 7 2 2" xfId="43242" xr:uid="{00000000-0005-0000-0000-000052280000}"/>
    <cellStyle name="Normal 2 5 7 2 3" xfId="28009" xr:uid="{00000000-0005-0000-0000-000053280000}"/>
    <cellStyle name="Normal 2 5 7 3" xfId="7891" xr:uid="{00000000-0005-0000-0000-000054280000}"/>
    <cellStyle name="Normal 2 5 7 3 2" xfId="38225" xr:uid="{00000000-0005-0000-0000-000055280000}"/>
    <cellStyle name="Normal 2 5 7 3 3" xfId="22992" xr:uid="{00000000-0005-0000-0000-000056280000}"/>
    <cellStyle name="Normal 2 5 7 4" xfId="33212" xr:uid="{00000000-0005-0000-0000-000057280000}"/>
    <cellStyle name="Normal 2 5 7 5" xfId="17979" xr:uid="{00000000-0005-0000-0000-000058280000}"/>
    <cellStyle name="Normal 2 5 8" xfId="4527" xr:uid="{00000000-0005-0000-0000-000059280000}"/>
    <cellStyle name="Normal 2 5 8 2" xfId="14582" xr:uid="{00000000-0005-0000-0000-00005A280000}"/>
    <cellStyle name="Normal 2 5 8 2 2" xfId="44913" xr:uid="{00000000-0005-0000-0000-00005B280000}"/>
    <cellStyle name="Normal 2 5 8 2 3" xfId="29680" xr:uid="{00000000-0005-0000-0000-00005C280000}"/>
    <cellStyle name="Normal 2 5 8 3" xfId="9562" xr:uid="{00000000-0005-0000-0000-00005D280000}"/>
    <cellStyle name="Normal 2 5 8 3 2" xfId="39896" xr:uid="{00000000-0005-0000-0000-00005E280000}"/>
    <cellStyle name="Normal 2 5 8 3 3" xfId="24663" xr:uid="{00000000-0005-0000-0000-00005F280000}"/>
    <cellStyle name="Normal 2 5 8 4" xfId="34883" xr:uid="{00000000-0005-0000-0000-000060280000}"/>
    <cellStyle name="Normal 2 5 8 5" xfId="19650" xr:uid="{00000000-0005-0000-0000-000061280000}"/>
    <cellStyle name="Normal 2 5 9" xfId="11238" xr:uid="{00000000-0005-0000-0000-000062280000}"/>
    <cellStyle name="Normal 2 5 9 2" xfId="41571" xr:uid="{00000000-0005-0000-0000-000063280000}"/>
    <cellStyle name="Normal 2 5 9 3" xfId="26338" xr:uid="{00000000-0005-0000-0000-000064280000}"/>
    <cellStyle name="Normal 2 6" xfId="31440" xr:uid="{00000000-0005-0000-0000-000065280000}"/>
    <cellStyle name="Normal 2 7" xfId="46797" xr:uid="{00000000-0005-0000-0000-000066280000}"/>
    <cellStyle name="Normal 2 8" xfId="46826" xr:uid="{00000000-0005-0000-0000-000067280000}"/>
    <cellStyle name="Normal 20" xfId="143" xr:uid="{00000000-0005-0000-0000-000068280000}"/>
    <cellStyle name="Normal 21" xfId="144" xr:uid="{00000000-0005-0000-0000-000069280000}"/>
    <cellStyle name="Normal 22" xfId="145" xr:uid="{00000000-0005-0000-0000-00006A280000}"/>
    <cellStyle name="Normal 23" xfId="146" xr:uid="{00000000-0005-0000-0000-00006B280000}"/>
    <cellStyle name="Normal 24" xfId="147" xr:uid="{00000000-0005-0000-0000-00006C280000}"/>
    <cellStyle name="Normal 25" xfId="148" xr:uid="{00000000-0005-0000-0000-00006D280000}"/>
    <cellStyle name="Normal 26" xfId="149" xr:uid="{00000000-0005-0000-0000-00006E280000}"/>
    <cellStyle name="Normal 26 2" xfId="150" xr:uid="{00000000-0005-0000-0000-00006F280000}"/>
    <cellStyle name="Normal 26_Sheet2" xfId="366" xr:uid="{00000000-0005-0000-0000-000070280000}"/>
    <cellStyle name="Normal 27" xfId="151" xr:uid="{00000000-0005-0000-0000-000071280000}"/>
    <cellStyle name="Normal 27 2" xfId="152" xr:uid="{00000000-0005-0000-0000-000072280000}"/>
    <cellStyle name="Normal 27_Sheet2" xfId="365" xr:uid="{00000000-0005-0000-0000-000073280000}"/>
    <cellStyle name="Normal 28" xfId="153" xr:uid="{00000000-0005-0000-0000-000074280000}"/>
    <cellStyle name="Normal 28 2" xfId="154" xr:uid="{00000000-0005-0000-0000-000075280000}"/>
    <cellStyle name="Normal 28 3" xfId="850" xr:uid="{00000000-0005-0000-0000-000076280000}"/>
    <cellStyle name="Normal 28 3 10" xfId="6218" xr:uid="{00000000-0005-0000-0000-000077280000}"/>
    <cellStyle name="Normal 28 3 10 2" xfId="36555" xr:uid="{00000000-0005-0000-0000-000078280000}"/>
    <cellStyle name="Normal 28 3 10 3" xfId="21322" xr:uid="{00000000-0005-0000-0000-000079280000}"/>
    <cellStyle name="Normal 28 3 11" xfId="31546" xr:uid="{00000000-0005-0000-0000-00007A280000}"/>
    <cellStyle name="Normal 28 3 12" xfId="16307" xr:uid="{00000000-0005-0000-0000-00007B280000}"/>
    <cellStyle name="Normal 28 3 2" xfId="1182" xr:uid="{00000000-0005-0000-0000-00007C280000}"/>
    <cellStyle name="Normal 28 3 2 10" xfId="31598" xr:uid="{00000000-0005-0000-0000-00007D280000}"/>
    <cellStyle name="Normal 28 3 2 11" xfId="16361" xr:uid="{00000000-0005-0000-0000-00007E280000}"/>
    <cellStyle name="Normal 28 3 2 2" xfId="1290" xr:uid="{00000000-0005-0000-0000-00007F280000}"/>
    <cellStyle name="Normal 28 3 2 2 10" xfId="16465" xr:uid="{00000000-0005-0000-0000-000080280000}"/>
    <cellStyle name="Normal 28 3 2 2 2" xfId="1507" xr:uid="{00000000-0005-0000-0000-000081280000}"/>
    <cellStyle name="Normal 28 3 2 2 2 2" xfId="1928" xr:uid="{00000000-0005-0000-0000-000082280000}"/>
    <cellStyle name="Normal 28 3 2 2 2 2 2" xfId="2767" xr:uid="{00000000-0005-0000-0000-000083280000}"/>
    <cellStyle name="Normal 28 3 2 2 2 2 2 2" xfId="4457" xr:uid="{00000000-0005-0000-0000-000084280000}"/>
    <cellStyle name="Normal 28 3 2 2 2 2 2 2 2" xfId="14530" xr:uid="{00000000-0005-0000-0000-000085280000}"/>
    <cellStyle name="Normal 28 3 2 2 2 2 2 2 2 2" xfId="44861" xr:uid="{00000000-0005-0000-0000-000086280000}"/>
    <cellStyle name="Normal 28 3 2 2 2 2 2 2 2 3" xfId="29628" xr:uid="{00000000-0005-0000-0000-000087280000}"/>
    <cellStyle name="Normal 28 3 2 2 2 2 2 2 3" xfId="9510" xr:uid="{00000000-0005-0000-0000-000088280000}"/>
    <cellStyle name="Normal 28 3 2 2 2 2 2 2 3 2" xfId="39844" xr:uid="{00000000-0005-0000-0000-000089280000}"/>
    <cellStyle name="Normal 28 3 2 2 2 2 2 2 3 3" xfId="24611" xr:uid="{00000000-0005-0000-0000-00008A280000}"/>
    <cellStyle name="Normal 28 3 2 2 2 2 2 2 4" xfId="34831" xr:uid="{00000000-0005-0000-0000-00008B280000}"/>
    <cellStyle name="Normal 28 3 2 2 2 2 2 2 5" xfId="19598" xr:uid="{00000000-0005-0000-0000-00008C280000}"/>
    <cellStyle name="Normal 28 3 2 2 2 2 2 3" xfId="6149" xr:uid="{00000000-0005-0000-0000-00008D280000}"/>
    <cellStyle name="Normal 28 3 2 2 2 2 2 3 2" xfId="16201" xr:uid="{00000000-0005-0000-0000-00008E280000}"/>
    <cellStyle name="Normal 28 3 2 2 2 2 2 3 2 2" xfId="46532" xr:uid="{00000000-0005-0000-0000-00008F280000}"/>
    <cellStyle name="Normal 28 3 2 2 2 2 2 3 2 3" xfId="31299" xr:uid="{00000000-0005-0000-0000-000090280000}"/>
    <cellStyle name="Normal 28 3 2 2 2 2 2 3 3" xfId="11181" xr:uid="{00000000-0005-0000-0000-000091280000}"/>
    <cellStyle name="Normal 28 3 2 2 2 2 2 3 3 2" xfId="41515" xr:uid="{00000000-0005-0000-0000-000092280000}"/>
    <cellStyle name="Normal 28 3 2 2 2 2 2 3 3 3" xfId="26282" xr:uid="{00000000-0005-0000-0000-000093280000}"/>
    <cellStyle name="Normal 28 3 2 2 2 2 2 3 4" xfId="36502" xr:uid="{00000000-0005-0000-0000-000094280000}"/>
    <cellStyle name="Normal 28 3 2 2 2 2 2 3 5" xfId="21269" xr:uid="{00000000-0005-0000-0000-000095280000}"/>
    <cellStyle name="Normal 28 3 2 2 2 2 2 4" xfId="12859" xr:uid="{00000000-0005-0000-0000-000096280000}"/>
    <cellStyle name="Normal 28 3 2 2 2 2 2 4 2" xfId="43190" xr:uid="{00000000-0005-0000-0000-000097280000}"/>
    <cellStyle name="Normal 28 3 2 2 2 2 2 4 3" xfId="27957" xr:uid="{00000000-0005-0000-0000-000098280000}"/>
    <cellStyle name="Normal 28 3 2 2 2 2 2 5" xfId="7838" xr:uid="{00000000-0005-0000-0000-000099280000}"/>
    <cellStyle name="Normal 28 3 2 2 2 2 2 5 2" xfId="38173" xr:uid="{00000000-0005-0000-0000-00009A280000}"/>
    <cellStyle name="Normal 28 3 2 2 2 2 2 5 3" xfId="22940" xr:uid="{00000000-0005-0000-0000-00009B280000}"/>
    <cellStyle name="Normal 28 3 2 2 2 2 2 6" xfId="33161" xr:uid="{00000000-0005-0000-0000-00009C280000}"/>
    <cellStyle name="Normal 28 3 2 2 2 2 2 7" xfId="17927" xr:uid="{00000000-0005-0000-0000-00009D280000}"/>
    <cellStyle name="Normal 28 3 2 2 2 2 3" xfId="3620" xr:uid="{00000000-0005-0000-0000-00009E280000}"/>
    <cellStyle name="Normal 28 3 2 2 2 2 3 2" xfId="13694" xr:uid="{00000000-0005-0000-0000-00009F280000}"/>
    <cellStyle name="Normal 28 3 2 2 2 2 3 2 2" xfId="44025" xr:uid="{00000000-0005-0000-0000-0000A0280000}"/>
    <cellStyle name="Normal 28 3 2 2 2 2 3 2 3" xfId="28792" xr:uid="{00000000-0005-0000-0000-0000A1280000}"/>
    <cellStyle name="Normal 28 3 2 2 2 2 3 3" xfId="8674" xr:uid="{00000000-0005-0000-0000-0000A2280000}"/>
    <cellStyle name="Normal 28 3 2 2 2 2 3 3 2" xfId="39008" xr:uid="{00000000-0005-0000-0000-0000A3280000}"/>
    <cellStyle name="Normal 28 3 2 2 2 2 3 3 3" xfId="23775" xr:uid="{00000000-0005-0000-0000-0000A4280000}"/>
    <cellStyle name="Normal 28 3 2 2 2 2 3 4" xfId="33995" xr:uid="{00000000-0005-0000-0000-0000A5280000}"/>
    <cellStyle name="Normal 28 3 2 2 2 2 3 5" xfId="18762" xr:uid="{00000000-0005-0000-0000-0000A6280000}"/>
    <cellStyle name="Normal 28 3 2 2 2 2 4" xfId="5313" xr:uid="{00000000-0005-0000-0000-0000A7280000}"/>
    <cellStyle name="Normal 28 3 2 2 2 2 4 2" xfId="15365" xr:uid="{00000000-0005-0000-0000-0000A8280000}"/>
    <cellStyle name="Normal 28 3 2 2 2 2 4 2 2" xfId="45696" xr:uid="{00000000-0005-0000-0000-0000A9280000}"/>
    <cellStyle name="Normal 28 3 2 2 2 2 4 2 3" xfId="30463" xr:uid="{00000000-0005-0000-0000-0000AA280000}"/>
    <cellStyle name="Normal 28 3 2 2 2 2 4 3" xfId="10345" xr:uid="{00000000-0005-0000-0000-0000AB280000}"/>
    <cellStyle name="Normal 28 3 2 2 2 2 4 3 2" xfId="40679" xr:uid="{00000000-0005-0000-0000-0000AC280000}"/>
    <cellStyle name="Normal 28 3 2 2 2 2 4 3 3" xfId="25446" xr:uid="{00000000-0005-0000-0000-0000AD280000}"/>
    <cellStyle name="Normal 28 3 2 2 2 2 4 4" xfId="35666" xr:uid="{00000000-0005-0000-0000-0000AE280000}"/>
    <cellStyle name="Normal 28 3 2 2 2 2 4 5" xfId="20433" xr:uid="{00000000-0005-0000-0000-0000AF280000}"/>
    <cellStyle name="Normal 28 3 2 2 2 2 5" xfId="12023" xr:uid="{00000000-0005-0000-0000-0000B0280000}"/>
    <cellStyle name="Normal 28 3 2 2 2 2 5 2" xfId="42354" xr:uid="{00000000-0005-0000-0000-0000B1280000}"/>
    <cellStyle name="Normal 28 3 2 2 2 2 5 3" xfId="27121" xr:uid="{00000000-0005-0000-0000-0000B2280000}"/>
    <cellStyle name="Normal 28 3 2 2 2 2 6" xfId="7002" xr:uid="{00000000-0005-0000-0000-0000B3280000}"/>
    <cellStyle name="Normal 28 3 2 2 2 2 6 2" xfId="37337" xr:uid="{00000000-0005-0000-0000-0000B4280000}"/>
    <cellStyle name="Normal 28 3 2 2 2 2 6 3" xfId="22104" xr:uid="{00000000-0005-0000-0000-0000B5280000}"/>
    <cellStyle name="Normal 28 3 2 2 2 2 7" xfId="32325" xr:uid="{00000000-0005-0000-0000-0000B6280000}"/>
    <cellStyle name="Normal 28 3 2 2 2 2 8" xfId="17091" xr:uid="{00000000-0005-0000-0000-0000B7280000}"/>
    <cellStyle name="Normal 28 3 2 2 2 3" xfId="2349" xr:uid="{00000000-0005-0000-0000-0000B8280000}"/>
    <cellStyle name="Normal 28 3 2 2 2 3 2" xfId="4039" xr:uid="{00000000-0005-0000-0000-0000B9280000}"/>
    <cellStyle name="Normal 28 3 2 2 2 3 2 2" xfId="14112" xr:uid="{00000000-0005-0000-0000-0000BA280000}"/>
    <cellStyle name="Normal 28 3 2 2 2 3 2 2 2" xfId="44443" xr:uid="{00000000-0005-0000-0000-0000BB280000}"/>
    <cellStyle name="Normal 28 3 2 2 2 3 2 2 3" xfId="29210" xr:uid="{00000000-0005-0000-0000-0000BC280000}"/>
    <cellStyle name="Normal 28 3 2 2 2 3 2 3" xfId="9092" xr:uid="{00000000-0005-0000-0000-0000BD280000}"/>
    <cellStyle name="Normal 28 3 2 2 2 3 2 3 2" xfId="39426" xr:uid="{00000000-0005-0000-0000-0000BE280000}"/>
    <cellStyle name="Normal 28 3 2 2 2 3 2 3 3" xfId="24193" xr:uid="{00000000-0005-0000-0000-0000BF280000}"/>
    <cellStyle name="Normal 28 3 2 2 2 3 2 4" xfId="34413" xr:uid="{00000000-0005-0000-0000-0000C0280000}"/>
    <cellStyle name="Normal 28 3 2 2 2 3 2 5" xfId="19180" xr:uid="{00000000-0005-0000-0000-0000C1280000}"/>
    <cellStyle name="Normal 28 3 2 2 2 3 3" xfId="5731" xr:uid="{00000000-0005-0000-0000-0000C2280000}"/>
    <cellStyle name="Normal 28 3 2 2 2 3 3 2" xfId="15783" xr:uid="{00000000-0005-0000-0000-0000C3280000}"/>
    <cellStyle name="Normal 28 3 2 2 2 3 3 2 2" xfId="46114" xr:uid="{00000000-0005-0000-0000-0000C4280000}"/>
    <cellStyle name="Normal 28 3 2 2 2 3 3 2 3" xfId="30881" xr:uid="{00000000-0005-0000-0000-0000C5280000}"/>
    <cellStyle name="Normal 28 3 2 2 2 3 3 3" xfId="10763" xr:uid="{00000000-0005-0000-0000-0000C6280000}"/>
    <cellStyle name="Normal 28 3 2 2 2 3 3 3 2" xfId="41097" xr:uid="{00000000-0005-0000-0000-0000C7280000}"/>
    <cellStyle name="Normal 28 3 2 2 2 3 3 3 3" xfId="25864" xr:uid="{00000000-0005-0000-0000-0000C8280000}"/>
    <cellStyle name="Normal 28 3 2 2 2 3 3 4" xfId="36084" xr:uid="{00000000-0005-0000-0000-0000C9280000}"/>
    <cellStyle name="Normal 28 3 2 2 2 3 3 5" xfId="20851" xr:uid="{00000000-0005-0000-0000-0000CA280000}"/>
    <cellStyle name="Normal 28 3 2 2 2 3 4" xfId="12441" xr:uid="{00000000-0005-0000-0000-0000CB280000}"/>
    <cellStyle name="Normal 28 3 2 2 2 3 4 2" xfId="42772" xr:uid="{00000000-0005-0000-0000-0000CC280000}"/>
    <cellStyle name="Normal 28 3 2 2 2 3 4 3" xfId="27539" xr:uid="{00000000-0005-0000-0000-0000CD280000}"/>
    <cellStyle name="Normal 28 3 2 2 2 3 5" xfId="7420" xr:uid="{00000000-0005-0000-0000-0000CE280000}"/>
    <cellStyle name="Normal 28 3 2 2 2 3 5 2" xfId="37755" xr:uid="{00000000-0005-0000-0000-0000CF280000}"/>
    <cellStyle name="Normal 28 3 2 2 2 3 5 3" xfId="22522" xr:uid="{00000000-0005-0000-0000-0000D0280000}"/>
    <cellStyle name="Normal 28 3 2 2 2 3 6" xfId="32743" xr:uid="{00000000-0005-0000-0000-0000D1280000}"/>
    <cellStyle name="Normal 28 3 2 2 2 3 7" xfId="17509" xr:uid="{00000000-0005-0000-0000-0000D2280000}"/>
    <cellStyle name="Normal 28 3 2 2 2 4" xfId="3202" xr:uid="{00000000-0005-0000-0000-0000D3280000}"/>
    <cellStyle name="Normal 28 3 2 2 2 4 2" xfId="13276" xr:uid="{00000000-0005-0000-0000-0000D4280000}"/>
    <cellStyle name="Normal 28 3 2 2 2 4 2 2" xfId="43607" xr:uid="{00000000-0005-0000-0000-0000D5280000}"/>
    <cellStyle name="Normal 28 3 2 2 2 4 2 3" xfId="28374" xr:uid="{00000000-0005-0000-0000-0000D6280000}"/>
    <cellStyle name="Normal 28 3 2 2 2 4 3" xfId="8256" xr:uid="{00000000-0005-0000-0000-0000D7280000}"/>
    <cellStyle name="Normal 28 3 2 2 2 4 3 2" xfId="38590" xr:uid="{00000000-0005-0000-0000-0000D8280000}"/>
    <cellStyle name="Normal 28 3 2 2 2 4 3 3" xfId="23357" xr:uid="{00000000-0005-0000-0000-0000D9280000}"/>
    <cellStyle name="Normal 28 3 2 2 2 4 4" xfId="33577" xr:uid="{00000000-0005-0000-0000-0000DA280000}"/>
    <cellStyle name="Normal 28 3 2 2 2 4 5" xfId="18344" xr:uid="{00000000-0005-0000-0000-0000DB280000}"/>
    <cellStyle name="Normal 28 3 2 2 2 5" xfId="4895" xr:uid="{00000000-0005-0000-0000-0000DC280000}"/>
    <cellStyle name="Normal 28 3 2 2 2 5 2" xfId="14947" xr:uid="{00000000-0005-0000-0000-0000DD280000}"/>
    <cellStyle name="Normal 28 3 2 2 2 5 2 2" xfId="45278" xr:uid="{00000000-0005-0000-0000-0000DE280000}"/>
    <cellStyle name="Normal 28 3 2 2 2 5 2 3" xfId="30045" xr:uid="{00000000-0005-0000-0000-0000DF280000}"/>
    <cellStyle name="Normal 28 3 2 2 2 5 3" xfId="9927" xr:uid="{00000000-0005-0000-0000-0000E0280000}"/>
    <cellStyle name="Normal 28 3 2 2 2 5 3 2" xfId="40261" xr:uid="{00000000-0005-0000-0000-0000E1280000}"/>
    <cellStyle name="Normal 28 3 2 2 2 5 3 3" xfId="25028" xr:uid="{00000000-0005-0000-0000-0000E2280000}"/>
    <cellStyle name="Normal 28 3 2 2 2 5 4" xfId="35248" xr:uid="{00000000-0005-0000-0000-0000E3280000}"/>
    <cellStyle name="Normal 28 3 2 2 2 5 5" xfId="20015" xr:uid="{00000000-0005-0000-0000-0000E4280000}"/>
    <cellStyle name="Normal 28 3 2 2 2 6" xfId="11605" xr:uid="{00000000-0005-0000-0000-0000E5280000}"/>
    <cellStyle name="Normal 28 3 2 2 2 6 2" xfId="41936" xr:uid="{00000000-0005-0000-0000-0000E6280000}"/>
    <cellStyle name="Normal 28 3 2 2 2 6 3" xfId="26703" xr:uid="{00000000-0005-0000-0000-0000E7280000}"/>
    <cellStyle name="Normal 28 3 2 2 2 7" xfId="6584" xr:uid="{00000000-0005-0000-0000-0000E8280000}"/>
    <cellStyle name="Normal 28 3 2 2 2 7 2" xfId="36919" xr:uid="{00000000-0005-0000-0000-0000E9280000}"/>
    <cellStyle name="Normal 28 3 2 2 2 7 3" xfId="21686" xr:uid="{00000000-0005-0000-0000-0000EA280000}"/>
    <cellStyle name="Normal 28 3 2 2 2 8" xfId="31907" xr:uid="{00000000-0005-0000-0000-0000EB280000}"/>
    <cellStyle name="Normal 28 3 2 2 2 9" xfId="16673" xr:uid="{00000000-0005-0000-0000-0000EC280000}"/>
    <cellStyle name="Normal 28 3 2 2 3" xfId="1720" xr:uid="{00000000-0005-0000-0000-0000ED280000}"/>
    <cellStyle name="Normal 28 3 2 2 3 2" xfId="2559" xr:uid="{00000000-0005-0000-0000-0000EE280000}"/>
    <cellStyle name="Normal 28 3 2 2 3 2 2" xfId="4249" xr:uid="{00000000-0005-0000-0000-0000EF280000}"/>
    <cellStyle name="Normal 28 3 2 2 3 2 2 2" xfId="14322" xr:uid="{00000000-0005-0000-0000-0000F0280000}"/>
    <cellStyle name="Normal 28 3 2 2 3 2 2 2 2" xfId="44653" xr:uid="{00000000-0005-0000-0000-0000F1280000}"/>
    <cellStyle name="Normal 28 3 2 2 3 2 2 2 3" xfId="29420" xr:uid="{00000000-0005-0000-0000-0000F2280000}"/>
    <cellStyle name="Normal 28 3 2 2 3 2 2 3" xfId="9302" xr:uid="{00000000-0005-0000-0000-0000F3280000}"/>
    <cellStyle name="Normal 28 3 2 2 3 2 2 3 2" xfId="39636" xr:uid="{00000000-0005-0000-0000-0000F4280000}"/>
    <cellStyle name="Normal 28 3 2 2 3 2 2 3 3" xfId="24403" xr:uid="{00000000-0005-0000-0000-0000F5280000}"/>
    <cellStyle name="Normal 28 3 2 2 3 2 2 4" xfId="34623" xr:uid="{00000000-0005-0000-0000-0000F6280000}"/>
    <cellStyle name="Normal 28 3 2 2 3 2 2 5" xfId="19390" xr:uid="{00000000-0005-0000-0000-0000F7280000}"/>
    <cellStyle name="Normal 28 3 2 2 3 2 3" xfId="5941" xr:uid="{00000000-0005-0000-0000-0000F8280000}"/>
    <cellStyle name="Normal 28 3 2 2 3 2 3 2" xfId="15993" xr:uid="{00000000-0005-0000-0000-0000F9280000}"/>
    <cellStyle name="Normal 28 3 2 2 3 2 3 2 2" xfId="46324" xr:uid="{00000000-0005-0000-0000-0000FA280000}"/>
    <cellStyle name="Normal 28 3 2 2 3 2 3 2 3" xfId="31091" xr:uid="{00000000-0005-0000-0000-0000FB280000}"/>
    <cellStyle name="Normal 28 3 2 2 3 2 3 3" xfId="10973" xr:uid="{00000000-0005-0000-0000-0000FC280000}"/>
    <cellStyle name="Normal 28 3 2 2 3 2 3 3 2" xfId="41307" xr:uid="{00000000-0005-0000-0000-0000FD280000}"/>
    <cellStyle name="Normal 28 3 2 2 3 2 3 3 3" xfId="26074" xr:uid="{00000000-0005-0000-0000-0000FE280000}"/>
    <cellStyle name="Normal 28 3 2 2 3 2 3 4" xfId="36294" xr:uid="{00000000-0005-0000-0000-0000FF280000}"/>
    <cellStyle name="Normal 28 3 2 2 3 2 3 5" xfId="21061" xr:uid="{00000000-0005-0000-0000-000000290000}"/>
    <cellStyle name="Normal 28 3 2 2 3 2 4" xfId="12651" xr:uid="{00000000-0005-0000-0000-000001290000}"/>
    <cellStyle name="Normal 28 3 2 2 3 2 4 2" xfId="42982" xr:uid="{00000000-0005-0000-0000-000002290000}"/>
    <cellStyle name="Normal 28 3 2 2 3 2 4 3" xfId="27749" xr:uid="{00000000-0005-0000-0000-000003290000}"/>
    <cellStyle name="Normal 28 3 2 2 3 2 5" xfId="7630" xr:uid="{00000000-0005-0000-0000-000004290000}"/>
    <cellStyle name="Normal 28 3 2 2 3 2 5 2" xfId="37965" xr:uid="{00000000-0005-0000-0000-000005290000}"/>
    <cellStyle name="Normal 28 3 2 2 3 2 5 3" xfId="22732" xr:uid="{00000000-0005-0000-0000-000006290000}"/>
    <cellStyle name="Normal 28 3 2 2 3 2 6" xfId="32953" xr:uid="{00000000-0005-0000-0000-000007290000}"/>
    <cellStyle name="Normal 28 3 2 2 3 2 7" xfId="17719" xr:uid="{00000000-0005-0000-0000-000008290000}"/>
    <cellStyle name="Normal 28 3 2 2 3 3" xfId="3412" xr:uid="{00000000-0005-0000-0000-000009290000}"/>
    <cellStyle name="Normal 28 3 2 2 3 3 2" xfId="13486" xr:uid="{00000000-0005-0000-0000-00000A290000}"/>
    <cellStyle name="Normal 28 3 2 2 3 3 2 2" xfId="43817" xr:uid="{00000000-0005-0000-0000-00000B290000}"/>
    <cellStyle name="Normal 28 3 2 2 3 3 2 3" xfId="28584" xr:uid="{00000000-0005-0000-0000-00000C290000}"/>
    <cellStyle name="Normal 28 3 2 2 3 3 3" xfId="8466" xr:uid="{00000000-0005-0000-0000-00000D290000}"/>
    <cellStyle name="Normal 28 3 2 2 3 3 3 2" xfId="38800" xr:uid="{00000000-0005-0000-0000-00000E290000}"/>
    <cellStyle name="Normal 28 3 2 2 3 3 3 3" xfId="23567" xr:uid="{00000000-0005-0000-0000-00000F290000}"/>
    <cellStyle name="Normal 28 3 2 2 3 3 4" xfId="33787" xr:uid="{00000000-0005-0000-0000-000010290000}"/>
    <cellStyle name="Normal 28 3 2 2 3 3 5" xfId="18554" xr:uid="{00000000-0005-0000-0000-000011290000}"/>
    <cellStyle name="Normal 28 3 2 2 3 4" xfId="5105" xr:uid="{00000000-0005-0000-0000-000012290000}"/>
    <cellStyle name="Normal 28 3 2 2 3 4 2" xfId="15157" xr:uid="{00000000-0005-0000-0000-000013290000}"/>
    <cellStyle name="Normal 28 3 2 2 3 4 2 2" xfId="45488" xr:uid="{00000000-0005-0000-0000-000014290000}"/>
    <cellStyle name="Normal 28 3 2 2 3 4 2 3" xfId="30255" xr:uid="{00000000-0005-0000-0000-000015290000}"/>
    <cellStyle name="Normal 28 3 2 2 3 4 3" xfId="10137" xr:uid="{00000000-0005-0000-0000-000016290000}"/>
    <cellStyle name="Normal 28 3 2 2 3 4 3 2" xfId="40471" xr:uid="{00000000-0005-0000-0000-000017290000}"/>
    <cellStyle name="Normal 28 3 2 2 3 4 3 3" xfId="25238" xr:uid="{00000000-0005-0000-0000-000018290000}"/>
    <cellStyle name="Normal 28 3 2 2 3 4 4" xfId="35458" xr:uid="{00000000-0005-0000-0000-000019290000}"/>
    <cellStyle name="Normal 28 3 2 2 3 4 5" xfId="20225" xr:uid="{00000000-0005-0000-0000-00001A290000}"/>
    <cellStyle name="Normal 28 3 2 2 3 5" xfId="11815" xr:uid="{00000000-0005-0000-0000-00001B290000}"/>
    <cellStyle name="Normal 28 3 2 2 3 5 2" xfId="42146" xr:uid="{00000000-0005-0000-0000-00001C290000}"/>
    <cellStyle name="Normal 28 3 2 2 3 5 3" xfId="26913" xr:uid="{00000000-0005-0000-0000-00001D290000}"/>
    <cellStyle name="Normal 28 3 2 2 3 6" xfId="6794" xr:uid="{00000000-0005-0000-0000-00001E290000}"/>
    <cellStyle name="Normal 28 3 2 2 3 6 2" xfId="37129" xr:uid="{00000000-0005-0000-0000-00001F290000}"/>
    <cellStyle name="Normal 28 3 2 2 3 6 3" xfId="21896" xr:uid="{00000000-0005-0000-0000-000020290000}"/>
    <cellStyle name="Normal 28 3 2 2 3 7" xfId="32117" xr:uid="{00000000-0005-0000-0000-000021290000}"/>
    <cellStyle name="Normal 28 3 2 2 3 8" xfId="16883" xr:uid="{00000000-0005-0000-0000-000022290000}"/>
    <cellStyle name="Normal 28 3 2 2 4" xfId="2141" xr:uid="{00000000-0005-0000-0000-000023290000}"/>
    <cellStyle name="Normal 28 3 2 2 4 2" xfId="3831" xr:uid="{00000000-0005-0000-0000-000024290000}"/>
    <cellStyle name="Normal 28 3 2 2 4 2 2" xfId="13904" xr:uid="{00000000-0005-0000-0000-000025290000}"/>
    <cellStyle name="Normal 28 3 2 2 4 2 2 2" xfId="44235" xr:uid="{00000000-0005-0000-0000-000026290000}"/>
    <cellStyle name="Normal 28 3 2 2 4 2 2 3" xfId="29002" xr:uid="{00000000-0005-0000-0000-000027290000}"/>
    <cellStyle name="Normal 28 3 2 2 4 2 3" xfId="8884" xr:uid="{00000000-0005-0000-0000-000028290000}"/>
    <cellStyle name="Normal 28 3 2 2 4 2 3 2" xfId="39218" xr:uid="{00000000-0005-0000-0000-000029290000}"/>
    <cellStyle name="Normal 28 3 2 2 4 2 3 3" xfId="23985" xr:uid="{00000000-0005-0000-0000-00002A290000}"/>
    <cellStyle name="Normal 28 3 2 2 4 2 4" xfId="34205" xr:uid="{00000000-0005-0000-0000-00002B290000}"/>
    <cellStyle name="Normal 28 3 2 2 4 2 5" xfId="18972" xr:uid="{00000000-0005-0000-0000-00002C290000}"/>
    <cellStyle name="Normal 28 3 2 2 4 3" xfId="5523" xr:uid="{00000000-0005-0000-0000-00002D290000}"/>
    <cellStyle name="Normal 28 3 2 2 4 3 2" xfId="15575" xr:uid="{00000000-0005-0000-0000-00002E290000}"/>
    <cellStyle name="Normal 28 3 2 2 4 3 2 2" xfId="45906" xr:uid="{00000000-0005-0000-0000-00002F290000}"/>
    <cellStyle name="Normal 28 3 2 2 4 3 2 3" xfId="30673" xr:uid="{00000000-0005-0000-0000-000030290000}"/>
    <cellStyle name="Normal 28 3 2 2 4 3 3" xfId="10555" xr:uid="{00000000-0005-0000-0000-000031290000}"/>
    <cellStyle name="Normal 28 3 2 2 4 3 3 2" xfId="40889" xr:uid="{00000000-0005-0000-0000-000032290000}"/>
    <cellStyle name="Normal 28 3 2 2 4 3 3 3" xfId="25656" xr:uid="{00000000-0005-0000-0000-000033290000}"/>
    <cellStyle name="Normal 28 3 2 2 4 3 4" xfId="35876" xr:uid="{00000000-0005-0000-0000-000034290000}"/>
    <cellStyle name="Normal 28 3 2 2 4 3 5" xfId="20643" xr:uid="{00000000-0005-0000-0000-000035290000}"/>
    <cellStyle name="Normal 28 3 2 2 4 4" xfId="12233" xr:uid="{00000000-0005-0000-0000-000036290000}"/>
    <cellStyle name="Normal 28 3 2 2 4 4 2" xfId="42564" xr:uid="{00000000-0005-0000-0000-000037290000}"/>
    <cellStyle name="Normal 28 3 2 2 4 4 3" xfId="27331" xr:uid="{00000000-0005-0000-0000-000038290000}"/>
    <cellStyle name="Normal 28 3 2 2 4 5" xfId="7212" xr:uid="{00000000-0005-0000-0000-000039290000}"/>
    <cellStyle name="Normal 28 3 2 2 4 5 2" xfId="37547" xr:uid="{00000000-0005-0000-0000-00003A290000}"/>
    <cellStyle name="Normal 28 3 2 2 4 5 3" xfId="22314" xr:uid="{00000000-0005-0000-0000-00003B290000}"/>
    <cellStyle name="Normal 28 3 2 2 4 6" xfId="32535" xr:uid="{00000000-0005-0000-0000-00003C290000}"/>
    <cellStyle name="Normal 28 3 2 2 4 7" xfId="17301" xr:uid="{00000000-0005-0000-0000-00003D290000}"/>
    <cellStyle name="Normal 28 3 2 2 5" xfId="2994" xr:uid="{00000000-0005-0000-0000-00003E290000}"/>
    <cellStyle name="Normal 28 3 2 2 5 2" xfId="13068" xr:uid="{00000000-0005-0000-0000-00003F290000}"/>
    <cellStyle name="Normal 28 3 2 2 5 2 2" xfId="43399" xr:uid="{00000000-0005-0000-0000-000040290000}"/>
    <cellStyle name="Normal 28 3 2 2 5 2 3" xfId="28166" xr:uid="{00000000-0005-0000-0000-000041290000}"/>
    <cellStyle name="Normal 28 3 2 2 5 3" xfId="8048" xr:uid="{00000000-0005-0000-0000-000042290000}"/>
    <cellStyle name="Normal 28 3 2 2 5 3 2" xfId="38382" xr:uid="{00000000-0005-0000-0000-000043290000}"/>
    <cellStyle name="Normal 28 3 2 2 5 3 3" xfId="23149" xr:uid="{00000000-0005-0000-0000-000044290000}"/>
    <cellStyle name="Normal 28 3 2 2 5 4" xfId="33369" xr:uid="{00000000-0005-0000-0000-000045290000}"/>
    <cellStyle name="Normal 28 3 2 2 5 5" xfId="18136" xr:uid="{00000000-0005-0000-0000-000046290000}"/>
    <cellStyle name="Normal 28 3 2 2 6" xfId="4687" xr:uid="{00000000-0005-0000-0000-000047290000}"/>
    <cellStyle name="Normal 28 3 2 2 6 2" xfId="14739" xr:uid="{00000000-0005-0000-0000-000048290000}"/>
    <cellStyle name="Normal 28 3 2 2 6 2 2" xfId="45070" xr:uid="{00000000-0005-0000-0000-000049290000}"/>
    <cellStyle name="Normal 28 3 2 2 6 2 3" xfId="29837" xr:uid="{00000000-0005-0000-0000-00004A290000}"/>
    <cellStyle name="Normal 28 3 2 2 6 3" xfId="9719" xr:uid="{00000000-0005-0000-0000-00004B290000}"/>
    <cellStyle name="Normal 28 3 2 2 6 3 2" xfId="40053" xr:uid="{00000000-0005-0000-0000-00004C290000}"/>
    <cellStyle name="Normal 28 3 2 2 6 3 3" xfId="24820" xr:uid="{00000000-0005-0000-0000-00004D290000}"/>
    <cellStyle name="Normal 28 3 2 2 6 4" xfId="35040" xr:uid="{00000000-0005-0000-0000-00004E290000}"/>
    <cellStyle name="Normal 28 3 2 2 6 5" xfId="19807" xr:uid="{00000000-0005-0000-0000-00004F290000}"/>
    <cellStyle name="Normal 28 3 2 2 7" xfId="11397" xr:uid="{00000000-0005-0000-0000-000050290000}"/>
    <cellStyle name="Normal 28 3 2 2 7 2" xfId="41728" xr:uid="{00000000-0005-0000-0000-000051290000}"/>
    <cellStyle name="Normal 28 3 2 2 7 3" xfId="26495" xr:uid="{00000000-0005-0000-0000-000052290000}"/>
    <cellStyle name="Normal 28 3 2 2 8" xfId="6376" xr:uid="{00000000-0005-0000-0000-000053290000}"/>
    <cellStyle name="Normal 28 3 2 2 8 2" xfId="36711" xr:uid="{00000000-0005-0000-0000-000054290000}"/>
    <cellStyle name="Normal 28 3 2 2 8 3" xfId="21478" xr:uid="{00000000-0005-0000-0000-000055290000}"/>
    <cellStyle name="Normal 28 3 2 2 9" xfId="31699" xr:uid="{00000000-0005-0000-0000-000056290000}"/>
    <cellStyle name="Normal 28 3 2 3" xfId="1403" xr:uid="{00000000-0005-0000-0000-000057290000}"/>
    <cellStyle name="Normal 28 3 2 3 2" xfId="1824" xr:uid="{00000000-0005-0000-0000-000058290000}"/>
    <cellStyle name="Normal 28 3 2 3 2 2" xfId="2663" xr:uid="{00000000-0005-0000-0000-000059290000}"/>
    <cellStyle name="Normal 28 3 2 3 2 2 2" xfId="4353" xr:uid="{00000000-0005-0000-0000-00005A290000}"/>
    <cellStyle name="Normal 28 3 2 3 2 2 2 2" xfId="14426" xr:uid="{00000000-0005-0000-0000-00005B290000}"/>
    <cellStyle name="Normal 28 3 2 3 2 2 2 2 2" xfId="44757" xr:uid="{00000000-0005-0000-0000-00005C290000}"/>
    <cellStyle name="Normal 28 3 2 3 2 2 2 2 3" xfId="29524" xr:uid="{00000000-0005-0000-0000-00005D290000}"/>
    <cellStyle name="Normal 28 3 2 3 2 2 2 3" xfId="9406" xr:uid="{00000000-0005-0000-0000-00005E290000}"/>
    <cellStyle name="Normal 28 3 2 3 2 2 2 3 2" xfId="39740" xr:uid="{00000000-0005-0000-0000-00005F290000}"/>
    <cellStyle name="Normal 28 3 2 3 2 2 2 3 3" xfId="24507" xr:uid="{00000000-0005-0000-0000-000060290000}"/>
    <cellStyle name="Normal 28 3 2 3 2 2 2 4" xfId="34727" xr:uid="{00000000-0005-0000-0000-000061290000}"/>
    <cellStyle name="Normal 28 3 2 3 2 2 2 5" xfId="19494" xr:uid="{00000000-0005-0000-0000-000062290000}"/>
    <cellStyle name="Normal 28 3 2 3 2 2 3" xfId="6045" xr:uid="{00000000-0005-0000-0000-000063290000}"/>
    <cellStyle name="Normal 28 3 2 3 2 2 3 2" xfId="16097" xr:uid="{00000000-0005-0000-0000-000064290000}"/>
    <cellStyle name="Normal 28 3 2 3 2 2 3 2 2" xfId="46428" xr:uid="{00000000-0005-0000-0000-000065290000}"/>
    <cellStyle name="Normal 28 3 2 3 2 2 3 2 3" xfId="31195" xr:uid="{00000000-0005-0000-0000-000066290000}"/>
    <cellStyle name="Normal 28 3 2 3 2 2 3 3" xfId="11077" xr:uid="{00000000-0005-0000-0000-000067290000}"/>
    <cellStyle name="Normal 28 3 2 3 2 2 3 3 2" xfId="41411" xr:uid="{00000000-0005-0000-0000-000068290000}"/>
    <cellStyle name="Normal 28 3 2 3 2 2 3 3 3" xfId="26178" xr:uid="{00000000-0005-0000-0000-000069290000}"/>
    <cellStyle name="Normal 28 3 2 3 2 2 3 4" xfId="36398" xr:uid="{00000000-0005-0000-0000-00006A290000}"/>
    <cellStyle name="Normal 28 3 2 3 2 2 3 5" xfId="21165" xr:uid="{00000000-0005-0000-0000-00006B290000}"/>
    <cellStyle name="Normal 28 3 2 3 2 2 4" xfId="12755" xr:uid="{00000000-0005-0000-0000-00006C290000}"/>
    <cellStyle name="Normal 28 3 2 3 2 2 4 2" xfId="43086" xr:uid="{00000000-0005-0000-0000-00006D290000}"/>
    <cellStyle name="Normal 28 3 2 3 2 2 4 3" xfId="27853" xr:uid="{00000000-0005-0000-0000-00006E290000}"/>
    <cellStyle name="Normal 28 3 2 3 2 2 5" xfId="7734" xr:uid="{00000000-0005-0000-0000-00006F290000}"/>
    <cellStyle name="Normal 28 3 2 3 2 2 5 2" xfId="38069" xr:uid="{00000000-0005-0000-0000-000070290000}"/>
    <cellStyle name="Normal 28 3 2 3 2 2 5 3" xfId="22836" xr:uid="{00000000-0005-0000-0000-000071290000}"/>
    <cellStyle name="Normal 28 3 2 3 2 2 6" xfId="33057" xr:uid="{00000000-0005-0000-0000-000072290000}"/>
    <cellStyle name="Normal 28 3 2 3 2 2 7" xfId="17823" xr:uid="{00000000-0005-0000-0000-000073290000}"/>
    <cellStyle name="Normal 28 3 2 3 2 3" xfId="3516" xr:uid="{00000000-0005-0000-0000-000074290000}"/>
    <cellStyle name="Normal 28 3 2 3 2 3 2" xfId="13590" xr:uid="{00000000-0005-0000-0000-000075290000}"/>
    <cellStyle name="Normal 28 3 2 3 2 3 2 2" xfId="43921" xr:uid="{00000000-0005-0000-0000-000076290000}"/>
    <cellStyle name="Normal 28 3 2 3 2 3 2 3" xfId="28688" xr:uid="{00000000-0005-0000-0000-000077290000}"/>
    <cellStyle name="Normal 28 3 2 3 2 3 3" xfId="8570" xr:uid="{00000000-0005-0000-0000-000078290000}"/>
    <cellStyle name="Normal 28 3 2 3 2 3 3 2" xfId="38904" xr:uid="{00000000-0005-0000-0000-000079290000}"/>
    <cellStyle name="Normal 28 3 2 3 2 3 3 3" xfId="23671" xr:uid="{00000000-0005-0000-0000-00007A290000}"/>
    <cellStyle name="Normal 28 3 2 3 2 3 4" xfId="33891" xr:uid="{00000000-0005-0000-0000-00007B290000}"/>
    <cellStyle name="Normal 28 3 2 3 2 3 5" xfId="18658" xr:uid="{00000000-0005-0000-0000-00007C290000}"/>
    <cellStyle name="Normal 28 3 2 3 2 4" xfId="5209" xr:uid="{00000000-0005-0000-0000-00007D290000}"/>
    <cellStyle name="Normal 28 3 2 3 2 4 2" xfId="15261" xr:uid="{00000000-0005-0000-0000-00007E290000}"/>
    <cellStyle name="Normal 28 3 2 3 2 4 2 2" xfId="45592" xr:uid="{00000000-0005-0000-0000-00007F290000}"/>
    <cellStyle name="Normal 28 3 2 3 2 4 2 3" xfId="30359" xr:uid="{00000000-0005-0000-0000-000080290000}"/>
    <cellStyle name="Normal 28 3 2 3 2 4 3" xfId="10241" xr:uid="{00000000-0005-0000-0000-000081290000}"/>
    <cellStyle name="Normal 28 3 2 3 2 4 3 2" xfId="40575" xr:uid="{00000000-0005-0000-0000-000082290000}"/>
    <cellStyle name="Normal 28 3 2 3 2 4 3 3" xfId="25342" xr:uid="{00000000-0005-0000-0000-000083290000}"/>
    <cellStyle name="Normal 28 3 2 3 2 4 4" xfId="35562" xr:uid="{00000000-0005-0000-0000-000084290000}"/>
    <cellStyle name="Normal 28 3 2 3 2 4 5" xfId="20329" xr:uid="{00000000-0005-0000-0000-000085290000}"/>
    <cellStyle name="Normal 28 3 2 3 2 5" xfId="11919" xr:uid="{00000000-0005-0000-0000-000086290000}"/>
    <cellStyle name="Normal 28 3 2 3 2 5 2" xfId="42250" xr:uid="{00000000-0005-0000-0000-000087290000}"/>
    <cellStyle name="Normal 28 3 2 3 2 5 3" xfId="27017" xr:uid="{00000000-0005-0000-0000-000088290000}"/>
    <cellStyle name="Normal 28 3 2 3 2 6" xfId="6898" xr:uid="{00000000-0005-0000-0000-000089290000}"/>
    <cellStyle name="Normal 28 3 2 3 2 6 2" xfId="37233" xr:uid="{00000000-0005-0000-0000-00008A290000}"/>
    <cellStyle name="Normal 28 3 2 3 2 6 3" xfId="22000" xr:uid="{00000000-0005-0000-0000-00008B290000}"/>
    <cellStyle name="Normal 28 3 2 3 2 7" xfId="32221" xr:uid="{00000000-0005-0000-0000-00008C290000}"/>
    <cellStyle name="Normal 28 3 2 3 2 8" xfId="16987" xr:uid="{00000000-0005-0000-0000-00008D290000}"/>
    <cellStyle name="Normal 28 3 2 3 3" xfId="2245" xr:uid="{00000000-0005-0000-0000-00008E290000}"/>
    <cellStyle name="Normal 28 3 2 3 3 2" xfId="3935" xr:uid="{00000000-0005-0000-0000-00008F290000}"/>
    <cellStyle name="Normal 28 3 2 3 3 2 2" xfId="14008" xr:uid="{00000000-0005-0000-0000-000090290000}"/>
    <cellStyle name="Normal 28 3 2 3 3 2 2 2" xfId="44339" xr:uid="{00000000-0005-0000-0000-000091290000}"/>
    <cellStyle name="Normal 28 3 2 3 3 2 2 3" xfId="29106" xr:uid="{00000000-0005-0000-0000-000092290000}"/>
    <cellStyle name="Normal 28 3 2 3 3 2 3" xfId="8988" xr:uid="{00000000-0005-0000-0000-000093290000}"/>
    <cellStyle name="Normal 28 3 2 3 3 2 3 2" xfId="39322" xr:uid="{00000000-0005-0000-0000-000094290000}"/>
    <cellStyle name="Normal 28 3 2 3 3 2 3 3" xfId="24089" xr:uid="{00000000-0005-0000-0000-000095290000}"/>
    <cellStyle name="Normal 28 3 2 3 3 2 4" xfId="34309" xr:uid="{00000000-0005-0000-0000-000096290000}"/>
    <cellStyle name="Normal 28 3 2 3 3 2 5" xfId="19076" xr:uid="{00000000-0005-0000-0000-000097290000}"/>
    <cellStyle name="Normal 28 3 2 3 3 3" xfId="5627" xr:uid="{00000000-0005-0000-0000-000098290000}"/>
    <cellStyle name="Normal 28 3 2 3 3 3 2" xfId="15679" xr:uid="{00000000-0005-0000-0000-000099290000}"/>
    <cellStyle name="Normal 28 3 2 3 3 3 2 2" xfId="46010" xr:uid="{00000000-0005-0000-0000-00009A290000}"/>
    <cellStyle name="Normal 28 3 2 3 3 3 2 3" xfId="30777" xr:uid="{00000000-0005-0000-0000-00009B290000}"/>
    <cellStyle name="Normal 28 3 2 3 3 3 3" xfId="10659" xr:uid="{00000000-0005-0000-0000-00009C290000}"/>
    <cellStyle name="Normal 28 3 2 3 3 3 3 2" xfId="40993" xr:uid="{00000000-0005-0000-0000-00009D290000}"/>
    <cellStyle name="Normal 28 3 2 3 3 3 3 3" xfId="25760" xr:uid="{00000000-0005-0000-0000-00009E290000}"/>
    <cellStyle name="Normal 28 3 2 3 3 3 4" xfId="35980" xr:uid="{00000000-0005-0000-0000-00009F290000}"/>
    <cellStyle name="Normal 28 3 2 3 3 3 5" xfId="20747" xr:uid="{00000000-0005-0000-0000-0000A0290000}"/>
    <cellStyle name="Normal 28 3 2 3 3 4" xfId="12337" xr:uid="{00000000-0005-0000-0000-0000A1290000}"/>
    <cellStyle name="Normal 28 3 2 3 3 4 2" xfId="42668" xr:uid="{00000000-0005-0000-0000-0000A2290000}"/>
    <cellStyle name="Normal 28 3 2 3 3 4 3" xfId="27435" xr:uid="{00000000-0005-0000-0000-0000A3290000}"/>
    <cellStyle name="Normal 28 3 2 3 3 5" xfId="7316" xr:uid="{00000000-0005-0000-0000-0000A4290000}"/>
    <cellStyle name="Normal 28 3 2 3 3 5 2" xfId="37651" xr:uid="{00000000-0005-0000-0000-0000A5290000}"/>
    <cellStyle name="Normal 28 3 2 3 3 5 3" xfId="22418" xr:uid="{00000000-0005-0000-0000-0000A6290000}"/>
    <cellStyle name="Normal 28 3 2 3 3 6" xfId="32639" xr:uid="{00000000-0005-0000-0000-0000A7290000}"/>
    <cellStyle name="Normal 28 3 2 3 3 7" xfId="17405" xr:uid="{00000000-0005-0000-0000-0000A8290000}"/>
    <cellStyle name="Normal 28 3 2 3 4" xfId="3098" xr:uid="{00000000-0005-0000-0000-0000A9290000}"/>
    <cellStyle name="Normal 28 3 2 3 4 2" xfId="13172" xr:uid="{00000000-0005-0000-0000-0000AA290000}"/>
    <cellStyle name="Normal 28 3 2 3 4 2 2" xfId="43503" xr:uid="{00000000-0005-0000-0000-0000AB290000}"/>
    <cellStyle name="Normal 28 3 2 3 4 2 3" xfId="28270" xr:uid="{00000000-0005-0000-0000-0000AC290000}"/>
    <cellStyle name="Normal 28 3 2 3 4 3" xfId="8152" xr:uid="{00000000-0005-0000-0000-0000AD290000}"/>
    <cellStyle name="Normal 28 3 2 3 4 3 2" xfId="38486" xr:uid="{00000000-0005-0000-0000-0000AE290000}"/>
    <cellStyle name="Normal 28 3 2 3 4 3 3" xfId="23253" xr:uid="{00000000-0005-0000-0000-0000AF290000}"/>
    <cellStyle name="Normal 28 3 2 3 4 4" xfId="33473" xr:uid="{00000000-0005-0000-0000-0000B0290000}"/>
    <cellStyle name="Normal 28 3 2 3 4 5" xfId="18240" xr:uid="{00000000-0005-0000-0000-0000B1290000}"/>
    <cellStyle name="Normal 28 3 2 3 5" xfId="4791" xr:uid="{00000000-0005-0000-0000-0000B2290000}"/>
    <cellStyle name="Normal 28 3 2 3 5 2" xfId="14843" xr:uid="{00000000-0005-0000-0000-0000B3290000}"/>
    <cellStyle name="Normal 28 3 2 3 5 2 2" xfId="45174" xr:uid="{00000000-0005-0000-0000-0000B4290000}"/>
    <cellStyle name="Normal 28 3 2 3 5 2 3" xfId="29941" xr:uid="{00000000-0005-0000-0000-0000B5290000}"/>
    <cellStyle name="Normal 28 3 2 3 5 3" xfId="9823" xr:uid="{00000000-0005-0000-0000-0000B6290000}"/>
    <cellStyle name="Normal 28 3 2 3 5 3 2" xfId="40157" xr:uid="{00000000-0005-0000-0000-0000B7290000}"/>
    <cellStyle name="Normal 28 3 2 3 5 3 3" xfId="24924" xr:uid="{00000000-0005-0000-0000-0000B8290000}"/>
    <cellStyle name="Normal 28 3 2 3 5 4" xfId="35144" xr:uid="{00000000-0005-0000-0000-0000B9290000}"/>
    <cellStyle name="Normal 28 3 2 3 5 5" xfId="19911" xr:uid="{00000000-0005-0000-0000-0000BA290000}"/>
    <cellStyle name="Normal 28 3 2 3 6" xfId="11501" xr:uid="{00000000-0005-0000-0000-0000BB290000}"/>
    <cellStyle name="Normal 28 3 2 3 6 2" xfId="41832" xr:uid="{00000000-0005-0000-0000-0000BC290000}"/>
    <cellStyle name="Normal 28 3 2 3 6 3" xfId="26599" xr:uid="{00000000-0005-0000-0000-0000BD290000}"/>
    <cellStyle name="Normal 28 3 2 3 7" xfId="6480" xr:uid="{00000000-0005-0000-0000-0000BE290000}"/>
    <cellStyle name="Normal 28 3 2 3 7 2" xfId="36815" xr:uid="{00000000-0005-0000-0000-0000BF290000}"/>
    <cellStyle name="Normal 28 3 2 3 7 3" xfId="21582" xr:uid="{00000000-0005-0000-0000-0000C0290000}"/>
    <cellStyle name="Normal 28 3 2 3 8" xfId="31803" xr:uid="{00000000-0005-0000-0000-0000C1290000}"/>
    <cellStyle name="Normal 28 3 2 3 9" xfId="16569" xr:uid="{00000000-0005-0000-0000-0000C2290000}"/>
    <cellStyle name="Normal 28 3 2 4" xfId="1616" xr:uid="{00000000-0005-0000-0000-0000C3290000}"/>
    <cellStyle name="Normal 28 3 2 4 2" xfId="2455" xr:uid="{00000000-0005-0000-0000-0000C4290000}"/>
    <cellStyle name="Normal 28 3 2 4 2 2" xfId="4145" xr:uid="{00000000-0005-0000-0000-0000C5290000}"/>
    <cellStyle name="Normal 28 3 2 4 2 2 2" xfId="14218" xr:uid="{00000000-0005-0000-0000-0000C6290000}"/>
    <cellStyle name="Normal 28 3 2 4 2 2 2 2" xfId="44549" xr:uid="{00000000-0005-0000-0000-0000C7290000}"/>
    <cellStyle name="Normal 28 3 2 4 2 2 2 3" xfId="29316" xr:uid="{00000000-0005-0000-0000-0000C8290000}"/>
    <cellStyle name="Normal 28 3 2 4 2 2 3" xfId="9198" xr:uid="{00000000-0005-0000-0000-0000C9290000}"/>
    <cellStyle name="Normal 28 3 2 4 2 2 3 2" xfId="39532" xr:uid="{00000000-0005-0000-0000-0000CA290000}"/>
    <cellStyle name="Normal 28 3 2 4 2 2 3 3" xfId="24299" xr:uid="{00000000-0005-0000-0000-0000CB290000}"/>
    <cellStyle name="Normal 28 3 2 4 2 2 4" xfId="34519" xr:uid="{00000000-0005-0000-0000-0000CC290000}"/>
    <cellStyle name="Normal 28 3 2 4 2 2 5" xfId="19286" xr:uid="{00000000-0005-0000-0000-0000CD290000}"/>
    <cellStyle name="Normal 28 3 2 4 2 3" xfId="5837" xr:uid="{00000000-0005-0000-0000-0000CE290000}"/>
    <cellStyle name="Normal 28 3 2 4 2 3 2" xfId="15889" xr:uid="{00000000-0005-0000-0000-0000CF290000}"/>
    <cellStyle name="Normal 28 3 2 4 2 3 2 2" xfId="46220" xr:uid="{00000000-0005-0000-0000-0000D0290000}"/>
    <cellStyle name="Normal 28 3 2 4 2 3 2 3" xfId="30987" xr:uid="{00000000-0005-0000-0000-0000D1290000}"/>
    <cellStyle name="Normal 28 3 2 4 2 3 3" xfId="10869" xr:uid="{00000000-0005-0000-0000-0000D2290000}"/>
    <cellStyle name="Normal 28 3 2 4 2 3 3 2" xfId="41203" xr:uid="{00000000-0005-0000-0000-0000D3290000}"/>
    <cellStyle name="Normal 28 3 2 4 2 3 3 3" xfId="25970" xr:uid="{00000000-0005-0000-0000-0000D4290000}"/>
    <cellStyle name="Normal 28 3 2 4 2 3 4" xfId="36190" xr:uid="{00000000-0005-0000-0000-0000D5290000}"/>
    <cellStyle name="Normal 28 3 2 4 2 3 5" xfId="20957" xr:uid="{00000000-0005-0000-0000-0000D6290000}"/>
    <cellStyle name="Normal 28 3 2 4 2 4" xfId="12547" xr:uid="{00000000-0005-0000-0000-0000D7290000}"/>
    <cellStyle name="Normal 28 3 2 4 2 4 2" xfId="42878" xr:uid="{00000000-0005-0000-0000-0000D8290000}"/>
    <cellStyle name="Normal 28 3 2 4 2 4 3" xfId="27645" xr:uid="{00000000-0005-0000-0000-0000D9290000}"/>
    <cellStyle name="Normal 28 3 2 4 2 5" xfId="7526" xr:uid="{00000000-0005-0000-0000-0000DA290000}"/>
    <cellStyle name="Normal 28 3 2 4 2 5 2" xfId="37861" xr:uid="{00000000-0005-0000-0000-0000DB290000}"/>
    <cellStyle name="Normal 28 3 2 4 2 5 3" xfId="22628" xr:uid="{00000000-0005-0000-0000-0000DC290000}"/>
    <cellStyle name="Normal 28 3 2 4 2 6" xfId="32849" xr:uid="{00000000-0005-0000-0000-0000DD290000}"/>
    <cellStyle name="Normal 28 3 2 4 2 7" xfId="17615" xr:uid="{00000000-0005-0000-0000-0000DE290000}"/>
    <cellStyle name="Normal 28 3 2 4 3" xfId="3308" xr:uid="{00000000-0005-0000-0000-0000DF290000}"/>
    <cellStyle name="Normal 28 3 2 4 3 2" xfId="13382" xr:uid="{00000000-0005-0000-0000-0000E0290000}"/>
    <cellStyle name="Normal 28 3 2 4 3 2 2" xfId="43713" xr:uid="{00000000-0005-0000-0000-0000E1290000}"/>
    <cellStyle name="Normal 28 3 2 4 3 2 3" xfId="28480" xr:uid="{00000000-0005-0000-0000-0000E2290000}"/>
    <cellStyle name="Normal 28 3 2 4 3 3" xfId="8362" xr:uid="{00000000-0005-0000-0000-0000E3290000}"/>
    <cellStyle name="Normal 28 3 2 4 3 3 2" xfId="38696" xr:uid="{00000000-0005-0000-0000-0000E4290000}"/>
    <cellStyle name="Normal 28 3 2 4 3 3 3" xfId="23463" xr:uid="{00000000-0005-0000-0000-0000E5290000}"/>
    <cellStyle name="Normal 28 3 2 4 3 4" xfId="33683" xr:uid="{00000000-0005-0000-0000-0000E6290000}"/>
    <cellStyle name="Normal 28 3 2 4 3 5" xfId="18450" xr:uid="{00000000-0005-0000-0000-0000E7290000}"/>
    <cellStyle name="Normal 28 3 2 4 4" xfId="5001" xr:uid="{00000000-0005-0000-0000-0000E8290000}"/>
    <cellStyle name="Normal 28 3 2 4 4 2" xfId="15053" xr:uid="{00000000-0005-0000-0000-0000E9290000}"/>
    <cellStyle name="Normal 28 3 2 4 4 2 2" xfId="45384" xr:uid="{00000000-0005-0000-0000-0000EA290000}"/>
    <cellStyle name="Normal 28 3 2 4 4 2 3" xfId="30151" xr:uid="{00000000-0005-0000-0000-0000EB290000}"/>
    <cellStyle name="Normal 28 3 2 4 4 3" xfId="10033" xr:uid="{00000000-0005-0000-0000-0000EC290000}"/>
    <cellStyle name="Normal 28 3 2 4 4 3 2" xfId="40367" xr:uid="{00000000-0005-0000-0000-0000ED290000}"/>
    <cellStyle name="Normal 28 3 2 4 4 3 3" xfId="25134" xr:uid="{00000000-0005-0000-0000-0000EE290000}"/>
    <cellStyle name="Normal 28 3 2 4 4 4" xfId="35354" xr:uid="{00000000-0005-0000-0000-0000EF290000}"/>
    <cellStyle name="Normal 28 3 2 4 4 5" xfId="20121" xr:uid="{00000000-0005-0000-0000-0000F0290000}"/>
    <cellStyle name="Normal 28 3 2 4 5" xfId="11711" xr:uid="{00000000-0005-0000-0000-0000F1290000}"/>
    <cellStyle name="Normal 28 3 2 4 5 2" xfId="42042" xr:uid="{00000000-0005-0000-0000-0000F2290000}"/>
    <cellStyle name="Normal 28 3 2 4 5 3" xfId="26809" xr:uid="{00000000-0005-0000-0000-0000F3290000}"/>
    <cellStyle name="Normal 28 3 2 4 6" xfId="6690" xr:uid="{00000000-0005-0000-0000-0000F4290000}"/>
    <cellStyle name="Normal 28 3 2 4 6 2" xfId="37025" xr:uid="{00000000-0005-0000-0000-0000F5290000}"/>
    <cellStyle name="Normal 28 3 2 4 6 3" xfId="21792" xr:uid="{00000000-0005-0000-0000-0000F6290000}"/>
    <cellStyle name="Normal 28 3 2 4 7" xfId="32013" xr:uid="{00000000-0005-0000-0000-0000F7290000}"/>
    <cellStyle name="Normal 28 3 2 4 8" xfId="16779" xr:uid="{00000000-0005-0000-0000-0000F8290000}"/>
    <cellStyle name="Normal 28 3 2 5" xfId="2037" xr:uid="{00000000-0005-0000-0000-0000F9290000}"/>
    <cellStyle name="Normal 28 3 2 5 2" xfId="3727" xr:uid="{00000000-0005-0000-0000-0000FA290000}"/>
    <cellStyle name="Normal 28 3 2 5 2 2" xfId="13800" xr:uid="{00000000-0005-0000-0000-0000FB290000}"/>
    <cellStyle name="Normal 28 3 2 5 2 2 2" xfId="44131" xr:uid="{00000000-0005-0000-0000-0000FC290000}"/>
    <cellStyle name="Normal 28 3 2 5 2 2 3" xfId="28898" xr:uid="{00000000-0005-0000-0000-0000FD290000}"/>
    <cellStyle name="Normal 28 3 2 5 2 3" xfId="8780" xr:uid="{00000000-0005-0000-0000-0000FE290000}"/>
    <cellStyle name="Normal 28 3 2 5 2 3 2" xfId="39114" xr:uid="{00000000-0005-0000-0000-0000FF290000}"/>
    <cellStyle name="Normal 28 3 2 5 2 3 3" xfId="23881" xr:uid="{00000000-0005-0000-0000-0000002A0000}"/>
    <cellStyle name="Normal 28 3 2 5 2 4" xfId="34101" xr:uid="{00000000-0005-0000-0000-0000012A0000}"/>
    <cellStyle name="Normal 28 3 2 5 2 5" xfId="18868" xr:uid="{00000000-0005-0000-0000-0000022A0000}"/>
    <cellStyle name="Normal 28 3 2 5 3" xfId="5419" xr:uid="{00000000-0005-0000-0000-0000032A0000}"/>
    <cellStyle name="Normal 28 3 2 5 3 2" xfId="15471" xr:uid="{00000000-0005-0000-0000-0000042A0000}"/>
    <cellStyle name="Normal 28 3 2 5 3 2 2" xfId="45802" xr:uid="{00000000-0005-0000-0000-0000052A0000}"/>
    <cellStyle name="Normal 28 3 2 5 3 2 3" xfId="30569" xr:uid="{00000000-0005-0000-0000-0000062A0000}"/>
    <cellStyle name="Normal 28 3 2 5 3 3" xfId="10451" xr:uid="{00000000-0005-0000-0000-0000072A0000}"/>
    <cellStyle name="Normal 28 3 2 5 3 3 2" xfId="40785" xr:uid="{00000000-0005-0000-0000-0000082A0000}"/>
    <cellStyle name="Normal 28 3 2 5 3 3 3" xfId="25552" xr:uid="{00000000-0005-0000-0000-0000092A0000}"/>
    <cellStyle name="Normal 28 3 2 5 3 4" xfId="35772" xr:uid="{00000000-0005-0000-0000-00000A2A0000}"/>
    <cellStyle name="Normal 28 3 2 5 3 5" xfId="20539" xr:uid="{00000000-0005-0000-0000-00000B2A0000}"/>
    <cellStyle name="Normal 28 3 2 5 4" xfId="12129" xr:uid="{00000000-0005-0000-0000-00000C2A0000}"/>
    <cellStyle name="Normal 28 3 2 5 4 2" xfId="42460" xr:uid="{00000000-0005-0000-0000-00000D2A0000}"/>
    <cellStyle name="Normal 28 3 2 5 4 3" xfId="27227" xr:uid="{00000000-0005-0000-0000-00000E2A0000}"/>
    <cellStyle name="Normal 28 3 2 5 5" xfId="7108" xr:uid="{00000000-0005-0000-0000-00000F2A0000}"/>
    <cellStyle name="Normal 28 3 2 5 5 2" xfId="37443" xr:uid="{00000000-0005-0000-0000-0000102A0000}"/>
    <cellStyle name="Normal 28 3 2 5 5 3" xfId="22210" xr:uid="{00000000-0005-0000-0000-0000112A0000}"/>
    <cellStyle name="Normal 28 3 2 5 6" xfId="32431" xr:uid="{00000000-0005-0000-0000-0000122A0000}"/>
    <cellStyle name="Normal 28 3 2 5 7" xfId="17197" xr:uid="{00000000-0005-0000-0000-0000132A0000}"/>
    <cellStyle name="Normal 28 3 2 6" xfId="2890" xr:uid="{00000000-0005-0000-0000-0000142A0000}"/>
    <cellStyle name="Normal 28 3 2 6 2" xfId="12964" xr:uid="{00000000-0005-0000-0000-0000152A0000}"/>
    <cellStyle name="Normal 28 3 2 6 2 2" xfId="43295" xr:uid="{00000000-0005-0000-0000-0000162A0000}"/>
    <cellStyle name="Normal 28 3 2 6 2 3" xfId="28062" xr:uid="{00000000-0005-0000-0000-0000172A0000}"/>
    <cellStyle name="Normal 28 3 2 6 3" xfId="7944" xr:uid="{00000000-0005-0000-0000-0000182A0000}"/>
    <cellStyle name="Normal 28 3 2 6 3 2" xfId="38278" xr:uid="{00000000-0005-0000-0000-0000192A0000}"/>
    <cellStyle name="Normal 28 3 2 6 3 3" xfId="23045" xr:uid="{00000000-0005-0000-0000-00001A2A0000}"/>
    <cellStyle name="Normal 28 3 2 6 4" xfId="33265" xr:uid="{00000000-0005-0000-0000-00001B2A0000}"/>
    <cellStyle name="Normal 28 3 2 6 5" xfId="18032" xr:uid="{00000000-0005-0000-0000-00001C2A0000}"/>
    <cellStyle name="Normal 28 3 2 7" xfId="4583" xr:uid="{00000000-0005-0000-0000-00001D2A0000}"/>
    <cellStyle name="Normal 28 3 2 7 2" xfId="14635" xr:uid="{00000000-0005-0000-0000-00001E2A0000}"/>
    <cellStyle name="Normal 28 3 2 7 2 2" xfId="44966" xr:uid="{00000000-0005-0000-0000-00001F2A0000}"/>
    <cellStyle name="Normal 28 3 2 7 2 3" xfId="29733" xr:uid="{00000000-0005-0000-0000-0000202A0000}"/>
    <cellStyle name="Normal 28 3 2 7 3" xfId="9615" xr:uid="{00000000-0005-0000-0000-0000212A0000}"/>
    <cellStyle name="Normal 28 3 2 7 3 2" xfId="39949" xr:uid="{00000000-0005-0000-0000-0000222A0000}"/>
    <cellStyle name="Normal 28 3 2 7 3 3" xfId="24716" xr:uid="{00000000-0005-0000-0000-0000232A0000}"/>
    <cellStyle name="Normal 28 3 2 7 4" xfId="34936" xr:uid="{00000000-0005-0000-0000-0000242A0000}"/>
    <cellStyle name="Normal 28 3 2 7 5" xfId="19703" xr:uid="{00000000-0005-0000-0000-0000252A0000}"/>
    <cellStyle name="Normal 28 3 2 8" xfId="11293" xr:uid="{00000000-0005-0000-0000-0000262A0000}"/>
    <cellStyle name="Normal 28 3 2 8 2" xfId="41624" xr:uid="{00000000-0005-0000-0000-0000272A0000}"/>
    <cellStyle name="Normal 28 3 2 8 3" xfId="26391" xr:uid="{00000000-0005-0000-0000-0000282A0000}"/>
    <cellStyle name="Normal 28 3 2 9" xfId="6272" xr:uid="{00000000-0005-0000-0000-0000292A0000}"/>
    <cellStyle name="Normal 28 3 2 9 2" xfId="36607" xr:uid="{00000000-0005-0000-0000-00002A2A0000}"/>
    <cellStyle name="Normal 28 3 2 9 3" xfId="21374" xr:uid="{00000000-0005-0000-0000-00002B2A0000}"/>
    <cellStyle name="Normal 28 3 3" xfId="1236" xr:uid="{00000000-0005-0000-0000-00002C2A0000}"/>
    <cellStyle name="Normal 28 3 3 10" xfId="16413" xr:uid="{00000000-0005-0000-0000-00002D2A0000}"/>
    <cellStyle name="Normal 28 3 3 2" xfId="1455" xr:uid="{00000000-0005-0000-0000-00002E2A0000}"/>
    <cellStyle name="Normal 28 3 3 2 2" xfId="1876" xr:uid="{00000000-0005-0000-0000-00002F2A0000}"/>
    <cellStyle name="Normal 28 3 3 2 2 2" xfId="2715" xr:uid="{00000000-0005-0000-0000-0000302A0000}"/>
    <cellStyle name="Normal 28 3 3 2 2 2 2" xfId="4405" xr:uid="{00000000-0005-0000-0000-0000312A0000}"/>
    <cellStyle name="Normal 28 3 3 2 2 2 2 2" xfId="14478" xr:uid="{00000000-0005-0000-0000-0000322A0000}"/>
    <cellStyle name="Normal 28 3 3 2 2 2 2 2 2" xfId="44809" xr:uid="{00000000-0005-0000-0000-0000332A0000}"/>
    <cellStyle name="Normal 28 3 3 2 2 2 2 2 3" xfId="29576" xr:uid="{00000000-0005-0000-0000-0000342A0000}"/>
    <cellStyle name="Normal 28 3 3 2 2 2 2 3" xfId="9458" xr:uid="{00000000-0005-0000-0000-0000352A0000}"/>
    <cellStyle name="Normal 28 3 3 2 2 2 2 3 2" xfId="39792" xr:uid="{00000000-0005-0000-0000-0000362A0000}"/>
    <cellStyle name="Normal 28 3 3 2 2 2 2 3 3" xfId="24559" xr:uid="{00000000-0005-0000-0000-0000372A0000}"/>
    <cellStyle name="Normal 28 3 3 2 2 2 2 4" xfId="34779" xr:uid="{00000000-0005-0000-0000-0000382A0000}"/>
    <cellStyle name="Normal 28 3 3 2 2 2 2 5" xfId="19546" xr:uid="{00000000-0005-0000-0000-0000392A0000}"/>
    <cellStyle name="Normal 28 3 3 2 2 2 3" xfId="6097" xr:uid="{00000000-0005-0000-0000-00003A2A0000}"/>
    <cellStyle name="Normal 28 3 3 2 2 2 3 2" xfId="16149" xr:uid="{00000000-0005-0000-0000-00003B2A0000}"/>
    <cellStyle name="Normal 28 3 3 2 2 2 3 2 2" xfId="46480" xr:uid="{00000000-0005-0000-0000-00003C2A0000}"/>
    <cellStyle name="Normal 28 3 3 2 2 2 3 2 3" xfId="31247" xr:uid="{00000000-0005-0000-0000-00003D2A0000}"/>
    <cellStyle name="Normal 28 3 3 2 2 2 3 3" xfId="11129" xr:uid="{00000000-0005-0000-0000-00003E2A0000}"/>
    <cellStyle name="Normal 28 3 3 2 2 2 3 3 2" xfId="41463" xr:uid="{00000000-0005-0000-0000-00003F2A0000}"/>
    <cellStyle name="Normal 28 3 3 2 2 2 3 3 3" xfId="26230" xr:uid="{00000000-0005-0000-0000-0000402A0000}"/>
    <cellStyle name="Normal 28 3 3 2 2 2 3 4" xfId="36450" xr:uid="{00000000-0005-0000-0000-0000412A0000}"/>
    <cellStyle name="Normal 28 3 3 2 2 2 3 5" xfId="21217" xr:uid="{00000000-0005-0000-0000-0000422A0000}"/>
    <cellStyle name="Normal 28 3 3 2 2 2 4" xfId="12807" xr:uid="{00000000-0005-0000-0000-0000432A0000}"/>
    <cellStyle name="Normal 28 3 3 2 2 2 4 2" xfId="43138" xr:uid="{00000000-0005-0000-0000-0000442A0000}"/>
    <cellStyle name="Normal 28 3 3 2 2 2 4 3" xfId="27905" xr:uid="{00000000-0005-0000-0000-0000452A0000}"/>
    <cellStyle name="Normal 28 3 3 2 2 2 5" xfId="7786" xr:uid="{00000000-0005-0000-0000-0000462A0000}"/>
    <cellStyle name="Normal 28 3 3 2 2 2 5 2" xfId="38121" xr:uid="{00000000-0005-0000-0000-0000472A0000}"/>
    <cellStyle name="Normal 28 3 3 2 2 2 5 3" xfId="22888" xr:uid="{00000000-0005-0000-0000-0000482A0000}"/>
    <cellStyle name="Normal 28 3 3 2 2 2 6" xfId="33109" xr:uid="{00000000-0005-0000-0000-0000492A0000}"/>
    <cellStyle name="Normal 28 3 3 2 2 2 7" xfId="17875" xr:uid="{00000000-0005-0000-0000-00004A2A0000}"/>
    <cellStyle name="Normal 28 3 3 2 2 3" xfId="3568" xr:uid="{00000000-0005-0000-0000-00004B2A0000}"/>
    <cellStyle name="Normal 28 3 3 2 2 3 2" xfId="13642" xr:uid="{00000000-0005-0000-0000-00004C2A0000}"/>
    <cellStyle name="Normal 28 3 3 2 2 3 2 2" xfId="43973" xr:uid="{00000000-0005-0000-0000-00004D2A0000}"/>
    <cellStyle name="Normal 28 3 3 2 2 3 2 3" xfId="28740" xr:uid="{00000000-0005-0000-0000-00004E2A0000}"/>
    <cellStyle name="Normal 28 3 3 2 2 3 3" xfId="8622" xr:uid="{00000000-0005-0000-0000-00004F2A0000}"/>
    <cellStyle name="Normal 28 3 3 2 2 3 3 2" xfId="38956" xr:uid="{00000000-0005-0000-0000-0000502A0000}"/>
    <cellStyle name="Normal 28 3 3 2 2 3 3 3" xfId="23723" xr:uid="{00000000-0005-0000-0000-0000512A0000}"/>
    <cellStyle name="Normal 28 3 3 2 2 3 4" xfId="33943" xr:uid="{00000000-0005-0000-0000-0000522A0000}"/>
    <cellStyle name="Normal 28 3 3 2 2 3 5" xfId="18710" xr:uid="{00000000-0005-0000-0000-0000532A0000}"/>
    <cellStyle name="Normal 28 3 3 2 2 4" xfId="5261" xr:uid="{00000000-0005-0000-0000-0000542A0000}"/>
    <cellStyle name="Normal 28 3 3 2 2 4 2" xfId="15313" xr:uid="{00000000-0005-0000-0000-0000552A0000}"/>
    <cellStyle name="Normal 28 3 3 2 2 4 2 2" xfId="45644" xr:uid="{00000000-0005-0000-0000-0000562A0000}"/>
    <cellStyle name="Normal 28 3 3 2 2 4 2 3" xfId="30411" xr:uid="{00000000-0005-0000-0000-0000572A0000}"/>
    <cellStyle name="Normal 28 3 3 2 2 4 3" xfId="10293" xr:uid="{00000000-0005-0000-0000-0000582A0000}"/>
    <cellStyle name="Normal 28 3 3 2 2 4 3 2" xfId="40627" xr:uid="{00000000-0005-0000-0000-0000592A0000}"/>
    <cellStyle name="Normal 28 3 3 2 2 4 3 3" xfId="25394" xr:uid="{00000000-0005-0000-0000-00005A2A0000}"/>
    <cellStyle name="Normal 28 3 3 2 2 4 4" xfId="35614" xr:uid="{00000000-0005-0000-0000-00005B2A0000}"/>
    <cellStyle name="Normal 28 3 3 2 2 4 5" xfId="20381" xr:uid="{00000000-0005-0000-0000-00005C2A0000}"/>
    <cellStyle name="Normal 28 3 3 2 2 5" xfId="11971" xr:uid="{00000000-0005-0000-0000-00005D2A0000}"/>
    <cellStyle name="Normal 28 3 3 2 2 5 2" xfId="42302" xr:uid="{00000000-0005-0000-0000-00005E2A0000}"/>
    <cellStyle name="Normal 28 3 3 2 2 5 3" xfId="27069" xr:uid="{00000000-0005-0000-0000-00005F2A0000}"/>
    <cellStyle name="Normal 28 3 3 2 2 6" xfId="6950" xr:uid="{00000000-0005-0000-0000-0000602A0000}"/>
    <cellStyle name="Normal 28 3 3 2 2 6 2" xfId="37285" xr:uid="{00000000-0005-0000-0000-0000612A0000}"/>
    <cellStyle name="Normal 28 3 3 2 2 6 3" xfId="22052" xr:uid="{00000000-0005-0000-0000-0000622A0000}"/>
    <cellStyle name="Normal 28 3 3 2 2 7" xfId="32273" xr:uid="{00000000-0005-0000-0000-0000632A0000}"/>
    <cellStyle name="Normal 28 3 3 2 2 8" xfId="17039" xr:uid="{00000000-0005-0000-0000-0000642A0000}"/>
    <cellStyle name="Normal 28 3 3 2 3" xfId="2297" xr:uid="{00000000-0005-0000-0000-0000652A0000}"/>
    <cellStyle name="Normal 28 3 3 2 3 2" xfId="3987" xr:uid="{00000000-0005-0000-0000-0000662A0000}"/>
    <cellStyle name="Normal 28 3 3 2 3 2 2" xfId="14060" xr:uid="{00000000-0005-0000-0000-0000672A0000}"/>
    <cellStyle name="Normal 28 3 3 2 3 2 2 2" xfId="44391" xr:uid="{00000000-0005-0000-0000-0000682A0000}"/>
    <cellStyle name="Normal 28 3 3 2 3 2 2 3" xfId="29158" xr:uid="{00000000-0005-0000-0000-0000692A0000}"/>
    <cellStyle name="Normal 28 3 3 2 3 2 3" xfId="9040" xr:uid="{00000000-0005-0000-0000-00006A2A0000}"/>
    <cellStyle name="Normal 28 3 3 2 3 2 3 2" xfId="39374" xr:uid="{00000000-0005-0000-0000-00006B2A0000}"/>
    <cellStyle name="Normal 28 3 3 2 3 2 3 3" xfId="24141" xr:uid="{00000000-0005-0000-0000-00006C2A0000}"/>
    <cellStyle name="Normal 28 3 3 2 3 2 4" xfId="34361" xr:uid="{00000000-0005-0000-0000-00006D2A0000}"/>
    <cellStyle name="Normal 28 3 3 2 3 2 5" xfId="19128" xr:uid="{00000000-0005-0000-0000-00006E2A0000}"/>
    <cellStyle name="Normal 28 3 3 2 3 3" xfId="5679" xr:uid="{00000000-0005-0000-0000-00006F2A0000}"/>
    <cellStyle name="Normal 28 3 3 2 3 3 2" xfId="15731" xr:uid="{00000000-0005-0000-0000-0000702A0000}"/>
    <cellStyle name="Normal 28 3 3 2 3 3 2 2" xfId="46062" xr:uid="{00000000-0005-0000-0000-0000712A0000}"/>
    <cellStyle name="Normal 28 3 3 2 3 3 2 3" xfId="30829" xr:uid="{00000000-0005-0000-0000-0000722A0000}"/>
    <cellStyle name="Normal 28 3 3 2 3 3 3" xfId="10711" xr:uid="{00000000-0005-0000-0000-0000732A0000}"/>
    <cellStyle name="Normal 28 3 3 2 3 3 3 2" xfId="41045" xr:uid="{00000000-0005-0000-0000-0000742A0000}"/>
    <cellStyle name="Normal 28 3 3 2 3 3 3 3" xfId="25812" xr:uid="{00000000-0005-0000-0000-0000752A0000}"/>
    <cellStyle name="Normal 28 3 3 2 3 3 4" xfId="36032" xr:uid="{00000000-0005-0000-0000-0000762A0000}"/>
    <cellStyle name="Normal 28 3 3 2 3 3 5" xfId="20799" xr:uid="{00000000-0005-0000-0000-0000772A0000}"/>
    <cellStyle name="Normal 28 3 3 2 3 4" xfId="12389" xr:uid="{00000000-0005-0000-0000-0000782A0000}"/>
    <cellStyle name="Normal 28 3 3 2 3 4 2" xfId="42720" xr:uid="{00000000-0005-0000-0000-0000792A0000}"/>
    <cellStyle name="Normal 28 3 3 2 3 4 3" xfId="27487" xr:uid="{00000000-0005-0000-0000-00007A2A0000}"/>
    <cellStyle name="Normal 28 3 3 2 3 5" xfId="7368" xr:uid="{00000000-0005-0000-0000-00007B2A0000}"/>
    <cellStyle name="Normal 28 3 3 2 3 5 2" xfId="37703" xr:uid="{00000000-0005-0000-0000-00007C2A0000}"/>
    <cellStyle name="Normal 28 3 3 2 3 5 3" xfId="22470" xr:uid="{00000000-0005-0000-0000-00007D2A0000}"/>
    <cellStyle name="Normal 28 3 3 2 3 6" xfId="32691" xr:uid="{00000000-0005-0000-0000-00007E2A0000}"/>
    <cellStyle name="Normal 28 3 3 2 3 7" xfId="17457" xr:uid="{00000000-0005-0000-0000-00007F2A0000}"/>
    <cellStyle name="Normal 28 3 3 2 4" xfId="3150" xr:uid="{00000000-0005-0000-0000-0000802A0000}"/>
    <cellStyle name="Normal 28 3 3 2 4 2" xfId="13224" xr:uid="{00000000-0005-0000-0000-0000812A0000}"/>
    <cellStyle name="Normal 28 3 3 2 4 2 2" xfId="43555" xr:uid="{00000000-0005-0000-0000-0000822A0000}"/>
    <cellStyle name="Normal 28 3 3 2 4 2 3" xfId="28322" xr:uid="{00000000-0005-0000-0000-0000832A0000}"/>
    <cellStyle name="Normal 28 3 3 2 4 3" xfId="8204" xr:uid="{00000000-0005-0000-0000-0000842A0000}"/>
    <cellStyle name="Normal 28 3 3 2 4 3 2" xfId="38538" xr:uid="{00000000-0005-0000-0000-0000852A0000}"/>
    <cellStyle name="Normal 28 3 3 2 4 3 3" xfId="23305" xr:uid="{00000000-0005-0000-0000-0000862A0000}"/>
    <cellStyle name="Normal 28 3 3 2 4 4" xfId="33525" xr:uid="{00000000-0005-0000-0000-0000872A0000}"/>
    <cellStyle name="Normal 28 3 3 2 4 5" xfId="18292" xr:uid="{00000000-0005-0000-0000-0000882A0000}"/>
    <cellStyle name="Normal 28 3 3 2 5" xfId="4843" xr:uid="{00000000-0005-0000-0000-0000892A0000}"/>
    <cellStyle name="Normal 28 3 3 2 5 2" xfId="14895" xr:uid="{00000000-0005-0000-0000-00008A2A0000}"/>
    <cellStyle name="Normal 28 3 3 2 5 2 2" xfId="45226" xr:uid="{00000000-0005-0000-0000-00008B2A0000}"/>
    <cellStyle name="Normal 28 3 3 2 5 2 3" xfId="29993" xr:uid="{00000000-0005-0000-0000-00008C2A0000}"/>
    <cellStyle name="Normal 28 3 3 2 5 3" xfId="9875" xr:uid="{00000000-0005-0000-0000-00008D2A0000}"/>
    <cellStyle name="Normal 28 3 3 2 5 3 2" xfId="40209" xr:uid="{00000000-0005-0000-0000-00008E2A0000}"/>
    <cellStyle name="Normal 28 3 3 2 5 3 3" xfId="24976" xr:uid="{00000000-0005-0000-0000-00008F2A0000}"/>
    <cellStyle name="Normal 28 3 3 2 5 4" xfId="35196" xr:uid="{00000000-0005-0000-0000-0000902A0000}"/>
    <cellStyle name="Normal 28 3 3 2 5 5" xfId="19963" xr:uid="{00000000-0005-0000-0000-0000912A0000}"/>
    <cellStyle name="Normal 28 3 3 2 6" xfId="11553" xr:uid="{00000000-0005-0000-0000-0000922A0000}"/>
    <cellStyle name="Normal 28 3 3 2 6 2" xfId="41884" xr:uid="{00000000-0005-0000-0000-0000932A0000}"/>
    <cellStyle name="Normal 28 3 3 2 6 3" xfId="26651" xr:uid="{00000000-0005-0000-0000-0000942A0000}"/>
    <cellStyle name="Normal 28 3 3 2 7" xfId="6532" xr:uid="{00000000-0005-0000-0000-0000952A0000}"/>
    <cellStyle name="Normal 28 3 3 2 7 2" xfId="36867" xr:uid="{00000000-0005-0000-0000-0000962A0000}"/>
    <cellStyle name="Normal 28 3 3 2 7 3" xfId="21634" xr:uid="{00000000-0005-0000-0000-0000972A0000}"/>
    <cellStyle name="Normal 28 3 3 2 8" xfId="31855" xr:uid="{00000000-0005-0000-0000-0000982A0000}"/>
    <cellStyle name="Normal 28 3 3 2 9" xfId="16621" xr:uid="{00000000-0005-0000-0000-0000992A0000}"/>
    <cellStyle name="Normal 28 3 3 3" xfId="1668" xr:uid="{00000000-0005-0000-0000-00009A2A0000}"/>
    <cellStyle name="Normal 28 3 3 3 2" xfId="2507" xr:uid="{00000000-0005-0000-0000-00009B2A0000}"/>
    <cellStyle name="Normal 28 3 3 3 2 2" xfId="4197" xr:uid="{00000000-0005-0000-0000-00009C2A0000}"/>
    <cellStyle name="Normal 28 3 3 3 2 2 2" xfId="14270" xr:uid="{00000000-0005-0000-0000-00009D2A0000}"/>
    <cellStyle name="Normal 28 3 3 3 2 2 2 2" xfId="44601" xr:uid="{00000000-0005-0000-0000-00009E2A0000}"/>
    <cellStyle name="Normal 28 3 3 3 2 2 2 3" xfId="29368" xr:uid="{00000000-0005-0000-0000-00009F2A0000}"/>
    <cellStyle name="Normal 28 3 3 3 2 2 3" xfId="9250" xr:uid="{00000000-0005-0000-0000-0000A02A0000}"/>
    <cellStyle name="Normal 28 3 3 3 2 2 3 2" xfId="39584" xr:uid="{00000000-0005-0000-0000-0000A12A0000}"/>
    <cellStyle name="Normal 28 3 3 3 2 2 3 3" xfId="24351" xr:uid="{00000000-0005-0000-0000-0000A22A0000}"/>
    <cellStyle name="Normal 28 3 3 3 2 2 4" xfId="34571" xr:uid="{00000000-0005-0000-0000-0000A32A0000}"/>
    <cellStyle name="Normal 28 3 3 3 2 2 5" xfId="19338" xr:uid="{00000000-0005-0000-0000-0000A42A0000}"/>
    <cellStyle name="Normal 28 3 3 3 2 3" xfId="5889" xr:uid="{00000000-0005-0000-0000-0000A52A0000}"/>
    <cellStyle name="Normal 28 3 3 3 2 3 2" xfId="15941" xr:uid="{00000000-0005-0000-0000-0000A62A0000}"/>
    <cellStyle name="Normal 28 3 3 3 2 3 2 2" xfId="46272" xr:uid="{00000000-0005-0000-0000-0000A72A0000}"/>
    <cellStyle name="Normal 28 3 3 3 2 3 2 3" xfId="31039" xr:uid="{00000000-0005-0000-0000-0000A82A0000}"/>
    <cellStyle name="Normal 28 3 3 3 2 3 3" xfId="10921" xr:uid="{00000000-0005-0000-0000-0000A92A0000}"/>
    <cellStyle name="Normal 28 3 3 3 2 3 3 2" xfId="41255" xr:uid="{00000000-0005-0000-0000-0000AA2A0000}"/>
    <cellStyle name="Normal 28 3 3 3 2 3 3 3" xfId="26022" xr:uid="{00000000-0005-0000-0000-0000AB2A0000}"/>
    <cellStyle name="Normal 28 3 3 3 2 3 4" xfId="36242" xr:uid="{00000000-0005-0000-0000-0000AC2A0000}"/>
    <cellStyle name="Normal 28 3 3 3 2 3 5" xfId="21009" xr:uid="{00000000-0005-0000-0000-0000AD2A0000}"/>
    <cellStyle name="Normal 28 3 3 3 2 4" xfId="12599" xr:uid="{00000000-0005-0000-0000-0000AE2A0000}"/>
    <cellStyle name="Normal 28 3 3 3 2 4 2" xfId="42930" xr:uid="{00000000-0005-0000-0000-0000AF2A0000}"/>
    <cellStyle name="Normal 28 3 3 3 2 4 3" xfId="27697" xr:uid="{00000000-0005-0000-0000-0000B02A0000}"/>
    <cellStyle name="Normal 28 3 3 3 2 5" xfId="7578" xr:uid="{00000000-0005-0000-0000-0000B12A0000}"/>
    <cellStyle name="Normal 28 3 3 3 2 5 2" xfId="37913" xr:uid="{00000000-0005-0000-0000-0000B22A0000}"/>
    <cellStyle name="Normal 28 3 3 3 2 5 3" xfId="22680" xr:uid="{00000000-0005-0000-0000-0000B32A0000}"/>
    <cellStyle name="Normal 28 3 3 3 2 6" xfId="32901" xr:uid="{00000000-0005-0000-0000-0000B42A0000}"/>
    <cellStyle name="Normal 28 3 3 3 2 7" xfId="17667" xr:uid="{00000000-0005-0000-0000-0000B52A0000}"/>
    <cellStyle name="Normal 28 3 3 3 3" xfId="3360" xr:uid="{00000000-0005-0000-0000-0000B62A0000}"/>
    <cellStyle name="Normal 28 3 3 3 3 2" xfId="13434" xr:uid="{00000000-0005-0000-0000-0000B72A0000}"/>
    <cellStyle name="Normal 28 3 3 3 3 2 2" xfId="43765" xr:uid="{00000000-0005-0000-0000-0000B82A0000}"/>
    <cellStyle name="Normal 28 3 3 3 3 2 3" xfId="28532" xr:uid="{00000000-0005-0000-0000-0000B92A0000}"/>
    <cellStyle name="Normal 28 3 3 3 3 3" xfId="8414" xr:uid="{00000000-0005-0000-0000-0000BA2A0000}"/>
    <cellStyle name="Normal 28 3 3 3 3 3 2" xfId="38748" xr:uid="{00000000-0005-0000-0000-0000BB2A0000}"/>
    <cellStyle name="Normal 28 3 3 3 3 3 3" xfId="23515" xr:uid="{00000000-0005-0000-0000-0000BC2A0000}"/>
    <cellStyle name="Normal 28 3 3 3 3 4" xfId="33735" xr:uid="{00000000-0005-0000-0000-0000BD2A0000}"/>
    <cellStyle name="Normal 28 3 3 3 3 5" xfId="18502" xr:uid="{00000000-0005-0000-0000-0000BE2A0000}"/>
    <cellStyle name="Normal 28 3 3 3 4" xfId="5053" xr:uid="{00000000-0005-0000-0000-0000BF2A0000}"/>
    <cellStyle name="Normal 28 3 3 3 4 2" xfId="15105" xr:uid="{00000000-0005-0000-0000-0000C02A0000}"/>
    <cellStyle name="Normal 28 3 3 3 4 2 2" xfId="45436" xr:uid="{00000000-0005-0000-0000-0000C12A0000}"/>
    <cellStyle name="Normal 28 3 3 3 4 2 3" xfId="30203" xr:uid="{00000000-0005-0000-0000-0000C22A0000}"/>
    <cellStyle name="Normal 28 3 3 3 4 3" xfId="10085" xr:uid="{00000000-0005-0000-0000-0000C32A0000}"/>
    <cellStyle name="Normal 28 3 3 3 4 3 2" xfId="40419" xr:uid="{00000000-0005-0000-0000-0000C42A0000}"/>
    <cellStyle name="Normal 28 3 3 3 4 3 3" xfId="25186" xr:uid="{00000000-0005-0000-0000-0000C52A0000}"/>
    <cellStyle name="Normal 28 3 3 3 4 4" xfId="35406" xr:uid="{00000000-0005-0000-0000-0000C62A0000}"/>
    <cellStyle name="Normal 28 3 3 3 4 5" xfId="20173" xr:uid="{00000000-0005-0000-0000-0000C72A0000}"/>
    <cellStyle name="Normal 28 3 3 3 5" xfId="11763" xr:uid="{00000000-0005-0000-0000-0000C82A0000}"/>
    <cellStyle name="Normal 28 3 3 3 5 2" xfId="42094" xr:uid="{00000000-0005-0000-0000-0000C92A0000}"/>
    <cellStyle name="Normal 28 3 3 3 5 3" xfId="26861" xr:uid="{00000000-0005-0000-0000-0000CA2A0000}"/>
    <cellStyle name="Normal 28 3 3 3 6" xfId="6742" xr:uid="{00000000-0005-0000-0000-0000CB2A0000}"/>
    <cellStyle name="Normal 28 3 3 3 6 2" xfId="37077" xr:uid="{00000000-0005-0000-0000-0000CC2A0000}"/>
    <cellStyle name="Normal 28 3 3 3 6 3" xfId="21844" xr:uid="{00000000-0005-0000-0000-0000CD2A0000}"/>
    <cellStyle name="Normal 28 3 3 3 7" xfId="32065" xr:uid="{00000000-0005-0000-0000-0000CE2A0000}"/>
    <cellStyle name="Normal 28 3 3 3 8" xfId="16831" xr:uid="{00000000-0005-0000-0000-0000CF2A0000}"/>
    <cellStyle name="Normal 28 3 3 4" xfId="2089" xr:uid="{00000000-0005-0000-0000-0000D02A0000}"/>
    <cellStyle name="Normal 28 3 3 4 2" xfId="3779" xr:uid="{00000000-0005-0000-0000-0000D12A0000}"/>
    <cellStyle name="Normal 28 3 3 4 2 2" xfId="13852" xr:uid="{00000000-0005-0000-0000-0000D22A0000}"/>
    <cellStyle name="Normal 28 3 3 4 2 2 2" xfId="44183" xr:uid="{00000000-0005-0000-0000-0000D32A0000}"/>
    <cellStyle name="Normal 28 3 3 4 2 2 3" xfId="28950" xr:uid="{00000000-0005-0000-0000-0000D42A0000}"/>
    <cellStyle name="Normal 28 3 3 4 2 3" xfId="8832" xr:uid="{00000000-0005-0000-0000-0000D52A0000}"/>
    <cellStyle name="Normal 28 3 3 4 2 3 2" xfId="39166" xr:uid="{00000000-0005-0000-0000-0000D62A0000}"/>
    <cellStyle name="Normal 28 3 3 4 2 3 3" xfId="23933" xr:uid="{00000000-0005-0000-0000-0000D72A0000}"/>
    <cellStyle name="Normal 28 3 3 4 2 4" xfId="34153" xr:uid="{00000000-0005-0000-0000-0000D82A0000}"/>
    <cellStyle name="Normal 28 3 3 4 2 5" xfId="18920" xr:uid="{00000000-0005-0000-0000-0000D92A0000}"/>
    <cellStyle name="Normal 28 3 3 4 3" xfId="5471" xr:uid="{00000000-0005-0000-0000-0000DA2A0000}"/>
    <cellStyle name="Normal 28 3 3 4 3 2" xfId="15523" xr:uid="{00000000-0005-0000-0000-0000DB2A0000}"/>
    <cellStyle name="Normal 28 3 3 4 3 2 2" xfId="45854" xr:uid="{00000000-0005-0000-0000-0000DC2A0000}"/>
    <cellStyle name="Normal 28 3 3 4 3 2 3" xfId="30621" xr:uid="{00000000-0005-0000-0000-0000DD2A0000}"/>
    <cellStyle name="Normal 28 3 3 4 3 3" xfId="10503" xr:uid="{00000000-0005-0000-0000-0000DE2A0000}"/>
    <cellStyle name="Normal 28 3 3 4 3 3 2" xfId="40837" xr:uid="{00000000-0005-0000-0000-0000DF2A0000}"/>
    <cellStyle name="Normal 28 3 3 4 3 3 3" xfId="25604" xr:uid="{00000000-0005-0000-0000-0000E02A0000}"/>
    <cellStyle name="Normal 28 3 3 4 3 4" xfId="35824" xr:uid="{00000000-0005-0000-0000-0000E12A0000}"/>
    <cellStyle name="Normal 28 3 3 4 3 5" xfId="20591" xr:uid="{00000000-0005-0000-0000-0000E22A0000}"/>
    <cellStyle name="Normal 28 3 3 4 4" xfId="12181" xr:uid="{00000000-0005-0000-0000-0000E32A0000}"/>
    <cellStyle name="Normal 28 3 3 4 4 2" xfId="42512" xr:uid="{00000000-0005-0000-0000-0000E42A0000}"/>
    <cellStyle name="Normal 28 3 3 4 4 3" xfId="27279" xr:uid="{00000000-0005-0000-0000-0000E52A0000}"/>
    <cellStyle name="Normal 28 3 3 4 5" xfId="7160" xr:uid="{00000000-0005-0000-0000-0000E62A0000}"/>
    <cellStyle name="Normal 28 3 3 4 5 2" xfId="37495" xr:uid="{00000000-0005-0000-0000-0000E72A0000}"/>
    <cellStyle name="Normal 28 3 3 4 5 3" xfId="22262" xr:uid="{00000000-0005-0000-0000-0000E82A0000}"/>
    <cellStyle name="Normal 28 3 3 4 6" xfId="32483" xr:uid="{00000000-0005-0000-0000-0000E92A0000}"/>
    <cellStyle name="Normal 28 3 3 4 7" xfId="17249" xr:uid="{00000000-0005-0000-0000-0000EA2A0000}"/>
    <cellStyle name="Normal 28 3 3 5" xfId="2942" xr:uid="{00000000-0005-0000-0000-0000EB2A0000}"/>
    <cellStyle name="Normal 28 3 3 5 2" xfId="13016" xr:uid="{00000000-0005-0000-0000-0000EC2A0000}"/>
    <cellStyle name="Normal 28 3 3 5 2 2" xfId="43347" xr:uid="{00000000-0005-0000-0000-0000ED2A0000}"/>
    <cellStyle name="Normal 28 3 3 5 2 3" xfId="28114" xr:uid="{00000000-0005-0000-0000-0000EE2A0000}"/>
    <cellStyle name="Normal 28 3 3 5 3" xfId="7996" xr:uid="{00000000-0005-0000-0000-0000EF2A0000}"/>
    <cellStyle name="Normal 28 3 3 5 3 2" xfId="38330" xr:uid="{00000000-0005-0000-0000-0000F02A0000}"/>
    <cellStyle name="Normal 28 3 3 5 3 3" xfId="23097" xr:uid="{00000000-0005-0000-0000-0000F12A0000}"/>
    <cellStyle name="Normal 28 3 3 5 4" xfId="33317" xr:uid="{00000000-0005-0000-0000-0000F22A0000}"/>
    <cellStyle name="Normal 28 3 3 5 5" xfId="18084" xr:uid="{00000000-0005-0000-0000-0000F32A0000}"/>
    <cellStyle name="Normal 28 3 3 6" xfId="4635" xr:uid="{00000000-0005-0000-0000-0000F42A0000}"/>
    <cellStyle name="Normal 28 3 3 6 2" xfId="14687" xr:uid="{00000000-0005-0000-0000-0000F52A0000}"/>
    <cellStyle name="Normal 28 3 3 6 2 2" xfId="45018" xr:uid="{00000000-0005-0000-0000-0000F62A0000}"/>
    <cellStyle name="Normal 28 3 3 6 2 3" xfId="29785" xr:uid="{00000000-0005-0000-0000-0000F72A0000}"/>
    <cellStyle name="Normal 28 3 3 6 3" xfId="9667" xr:uid="{00000000-0005-0000-0000-0000F82A0000}"/>
    <cellStyle name="Normal 28 3 3 6 3 2" xfId="40001" xr:uid="{00000000-0005-0000-0000-0000F92A0000}"/>
    <cellStyle name="Normal 28 3 3 6 3 3" xfId="24768" xr:uid="{00000000-0005-0000-0000-0000FA2A0000}"/>
    <cellStyle name="Normal 28 3 3 6 4" xfId="34988" xr:uid="{00000000-0005-0000-0000-0000FB2A0000}"/>
    <cellStyle name="Normal 28 3 3 6 5" xfId="19755" xr:uid="{00000000-0005-0000-0000-0000FC2A0000}"/>
    <cellStyle name="Normal 28 3 3 7" xfId="11345" xr:uid="{00000000-0005-0000-0000-0000FD2A0000}"/>
    <cellStyle name="Normal 28 3 3 7 2" xfId="41676" xr:uid="{00000000-0005-0000-0000-0000FE2A0000}"/>
    <cellStyle name="Normal 28 3 3 7 3" xfId="26443" xr:uid="{00000000-0005-0000-0000-0000FF2A0000}"/>
    <cellStyle name="Normal 28 3 3 8" xfId="6324" xr:uid="{00000000-0005-0000-0000-0000002B0000}"/>
    <cellStyle name="Normal 28 3 3 8 2" xfId="36659" xr:uid="{00000000-0005-0000-0000-0000012B0000}"/>
    <cellStyle name="Normal 28 3 3 8 3" xfId="21426" xr:uid="{00000000-0005-0000-0000-0000022B0000}"/>
    <cellStyle name="Normal 28 3 3 9" xfId="31648" xr:uid="{00000000-0005-0000-0000-0000032B0000}"/>
    <cellStyle name="Normal 28 3 4" xfId="1349" xr:uid="{00000000-0005-0000-0000-0000042B0000}"/>
    <cellStyle name="Normal 28 3 4 2" xfId="1772" xr:uid="{00000000-0005-0000-0000-0000052B0000}"/>
    <cellStyle name="Normal 28 3 4 2 2" xfId="2611" xr:uid="{00000000-0005-0000-0000-0000062B0000}"/>
    <cellStyle name="Normal 28 3 4 2 2 2" xfId="4301" xr:uid="{00000000-0005-0000-0000-0000072B0000}"/>
    <cellStyle name="Normal 28 3 4 2 2 2 2" xfId="14374" xr:uid="{00000000-0005-0000-0000-0000082B0000}"/>
    <cellStyle name="Normal 28 3 4 2 2 2 2 2" xfId="44705" xr:uid="{00000000-0005-0000-0000-0000092B0000}"/>
    <cellStyle name="Normal 28 3 4 2 2 2 2 3" xfId="29472" xr:uid="{00000000-0005-0000-0000-00000A2B0000}"/>
    <cellStyle name="Normal 28 3 4 2 2 2 3" xfId="9354" xr:uid="{00000000-0005-0000-0000-00000B2B0000}"/>
    <cellStyle name="Normal 28 3 4 2 2 2 3 2" xfId="39688" xr:uid="{00000000-0005-0000-0000-00000C2B0000}"/>
    <cellStyle name="Normal 28 3 4 2 2 2 3 3" xfId="24455" xr:uid="{00000000-0005-0000-0000-00000D2B0000}"/>
    <cellStyle name="Normal 28 3 4 2 2 2 4" xfId="34675" xr:uid="{00000000-0005-0000-0000-00000E2B0000}"/>
    <cellStyle name="Normal 28 3 4 2 2 2 5" xfId="19442" xr:uid="{00000000-0005-0000-0000-00000F2B0000}"/>
    <cellStyle name="Normal 28 3 4 2 2 3" xfId="5993" xr:uid="{00000000-0005-0000-0000-0000102B0000}"/>
    <cellStyle name="Normal 28 3 4 2 2 3 2" xfId="16045" xr:uid="{00000000-0005-0000-0000-0000112B0000}"/>
    <cellStyle name="Normal 28 3 4 2 2 3 2 2" xfId="46376" xr:uid="{00000000-0005-0000-0000-0000122B0000}"/>
    <cellStyle name="Normal 28 3 4 2 2 3 2 3" xfId="31143" xr:uid="{00000000-0005-0000-0000-0000132B0000}"/>
    <cellStyle name="Normal 28 3 4 2 2 3 3" xfId="11025" xr:uid="{00000000-0005-0000-0000-0000142B0000}"/>
    <cellStyle name="Normal 28 3 4 2 2 3 3 2" xfId="41359" xr:uid="{00000000-0005-0000-0000-0000152B0000}"/>
    <cellStyle name="Normal 28 3 4 2 2 3 3 3" xfId="26126" xr:uid="{00000000-0005-0000-0000-0000162B0000}"/>
    <cellStyle name="Normal 28 3 4 2 2 3 4" xfId="36346" xr:uid="{00000000-0005-0000-0000-0000172B0000}"/>
    <cellStyle name="Normal 28 3 4 2 2 3 5" xfId="21113" xr:uid="{00000000-0005-0000-0000-0000182B0000}"/>
    <cellStyle name="Normal 28 3 4 2 2 4" xfId="12703" xr:uid="{00000000-0005-0000-0000-0000192B0000}"/>
    <cellStyle name="Normal 28 3 4 2 2 4 2" xfId="43034" xr:uid="{00000000-0005-0000-0000-00001A2B0000}"/>
    <cellStyle name="Normal 28 3 4 2 2 4 3" xfId="27801" xr:uid="{00000000-0005-0000-0000-00001B2B0000}"/>
    <cellStyle name="Normal 28 3 4 2 2 5" xfId="7682" xr:uid="{00000000-0005-0000-0000-00001C2B0000}"/>
    <cellStyle name="Normal 28 3 4 2 2 5 2" xfId="38017" xr:uid="{00000000-0005-0000-0000-00001D2B0000}"/>
    <cellStyle name="Normal 28 3 4 2 2 5 3" xfId="22784" xr:uid="{00000000-0005-0000-0000-00001E2B0000}"/>
    <cellStyle name="Normal 28 3 4 2 2 6" xfId="33005" xr:uid="{00000000-0005-0000-0000-00001F2B0000}"/>
    <cellStyle name="Normal 28 3 4 2 2 7" xfId="17771" xr:uid="{00000000-0005-0000-0000-0000202B0000}"/>
    <cellStyle name="Normal 28 3 4 2 3" xfId="3464" xr:uid="{00000000-0005-0000-0000-0000212B0000}"/>
    <cellStyle name="Normal 28 3 4 2 3 2" xfId="13538" xr:uid="{00000000-0005-0000-0000-0000222B0000}"/>
    <cellStyle name="Normal 28 3 4 2 3 2 2" xfId="43869" xr:uid="{00000000-0005-0000-0000-0000232B0000}"/>
    <cellStyle name="Normal 28 3 4 2 3 2 3" xfId="28636" xr:uid="{00000000-0005-0000-0000-0000242B0000}"/>
    <cellStyle name="Normal 28 3 4 2 3 3" xfId="8518" xr:uid="{00000000-0005-0000-0000-0000252B0000}"/>
    <cellStyle name="Normal 28 3 4 2 3 3 2" xfId="38852" xr:uid="{00000000-0005-0000-0000-0000262B0000}"/>
    <cellStyle name="Normal 28 3 4 2 3 3 3" xfId="23619" xr:uid="{00000000-0005-0000-0000-0000272B0000}"/>
    <cellStyle name="Normal 28 3 4 2 3 4" xfId="33839" xr:uid="{00000000-0005-0000-0000-0000282B0000}"/>
    <cellStyle name="Normal 28 3 4 2 3 5" xfId="18606" xr:uid="{00000000-0005-0000-0000-0000292B0000}"/>
    <cellStyle name="Normal 28 3 4 2 4" xfId="5157" xr:uid="{00000000-0005-0000-0000-00002A2B0000}"/>
    <cellStyle name="Normal 28 3 4 2 4 2" xfId="15209" xr:uid="{00000000-0005-0000-0000-00002B2B0000}"/>
    <cellStyle name="Normal 28 3 4 2 4 2 2" xfId="45540" xr:uid="{00000000-0005-0000-0000-00002C2B0000}"/>
    <cellStyle name="Normal 28 3 4 2 4 2 3" xfId="30307" xr:uid="{00000000-0005-0000-0000-00002D2B0000}"/>
    <cellStyle name="Normal 28 3 4 2 4 3" xfId="10189" xr:uid="{00000000-0005-0000-0000-00002E2B0000}"/>
    <cellStyle name="Normal 28 3 4 2 4 3 2" xfId="40523" xr:uid="{00000000-0005-0000-0000-00002F2B0000}"/>
    <cellStyle name="Normal 28 3 4 2 4 3 3" xfId="25290" xr:uid="{00000000-0005-0000-0000-0000302B0000}"/>
    <cellStyle name="Normal 28 3 4 2 4 4" xfId="35510" xr:uid="{00000000-0005-0000-0000-0000312B0000}"/>
    <cellStyle name="Normal 28 3 4 2 4 5" xfId="20277" xr:uid="{00000000-0005-0000-0000-0000322B0000}"/>
    <cellStyle name="Normal 28 3 4 2 5" xfId="11867" xr:uid="{00000000-0005-0000-0000-0000332B0000}"/>
    <cellStyle name="Normal 28 3 4 2 5 2" xfId="42198" xr:uid="{00000000-0005-0000-0000-0000342B0000}"/>
    <cellStyle name="Normal 28 3 4 2 5 3" xfId="26965" xr:uid="{00000000-0005-0000-0000-0000352B0000}"/>
    <cellStyle name="Normal 28 3 4 2 6" xfId="6846" xr:uid="{00000000-0005-0000-0000-0000362B0000}"/>
    <cellStyle name="Normal 28 3 4 2 6 2" xfId="37181" xr:uid="{00000000-0005-0000-0000-0000372B0000}"/>
    <cellStyle name="Normal 28 3 4 2 6 3" xfId="21948" xr:uid="{00000000-0005-0000-0000-0000382B0000}"/>
    <cellStyle name="Normal 28 3 4 2 7" xfId="32169" xr:uid="{00000000-0005-0000-0000-0000392B0000}"/>
    <cellStyle name="Normal 28 3 4 2 8" xfId="16935" xr:uid="{00000000-0005-0000-0000-00003A2B0000}"/>
    <cellStyle name="Normal 28 3 4 3" xfId="2193" xr:uid="{00000000-0005-0000-0000-00003B2B0000}"/>
    <cellStyle name="Normal 28 3 4 3 2" xfId="3883" xr:uid="{00000000-0005-0000-0000-00003C2B0000}"/>
    <cellStyle name="Normal 28 3 4 3 2 2" xfId="13956" xr:uid="{00000000-0005-0000-0000-00003D2B0000}"/>
    <cellStyle name="Normal 28 3 4 3 2 2 2" xfId="44287" xr:uid="{00000000-0005-0000-0000-00003E2B0000}"/>
    <cellStyle name="Normal 28 3 4 3 2 2 3" xfId="29054" xr:uid="{00000000-0005-0000-0000-00003F2B0000}"/>
    <cellStyle name="Normal 28 3 4 3 2 3" xfId="8936" xr:uid="{00000000-0005-0000-0000-0000402B0000}"/>
    <cellStyle name="Normal 28 3 4 3 2 3 2" xfId="39270" xr:uid="{00000000-0005-0000-0000-0000412B0000}"/>
    <cellStyle name="Normal 28 3 4 3 2 3 3" xfId="24037" xr:uid="{00000000-0005-0000-0000-0000422B0000}"/>
    <cellStyle name="Normal 28 3 4 3 2 4" xfId="34257" xr:uid="{00000000-0005-0000-0000-0000432B0000}"/>
    <cellStyle name="Normal 28 3 4 3 2 5" xfId="19024" xr:uid="{00000000-0005-0000-0000-0000442B0000}"/>
    <cellStyle name="Normal 28 3 4 3 3" xfId="5575" xr:uid="{00000000-0005-0000-0000-0000452B0000}"/>
    <cellStyle name="Normal 28 3 4 3 3 2" xfId="15627" xr:uid="{00000000-0005-0000-0000-0000462B0000}"/>
    <cellStyle name="Normal 28 3 4 3 3 2 2" xfId="45958" xr:uid="{00000000-0005-0000-0000-0000472B0000}"/>
    <cellStyle name="Normal 28 3 4 3 3 2 3" xfId="30725" xr:uid="{00000000-0005-0000-0000-0000482B0000}"/>
    <cellStyle name="Normal 28 3 4 3 3 3" xfId="10607" xr:uid="{00000000-0005-0000-0000-0000492B0000}"/>
    <cellStyle name="Normal 28 3 4 3 3 3 2" xfId="40941" xr:uid="{00000000-0005-0000-0000-00004A2B0000}"/>
    <cellStyle name="Normal 28 3 4 3 3 3 3" xfId="25708" xr:uid="{00000000-0005-0000-0000-00004B2B0000}"/>
    <cellStyle name="Normal 28 3 4 3 3 4" xfId="35928" xr:uid="{00000000-0005-0000-0000-00004C2B0000}"/>
    <cellStyle name="Normal 28 3 4 3 3 5" xfId="20695" xr:uid="{00000000-0005-0000-0000-00004D2B0000}"/>
    <cellStyle name="Normal 28 3 4 3 4" xfId="12285" xr:uid="{00000000-0005-0000-0000-00004E2B0000}"/>
    <cellStyle name="Normal 28 3 4 3 4 2" xfId="42616" xr:uid="{00000000-0005-0000-0000-00004F2B0000}"/>
    <cellStyle name="Normal 28 3 4 3 4 3" xfId="27383" xr:uid="{00000000-0005-0000-0000-0000502B0000}"/>
    <cellStyle name="Normal 28 3 4 3 5" xfId="7264" xr:uid="{00000000-0005-0000-0000-0000512B0000}"/>
    <cellStyle name="Normal 28 3 4 3 5 2" xfId="37599" xr:uid="{00000000-0005-0000-0000-0000522B0000}"/>
    <cellStyle name="Normal 28 3 4 3 5 3" xfId="22366" xr:uid="{00000000-0005-0000-0000-0000532B0000}"/>
    <cellStyle name="Normal 28 3 4 3 6" xfId="32587" xr:uid="{00000000-0005-0000-0000-0000542B0000}"/>
    <cellStyle name="Normal 28 3 4 3 7" xfId="17353" xr:uid="{00000000-0005-0000-0000-0000552B0000}"/>
    <cellStyle name="Normal 28 3 4 4" xfId="3046" xr:uid="{00000000-0005-0000-0000-0000562B0000}"/>
    <cellStyle name="Normal 28 3 4 4 2" xfId="13120" xr:uid="{00000000-0005-0000-0000-0000572B0000}"/>
    <cellStyle name="Normal 28 3 4 4 2 2" xfId="43451" xr:uid="{00000000-0005-0000-0000-0000582B0000}"/>
    <cellStyle name="Normal 28 3 4 4 2 3" xfId="28218" xr:uid="{00000000-0005-0000-0000-0000592B0000}"/>
    <cellStyle name="Normal 28 3 4 4 3" xfId="8100" xr:uid="{00000000-0005-0000-0000-00005A2B0000}"/>
    <cellStyle name="Normal 28 3 4 4 3 2" xfId="38434" xr:uid="{00000000-0005-0000-0000-00005B2B0000}"/>
    <cellStyle name="Normal 28 3 4 4 3 3" xfId="23201" xr:uid="{00000000-0005-0000-0000-00005C2B0000}"/>
    <cellStyle name="Normal 28 3 4 4 4" xfId="33421" xr:uid="{00000000-0005-0000-0000-00005D2B0000}"/>
    <cellStyle name="Normal 28 3 4 4 5" xfId="18188" xr:uid="{00000000-0005-0000-0000-00005E2B0000}"/>
    <cellStyle name="Normal 28 3 4 5" xfId="4739" xr:uid="{00000000-0005-0000-0000-00005F2B0000}"/>
    <cellStyle name="Normal 28 3 4 5 2" xfId="14791" xr:uid="{00000000-0005-0000-0000-0000602B0000}"/>
    <cellStyle name="Normal 28 3 4 5 2 2" xfId="45122" xr:uid="{00000000-0005-0000-0000-0000612B0000}"/>
    <cellStyle name="Normal 28 3 4 5 2 3" xfId="29889" xr:uid="{00000000-0005-0000-0000-0000622B0000}"/>
    <cellStyle name="Normal 28 3 4 5 3" xfId="9771" xr:uid="{00000000-0005-0000-0000-0000632B0000}"/>
    <cellStyle name="Normal 28 3 4 5 3 2" xfId="40105" xr:uid="{00000000-0005-0000-0000-0000642B0000}"/>
    <cellStyle name="Normal 28 3 4 5 3 3" xfId="24872" xr:uid="{00000000-0005-0000-0000-0000652B0000}"/>
    <cellStyle name="Normal 28 3 4 5 4" xfId="35092" xr:uid="{00000000-0005-0000-0000-0000662B0000}"/>
    <cellStyle name="Normal 28 3 4 5 5" xfId="19859" xr:uid="{00000000-0005-0000-0000-0000672B0000}"/>
    <cellStyle name="Normal 28 3 4 6" xfId="11449" xr:uid="{00000000-0005-0000-0000-0000682B0000}"/>
    <cellStyle name="Normal 28 3 4 6 2" xfId="41780" xr:uid="{00000000-0005-0000-0000-0000692B0000}"/>
    <cellStyle name="Normal 28 3 4 6 3" xfId="26547" xr:uid="{00000000-0005-0000-0000-00006A2B0000}"/>
    <cellStyle name="Normal 28 3 4 7" xfId="6428" xr:uid="{00000000-0005-0000-0000-00006B2B0000}"/>
    <cellStyle name="Normal 28 3 4 7 2" xfId="36763" xr:uid="{00000000-0005-0000-0000-00006C2B0000}"/>
    <cellStyle name="Normal 28 3 4 7 3" xfId="21530" xr:uid="{00000000-0005-0000-0000-00006D2B0000}"/>
    <cellStyle name="Normal 28 3 4 8" xfId="31751" xr:uid="{00000000-0005-0000-0000-00006E2B0000}"/>
    <cellStyle name="Normal 28 3 4 9" xfId="16517" xr:uid="{00000000-0005-0000-0000-00006F2B0000}"/>
    <cellStyle name="Normal 28 3 5" xfId="1562" xr:uid="{00000000-0005-0000-0000-0000702B0000}"/>
    <cellStyle name="Normal 28 3 5 2" xfId="2403" xr:uid="{00000000-0005-0000-0000-0000712B0000}"/>
    <cellStyle name="Normal 28 3 5 2 2" xfId="4093" xr:uid="{00000000-0005-0000-0000-0000722B0000}"/>
    <cellStyle name="Normal 28 3 5 2 2 2" xfId="14166" xr:uid="{00000000-0005-0000-0000-0000732B0000}"/>
    <cellStyle name="Normal 28 3 5 2 2 2 2" xfId="44497" xr:uid="{00000000-0005-0000-0000-0000742B0000}"/>
    <cellStyle name="Normal 28 3 5 2 2 2 3" xfId="29264" xr:uid="{00000000-0005-0000-0000-0000752B0000}"/>
    <cellStyle name="Normal 28 3 5 2 2 3" xfId="9146" xr:uid="{00000000-0005-0000-0000-0000762B0000}"/>
    <cellStyle name="Normal 28 3 5 2 2 3 2" xfId="39480" xr:uid="{00000000-0005-0000-0000-0000772B0000}"/>
    <cellStyle name="Normal 28 3 5 2 2 3 3" xfId="24247" xr:uid="{00000000-0005-0000-0000-0000782B0000}"/>
    <cellStyle name="Normal 28 3 5 2 2 4" xfId="34467" xr:uid="{00000000-0005-0000-0000-0000792B0000}"/>
    <cellStyle name="Normal 28 3 5 2 2 5" xfId="19234" xr:uid="{00000000-0005-0000-0000-00007A2B0000}"/>
    <cellStyle name="Normal 28 3 5 2 3" xfId="5785" xr:uid="{00000000-0005-0000-0000-00007B2B0000}"/>
    <cellStyle name="Normal 28 3 5 2 3 2" xfId="15837" xr:uid="{00000000-0005-0000-0000-00007C2B0000}"/>
    <cellStyle name="Normal 28 3 5 2 3 2 2" xfId="46168" xr:uid="{00000000-0005-0000-0000-00007D2B0000}"/>
    <cellStyle name="Normal 28 3 5 2 3 2 3" xfId="30935" xr:uid="{00000000-0005-0000-0000-00007E2B0000}"/>
    <cellStyle name="Normal 28 3 5 2 3 3" xfId="10817" xr:uid="{00000000-0005-0000-0000-00007F2B0000}"/>
    <cellStyle name="Normal 28 3 5 2 3 3 2" xfId="41151" xr:uid="{00000000-0005-0000-0000-0000802B0000}"/>
    <cellStyle name="Normal 28 3 5 2 3 3 3" xfId="25918" xr:uid="{00000000-0005-0000-0000-0000812B0000}"/>
    <cellStyle name="Normal 28 3 5 2 3 4" xfId="36138" xr:uid="{00000000-0005-0000-0000-0000822B0000}"/>
    <cellStyle name="Normal 28 3 5 2 3 5" xfId="20905" xr:uid="{00000000-0005-0000-0000-0000832B0000}"/>
    <cellStyle name="Normal 28 3 5 2 4" xfId="12495" xr:uid="{00000000-0005-0000-0000-0000842B0000}"/>
    <cellStyle name="Normal 28 3 5 2 4 2" xfId="42826" xr:uid="{00000000-0005-0000-0000-0000852B0000}"/>
    <cellStyle name="Normal 28 3 5 2 4 3" xfId="27593" xr:uid="{00000000-0005-0000-0000-0000862B0000}"/>
    <cellStyle name="Normal 28 3 5 2 5" xfId="7474" xr:uid="{00000000-0005-0000-0000-0000872B0000}"/>
    <cellStyle name="Normal 28 3 5 2 5 2" xfId="37809" xr:uid="{00000000-0005-0000-0000-0000882B0000}"/>
    <cellStyle name="Normal 28 3 5 2 5 3" xfId="22576" xr:uid="{00000000-0005-0000-0000-0000892B0000}"/>
    <cellStyle name="Normal 28 3 5 2 6" xfId="32797" xr:uid="{00000000-0005-0000-0000-00008A2B0000}"/>
    <cellStyle name="Normal 28 3 5 2 7" xfId="17563" xr:uid="{00000000-0005-0000-0000-00008B2B0000}"/>
    <cellStyle name="Normal 28 3 5 3" xfId="3256" xr:uid="{00000000-0005-0000-0000-00008C2B0000}"/>
    <cellStyle name="Normal 28 3 5 3 2" xfId="13330" xr:uid="{00000000-0005-0000-0000-00008D2B0000}"/>
    <cellStyle name="Normal 28 3 5 3 2 2" xfId="43661" xr:uid="{00000000-0005-0000-0000-00008E2B0000}"/>
    <cellStyle name="Normal 28 3 5 3 2 3" xfId="28428" xr:uid="{00000000-0005-0000-0000-00008F2B0000}"/>
    <cellStyle name="Normal 28 3 5 3 3" xfId="8310" xr:uid="{00000000-0005-0000-0000-0000902B0000}"/>
    <cellStyle name="Normal 28 3 5 3 3 2" xfId="38644" xr:uid="{00000000-0005-0000-0000-0000912B0000}"/>
    <cellStyle name="Normal 28 3 5 3 3 3" xfId="23411" xr:uid="{00000000-0005-0000-0000-0000922B0000}"/>
    <cellStyle name="Normal 28 3 5 3 4" xfId="33631" xr:uid="{00000000-0005-0000-0000-0000932B0000}"/>
    <cellStyle name="Normal 28 3 5 3 5" xfId="18398" xr:uid="{00000000-0005-0000-0000-0000942B0000}"/>
    <cellStyle name="Normal 28 3 5 4" xfId="4949" xr:uid="{00000000-0005-0000-0000-0000952B0000}"/>
    <cellStyle name="Normal 28 3 5 4 2" xfId="15001" xr:uid="{00000000-0005-0000-0000-0000962B0000}"/>
    <cellStyle name="Normal 28 3 5 4 2 2" xfId="45332" xr:uid="{00000000-0005-0000-0000-0000972B0000}"/>
    <cellStyle name="Normal 28 3 5 4 2 3" xfId="30099" xr:uid="{00000000-0005-0000-0000-0000982B0000}"/>
    <cellStyle name="Normal 28 3 5 4 3" xfId="9981" xr:uid="{00000000-0005-0000-0000-0000992B0000}"/>
    <cellStyle name="Normal 28 3 5 4 3 2" xfId="40315" xr:uid="{00000000-0005-0000-0000-00009A2B0000}"/>
    <cellStyle name="Normal 28 3 5 4 3 3" xfId="25082" xr:uid="{00000000-0005-0000-0000-00009B2B0000}"/>
    <cellStyle name="Normal 28 3 5 4 4" xfId="35302" xr:uid="{00000000-0005-0000-0000-00009C2B0000}"/>
    <cellStyle name="Normal 28 3 5 4 5" xfId="20069" xr:uid="{00000000-0005-0000-0000-00009D2B0000}"/>
    <cellStyle name="Normal 28 3 5 5" xfId="11659" xr:uid="{00000000-0005-0000-0000-00009E2B0000}"/>
    <cellStyle name="Normal 28 3 5 5 2" xfId="41990" xr:uid="{00000000-0005-0000-0000-00009F2B0000}"/>
    <cellStyle name="Normal 28 3 5 5 3" xfId="26757" xr:uid="{00000000-0005-0000-0000-0000A02B0000}"/>
    <cellStyle name="Normal 28 3 5 6" xfId="6638" xr:uid="{00000000-0005-0000-0000-0000A12B0000}"/>
    <cellStyle name="Normal 28 3 5 6 2" xfId="36973" xr:uid="{00000000-0005-0000-0000-0000A22B0000}"/>
    <cellStyle name="Normal 28 3 5 6 3" xfId="21740" xr:uid="{00000000-0005-0000-0000-0000A32B0000}"/>
    <cellStyle name="Normal 28 3 5 7" xfId="31961" xr:uid="{00000000-0005-0000-0000-0000A42B0000}"/>
    <cellStyle name="Normal 28 3 5 8" xfId="16727" xr:uid="{00000000-0005-0000-0000-0000A52B0000}"/>
    <cellStyle name="Normal 28 3 6" xfId="1983" xr:uid="{00000000-0005-0000-0000-0000A62B0000}"/>
    <cellStyle name="Normal 28 3 6 2" xfId="3675" xr:uid="{00000000-0005-0000-0000-0000A72B0000}"/>
    <cellStyle name="Normal 28 3 6 2 2" xfId="13748" xr:uid="{00000000-0005-0000-0000-0000A82B0000}"/>
    <cellStyle name="Normal 28 3 6 2 2 2" xfId="44079" xr:uid="{00000000-0005-0000-0000-0000A92B0000}"/>
    <cellStyle name="Normal 28 3 6 2 2 3" xfId="28846" xr:uid="{00000000-0005-0000-0000-0000AA2B0000}"/>
    <cellStyle name="Normal 28 3 6 2 3" xfId="8728" xr:uid="{00000000-0005-0000-0000-0000AB2B0000}"/>
    <cellStyle name="Normal 28 3 6 2 3 2" xfId="39062" xr:uid="{00000000-0005-0000-0000-0000AC2B0000}"/>
    <cellStyle name="Normal 28 3 6 2 3 3" xfId="23829" xr:uid="{00000000-0005-0000-0000-0000AD2B0000}"/>
    <cellStyle name="Normal 28 3 6 2 4" xfId="34049" xr:uid="{00000000-0005-0000-0000-0000AE2B0000}"/>
    <cellStyle name="Normal 28 3 6 2 5" xfId="18816" xr:uid="{00000000-0005-0000-0000-0000AF2B0000}"/>
    <cellStyle name="Normal 28 3 6 3" xfId="5367" xr:uid="{00000000-0005-0000-0000-0000B02B0000}"/>
    <cellStyle name="Normal 28 3 6 3 2" xfId="15419" xr:uid="{00000000-0005-0000-0000-0000B12B0000}"/>
    <cellStyle name="Normal 28 3 6 3 2 2" xfId="45750" xr:uid="{00000000-0005-0000-0000-0000B22B0000}"/>
    <cellStyle name="Normal 28 3 6 3 2 3" xfId="30517" xr:uid="{00000000-0005-0000-0000-0000B32B0000}"/>
    <cellStyle name="Normal 28 3 6 3 3" xfId="10399" xr:uid="{00000000-0005-0000-0000-0000B42B0000}"/>
    <cellStyle name="Normal 28 3 6 3 3 2" xfId="40733" xr:uid="{00000000-0005-0000-0000-0000B52B0000}"/>
    <cellStyle name="Normal 28 3 6 3 3 3" xfId="25500" xr:uid="{00000000-0005-0000-0000-0000B62B0000}"/>
    <cellStyle name="Normal 28 3 6 3 4" xfId="35720" xr:uid="{00000000-0005-0000-0000-0000B72B0000}"/>
    <cellStyle name="Normal 28 3 6 3 5" xfId="20487" xr:uid="{00000000-0005-0000-0000-0000B82B0000}"/>
    <cellStyle name="Normal 28 3 6 4" xfId="12077" xr:uid="{00000000-0005-0000-0000-0000B92B0000}"/>
    <cellStyle name="Normal 28 3 6 4 2" xfId="42408" xr:uid="{00000000-0005-0000-0000-0000BA2B0000}"/>
    <cellStyle name="Normal 28 3 6 4 3" xfId="27175" xr:uid="{00000000-0005-0000-0000-0000BB2B0000}"/>
    <cellStyle name="Normal 28 3 6 5" xfId="7056" xr:uid="{00000000-0005-0000-0000-0000BC2B0000}"/>
    <cellStyle name="Normal 28 3 6 5 2" xfId="37391" xr:uid="{00000000-0005-0000-0000-0000BD2B0000}"/>
    <cellStyle name="Normal 28 3 6 5 3" xfId="22158" xr:uid="{00000000-0005-0000-0000-0000BE2B0000}"/>
    <cellStyle name="Normal 28 3 6 6" xfId="32379" xr:uid="{00000000-0005-0000-0000-0000BF2B0000}"/>
    <cellStyle name="Normal 28 3 6 7" xfId="17145" xr:uid="{00000000-0005-0000-0000-0000C02B0000}"/>
    <cellStyle name="Normal 28 3 7" xfId="2834" xr:uid="{00000000-0005-0000-0000-0000C12B0000}"/>
    <cellStyle name="Normal 28 3 7 2" xfId="12912" xr:uid="{00000000-0005-0000-0000-0000C22B0000}"/>
    <cellStyle name="Normal 28 3 7 2 2" xfId="43243" xr:uid="{00000000-0005-0000-0000-0000C32B0000}"/>
    <cellStyle name="Normal 28 3 7 2 3" xfId="28010" xr:uid="{00000000-0005-0000-0000-0000C42B0000}"/>
    <cellStyle name="Normal 28 3 7 3" xfId="7892" xr:uid="{00000000-0005-0000-0000-0000C52B0000}"/>
    <cellStyle name="Normal 28 3 7 3 2" xfId="38226" xr:uid="{00000000-0005-0000-0000-0000C62B0000}"/>
    <cellStyle name="Normal 28 3 7 3 3" xfId="22993" xr:uid="{00000000-0005-0000-0000-0000C72B0000}"/>
    <cellStyle name="Normal 28 3 7 4" xfId="33213" xr:uid="{00000000-0005-0000-0000-0000C82B0000}"/>
    <cellStyle name="Normal 28 3 7 5" xfId="17980" xr:uid="{00000000-0005-0000-0000-0000C92B0000}"/>
    <cellStyle name="Normal 28 3 8" xfId="4528" xr:uid="{00000000-0005-0000-0000-0000CA2B0000}"/>
    <cellStyle name="Normal 28 3 8 2" xfId="14583" xr:uid="{00000000-0005-0000-0000-0000CB2B0000}"/>
    <cellStyle name="Normal 28 3 8 2 2" xfId="44914" xr:uid="{00000000-0005-0000-0000-0000CC2B0000}"/>
    <cellStyle name="Normal 28 3 8 2 3" xfId="29681" xr:uid="{00000000-0005-0000-0000-0000CD2B0000}"/>
    <cellStyle name="Normal 28 3 8 3" xfId="9563" xr:uid="{00000000-0005-0000-0000-0000CE2B0000}"/>
    <cellStyle name="Normal 28 3 8 3 2" xfId="39897" xr:uid="{00000000-0005-0000-0000-0000CF2B0000}"/>
    <cellStyle name="Normal 28 3 8 3 3" xfId="24664" xr:uid="{00000000-0005-0000-0000-0000D02B0000}"/>
    <cellStyle name="Normal 28 3 8 4" xfId="34884" xr:uid="{00000000-0005-0000-0000-0000D12B0000}"/>
    <cellStyle name="Normal 28 3 8 5" xfId="19651" xr:uid="{00000000-0005-0000-0000-0000D22B0000}"/>
    <cellStyle name="Normal 28 3 9" xfId="11239" xr:uid="{00000000-0005-0000-0000-0000D32B0000}"/>
    <cellStyle name="Normal 28 3 9 2" xfId="41572" xr:uid="{00000000-0005-0000-0000-0000D42B0000}"/>
    <cellStyle name="Normal 28 3 9 3" xfId="26339" xr:uid="{00000000-0005-0000-0000-0000D52B0000}"/>
    <cellStyle name="Normal 28_Sheet2" xfId="364" xr:uid="{00000000-0005-0000-0000-0000D62B0000}"/>
    <cellStyle name="Normal 29" xfId="155" xr:uid="{00000000-0005-0000-0000-0000D72B0000}"/>
    <cellStyle name="Normal 29 2" xfId="156" xr:uid="{00000000-0005-0000-0000-0000D82B0000}"/>
    <cellStyle name="Normal 29 2 3 2" xfId="46814" xr:uid="{00000000-0005-0000-0000-0000D92B0000}"/>
    <cellStyle name="Normal 29_Sheet2" xfId="363" xr:uid="{00000000-0005-0000-0000-0000DA2B0000}"/>
    <cellStyle name="Normal 3" xfId="157" xr:uid="{00000000-0005-0000-0000-0000DB2B0000}"/>
    <cellStyle name="Normal 3 2" xfId="158" xr:uid="{00000000-0005-0000-0000-0000DC2B0000}"/>
    <cellStyle name="Normal 3 2 2" xfId="851" xr:uid="{00000000-0005-0000-0000-0000DD2B0000}"/>
    <cellStyle name="Normal 3 2 2 10" xfId="6219" xr:uid="{00000000-0005-0000-0000-0000DE2B0000}"/>
    <cellStyle name="Normal 3 2 2 10 2" xfId="36556" xr:uid="{00000000-0005-0000-0000-0000DF2B0000}"/>
    <cellStyle name="Normal 3 2 2 10 3" xfId="21323" xr:uid="{00000000-0005-0000-0000-0000E02B0000}"/>
    <cellStyle name="Normal 3 2 2 11" xfId="31547" xr:uid="{00000000-0005-0000-0000-0000E12B0000}"/>
    <cellStyle name="Normal 3 2 2 12" xfId="16308" xr:uid="{00000000-0005-0000-0000-0000E22B0000}"/>
    <cellStyle name="Normal 3 2 2 2" xfId="1183" xr:uid="{00000000-0005-0000-0000-0000E32B0000}"/>
    <cellStyle name="Normal 3 2 2 2 10" xfId="31599" xr:uid="{00000000-0005-0000-0000-0000E42B0000}"/>
    <cellStyle name="Normal 3 2 2 2 11" xfId="16362" xr:uid="{00000000-0005-0000-0000-0000E52B0000}"/>
    <cellStyle name="Normal 3 2 2 2 2" xfId="1291" xr:uid="{00000000-0005-0000-0000-0000E62B0000}"/>
    <cellStyle name="Normal 3 2 2 2 2 10" xfId="16466" xr:uid="{00000000-0005-0000-0000-0000E72B0000}"/>
    <cellStyle name="Normal 3 2 2 2 2 2" xfId="1508" xr:uid="{00000000-0005-0000-0000-0000E82B0000}"/>
    <cellStyle name="Normal 3 2 2 2 2 2 2" xfId="1929" xr:uid="{00000000-0005-0000-0000-0000E92B0000}"/>
    <cellStyle name="Normal 3 2 2 2 2 2 2 2" xfId="2768" xr:uid="{00000000-0005-0000-0000-0000EA2B0000}"/>
    <cellStyle name="Normal 3 2 2 2 2 2 2 2 2" xfId="4458" xr:uid="{00000000-0005-0000-0000-0000EB2B0000}"/>
    <cellStyle name="Normal 3 2 2 2 2 2 2 2 2 2" xfId="14531" xr:uid="{00000000-0005-0000-0000-0000EC2B0000}"/>
    <cellStyle name="Normal 3 2 2 2 2 2 2 2 2 2 2" xfId="44862" xr:uid="{00000000-0005-0000-0000-0000ED2B0000}"/>
    <cellStyle name="Normal 3 2 2 2 2 2 2 2 2 2 3" xfId="29629" xr:uid="{00000000-0005-0000-0000-0000EE2B0000}"/>
    <cellStyle name="Normal 3 2 2 2 2 2 2 2 2 3" xfId="9511" xr:uid="{00000000-0005-0000-0000-0000EF2B0000}"/>
    <cellStyle name="Normal 3 2 2 2 2 2 2 2 2 3 2" xfId="39845" xr:uid="{00000000-0005-0000-0000-0000F02B0000}"/>
    <cellStyle name="Normal 3 2 2 2 2 2 2 2 2 3 3" xfId="24612" xr:uid="{00000000-0005-0000-0000-0000F12B0000}"/>
    <cellStyle name="Normal 3 2 2 2 2 2 2 2 2 4" xfId="34832" xr:uid="{00000000-0005-0000-0000-0000F22B0000}"/>
    <cellStyle name="Normal 3 2 2 2 2 2 2 2 2 5" xfId="19599" xr:uid="{00000000-0005-0000-0000-0000F32B0000}"/>
    <cellStyle name="Normal 3 2 2 2 2 2 2 2 3" xfId="6150" xr:uid="{00000000-0005-0000-0000-0000F42B0000}"/>
    <cellStyle name="Normal 3 2 2 2 2 2 2 2 3 2" xfId="16202" xr:uid="{00000000-0005-0000-0000-0000F52B0000}"/>
    <cellStyle name="Normal 3 2 2 2 2 2 2 2 3 2 2" xfId="46533" xr:uid="{00000000-0005-0000-0000-0000F62B0000}"/>
    <cellStyle name="Normal 3 2 2 2 2 2 2 2 3 2 3" xfId="31300" xr:uid="{00000000-0005-0000-0000-0000F72B0000}"/>
    <cellStyle name="Normal 3 2 2 2 2 2 2 2 3 3" xfId="11182" xr:uid="{00000000-0005-0000-0000-0000F82B0000}"/>
    <cellStyle name="Normal 3 2 2 2 2 2 2 2 3 3 2" xfId="41516" xr:uid="{00000000-0005-0000-0000-0000F92B0000}"/>
    <cellStyle name="Normal 3 2 2 2 2 2 2 2 3 3 3" xfId="26283" xr:uid="{00000000-0005-0000-0000-0000FA2B0000}"/>
    <cellStyle name="Normal 3 2 2 2 2 2 2 2 3 4" xfId="36503" xr:uid="{00000000-0005-0000-0000-0000FB2B0000}"/>
    <cellStyle name="Normal 3 2 2 2 2 2 2 2 3 5" xfId="21270" xr:uid="{00000000-0005-0000-0000-0000FC2B0000}"/>
    <cellStyle name="Normal 3 2 2 2 2 2 2 2 4" xfId="12860" xr:uid="{00000000-0005-0000-0000-0000FD2B0000}"/>
    <cellStyle name="Normal 3 2 2 2 2 2 2 2 4 2" xfId="43191" xr:uid="{00000000-0005-0000-0000-0000FE2B0000}"/>
    <cellStyle name="Normal 3 2 2 2 2 2 2 2 4 3" xfId="27958" xr:uid="{00000000-0005-0000-0000-0000FF2B0000}"/>
    <cellStyle name="Normal 3 2 2 2 2 2 2 2 5" xfId="7839" xr:uid="{00000000-0005-0000-0000-0000002C0000}"/>
    <cellStyle name="Normal 3 2 2 2 2 2 2 2 5 2" xfId="38174" xr:uid="{00000000-0005-0000-0000-0000012C0000}"/>
    <cellStyle name="Normal 3 2 2 2 2 2 2 2 5 3" xfId="22941" xr:uid="{00000000-0005-0000-0000-0000022C0000}"/>
    <cellStyle name="Normal 3 2 2 2 2 2 2 2 6" xfId="33162" xr:uid="{00000000-0005-0000-0000-0000032C0000}"/>
    <cellStyle name="Normal 3 2 2 2 2 2 2 2 7" xfId="17928" xr:uid="{00000000-0005-0000-0000-0000042C0000}"/>
    <cellStyle name="Normal 3 2 2 2 2 2 2 3" xfId="3621" xr:uid="{00000000-0005-0000-0000-0000052C0000}"/>
    <cellStyle name="Normal 3 2 2 2 2 2 2 3 2" xfId="13695" xr:uid="{00000000-0005-0000-0000-0000062C0000}"/>
    <cellStyle name="Normal 3 2 2 2 2 2 2 3 2 2" xfId="44026" xr:uid="{00000000-0005-0000-0000-0000072C0000}"/>
    <cellStyle name="Normal 3 2 2 2 2 2 2 3 2 3" xfId="28793" xr:uid="{00000000-0005-0000-0000-0000082C0000}"/>
    <cellStyle name="Normal 3 2 2 2 2 2 2 3 3" xfId="8675" xr:uid="{00000000-0005-0000-0000-0000092C0000}"/>
    <cellStyle name="Normal 3 2 2 2 2 2 2 3 3 2" xfId="39009" xr:uid="{00000000-0005-0000-0000-00000A2C0000}"/>
    <cellStyle name="Normal 3 2 2 2 2 2 2 3 3 3" xfId="23776" xr:uid="{00000000-0005-0000-0000-00000B2C0000}"/>
    <cellStyle name="Normal 3 2 2 2 2 2 2 3 4" xfId="33996" xr:uid="{00000000-0005-0000-0000-00000C2C0000}"/>
    <cellStyle name="Normal 3 2 2 2 2 2 2 3 5" xfId="18763" xr:uid="{00000000-0005-0000-0000-00000D2C0000}"/>
    <cellStyle name="Normal 3 2 2 2 2 2 2 4" xfId="5314" xr:uid="{00000000-0005-0000-0000-00000E2C0000}"/>
    <cellStyle name="Normal 3 2 2 2 2 2 2 4 2" xfId="15366" xr:uid="{00000000-0005-0000-0000-00000F2C0000}"/>
    <cellStyle name="Normal 3 2 2 2 2 2 2 4 2 2" xfId="45697" xr:uid="{00000000-0005-0000-0000-0000102C0000}"/>
    <cellStyle name="Normal 3 2 2 2 2 2 2 4 2 3" xfId="30464" xr:uid="{00000000-0005-0000-0000-0000112C0000}"/>
    <cellStyle name="Normal 3 2 2 2 2 2 2 4 3" xfId="10346" xr:uid="{00000000-0005-0000-0000-0000122C0000}"/>
    <cellStyle name="Normal 3 2 2 2 2 2 2 4 3 2" xfId="40680" xr:uid="{00000000-0005-0000-0000-0000132C0000}"/>
    <cellStyle name="Normal 3 2 2 2 2 2 2 4 3 3" xfId="25447" xr:uid="{00000000-0005-0000-0000-0000142C0000}"/>
    <cellStyle name="Normal 3 2 2 2 2 2 2 4 4" xfId="35667" xr:uid="{00000000-0005-0000-0000-0000152C0000}"/>
    <cellStyle name="Normal 3 2 2 2 2 2 2 4 5" xfId="20434" xr:uid="{00000000-0005-0000-0000-0000162C0000}"/>
    <cellStyle name="Normal 3 2 2 2 2 2 2 5" xfId="12024" xr:uid="{00000000-0005-0000-0000-0000172C0000}"/>
    <cellStyle name="Normal 3 2 2 2 2 2 2 5 2" xfId="42355" xr:uid="{00000000-0005-0000-0000-0000182C0000}"/>
    <cellStyle name="Normal 3 2 2 2 2 2 2 5 3" xfId="27122" xr:uid="{00000000-0005-0000-0000-0000192C0000}"/>
    <cellStyle name="Normal 3 2 2 2 2 2 2 6" xfId="7003" xr:uid="{00000000-0005-0000-0000-00001A2C0000}"/>
    <cellStyle name="Normal 3 2 2 2 2 2 2 6 2" xfId="37338" xr:uid="{00000000-0005-0000-0000-00001B2C0000}"/>
    <cellStyle name="Normal 3 2 2 2 2 2 2 6 3" xfId="22105" xr:uid="{00000000-0005-0000-0000-00001C2C0000}"/>
    <cellStyle name="Normal 3 2 2 2 2 2 2 7" xfId="32326" xr:uid="{00000000-0005-0000-0000-00001D2C0000}"/>
    <cellStyle name="Normal 3 2 2 2 2 2 2 8" xfId="17092" xr:uid="{00000000-0005-0000-0000-00001E2C0000}"/>
    <cellStyle name="Normal 3 2 2 2 2 2 3" xfId="2350" xr:uid="{00000000-0005-0000-0000-00001F2C0000}"/>
    <cellStyle name="Normal 3 2 2 2 2 2 3 2" xfId="4040" xr:uid="{00000000-0005-0000-0000-0000202C0000}"/>
    <cellStyle name="Normal 3 2 2 2 2 2 3 2 2" xfId="14113" xr:uid="{00000000-0005-0000-0000-0000212C0000}"/>
    <cellStyle name="Normal 3 2 2 2 2 2 3 2 2 2" xfId="44444" xr:uid="{00000000-0005-0000-0000-0000222C0000}"/>
    <cellStyle name="Normal 3 2 2 2 2 2 3 2 2 3" xfId="29211" xr:uid="{00000000-0005-0000-0000-0000232C0000}"/>
    <cellStyle name="Normal 3 2 2 2 2 2 3 2 3" xfId="9093" xr:uid="{00000000-0005-0000-0000-0000242C0000}"/>
    <cellStyle name="Normal 3 2 2 2 2 2 3 2 3 2" xfId="39427" xr:uid="{00000000-0005-0000-0000-0000252C0000}"/>
    <cellStyle name="Normal 3 2 2 2 2 2 3 2 3 3" xfId="24194" xr:uid="{00000000-0005-0000-0000-0000262C0000}"/>
    <cellStyle name="Normal 3 2 2 2 2 2 3 2 4" xfId="34414" xr:uid="{00000000-0005-0000-0000-0000272C0000}"/>
    <cellStyle name="Normal 3 2 2 2 2 2 3 2 5" xfId="19181" xr:uid="{00000000-0005-0000-0000-0000282C0000}"/>
    <cellStyle name="Normal 3 2 2 2 2 2 3 3" xfId="5732" xr:uid="{00000000-0005-0000-0000-0000292C0000}"/>
    <cellStyle name="Normal 3 2 2 2 2 2 3 3 2" xfId="15784" xr:uid="{00000000-0005-0000-0000-00002A2C0000}"/>
    <cellStyle name="Normal 3 2 2 2 2 2 3 3 2 2" xfId="46115" xr:uid="{00000000-0005-0000-0000-00002B2C0000}"/>
    <cellStyle name="Normal 3 2 2 2 2 2 3 3 2 3" xfId="30882" xr:uid="{00000000-0005-0000-0000-00002C2C0000}"/>
    <cellStyle name="Normal 3 2 2 2 2 2 3 3 3" xfId="10764" xr:uid="{00000000-0005-0000-0000-00002D2C0000}"/>
    <cellStyle name="Normal 3 2 2 2 2 2 3 3 3 2" xfId="41098" xr:uid="{00000000-0005-0000-0000-00002E2C0000}"/>
    <cellStyle name="Normal 3 2 2 2 2 2 3 3 3 3" xfId="25865" xr:uid="{00000000-0005-0000-0000-00002F2C0000}"/>
    <cellStyle name="Normal 3 2 2 2 2 2 3 3 4" xfId="36085" xr:uid="{00000000-0005-0000-0000-0000302C0000}"/>
    <cellStyle name="Normal 3 2 2 2 2 2 3 3 5" xfId="20852" xr:uid="{00000000-0005-0000-0000-0000312C0000}"/>
    <cellStyle name="Normal 3 2 2 2 2 2 3 4" xfId="12442" xr:uid="{00000000-0005-0000-0000-0000322C0000}"/>
    <cellStyle name="Normal 3 2 2 2 2 2 3 4 2" xfId="42773" xr:uid="{00000000-0005-0000-0000-0000332C0000}"/>
    <cellStyle name="Normal 3 2 2 2 2 2 3 4 3" xfId="27540" xr:uid="{00000000-0005-0000-0000-0000342C0000}"/>
    <cellStyle name="Normal 3 2 2 2 2 2 3 5" xfId="7421" xr:uid="{00000000-0005-0000-0000-0000352C0000}"/>
    <cellStyle name="Normal 3 2 2 2 2 2 3 5 2" xfId="37756" xr:uid="{00000000-0005-0000-0000-0000362C0000}"/>
    <cellStyle name="Normal 3 2 2 2 2 2 3 5 3" xfId="22523" xr:uid="{00000000-0005-0000-0000-0000372C0000}"/>
    <cellStyle name="Normal 3 2 2 2 2 2 3 6" xfId="32744" xr:uid="{00000000-0005-0000-0000-0000382C0000}"/>
    <cellStyle name="Normal 3 2 2 2 2 2 3 7" xfId="17510" xr:uid="{00000000-0005-0000-0000-0000392C0000}"/>
    <cellStyle name="Normal 3 2 2 2 2 2 4" xfId="3203" xr:uid="{00000000-0005-0000-0000-00003A2C0000}"/>
    <cellStyle name="Normal 3 2 2 2 2 2 4 2" xfId="13277" xr:uid="{00000000-0005-0000-0000-00003B2C0000}"/>
    <cellStyle name="Normal 3 2 2 2 2 2 4 2 2" xfId="43608" xr:uid="{00000000-0005-0000-0000-00003C2C0000}"/>
    <cellStyle name="Normal 3 2 2 2 2 2 4 2 3" xfId="28375" xr:uid="{00000000-0005-0000-0000-00003D2C0000}"/>
    <cellStyle name="Normal 3 2 2 2 2 2 4 3" xfId="8257" xr:uid="{00000000-0005-0000-0000-00003E2C0000}"/>
    <cellStyle name="Normal 3 2 2 2 2 2 4 3 2" xfId="38591" xr:uid="{00000000-0005-0000-0000-00003F2C0000}"/>
    <cellStyle name="Normal 3 2 2 2 2 2 4 3 3" xfId="23358" xr:uid="{00000000-0005-0000-0000-0000402C0000}"/>
    <cellStyle name="Normal 3 2 2 2 2 2 4 4" xfId="33578" xr:uid="{00000000-0005-0000-0000-0000412C0000}"/>
    <cellStyle name="Normal 3 2 2 2 2 2 4 5" xfId="18345" xr:uid="{00000000-0005-0000-0000-0000422C0000}"/>
    <cellStyle name="Normal 3 2 2 2 2 2 5" xfId="4896" xr:uid="{00000000-0005-0000-0000-0000432C0000}"/>
    <cellStyle name="Normal 3 2 2 2 2 2 5 2" xfId="14948" xr:uid="{00000000-0005-0000-0000-0000442C0000}"/>
    <cellStyle name="Normal 3 2 2 2 2 2 5 2 2" xfId="45279" xr:uid="{00000000-0005-0000-0000-0000452C0000}"/>
    <cellStyle name="Normal 3 2 2 2 2 2 5 2 3" xfId="30046" xr:uid="{00000000-0005-0000-0000-0000462C0000}"/>
    <cellStyle name="Normal 3 2 2 2 2 2 5 3" xfId="9928" xr:uid="{00000000-0005-0000-0000-0000472C0000}"/>
    <cellStyle name="Normal 3 2 2 2 2 2 5 3 2" xfId="40262" xr:uid="{00000000-0005-0000-0000-0000482C0000}"/>
    <cellStyle name="Normal 3 2 2 2 2 2 5 3 3" xfId="25029" xr:uid="{00000000-0005-0000-0000-0000492C0000}"/>
    <cellStyle name="Normal 3 2 2 2 2 2 5 4" xfId="35249" xr:uid="{00000000-0005-0000-0000-00004A2C0000}"/>
    <cellStyle name="Normal 3 2 2 2 2 2 5 5" xfId="20016" xr:uid="{00000000-0005-0000-0000-00004B2C0000}"/>
    <cellStyle name="Normal 3 2 2 2 2 2 6" xfId="11606" xr:uid="{00000000-0005-0000-0000-00004C2C0000}"/>
    <cellStyle name="Normal 3 2 2 2 2 2 6 2" xfId="41937" xr:uid="{00000000-0005-0000-0000-00004D2C0000}"/>
    <cellStyle name="Normal 3 2 2 2 2 2 6 3" xfId="26704" xr:uid="{00000000-0005-0000-0000-00004E2C0000}"/>
    <cellStyle name="Normal 3 2 2 2 2 2 7" xfId="6585" xr:uid="{00000000-0005-0000-0000-00004F2C0000}"/>
    <cellStyle name="Normal 3 2 2 2 2 2 7 2" xfId="36920" xr:uid="{00000000-0005-0000-0000-0000502C0000}"/>
    <cellStyle name="Normal 3 2 2 2 2 2 7 3" xfId="21687" xr:uid="{00000000-0005-0000-0000-0000512C0000}"/>
    <cellStyle name="Normal 3 2 2 2 2 2 8" xfId="31908" xr:uid="{00000000-0005-0000-0000-0000522C0000}"/>
    <cellStyle name="Normal 3 2 2 2 2 2 9" xfId="16674" xr:uid="{00000000-0005-0000-0000-0000532C0000}"/>
    <cellStyle name="Normal 3 2 2 2 2 3" xfId="1721" xr:uid="{00000000-0005-0000-0000-0000542C0000}"/>
    <cellStyle name="Normal 3 2 2 2 2 3 2" xfId="2560" xr:uid="{00000000-0005-0000-0000-0000552C0000}"/>
    <cellStyle name="Normal 3 2 2 2 2 3 2 2" xfId="4250" xr:uid="{00000000-0005-0000-0000-0000562C0000}"/>
    <cellStyle name="Normal 3 2 2 2 2 3 2 2 2" xfId="14323" xr:uid="{00000000-0005-0000-0000-0000572C0000}"/>
    <cellStyle name="Normal 3 2 2 2 2 3 2 2 2 2" xfId="44654" xr:uid="{00000000-0005-0000-0000-0000582C0000}"/>
    <cellStyle name="Normal 3 2 2 2 2 3 2 2 2 3" xfId="29421" xr:uid="{00000000-0005-0000-0000-0000592C0000}"/>
    <cellStyle name="Normal 3 2 2 2 2 3 2 2 3" xfId="9303" xr:uid="{00000000-0005-0000-0000-00005A2C0000}"/>
    <cellStyle name="Normal 3 2 2 2 2 3 2 2 3 2" xfId="39637" xr:uid="{00000000-0005-0000-0000-00005B2C0000}"/>
    <cellStyle name="Normal 3 2 2 2 2 3 2 2 3 3" xfId="24404" xr:uid="{00000000-0005-0000-0000-00005C2C0000}"/>
    <cellStyle name="Normal 3 2 2 2 2 3 2 2 4" xfId="34624" xr:uid="{00000000-0005-0000-0000-00005D2C0000}"/>
    <cellStyle name="Normal 3 2 2 2 2 3 2 2 5" xfId="19391" xr:uid="{00000000-0005-0000-0000-00005E2C0000}"/>
    <cellStyle name="Normal 3 2 2 2 2 3 2 3" xfId="5942" xr:uid="{00000000-0005-0000-0000-00005F2C0000}"/>
    <cellStyle name="Normal 3 2 2 2 2 3 2 3 2" xfId="15994" xr:uid="{00000000-0005-0000-0000-0000602C0000}"/>
    <cellStyle name="Normal 3 2 2 2 2 3 2 3 2 2" xfId="46325" xr:uid="{00000000-0005-0000-0000-0000612C0000}"/>
    <cellStyle name="Normal 3 2 2 2 2 3 2 3 2 3" xfId="31092" xr:uid="{00000000-0005-0000-0000-0000622C0000}"/>
    <cellStyle name="Normal 3 2 2 2 2 3 2 3 3" xfId="10974" xr:uid="{00000000-0005-0000-0000-0000632C0000}"/>
    <cellStyle name="Normal 3 2 2 2 2 3 2 3 3 2" xfId="41308" xr:uid="{00000000-0005-0000-0000-0000642C0000}"/>
    <cellStyle name="Normal 3 2 2 2 2 3 2 3 3 3" xfId="26075" xr:uid="{00000000-0005-0000-0000-0000652C0000}"/>
    <cellStyle name="Normal 3 2 2 2 2 3 2 3 4" xfId="36295" xr:uid="{00000000-0005-0000-0000-0000662C0000}"/>
    <cellStyle name="Normal 3 2 2 2 2 3 2 3 5" xfId="21062" xr:uid="{00000000-0005-0000-0000-0000672C0000}"/>
    <cellStyle name="Normal 3 2 2 2 2 3 2 4" xfId="12652" xr:uid="{00000000-0005-0000-0000-0000682C0000}"/>
    <cellStyle name="Normal 3 2 2 2 2 3 2 4 2" xfId="42983" xr:uid="{00000000-0005-0000-0000-0000692C0000}"/>
    <cellStyle name="Normal 3 2 2 2 2 3 2 4 3" xfId="27750" xr:uid="{00000000-0005-0000-0000-00006A2C0000}"/>
    <cellStyle name="Normal 3 2 2 2 2 3 2 5" xfId="7631" xr:uid="{00000000-0005-0000-0000-00006B2C0000}"/>
    <cellStyle name="Normal 3 2 2 2 2 3 2 5 2" xfId="37966" xr:uid="{00000000-0005-0000-0000-00006C2C0000}"/>
    <cellStyle name="Normal 3 2 2 2 2 3 2 5 3" xfId="22733" xr:uid="{00000000-0005-0000-0000-00006D2C0000}"/>
    <cellStyle name="Normal 3 2 2 2 2 3 2 6" xfId="32954" xr:uid="{00000000-0005-0000-0000-00006E2C0000}"/>
    <cellStyle name="Normal 3 2 2 2 2 3 2 7" xfId="17720" xr:uid="{00000000-0005-0000-0000-00006F2C0000}"/>
    <cellStyle name="Normal 3 2 2 2 2 3 3" xfId="3413" xr:uid="{00000000-0005-0000-0000-0000702C0000}"/>
    <cellStyle name="Normal 3 2 2 2 2 3 3 2" xfId="13487" xr:uid="{00000000-0005-0000-0000-0000712C0000}"/>
    <cellStyle name="Normal 3 2 2 2 2 3 3 2 2" xfId="43818" xr:uid="{00000000-0005-0000-0000-0000722C0000}"/>
    <cellStyle name="Normal 3 2 2 2 2 3 3 2 3" xfId="28585" xr:uid="{00000000-0005-0000-0000-0000732C0000}"/>
    <cellStyle name="Normal 3 2 2 2 2 3 3 3" xfId="8467" xr:uid="{00000000-0005-0000-0000-0000742C0000}"/>
    <cellStyle name="Normal 3 2 2 2 2 3 3 3 2" xfId="38801" xr:uid="{00000000-0005-0000-0000-0000752C0000}"/>
    <cellStyle name="Normal 3 2 2 2 2 3 3 3 3" xfId="23568" xr:uid="{00000000-0005-0000-0000-0000762C0000}"/>
    <cellStyle name="Normal 3 2 2 2 2 3 3 4" xfId="33788" xr:uid="{00000000-0005-0000-0000-0000772C0000}"/>
    <cellStyle name="Normal 3 2 2 2 2 3 3 5" xfId="18555" xr:uid="{00000000-0005-0000-0000-0000782C0000}"/>
    <cellStyle name="Normal 3 2 2 2 2 3 4" xfId="5106" xr:uid="{00000000-0005-0000-0000-0000792C0000}"/>
    <cellStyle name="Normal 3 2 2 2 2 3 4 2" xfId="15158" xr:uid="{00000000-0005-0000-0000-00007A2C0000}"/>
    <cellStyle name="Normal 3 2 2 2 2 3 4 2 2" xfId="45489" xr:uid="{00000000-0005-0000-0000-00007B2C0000}"/>
    <cellStyle name="Normal 3 2 2 2 2 3 4 2 3" xfId="30256" xr:uid="{00000000-0005-0000-0000-00007C2C0000}"/>
    <cellStyle name="Normal 3 2 2 2 2 3 4 3" xfId="10138" xr:uid="{00000000-0005-0000-0000-00007D2C0000}"/>
    <cellStyle name="Normal 3 2 2 2 2 3 4 3 2" xfId="40472" xr:uid="{00000000-0005-0000-0000-00007E2C0000}"/>
    <cellStyle name="Normal 3 2 2 2 2 3 4 3 3" xfId="25239" xr:uid="{00000000-0005-0000-0000-00007F2C0000}"/>
    <cellStyle name="Normal 3 2 2 2 2 3 4 4" xfId="35459" xr:uid="{00000000-0005-0000-0000-0000802C0000}"/>
    <cellStyle name="Normal 3 2 2 2 2 3 4 5" xfId="20226" xr:uid="{00000000-0005-0000-0000-0000812C0000}"/>
    <cellStyle name="Normal 3 2 2 2 2 3 5" xfId="11816" xr:uid="{00000000-0005-0000-0000-0000822C0000}"/>
    <cellStyle name="Normal 3 2 2 2 2 3 5 2" xfId="42147" xr:uid="{00000000-0005-0000-0000-0000832C0000}"/>
    <cellStyle name="Normal 3 2 2 2 2 3 5 3" xfId="26914" xr:uid="{00000000-0005-0000-0000-0000842C0000}"/>
    <cellStyle name="Normal 3 2 2 2 2 3 6" xfId="6795" xr:uid="{00000000-0005-0000-0000-0000852C0000}"/>
    <cellStyle name="Normal 3 2 2 2 2 3 6 2" xfId="37130" xr:uid="{00000000-0005-0000-0000-0000862C0000}"/>
    <cellStyle name="Normal 3 2 2 2 2 3 6 3" xfId="21897" xr:uid="{00000000-0005-0000-0000-0000872C0000}"/>
    <cellStyle name="Normal 3 2 2 2 2 3 7" xfId="32118" xr:uid="{00000000-0005-0000-0000-0000882C0000}"/>
    <cellStyle name="Normal 3 2 2 2 2 3 8" xfId="16884" xr:uid="{00000000-0005-0000-0000-0000892C0000}"/>
    <cellStyle name="Normal 3 2 2 2 2 4" xfId="2142" xr:uid="{00000000-0005-0000-0000-00008A2C0000}"/>
    <cellStyle name="Normal 3 2 2 2 2 4 2" xfId="3832" xr:uid="{00000000-0005-0000-0000-00008B2C0000}"/>
    <cellStyle name="Normal 3 2 2 2 2 4 2 2" xfId="13905" xr:uid="{00000000-0005-0000-0000-00008C2C0000}"/>
    <cellStyle name="Normal 3 2 2 2 2 4 2 2 2" xfId="44236" xr:uid="{00000000-0005-0000-0000-00008D2C0000}"/>
    <cellStyle name="Normal 3 2 2 2 2 4 2 2 3" xfId="29003" xr:uid="{00000000-0005-0000-0000-00008E2C0000}"/>
    <cellStyle name="Normal 3 2 2 2 2 4 2 3" xfId="8885" xr:uid="{00000000-0005-0000-0000-00008F2C0000}"/>
    <cellStyle name="Normal 3 2 2 2 2 4 2 3 2" xfId="39219" xr:uid="{00000000-0005-0000-0000-0000902C0000}"/>
    <cellStyle name="Normal 3 2 2 2 2 4 2 3 3" xfId="23986" xr:uid="{00000000-0005-0000-0000-0000912C0000}"/>
    <cellStyle name="Normal 3 2 2 2 2 4 2 4" xfId="34206" xr:uid="{00000000-0005-0000-0000-0000922C0000}"/>
    <cellStyle name="Normal 3 2 2 2 2 4 2 5" xfId="18973" xr:uid="{00000000-0005-0000-0000-0000932C0000}"/>
    <cellStyle name="Normal 3 2 2 2 2 4 3" xfId="5524" xr:uid="{00000000-0005-0000-0000-0000942C0000}"/>
    <cellStyle name="Normal 3 2 2 2 2 4 3 2" xfId="15576" xr:uid="{00000000-0005-0000-0000-0000952C0000}"/>
    <cellStyle name="Normal 3 2 2 2 2 4 3 2 2" xfId="45907" xr:uid="{00000000-0005-0000-0000-0000962C0000}"/>
    <cellStyle name="Normal 3 2 2 2 2 4 3 2 3" xfId="30674" xr:uid="{00000000-0005-0000-0000-0000972C0000}"/>
    <cellStyle name="Normal 3 2 2 2 2 4 3 3" xfId="10556" xr:uid="{00000000-0005-0000-0000-0000982C0000}"/>
    <cellStyle name="Normal 3 2 2 2 2 4 3 3 2" xfId="40890" xr:uid="{00000000-0005-0000-0000-0000992C0000}"/>
    <cellStyle name="Normal 3 2 2 2 2 4 3 3 3" xfId="25657" xr:uid="{00000000-0005-0000-0000-00009A2C0000}"/>
    <cellStyle name="Normal 3 2 2 2 2 4 3 4" xfId="35877" xr:uid="{00000000-0005-0000-0000-00009B2C0000}"/>
    <cellStyle name="Normal 3 2 2 2 2 4 3 5" xfId="20644" xr:uid="{00000000-0005-0000-0000-00009C2C0000}"/>
    <cellStyle name="Normal 3 2 2 2 2 4 4" xfId="12234" xr:uid="{00000000-0005-0000-0000-00009D2C0000}"/>
    <cellStyle name="Normal 3 2 2 2 2 4 4 2" xfId="42565" xr:uid="{00000000-0005-0000-0000-00009E2C0000}"/>
    <cellStyle name="Normal 3 2 2 2 2 4 4 3" xfId="27332" xr:uid="{00000000-0005-0000-0000-00009F2C0000}"/>
    <cellStyle name="Normal 3 2 2 2 2 4 5" xfId="7213" xr:uid="{00000000-0005-0000-0000-0000A02C0000}"/>
    <cellStyle name="Normal 3 2 2 2 2 4 5 2" xfId="37548" xr:uid="{00000000-0005-0000-0000-0000A12C0000}"/>
    <cellStyle name="Normal 3 2 2 2 2 4 5 3" xfId="22315" xr:uid="{00000000-0005-0000-0000-0000A22C0000}"/>
    <cellStyle name="Normal 3 2 2 2 2 4 6" xfId="32536" xr:uid="{00000000-0005-0000-0000-0000A32C0000}"/>
    <cellStyle name="Normal 3 2 2 2 2 4 7" xfId="17302" xr:uid="{00000000-0005-0000-0000-0000A42C0000}"/>
    <cellStyle name="Normal 3 2 2 2 2 5" xfId="2995" xr:uid="{00000000-0005-0000-0000-0000A52C0000}"/>
    <cellStyle name="Normal 3 2 2 2 2 5 2" xfId="13069" xr:uid="{00000000-0005-0000-0000-0000A62C0000}"/>
    <cellStyle name="Normal 3 2 2 2 2 5 2 2" xfId="43400" xr:uid="{00000000-0005-0000-0000-0000A72C0000}"/>
    <cellStyle name="Normal 3 2 2 2 2 5 2 3" xfId="28167" xr:uid="{00000000-0005-0000-0000-0000A82C0000}"/>
    <cellStyle name="Normal 3 2 2 2 2 5 3" xfId="8049" xr:uid="{00000000-0005-0000-0000-0000A92C0000}"/>
    <cellStyle name="Normal 3 2 2 2 2 5 3 2" xfId="38383" xr:uid="{00000000-0005-0000-0000-0000AA2C0000}"/>
    <cellStyle name="Normal 3 2 2 2 2 5 3 3" xfId="23150" xr:uid="{00000000-0005-0000-0000-0000AB2C0000}"/>
    <cellStyle name="Normal 3 2 2 2 2 5 4" xfId="33370" xr:uid="{00000000-0005-0000-0000-0000AC2C0000}"/>
    <cellStyle name="Normal 3 2 2 2 2 5 5" xfId="18137" xr:uid="{00000000-0005-0000-0000-0000AD2C0000}"/>
    <cellStyle name="Normal 3 2 2 2 2 6" xfId="4688" xr:uid="{00000000-0005-0000-0000-0000AE2C0000}"/>
    <cellStyle name="Normal 3 2 2 2 2 6 2" xfId="14740" xr:uid="{00000000-0005-0000-0000-0000AF2C0000}"/>
    <cellStyle name="Normal 3 2 2 2 2 6 2 2" xfId="45071" xr:uid="{00000000-0005-0000-0000-0000B02C0000}"/>
    <cellStyle name="Normal 3 2 2 2 2 6 2 3" xfId="29838" xr:uid="{00000000-0005-0000-0000-0000B12C0000}"/>
    <cellStyle name="Normal 3 2 2 2 2 6 3" xfId="9720" xr:uid="{00000000-0005-0000-0000-0000B22C0000}"/>
    <cellStyle name="Normal 3 2 2 2 2 6 3 2" xfId="40054" xr:uid="{00000000-0005-0000-0000-0000B32C0000}"/>
    <cellStyle name="Normal 3 2 2 2 2 6 3 3" xfId="24821" xr:uid="{00000000-0005-0000-0000-0000B42C0000}"/>
    <cellStyle name="Normal 3 2 2 2 2 6 4" xfId="35041" xr:uid="{00000000-0005-0000-0000-0000B52C0000}"/>
    <cellStyle name="Normal 3 2 2 2 2 6 5" xfId="19808" xr:uid="{00000000-0005-0000-0000-0000B62C0000}"/>
    <cellStyle name="Normal 3 2 2 2 2 7" xfId="11398" xr:uid="{00000000-0005-0000-0000-0000B72C0000}"/>
    <cellStyle name="Normal 3 2 2 2 2 7 2" xfId="41729" xr:uid="{00000000-0005-0000-0000-0000B82C0000}"/>
    <cellStyle name="Normal 3 2 2 2 2 7 3" xfId="26496" xr:uid="{00000000-0005-0000-0000-0000B92C0000}"/>
    <cellStyle name="Normal 3 2 2 2 2 8" xfId="6377" xr:uid="{00000000-0005-0000-0000-0000BA2C0000}"/>
    <cellStyle name="Normal 3 2 2 2 2 8 2" xfId="36712" xr:uid="{00000000-0005-0000-0000-0000BB2C0000}"/>
    <cellStyle name="Normal 3 2 2 2 2 8 3" xfId="21479" xr:uid="{00000000-0005-0000-0000-0000BC2C0000}"/>
    <cellStyle name="Normal 3 2 2 2 2 9" xfId="31700" xr:uid="{00000000-0005-0000-0000-0000BD2C0000}"/>
    <cellStyle name="Normal 3 2 2 2 3" xfId="1404" xr:uid="{00000000-0005-0000-0000-0000BE2C0000}"/>
    <cellStyle name="Normal 3 2 2 2 3 2" xfId="1825" xr:uid="{00000000-0005-0000-0000-0000BF2C0000}"/>
    <cellStyle name="Normal 3 2 2 2 3 2 2" xfId="2664" xr:uid="{00000000-0005-0000-0000-0000C02C0000}"/>
    <cellStyle name="Normal 3 2 2 2 3 2 2 2" xfId="4354" xr:uid="{00000000-0005-0000-0000-0000C12C0000}"/>
    <cellStyle name="Normal 3 2 2 2 3 2 2 2 2" xfId="14427" xr:uid="{00000000-0005-0000-0000-0000C22C0000}"/>
    <cellStyle name="Normal 3 2 2 2 3 2 2 2 2 2" xfId="44758" xr:uid="{00000000-0005-0000-0000-0000C32C0000}"/>
    <cellStyle name="Normal 3 2 2 2 3 2 2 2 2 3" xfId="29525" xr:uid="{00000000-0005-0000-0000-0000C42C0000}"/>
    <cellStyle name="Normal 3 2 2 2 3 2 2 2 3" xfId="9407" xr:uid="{00000000-0005-0000-0000-0000C52C0000}"/>
    <cellStyle name="Normal 3 2 2 2 3 2 2 2 3 2" xfId="39741" xr:uid="{00000000-0005-0000-0000-0000C62C0000}"/>
    <cellStyle name="Normal 3 2 2 2 3 2 2 2 3 3" xfId="24508" xr:uid="{00000000-0005-0000-0000-0000C72C0000}"/>
    <cellStyle name="Normal 3 2 2 2 3 2 2 2 4" xfId="34728" xr:uid="{00000000-0005-0000-0000-0000C82C0000}"/>
    <cellStyle name="Normal 3 2 2 2 3 2 2 2 5" xfId="19495" xr:uid="{00000000-0005-0000-0000-0000C92C0000}"/>
    <cellStyle name="Normal 3 2 2 2 3 2 2 3" xfId="6046" xr:uid="{00000000-0005-0000-0000-0000CA2C0000}"/>
    <cellStyle name="Normal 3 2 2 2 3 2 2 3 2" xfId="16098" xr:uid="{00000000-0005-0000-0000-0000CB2C0000}"/>
    <cellStyle name="Normal 3 2 2 2 3 2 2 3 2 2" xfId="46429" xr:uid="{00000000-0005-0000-0000-0000CC2C0000}"/>
    <cellStyle name="Normal 3 2 2 2 3 2 2 3 2 3" xfId="31196" xr:uid="{00000000-0005-0000-0000-0000CD2C0000}"/>
    <cellStyle name="Normal 3 2 2 2 3 2 2 3 3" xfId="11078" xr:uid="{00000000-0005-0000-0000-0000CE2C0000}"/>
    <cellStyle name="Normal 3 2 2 2 3 2 2 3 3 2" xfId="41412" xr:uid="{00000000-0005-0000-0000-0000CF2C0000}"/>
    <cellStyle name="Normal 3 2 2 2 3 2 2 3 3 3" xfId="26179" xr:uid="{00000000-0005-0000-0000-0000D02C0000}"/>
    <cellStyle name="Normal 3 2 2 2 3 2 2 3 4" xfId="36399" xr:uid="{00000000-0005-0000-0000-0000D12C0000}"/>
    <cellStyle name="Normal 3 2 2 2 3 2 2 3 5" xfId="21166" xr:uid="{00000000-0005-0000-0000-0000D22C0000}"/>
    <cellStyle name="Normal 3 2 2 2 3 2 2 4" xfId="12756" xr:uid="{00000000-0005-0000-0000-0000D32C0000}"/>
    <cellStyle name="Normal 3 2 2 2 3 2 2 4 2" xfId="43087" xr:uid="{00000000-0005-0000-0000-0000D42C0000}"/>
    <cellStyle name="Normal 3 2 2 2 3 2 2 4 3" xfId="27854" xr:uid="{00000000-0005-0000-0000-0000D52C0000}"/>
    <cellStyle name="Normal 3 2 2 2 3 2 2 5" xfId="7735" xr:uid="{00000000-0005-0000-0000-0000D62C0000}"/>
    <cellStyle name="Normal 3 2 2 2 3 2 2 5 2" xfId="38070" xr:uid="{00000000-0005-0000-0000-0000D72C0000}"/>
    <cellStyle name="Normal 3 2 2 2 3 2 2 5 3" xfId="22837" xr:uid="{00000000-0005-0000-0000-0000D82C0000}"/>
    <cellStyle name="Normal 3 2 2 2 3 2 2 6" xfId="33058" xr:uid="{00000000-0005-0000-0000-0000D92C0000}"/>
    <cellStyle name="Normal 3 2 2 2 3 2 2 7" xfId="17824" xr:uid="{00000000-0005-0000-0000-0000DA2C0000}"/>
    <cellStyle name="Normal 3 2 2 2 3 2 3" xfId="3517" xr:uid="{00000000-0005-0000-0000-0000DB2C0000}"/>
    <cellStyle name="Normal 3 2 2 2 3 2 3 2" xfId="13591" xr:uid="{00000000-0005-0000-0000-0000DC2C0000}"/>
    <cellStyle name="Normal 3 2 2 2 3 2 3 2 2" xfId="43922" xr:uid="{00000000-0005-0000-0000-0000DD2C0000}"/>
    <cellStyle name="Normal 3 2 2 2 3 2 3 2 3" xfId="28689" xr:uid="{00000000-0005-0000-0000-0000DE2C0000}"/>
    <cellStyle name="Normal 3 2 2 2 3 2 3 3" xfId="8571" xr:uid="{00000000-0005-0000-0000-0000DF2C0000}"/>
    <cellStyle name="Normal 3 2 2 2 3 2 3 3 2" xfId="38905" xr:uid="{00000000-0005-0000-0000-0000E02C0000}"/>
    <cellStyle name="Normal 3 2 2 2 3 2 3 3 3" xfId="23672" xr:uid="{00000000-0005-0000-0000-0000E12C0000}"/>
    <cellStyle name="Normal 3 2 2 2 3 2 3 4" xfId="33892" xr:uid="{00000000-0005-0000-0000-0000E22C0000}"/>
    <cellStyle name="Normal 3 2 2 2 3 2 3 5" xfId="18659" xr:uid="{00000000-0005-0000-0000-0000E32C0000}"/>
    <cellStyle name="Normal 3 2 2 2 3 2 4" xfId="5210" xr:uid="{00000000-0005-0000-0000-0000E42C0000}"/>
    <cellStyle name="Normal 3 2 2 2 3 2 4 2" xfId="15262" xr:uid="{00000000-0005-0000-0000-0000E52C0000}"/>
    <cellStyle name="Normal 3 2 2 2 3 2 4 2 2" xfId="45593" xr:uid="{00000000-0005-0000-0000-0000E62C0000}"/>
    <cellStyle name="Normal 3 2 2 2 3 2 4 2 3" xfId="30360" xr:uid="{00000000-0005-0000-0000-0000E72C0000}"/>
    <cellStyle name="Normal 3 2 2 2 3 2 4 3" xfId="10242" xr:uid="{00000000-0005-0000-0000-0000E82C0000}"/>
    <cellStyle name="Normal 3 2 2 2 3 2 4 3 2" xfId="40576" xr:uid="{00000000-0005-0000-0000-0000E92C0000}"/>
    <cellStyle name="Normal 3 2 2 2 3 2 4 3 3" xfId="25343" xr:uid="{00000000-0005-0000-0000-0000EA2C0000}"/>
    <cellStyle name="Normal 3 2 2 2 3 2 4 4" xfId="35563" xr:uid="{00000000-0005-0000-0000-0000EB2C0000}"/>
    <cellStyle name="Normal 3 2 2 2 3 2 4 5" xfId="20330" xr:uid="{00000000-0005-0000-0000-0000EC2C0000}"/>
    <cellStyle name="Normal 3 2 2 2 3 2 5" xfId="11920" xr:uid="{00000000-0005-0000-0000-0000ED2C0000}"/>
    <cellStyle name="Normal 3 2 2 2 3 2 5 2" xfId="42251" xr:uid="{00000000-0005-0000-0000-0000EE2C0000}"/>
    <cellStyle name="Normal 3 2 2 2 3 2 5 3" xfId="27018" xr:uid="{00000000-0005-0000-0000-0000EF2C0000}"/>
    <cellStyle name="Normal 3 2 2 2 3 2 6" xfId="6899" xr:uid="{00000000-0005-0000-0000-0000F02C0000}"/>
    <cellStyle name="Normal 3 2 2 2 3 2 6 2" xfId="37234" xr:uid="{00000000-0005-0000-0000-0000F12C0000}"/>
    <cellStyle name="Normal 3 2 2 2 3 2 6 3" xfId="22001" xr:uid="{00000000-0005-0000-0000-0000F22C0000}"/>
    <cellStyle name="Normal 3 2 2 2 3 2 7" xfId="32222" xr:uid="{00000000-0005-0000-0000-0000F32C0000}"/>
    <cellStyle name="Normal 3 2 2 2 3 2 8" xfId="16988" xr:uid="{00000000-0005-0000-0000-0000F42C0000}"/>
    <cellStyle name="Normal 3 2 2 2 3 3" xfId="2246" xr:uid="{00000000-0005-0000-0000-0000F52C0000}"/>
    <cellStyle name="Normal 3 2 2 2 3 3 2" xfId="3936" xr:uid="{00000000-0005-0000-0000-0000F62C0000}"/>
    <cellStyle name="Normal 3 2 2 2 3 3 2 2" xfId="14009" xr:uid="{00000000-0005-0000-0000-0000F72C0000}"/>
    <cellStyle name="Normal 3 2 2 2 3 3 2 2 2" xfId="44340" xr:uid="{00000000-0005-0000-0000-0000F82C0000}"/>
    <cellStyle name="Normal 3 2 2 2 3 3 2 2 3" xfId="29107" xr:uid="{00000000-0005-0000-0000-0000F92C0000}"/>
    <cellStyle name="Normal 3 2 2 2 3 3 2 3" xfId="8989" xr:uid="{00000000-0005-0000-0000-0000FA2C0000}"/>
    <cellStyle name="Normal 3 2 2 2 3 3 2 3 2" xfId="39323" xr:uid="{00000000-0005-0000-0000-0000FB2C0000}"/>
    <cellStyle name="Normal 3 2 2 2 3 3 2 3 3" xfId="24090" xr:uid="{00000000-0005-0000-0000-0000FC2C0000}"/>
    <cellStyle name="Normal 3 2 2 2 3 3 2 4" xfId="34310" xr:uid="{00000000-0005-0000-0000-0000FD2C0000}"/>
    <cellStyle name="Normal 3 2 2 2 3 3 2 5" xfId="19077" xr:uid="{00000000-0005-0000-0000-0000FE2C0000}"/>
    <cellStyle name="Normal 3 2 2 2 3 3 3" xfId="5628" xr:uid="{00000000-0005-0000-0000-0000FF2C0000}"/>
    <cellStyle name="Normal 3 2 2 2 3 3 3 2" xfId="15680" xr:uid="{00000000-0005-0000-0000-0000002D0000}"/>
    <cellStyle name="Normal 3 2 2 2 3 3 3 2 2" xfId="46011" xr:uid="{00000000-0005-0000-0000-0000012D0000}"/>
    <cellStyle name="Normal 3 2 2 2 3 3 3 2 3" xfId="30778" xr:uid="{00000000-0005-0000-0000-0000022D0000}"/>
    <cellStyle name="Normal 3 2 2 2 3 3 3 3" xfId="10660" xr:uid="{00000000-0005-0000-0000-0000032D0000}"/>
    <cellStyle name="Normal 3 2 2 2 3 3 3 3 2" xfId="40994" xr:uid="{00000000-0005-0000-0000-0000042D0000}"/>
    <cellStyle name="Normal 3 2 2 2 3 3 3 3 3" xfId="25761" xr:uid="{00000000-0005-0000-0000-0000052D0000}"/>
    <cellStyle name="Normal 3 2 2 2 3 3 3 4" xfId="35981" xr:uid="{00000000-0005-0000-0000-0000062D0000}"/>
    <cellStyle name="Normal 3 2 2 2 3 3 3 5" xfId="20748" xr:uid="{00000000-0005-0000-0000-0000072D0000}"/>
    <cellStyle name="Normal 3 2 2 2 3 3 4" xfId="12338" xr:uid="{00000000-0005-0000-0000-0000082D0000}"/>
    <cellStyle name="Normal 3 2 2 2 3 3 4 2" xfId="42669" xr:uid="{00000000-0005-0000-0000-0000092D0000}"/>
    <cellStyle name="Normal 3 2 2 2 3 3 4 3" xfId="27436" xr:uid="{00000000-0005-0000-0000-00000A2D0000}"/>
    <cellStyle name="Normal 3 2 2 2 3 3 5" xfId="7317" xr:uid="{00000000-0005-0000-0000-00000B2D0000}"/>
    <cellStyle name="Normal 3 2 2 2 3 3 5 2" xfId="37652" xr:uid="{00000000-0005-0000-0000-00000C2D0000}"/>
    <cellStyle name="Normal 3 2 2 2 3 3 5 3" xfId="22419" xr:uid="{00000000-0005-0000-0000-00000D2D0000}"/>
    <cellStyle name="Normal 3 2 2 2 3 3 6" xfId="32640" xr:uid="{00000000-0005-0000-0000-00000E2D0000}"/>
    <cellStyle name="Normal 3 2 2 2 3 3 7" xfId="17406" xr:uid="{00000000-0005-0000-0000-00000F2D0000}"/>
    <cellStyle name="Normal 3 2 2 2 3 4" xfId="3099" xr:uid="{00000000-0005-0000-0000-0000102D0000}"/>
    <cellStyle name="Normal 3 2 2 2 3 4 2" xfId="13173" xr:uid="{00000000-0005-0000-0000-0000112D0000}"/>
    <cellStyle name="Normal 3 2 2 2 3 4 2 2" xfId="43504" xr:uid="{00000000-0005-0000-0000-0000122D0000}"/>
    <cellStyle name="Normal 3 2 2 2 3 4 2 3" xfId="28271" xr:uid="{00000000-0005-0000-0000-0000132D0000}"/>
    <cellStyle name="Normal 3 2 2 2 3 4 3" xfId="8153" xr:uid="{00000000-0005-0000-0000-0000142D0000}"/>
    <cellStyle name="Normal 3 2 2 2 3 4 3 2" xfId="38487" xr:uid="{00000000-0005-0000-0000-0000152D0000}"/>
    <cellStyle name="Normal 3 2 2 2 3 4 3 3" xfId="23254" xr:uid="{00000000-0005-0000-0000-0000162D0000}"/>
    <cellStyle name="Normal 3 2 2 2 3 4 4" xfId="33474" xr:uid="{00000000-0005-0000-0000-0000172D0000}"/>
    <cellStyle name="Normal 3 2 2 2 3 4 5" xfId="18241" xr:uid="{00000000-0005-0000-0000-0000182D0000}"/>
    <cellStyle name="Normal 3 2 2 2 3 5" xfId="4792" xr:uid="{00000000-0005-0000-0000-0000192D0000}"/>
    <cellStyle name="Normal 3 2 2 2 3 5 2" xfId="14844" xr:uid="{00000000-0005-0000-0000-00001A2D0000}"/>
    <cellStyle name="Normal 3 2 2 2 3 5 2 2" xfId="45175" xr:uid="{00000000-0005-0000-0000-00001B2D0000}"/>
    <cellStyle name="Normal 3 2 2 2 3 5 2 3" xfId="29942" xr:uid="{00000000-0005-0000-0000-00001C2D0000}"/>
    <cellStyle name="Normal 3 2 2 2 3 5 3" xfId="9824" xr:uid="{00000000-0005-0000-0000-00001D2D0000}"/>
    <cellStyle name="Normal 3 2 2 2 3 5 3 2" xfId="40158" xr:uid="{00000000-0005-0000-0000-00001E2D0000}"/>
    <cellStyle name="Normal 3 2 2 2 3 5 3 3" xfId="24925" xr:uid="{00000000-0005-0000-0000-00001F2D0000}"/>
    <cellStyle name="Normal 3 2 2 2 3 5 4" xfId="35145" xr:uid="{00000000-0005-0000-0000-0000202D0000}"/>
    <cellStyle name="Normal 3 2 2 2 3 5 5" xfId="19912" xr:uid="{00000000-0005-0000-0000-0000212D0000}"/>
    <cellStyle name="Normal 3 2 2 2 3 6" xfId="11502" xr:uid="{00000000-0005-0000-0000-0000222D0000}"/>
    <cellStyle name="Normal 3 2 2 2 3 6 2" xfId="41833" xr:uid="{00000000-0005-0000-0000-0000232D0000}"/>
    <cellStyle name="Normal 3 2 2 2 3 6 3" xfId="26600" xr:uid="{00000000-0005-0000-0000-0000242D0000}"/>
    <cellStyle name="Normal 3 2 2 2 3 7" xfId="6481" xr:uid="{00000000-0005-0000-0000-0000252D0000}"/>
    <cellStyle name="Normal 3 2 2 2 3 7 2" xfId="36816" xr:uid="{00000000-0005-0000-0000-0000262D0000}"/>
    <cellStyle name="Normal 3 2 2 2 3 7 3" xfId="21583" xr:uid="{00000000-0005-0000-0000-0000272D0000}"/>
    <cellStyle name="Normal 3 2 2 2 3 8" xfId="31804" xr:uid="{00000000-0005-0000-0000-0000282D0000}"/>
    <cellStyle name="Normal 3 2 2 2 3 9" xfId="16570" xr:uid="{00000000-0005-0000-0000-0000292D0000}"/>
    <cellStyle name="Normal 3 2 2 2 4" xfId="1617" xr:uid="{00000000-0005-0000-0000-00002A2D0000}"/>
    <cellStyle name="Normal 3 2 2 2 4 2" xfId="2456" xr:uid="{00000000-0005-0000-0000-00002B2D0000}"/>
    <cellStyle name="Normal 3 2 2 2 4 2 2" xfId="4146" xr:uid="{00000000-0005-0000-0000-00002C2D0000}"/>
    <cellStyle name="Normal 3 2 2 2 4 2 2 2" xfId="14219" xr:uid="{00000000-0005-0000-0000-00002D2D0000}"/>
    <cellStyle name="Normal 3 2 2 2 4 2 2 2 2" xfId="44550" xr:uid="{00000000-0005-0000-0000-00002E2D0000}"/>
    <cellStyle name="Normal 3 2 2 2 4 2 2 2 3" xfId="29317" xr:uid="{00000000-0005-0000-0000-00002F2D0000}"/>
    <cellStyle name="Normal 3 2 2 2 4 2 2 3" xfId="9199" xr:uid="{00000000-0005-0000-0000-0000302D0000}"/>
    <cellStyle name="Normal 3 2 2 2 4 2 2 3 2" xfId="39533" xr:uid="{00000000-0005-0000-0000-0000312D0000}"/>
    <cellStyle name="Normal 3 2 2 2 4 2 2 3 3" xfId="24300" xr:uid="{00000000-0005-0000-0000-0000322D0000}"/>
    <cellStyle name="Normal 3 2 2 2 4 2 2 4" xfId="34520" xr:uid="{00000000-0005-0000-0000-0000332D0000}"/>
    <cellStyle name="Normal 3 2 2 2 4 2 2 5" xfId="19287" xr:uid="{00000000-0005-0000-0000-0000342D0000}"/>
    <cellStyle name="Normal 3 2 2 2 4 2 3" xfId="5838" xr:uid="{00000000-0005-0000-0000-0000352D0000}"/>
    <cellStyle name="Normal 3 2 2 2 4 2 3 2" xfId="15890" xr:uid="{00000000-0005-0000-0000-0000362D0000}"/>
    <cellStyle name="Normal 3 2 2 2 4 2 3 2 2" xfId="46221" xr:uid="{00000000-0005-0000-0000-0000372D0000}"/>
    <cellStyle name="Normal 3 2 2 2 4 2 3 2 3" xfId="30988" xr:uid="{00000000-0005-0000-0000-0000382D0000}"/>
    <cellStyle name="Normal 3 2 2 2 4 2 3 3" xfId="10870" xr:uid="{00000000-0005-0000-0000-0000392D0000}"/>
    <cellStyle name="Normal 3 2 2 2 4 2 3 3 2" xfId="41204" xr:uid="{00000000-0005-0000-0000-00003A2D0000}"/>
    <cellStyle name="Normal 3 2 2 2 4 2 3 3 3" xfId="25971" xr:uid="{00000000-0005-0000-0000-00003B2D0000}"/>
    <cellStyle name="Normal 3 2 2 2 4 2 3 4" xfId="36191" xr:uid="{00000000-0005-0000-0000-00003C2D0000}"/>
    <cellStyle name="Normal 3 2 2 2 4 2 3 5" xfId="20958" xr:uid="{00000000-0005-0000-0000-00003D2D0000}"/>
    <cellStyle name="Normal 3 2 2 2 4 2 4" xfId="12548" xr:uid="{00000000-0005-0000-0000-00003E2D0000}"/>
    <cellStyle name="Normal 3 2 2 2 4 2 4 2" xfId="42879" xr:uid="{00000000-0005-0000-0000-00003F2D0000}"/>
    <cellStyle name="Normal 3 2 2 2 4 2 4 3" xfId="27646" xr:uid="{00000000-0005-0000-0000-0000402D0000}"/>
    <cellStyle name="Normal 3 2 2 2 4 2 5" xfId="7527" xr:uid="{00000000-0005-0000-0000-0000412D0000}"/>
    <cellStyle name="Normal 3 2 2 2 4 2 5 2" xfId="37862" xr:uid="{00000000-0005-0000-0000-0000422D0000}"/>
    <cellStyle name="Normal 3 2 2 2 4 2 5 3" xfId="22629" xr:uid="{00000000-0005-0000-0000-0000432D0000}"/>
    <cellStyle name="Normal 3 2 2 2 4 2 6" xfId="32850" xr:uid="{00000000-0005-0000-0000-0000442D0000}"/>
    <cellStyle name="Normal 3 2 2 2 4 2 7" xfId="17616" xr:uid="{00000000-0005-0000-0000-0000452D0000}"/>
    <cellStyle name="Normal 3 2 2 2 4 3" xfId="3309" xr:uid="{00000000-0005-0000-0000-0000462D0000}"/>
    <cellStyle name="Normal 3 2 2 2 4 3 2" xfId="13383" xr:uid="{00000000-0005-0000-0000-0000472D0000}"/>
    <cellStyle name="Normal 3 2 2 2 4 3 2 2" xfId="43714" xr:uid="{00000000-0005-0000-0000-0000482D0000}"/>
    <cellStyle name="Normal 3 2 2 2 4 3 2 3" xfId="28481" xr:uid="{00000000-0005-0000-0000-0000492D0000}"/>
    <cellStyle name="Normal 3 2 2 2 4 3 3" xfId="8363" xr:uid="{00000000-0005-0000-0000-00004A2D0000}"/>
    <cellStyle name="Normal 3 2 2 2 4 3 3 2" xfId="38697" xr:uid="{00000000-0005-0000-0000-00004B2D0000}"/>
    <cellStyle name="Normal 3 2 2 2 4 3 3 3" xfId="23464" xr:uid="{00000000-0005-0000-0000-00004C2D0000}"/>
    <cellStyle name="Normal 3 2 2 2 4 3 4" xfId="33684" xr:uid="{00000000-0005-0000-0000-00004D2D0000}"/>
    <cellStyle name="Normal 3 2 2 2 4 3 5" xfId="18451" xr:uid="{00000000-0005-0000-0000-00004E2D0000}"/>
    <cellStyle name="Normal 3 2 2 2 4 4" xfId="5002" xr:uid="{00000000-0005-0000-0000-00004F2D0000}"/>
    <cellStyle name="Normal 3 2 2 2 4 4 2" xfId="15054" xr:uid="{00000000-0005-0000-0000-0000502D0000}"/>
    <cellStyle name="Normal 3 2 2 2 4 4 2 2" xfId="45385" xr:uid="{00000000-0005-0000-0000-0000512D0000}"/>
    <cellStyle name="Normal 3 2 2 2 4 4 2 3" xfId="30152" xr:uid="{00000000-0005-0000-0000-0000522D0000}"/>
    <cellStyle name="Normal 3 2 2 2 4 4 3" xfId="10034" xr:uid="{00000000-0005-0000-0000-0000532D0000}"/>
    <cellStyle name="Normal 3 2 2 2 4 4 3 2" xfId="40368" xr:uid="{00000000-0005-0000-0000-0000542D0000}"/>
    <cellStyle name="Normal 3 2 2 2 4 4 3 3" xfId="25135" xr:uid="{00000000-0005-0000-0000-0000552D0000}"/>
    <cellStyle name="Normal 3 2 2 2 4 4 4" xfId="35355" xr:uid="{00000000-0005-0000-0000-0000562D0000}"/>
    <cellStyle name="Normal 3 2 2 2 4 4 5" xfId="20122" xr:uid="{00000000-0005-0000-0000-0000572D0000}"/>
    <cellStyle name="Normal 3 2 2 2 4 5" xfId="11712" xr:uid="{00000000-0005-0000-0000-0000582D0000}"/>
    <cellStyle name="Normal 3 2 2 2 4 5 2" xfId="42043" xr:uid="{00000000-0005-0000-0000-0000592D0000}"/>
    <cellStyle name="Normal 3 2 2 2 4 5 3" xfId="26810" xr:uid="{00000000-0005-0000-0000-00005A2D0000}"/>
    <cellStyle name="Normal 3 2 2 2 4 6" xfId="6691" xr:uid="{00000000-0005-0000-0000-00005B2D0000}"/>
    <cellStyle name="Normal 3 2 2 2 4 6 2" xfId="37026" xr:uid="{00000000-0005-0000-0000-00005C2D0000}"/>
    <cellStyle name="Normal 3 2 2 2 4 6 3" xfId="21793" xr:uid="{00000000-0005-0000-0000-00005D2D0000}"/>
    <cellStyle name="Normal 3 2 2 2 4 7" xfId="32014" xr:uid="{00000000-0005-0000-0000-00005E2D0000}"/>
    <cellStyle name="Normal 3 2 2 2 4 8" xfId="16780" xr:uid="{00000000-0005-0000-0000-00005F2D0000}"/>
    <cellStyle name="Normal 3 2 2 2 5" xfId="2038" xr:uid="{00000000-0005-0000-0000-0000602D0000}"/>
    <cellStyle name="Normal 3 2 2 2 5 2" xfId="3728" xr:uid="{00000000-0005-0000-0000-0000612D0000}"/>
    <cellStyle name="Normal 3 2 2 2 5 2 2" xfId="13801" xr:uid="{00000000-0005-0000-0000-0000622D0000}"/>
    <cellStyle name="Normal 3 2 2 2 5 2 2 2" xfId="44132" xr:uid="{00000000-0005-0000-0000-0000632D0000}"/>
    <cellStyle name="Normal 3 2 2 2 5 2 2 3" xfId="28899" xr:uid="{00000000-0005-0000-0000-0000642D0000}"/>
    <cellStyle name="Normal 3 2 2 2 5 2 3" xfId="8781" xr:uid="{00000000-0005-0000-0000-0000652D0000}"/>
    <cellStyle name="Normal 3 2 2 2 5 2 3 2" xfId="39115" xr:uid="{00000000-0005-0000-0000-0000662D0000}"/>
    <cellStyle name="Normal 3 2 2 2 5 2 3 3" xfId="23882" xr:uid="{00000000-0005-0000-0000-0000672D0000}"/>
    <cellStyle name="Normal 3 2 2 2 5 2 4" xfId="34102" xr:uid="{00000000-0005-0000-0000-0000682D0000}"/>
    <cellStyle name="Normal 3 2 2 2 5 2 5" xfId="18869" xr:uid="{00000000-0005-0000-0000-0000692D0000}"/>
    <cellStyle name="Normal 3 2 2 2 5 3" xfId="5420" xr:uid="{00000000-0005-0000-0000-00006A2D0000}"/>
    <cellStyle name="Normal 3 2 2 2 5 3 2" xfId="15472" xr:uid="{00000000-0005-0000-0000-00006B2D0000}"/>
    <cellStyle name="Normal 3 2 2 2 5 3 2 2" xfId="45803" xr:uid="{00000000-0005-0000-0000-00006C2D0000}"/>
    <cellStyle name="Normal 3 2 2 2 5 3 2 3" xfId="30570" xr:uid="{00000000-0005-0000-0000-00006D2D0000}"/>
    <cellStyle name="Normal 3 2 2 2 5 3 3" xfId="10452" xr:uid="{00000000-0005-0000-0000-00006E2D0000}"/>
    <cellStyle name="Normal 3 2 2 2 5 3 3 2" xfId="40786" xr:uid="{00000000-0005-0000-0000-00006F2D0000}"/>
    <cellStyle name="Normal 3 2 2 2 5 3 3 3" xfId="25553" xr:uid="{00000000-0005-0000-0000-0000702D0000}"/>
    <cellStyle name="Normal 3 2 2 2 5 3 4" xfId="35773" xr:uid="{00000000-0005-0000-0000-0000712D0000}"/>
    <cellStyle name="Normal 3 2 2 2 5 3 5" xfId="20540" xr:uid="{00000000-0005-0000-0000-0000722D0000}"/>
    <cellStyle name="Normal 3 2 2 2 5 4" xfId="12130" xr:uid="{00000000-0005-0000-0000-0000732D0000}"/>
    <cellStyle name="Normal 3 2 2 2 5 4 2" xfId="42461" xr:uid="{00000000-0005-0000-0000-0000742D0000}"/>
    <cellStyle name="Normal 3 2 2 2 5 4 3" xfId="27228" xr:uid="{00000000-0005-0000-0000-0000752D0000}"/>
    <cellStyle name="Normal 3 2 2 2 5 5" xfId="7109" xr:uid="{00000000-0005-0000-0000-0000762D0000}"/>
    <cellStyle name="Normal 3 2 2 2 5 5 2" xfId="37444" xr:uid="{00000000-0005-0000-0000-0000772D0000}"/>
    <cellStyle name="Normal 3 2 2 2 5 5 3" xfId="22211" xr:uid="{00000000-0005-0000-0000-0000782D0000}"/>
    <cellStyle name="Normal 3 2 2 2 5 6" xfId="32432" xr:uid="{00000000-0005-0000-0000-0000792D0000}"/>
    <cellStyle name="Normal 3 2 2 2 5 7" xfId="17198" xr:uid="{00000000-0005-0000-0000-00007A2D0000}"/>
    <cellStyle name="Normal 3 2 2 2 6" xfId="2891" xr:uid="{00000000-0005-0000-0000-00007B2D0000}"/>
    <cellStyle name="Normal 3 2 2 2 6 2" xfId="12965" xr:uid="{00000000-0005-0000-0000-00007C2D0000}"/>
    <cellStyle name="Normal 3 2 2 2 6 2 2" xfId="43296" xr:uid="{00000000-0005-0000-0000-00007D2D0000}"/>
    <cellStyle name="Normal 3 2 2 2 6 2 3" xfId="28063" xr:uid="{00000000-0005-0000-0000-00007E2D0000}"/>
    <cellStyle name="Normal 3 2 2 2 6 3" xfId="7945" xr:uid="{00000000-0005-0000-0000-00007F2D0000}"/>
    <cellStyle name="Normal 3 2 2 2 6 3 2" xfId="38279" xr:uid="{00000000-0005-0000-0000-0000802D0000}"/>
    <cellStyle name="Normal 3 2 2 2 6 3 3" xfId="23046" xr:uid="{00000000-0005-0000-0000-0000812D0000}"/>
    <cellStyle name="Normal 3 2 2 2 6 4" xfId="33266" xr:uid="{00000000-0005-0000-0000-0000822D0000}"/>
    <cellStyle name="Normal 3 2 2 2 6 5" xfId="18033" xr:uid="{00000000-0005-0000-0000-0000832D0000}"/>
    <cellStyle name="Normal 3 2 2 2 7" xfId="4584" xr:uid="{00000000-0005-0000-0000-0000842D0000}"/>
    <cellStyle name="Normal 3 2 2 2 7 2" xfId="14636" xr:uid="{00000000-0005-0000-0000-0000852D0000}"/>
    <cellStyle name="Normal 3 2 2 2 7 2 2" xfId="44967" xr:uid="{00000000-0005-0000-0000-0000862D0000}"/>
    <cellStyle name="Normal 3 2 2 2 7 2 3" xfId="29734" xr:uid="{00000000-0005-0000-0000-0000872D0000}"/>
    <cellStyle name="Normal 3 2 2 2 7 3" xfId="9616" xr:uid="{00000000-0005-0000-0000-0000882D0000}"/>
    <cellStyle name="Normal 3 2 2 2 7 3 2" xfId="39950" xr:uid="{00000000-0005-0000-0000-0000892D0000}"/>
    <cellStyle name="Normal 3 2 2 2 7 3 3" xfId="24717" xr:uid="{00000000-0005-0000-0000-00008A2D0000}"/>
    <cellStyle name="Normal 3 2 2 2 7 4" xfId="34937" xr:uid="{00000000-0005-0000-0000-00008B2D0000}"/>
    <cellStyle name="Normal 3 2 2 2 7 5" xfId="19704" xr:uid="{00000000-0005-0000-0000-00008C2D0000}"/>
    <cellStyle name="Normal 3 2 2 2 8" xfId="11294" xr:uid="{00000000-0005-0000-0000-00008D2D0000}"/>
    <cellStyle name="Normal 3 2 2 2 8 2" xfId="41625" xr:uid="{00000000-0005-0000-0000-00008E2D0000}"/>
    <cellStyle name="Normal 3 2 2 2 8 3" xfId="26392" xr:uid="{00000000-0005-0000-0000-00008F2D0000}"/>
    <cellStyle name="Normal 3 2 2 2 9" xfId="6273" xr:uid="{00000000-0005-0000-0000-0000902D0000}"/>
    <cellStyle name="Normal 3 2 2 2 9 2" xfId="36608" xr:uid="{00000000-0005-0000-0000-0000912D0000}"/>
    <cellStyle name="Normal 3 2 2 2 9 3" xfId="21375" xr:uid="{00000000-0005-0000-0000-0000922D0000}"/>
    <cellStyle name="Normal 3 2 2 3" xfId="1237" xr:uid="{00000000-0005-0000-0000-0000932D0000}"/>
    <cellStyle name="Normal 3 2 2 3 10" xfId="16414" xr:uid="{00000000-0005-0000-0000-0000942D0000}"/>
    <cellStyle name="Normal 3 2 2 3 2" xfId="1456" xr:uid="{00000000-0005-0000-0000-0000952D0000}"/>
    <cellStyle name="Normal 3 2 2 3 2 2" xfId="1877" xr:uid="{00000000-0005-0000-0000-0000962D0000}"/>
    <cellStyle name="Normal 3 2 2 3 2 2 2" xfId="2716" xr:uid="{00000000-0005-0000-0000-0000972D0000}"/>
    <cellStyle name="Normal 3 2 2 3 2 2 2 2" xfId="4406" xr:uid="{00000000-0005-0000-0000-0000982D0000}"/>
    <cellStyle name="Normal 3 2 2 3 2 2 2 2 2" xfId="14479" xr:uid="{00000000-0005-0000-0000-0000992D0000}"/>
    <cellStyle name="Normal 3 2 2 3 2 2 2 2 2 2" xfId="44810" xr:uid="{00000000-0005-0000-0000-00009A2D0000}"/>
    <cellStyle name="Normal 3 2 2 3 2 2 2 2 2 3" xfId="29577" xr:uid="{00000000-0005-0000-0000-00009B2D0000}"/>
    <cellStyle name="Normal 3 2 2 3 2 2 2 2 3" xfId="9459" xr:uid="{00000000-0005-0000-0000-00009C2D0000}"/>
    <cellStyle name="Normal 3 2 2 3 2 2 2 2 3 2" xfId="39793" xr:uid="{00000000-0005-0000-0000-00009D2D0000}"/>
    <cellStyle name="Normal 3 2 2 3 2 2 2 2 3 3" xfId="24560" xr:uid="{00000000-0005-0000-0000-00009E2D0000}"/>
    <cellStyle name="Normal 3 2 2 3 2 2 2 2 4" xfId="34780" xr:uid="{00000000-0005-0000-0000-00009F2D0000}"/>
    <cellStyle name="Normal 3 2 2 3 2 2 2 2 5" xfId="19547" xr:uid="{00000000-0005-0000-0000-0000A02D0000}"/>
    <cellStyle name="Normal 3 2 2 3 2 2 2 3" xfId="6098" xr:uid="{00000000-0005-0000-0000-0000A12D0000}"/>
    <cellStyle name="Normal 3 2 2 3 2 2 2 3 2" xfId="16150" xr:uid="{00000000-0005-0000-0000-0000A22D0000}"/>
    <cellStyle name="Normal 3 2 2 3 2 2 2 3 2 2" xfId="46481" xr:uid="{00000000-0005-0000-0000-0000A32D0000}"/>
    <cellStyle name="Normal 3 2 2 3 2 2 2 3 2 3" xfId="31248" xr:uid="{00000000-0005-0000-0000-0000A42D0000}"/>
    <cellStyle name="Normal 3 2 2 3 2 2 2 3 3" xfId="11130" xr:uid="{00000000-0005-0000-0000-0000A52D0000}"/>
    <cellStyle name="Normal 3 2 2 3 2 2 2 3 3 2" xfId="41464" xr:uid="{00000000-0005-0000-0000-0000A62D0000}"/>
    <cellStyle name="Normal 3 2 2 3 2 2 2 3 3 3" xfId="26231" xr:uid="{00000000-0005-0000-0000-0000A72D0000}"/>
    <cellStyle name="Normal 3 2 2 3 2 2 2 3 4" xfId="36451" xr:uid="{00000000-0005-0000-0000-0000A82D0000}"/>
    <cellStyle name="Normal 3 2 2 3 2 2 2 3 5" xfId="21218" xr:uid="{00000000-0005-0000-0000-0000A92D0000}"/>
    <cellStyle name="Normal 3 2 2 3 2 2 2 4" xfId="12808" xr:uid="{00000000-0005-0000-0000-0000AA2D0000}"/>
    <cellStyle name="Normal 3 2 2 3 2 2 2 4 2" xfId="43139" xr:uid="{00000000-0005-0000-0000-0000AB2D0000}"/>
    <cellStyle name="Normal 3 2 2 3 2 2 2 4 3" xfId="27906" xr:uid="{00000000-0005-0000-0000-0000AC2D0000}"/>
    <cellStyle name="Normal 3 2 2 3 2 2 2 5" xfId="7787" xr:uid="{00000000-0005-0000-0000-0000AD2D0000}"/>
    <cellStyle name="Normal 3 2 2 3 2 2 2 5 2" xfId="38122" xr:uid="{00000000-0005-0000-0000-0000AE2D0000}"/>
    <cellStyle name="Normal 3 2 2 3 2 2 2 5 3" xfId="22889" xr:uid="{00000000-0005-0000-0000-0000AF2D0000}"/>
    <cellStyle name="Normal 3 2 2 3 2 2 2 6" xfId="33110" xr:uid="{00000000-0005-0000-0000-0000B02D0000}"/>
    <cellStyle name="Normal 3 2 2 3 2 2 2 7" xfId="17876" xr:uid="{00000000-0005-0000-0000-0000B12D0000}"/>
    <cellStyle name="Normal 3 2 2 3 2 2 3" xfId="3569" xr:uid="{00000000-0005-0000-0000-0000B22D0000}"/>
    <cellStyle name="Normal 3 2 2 3 2 2 3 2" xfId="13643" xr:uid="{00000000-0005-0000-0000-0000B32D0000}"/>
    <cellStyle name="Normal 3 2 2 3 2 2 3 2 2" xfId="43974" xr:uid="{00000000-0005-0000-0000-0000B42D0000}"/>
    <cellStyle name="Normal 3 2 2 3 2 2 3 2 3" xfId="28741" xr:uid="{00000000-0005-0000-0000-0000B52D0000}"/>
    <cellStyle name="Normal 3 2 2 3 2 2 3 3" xfId="8623" xr:uid="{00000000-0005-0000-0000-0000B62D0000}"/>
    <cellStyle name="Normal 3 2 2 3 2 2 3 3 2" xfId="38957" xr:uid="{00000000-0005-0000-0000-0000B72D0000}"/>
    <cellStyle name="Normal 3 2 2 3 2 2 3 3 3" xfId="23724" xr:uid="{00000000-0005-0000-0000-0000B82D0000}"/>
    <cellStyle name="Normal 3 2 2 3 2 2 3 4" xfId="33944" xr:uid="{00000000-0005-0000-0000-0000B92D0000}"/>
    <cellStyle name="Normal 3 2 2 3 2 2 3 5" xfId="18711" xr:uid="{00000000-0005-0000-0000-0000BA2D0000}"/>
    <cellStyle name="Normal 3 2 2 3 2 2 4" xfId="5262" xr:uid="{00000000-0005-0000-0000-0000BB2D0000}"/>
    <cellStyle name="Normal 3 2 2 3 2 2 4 2" xfId="15314" xr:uid="{00000000-0005-0000-0000-0000BC2D0000}"/>
    <cellStyle name="Normal 3 2 2 3 2 2 4 2 2" xfId="45645" xr:uid="{00000000-0005-0000-0000-0000BD2D0000}"/>
    <cellStyle name="Normal 3 2 2 3 2 2 4 2 3" xfId="30412" xr:uid="{00000000-0005-0000-0000-0000BE2D0000}"/>
    <cellStyle name="Normal 3 2 2 3 2 2 4 3" xfId="10294" xr:uid="{00000000-0005-0000-0000-0000BF2D0000}"/>
    <cellStyle name="Normal 3 2 2 3 2 2 4 3 2" xfId="40628" xr:uid="{00000000-0005-0000-0000-0000C02D0000}"/>
    <cellStyle name="Normal 3 2 2 3 2 2 4 3 3" xfId="25395" xr:uid="{00000000-0005-0000-0000-0000C12D0000}"/>
    <cellStyle name="Normal 3 2 2 3 2 2 4 4" xfId="35615" xr:uid="{00000000-0005-0000-0000-0000C22D0000}"/>
    <cellStyle name="Normal 3 2 2 3 2 2 4 5" xfId="20382" xr:uid="{00000000-0005-0000-0000-0000C32D0000}"/>
    <cellStyle name="Normal 3 2 2 3 2 2 5" xfId="11972" xr:uid="{00000000-0005-0000-0000-0000C42D0000}"/>
    <cellStyle name="Normal 3 2 2 3 2 2 5 2" xfId="42303" xr:uid="{00000000-0005-0000-0000-0000C52D0000}"/>
    <cellStyle name="Normal 3 2 2 3 2 2 5 3" xfId="27070" xr:uid="{00000000-0005-0000-0000-0000C62D0000}"/>
    <cellStyle name="Normal 3 2 2 3 2 2 6" xfId="6951" xr:uid="{00000000-0005-0000-0000-0000C72D0000}"/>
    <cellStyle name="Normal 3 2 2 3 2 2 6 2" xfId="37286" xr:uid="{00000000-0005-0000-0000-0000C82D0000}"/>
    <cellStyle name="Normal 3 2 2 3 2 2 6 3" xfId="22053" xr:uid="{00000000-0005-0000-0000-0000C92D0000}"/>
    <cellStyle name="Normal 3 2 2 3 2 2 7" xfId="32274" xr:uid="{00000000-0005-0000-0000-0000CA2D0000}"/>
    <cellStyle name="Normal 3 2 2 3 2 2 8" xfId="17040" xr:uid="{00000000-0005-0000-0000-0000CB2D0000}"/>
    <cellStyle name="Normal 3 2 2 3 2 3" xfId="2298" xr:uid="{00000000-0005-0000-0000-0000CC2D0000}"/>
    <cellStyle name="Normal 3 2 2 3 2 3 2" xfId="3988" xr:uid="{00000000-0005-0000-0000-0000CD2D0000}"/>
    <cellStyle name="Normal 3 2 2 3 2 3 2 2" xfId="14061" xr:uid="{00000000-0005-0000-0000-0000CE2D0000}"/>
    <cellStyle name="Normal 3 2 2 3 2 3 2 2 2" xfId="44392" xr:uid="{00000000-0005-0000-0000-0000CF2D0000}"/>
    <cellStyle name="Normal 3 2 2 3 2 3 2 2 3" xfId="29159" xr:uid="{00000000-0005-0000-0000-0000D02D0000}"/>
    <cellStyle name="Normal 3 2 2 3 2 3 2 3" xfId="9041" xr:uid="{00000000-0005-0000-0000-0000D12D0000}"/>
    <cellStyle name="Normal 3 2 2 3 2 3 2 3 2" xfId="39375" xr:uid="{00000000-0005-0000-0000-0000D22D0000}"/>
    <cellStyle name="Normal 3 2 2 3 2 3 2 3 3" xfId="24142" xr:uid="{00000000-0005-0000-0000-0000D32D0000}"/>
    <cellStyle name="Normal 3 2 2 3 2 3 2 4" xfId="34362" xr:uid="{00000000-0005-0000-0000-0000D42D0000}"/>
    <cellStyle name="Normal 3 2 2 3 2 3 2 5" xfId="19129" xr:uid="{00000000-0005-0000-0000-0000D52D0000}"/>
    <cellStyle name="Normal 3 2 2 3 2 3 3" xfId="5680" xr:uid="{00000000-0005-0000-0000-0000D62D0000}"/>
    <cellStyle name="Normal 3 2 2 3 2 3 3 2" xfId="15732" xr:uid="{00000000-0005-0000-0000-0000D72D0000}"/>
    <cellStyle name="Normal 3 2 2 3 2 3 3 2 2" xfId="46063" xr:uid="{00000000-0005-0000-0000-0000D82D0000}"/>
    <cellStyle name="Normal 3 2 2 3 2 3 3 2 3" xfId="30830" xr:uid="{00000000-0005-0000-0000-0000D92D0000}"/>
    <cellStyle name="Normal 3 2 2 3 2 3 3 3" xfId="10712" xr:uid="{00000000-0005-0000-0000-0000DA2D0000}"/>
    <cellStyle name="Normal 3 2 2 3 2 3 3 3 2" xfId="41046" xr:uid="{00000000-0005-0000-0000-0000DB2D0000}"/>
    <cellStyle name="Normal 3 2 2 3 2 3 3 3 3" xfId="25813" xr:uid="{00000000-0005-0000-0000-0000DC2D0000}"/>
    <cellStyle name="Normal 3 2 2 3 2 3 3 4" xfId="36033" xr:uid="{00000000-0005-0000-0000-0000DD2D0000}"/>
    <cellStyle name="Normal 3 2 2 3 2 3 3 5" xfId="20800" xr:uid="{00000000-0005-0000-0000-0000DE2D0000}"/>
    <cellStyle name="Normal 3 2 2 3 2 3 4" xfId="12390" xr:uid="{00000000-0005-0000-0000-0000DF2D0000}"/>
    <cellStyle name="Normal 3 2 2 3 2 3 4 2" xfId="42721" xr:uid="{00000000-0005-0000-0000-0000E02D0000}"/>
    <cellStyle name="Normal 3 2 2 3 2 3 4 3" xfId="27488" xr:uid="{00000000-0005-0000-0000-0000E12D0000}"/>
    <cellStyle name="Normal 3 2 2 3 2 3 5" xfId="7369" xr:uid="{00000000-0005-0000-0000-0000E22D0000}"/>
    <cellStyle name="Normal 3 2 2 3 2 3 5 2" xfId="37704" xr:uid="{00000000-0005-0000-0000-0000E32D0000}"/>
    <cellStyle name="Normal 3 2 2 3 2 3 5 3" xfId="22471" xr:uid="{00000000-0005-0000-0000-0000E42D0000}"/>
    <cellStyle name="Normal 3 2 2 3 2 3 6" xfId="32692" xr:uid="{00000000-0005-0000-0000-0000E52D0000}"/>
    <cellStyle name="Normal 3 2 2 3 2 3 7" xfId="17458" xr:uid="{00000000-0005-0000-0000-0000E62D0000}"/>
    <cellStyle name="Normal 3 2 2 3 2 4" xfId="3151" xr:uid="{00000000-0005-0000-0000-0000E72D0000}"/>
    <cellStyle name="Normal 3 2 2 3 2 4 2" xfId="13225" xr:uid="{00000000-0005-0000-0000-0000E82D0000}"/>
    <cellStyle name="Normal 3 2 2 3 2 4 2 2" xfId="43556" xr:uid="{00000000-0005-0000-0000-0000E92D0000}"/>
    <cellStyle name="Normal 3 2 2 3 2 4 2 3" xfId="28323" xr:uid="{00000000-0005-0000-0000-0000EA2D0000}"/>
    <cellStyle name="Normal 3 2 2 3 2 4 3" xfId="8205" xr:uid="{00000000-0005-0000-0000-0000EB2D0000}"/>
    <cellStyle name="Normal 3 2 2 3 2 4 3 2" xfId="38539" xr:uid="{00000000-0005-0000-0000-0000EC2D0000}"/>
    <cellStyle name="Normal 3 2 2 3 2 4 3 3" xfId="23306" xr:uid="{00000000-0005-0000-0000-0000ED2D0000}"/>
    <cellStyle name="Normal 3 2 2 3 2 4 4" xfId="33526" xr:uid="{00000000-0005-0000-0000-0000EE2D0000}"/>
    <cellStyle name="Normal 3 2 2 3 2 4 5" xfId="18293" xr:uid="{00000000-0005-0000-0000-0000EF2D0000}"/>
    <cellStyle name="Normal 3 2 2 3 2 5" xfId="4844" xr:uid="{00000000-0005-0000-0000-0000F02D0000}"/>
    <cellStyle name="Normal 3 2 2 3 2 5 2" xfId="14896" xr:uid="{00000000-0005-0000-0000-0000F12D0000}"/>
    <cellStyle name="Normal 3 2 2 3 2 5 2 2" xfId="45227" xr:uid="{00000000-0005-0000-0000-0000F22D0000}"/>
    <cellStyle name="Normal 3 2 2 3 2 5 2 3" xfId="29994" xr:uid="{00000000-0005-0000-0000-0000F32D0000}"/>
    <cellStyle name="Normal 3 2 2 3 2 5 3" xfId="9876" xr:uid="{00000000-0005-0000-0000-0000F42D0000}"/>
    <cellStyle name="Normal 3 2 2 3 2 5 3 2" xfId="40210" xr:uid="{00000000-0005-0000-0000-0000F52D0000}"/>
    <cellStyle name="Normal 3 2 2 3 2 5 3 3" xfId="24977" xr:uid="{00000000-0005-0000-0000-0000F62D0000}"/>
    <cellStyle name="Normal 3 2 2 3 2 5 4" xfId="35197" xr:uid="{00000000-0005-0000-0000-0000F72D0000}"/>
    <cellStyle name="Normal 3 2 2 3 2 5 5" xfId="19964" xr:uid="{00000000-0005-0000-0000-0000F82D0000}"/>
    <cellStyle name="Normal 3 2 2 3 2 6" xfId="11554" xr:uid="{00000000-0005-0000-0000-0000F92D0000}"/>
    <cellStyle name="Normal 3 2 2 3 2 6 2" xfId="41885" xr:uid="{00000000-0005-0000-0000-0000FA2D0000}"/>
    <cellStyle name="Normal 3 2 2 3 2 6 3" xfId="26652" xr:uid="{00000000-0005-0000-0000-0000FB2D0000}"/>
    <cellStyle name="Normal 3 2 2 3 2 7" xfId="6533" xr:uid="{00000000-0005-0000-0000-0000FC2D0000}"/>
    <cellStyle name="Normal 3 2 2 3 2 7 2" xfId="36868" xr:uid="{00000000-0005-0000-0000-0000FD2D0000}"/>
    <cellStyle name="Normal 3 2 2 3 2 7 3" xfId="21635" xr:uid="{00000000-0005-0000-0000-0000FE2D0000}"/>
    <cellStyle name="Normal 3 2 2 3 2 8" xfId="31856" xr:uid="{00000000-0005-0000-0000-0000FF2D0000}"/>
    <cellStyle name="Normal 3 2 2 3 2 9" xfId="16622" xr:uid="{00000000-0005-0000-0000-0000002E0000}"/>
    <cellStyle name="Normal 3 2 2 3 3" xfId="1669" xr:uid="{00000000-0005-0000-0000-0000012E0000}"/>
    <cellStyle name="Normal 3 2 2 3 3 2" xfId="2508" xr:uid="{00000000-0005-0000-0000-0000022E0000}"/>
    <cellStyle name="Normal 3 2 2 3 3 2 2" xfId="4198" xr:uid="{00000000-0005-0000-0000-0000032E0000}"/>
    <cellStyle name="Normal 3 2 2 3 3 2 2 2" xfId="14271" xr:uid="{00000000-0005-0000-0000-0000042E0000}"/>
    <cellStyle name="Normal 3 2 2 3 3 2 2 2 2" xfId="44602" xr:uid="{00000000-0005-0000-0000-0000052E0000}"/>
    <cellStyle name="Normal 3 2 2 3 3 2 2 2 3" xfId="29369" xr:uid="{00000000-0005-0000-0000-0000062E0000}"/>
    <cellStyle name="Normal 3 2 2 3 3 2 2 3" xfId="9251" xr:uid="{00000000-0005-0000-0000-0000072E0000}"/>
    <cellStyle name="Normal 3 2 2 3 3 2 2 3 2" xfId="39585" xr:uid="{00000000-0005-0000-0000-0000082E0000}"/>
    <cellStyle name="Normal 3 2 2 3 3 2 2 3 3" xfId="24352" xr:uid="{00000000-0005-0000-0000-0000092E0000}"/>
    <cellStyle name="Normal 3 2 2 3 3 2 2 4" xfId="34572" xr:uid="{00000000-0005-0000-0000-00000A2E0000}"/>
    <cellStyle name="Normal 3 2 2 3 3 2 2 5" xfId="19339" xr:uid="{00000000-0005-0000-0000-00000B2E0000}"/>
    <cellStyle name="Normal 3 2 2 3 3 2 3" xfId="5890" xr:uid="{00000000-0005-0000-0000-00000C2E0000}"/>
    <cellStyle name="Normal 3 2 2 3 3 2 3 2" xfId="15942" xr:uid="{00000000-0005-0000-0000-00000D2E0000}"/>
    <cellStyle name="Normal 3 2 2 3 3 2 3 2 2" xfId="46273" xr:uid="{00000000-0005-0000-0000-00000E2E0000}"/>
    <cellStyle name="Normal 3 2 2 3 3 2 3 2 3" xfId="31040" xr:uid="{00000000-0005-0000-0000-00000F2E0000}"/>
    <cellStyle name="Normal 3 2 2 3 3 2 3 3" xfId="10922" xr:uid="{00000000-0005-0000-0000-0000102E0000}"/>
    <cellStyle name="Normal 3 2 2 3 3 2 3 3 2" xfId="41256" xr:uid="{00000000-0005-0000-0000-0000112E0000}"/>
    <cellStyle name="Normal 3 2 2 3 3 2 3 3 3" xfId="26023" xr:uid="{00000000-0005-0000-0000-0000122E0000}"/>
    <cellStyle name="Normal 3 2 2 3 3 2 3 4" xfId="36243" xr:uid="{00000000-0005-0000-0000-0000132E0000}"/>
    <cellStyle name="Normal 3 2 2 3 3 2 3 5" xfId="21010" xr:uid="{00000000-0005-0000-0000-0000142E0000}"/>
    <cellStyle name="Normal 3 2 2 3 3 2 4" xfId="12600" xr:uid="{00000000-0005-0000-0000-0000152E0000}"/>
    <cellStyle name="Normal 3 2 2 3 3 2 4 2" xfId="42931" xr:uid="{00000000-0005-0000-0000-0000162E0000}"/>
    <cellStyle name="Normal 3 2 2 3 3 2 4 3" xfId="27698" xr:uid="{00000000-0005-0000-0000-0000172E0000}"/>
    <cellStyle name="Normal 3 2 2 3 3 2 5" xfId="7579" xr:uid="{00000000-0005-0000-0000-0000182E0000}"/>
    <cellStyle name="Normal 3 2 2 3 3 2 5 2" xfId="37914" xr:uid="{00000000-0005-0000-0000-0000192E0000}"/>
    <cellStyle name="Normal 3 2 2 3 3 2 5 3" xfId="22681" xr:uid="{00000000-0005-0000-0000-00001A2E0000}"/>
    <cellStyle name="Normal 3 2 2 3 3 2 6" xfId="32902" xr:uid="{00000000-0005-0000-0000-00001B2E0000}"/>
    <cellStyle name="Normal 3 2 2 3 3 2 7" xfId="17668" xr:uid="{00000000-0005-0000-0000-00001C2E0000}"/>
    <cellStyle name="Normal 3 2 2 3 3 3" xfId="3361" xr:uid="{00000000-0005-0000-0000-00001D2E0000}"/>
    <cellStyle name="Normal 3 2 2 3 3 3 2" xfId="13435" xr:uid="{00000000-0005-0000-0000-00001E2E0000}"/>
    <cellStyle name="Normal 3 2 2 3 3 3 2 2" xfId="43766" xr:uid="{00000000-0005-0000-0000-00001F2E0000}"/>
    <cellStyle name="Normal 3 2 2 3 3 3 2 3" xfId="28533" xr:uid="{00000000-0005-0000-0000-0000202E0000}"/>
    <cellStyle name="Normal 3 2 2 3 3 3 3" xfId="8415" xr:uid="{00000000-0005-0000-0000-0000212E0000}"/>
    <cellStyle name="Normal 3 2 2 3 3 3 3 2" xfId="38749" xr:uid="{00000000-0005-0000-0000-0000222E0000}"/>
    <cellStyle name="Normal 3 2 2 3 3 3 3 3" xfId="23516" xr:uid="{00000000-0005-0000-0000-0000232E0000}"/>
    <cellStyle name="Normal 3 2 2 3 3 3 4" xfId="33736" xr:uid="{00000000-0005-0000-0000-0000242E0000}"/>
    <cellStyle name="Normal 3 2 2 3 3 3 5" xfId="18503" xr:uid="{00000000-0005-0000-0000-0000252E0000}"/>
    <cellStyle name="Normal 3 2 2 3 3 4" xfId="5054" xr:uid="{00000000-0005-0000-0000-0000262E0000}"/>
    <cellStyle name="Normal 3 2 2 3 3 4 2" xfId="15106" xr:uid="{00000000-0005-0000-0000-0000272E0000}"/>
    <cellStyle name="Normal 3 2 2 3 3 4 2 2" xfId="45437" xr:uid="{00000000-0005-0000-0000-0000282E0000}"/>
    <cellStyle name="Normal 3 2 2 3 3 4 2 3" xfId="30204" xr:uid="{00000000-0005-0000-0000-0000292E0000}"/>
    <cellStyle name="Normal 3 2 2 3 3 4 3" xfId="10086" xr:uid="{00000000-0005-0000-0000-00002A2E0000}"/>
    <cellStyle name="Normal 3 2 2 3 3 4 3 2" xfId="40420" xr:uid="{00000000-0005-0000-0000-00002B2E0000}"/>
    <cellStyle name="Normal 3 2 2 3 3 4 3 3" xfId="25187" xr:uid="{00000000-0005-0000-0000-00002C2E0000}"/>
    <cellStyle name="Normal 3 2 2 3 3 4 4" xfId="35407" xr:uid="{00000000-0005-0000-0000-00002D2E0000}"/>
    <cellStyle name="Normal 3 2 2 3 3 4 5" xfId="20174" xr:uid="{00000000-0005-0000-0000-00002E2E0000}"/>
    <cellStyle name="Normal 3 2 2 3 3 5" xfId="11764" xr:uid="{00000000-0005-0000-0000-00002F2E0000}"/>
    <cellStyle name="Normal 3 2 2 3 3 5 2" xfId="42095" xr:uid="{00000000-0005-0000-0000-0000302E0000}"/>
    <cellStyle name="Normal 3 2 2 3 3 5 3" xfId="26862" xr:uid="{00000000-0005-0000-0000-0000312E0000}"/>
    <cellStyle name="Normal 3 2 2 3 3 6" xfId="6743" xr:uid="{00000000-0005-0000-0000-0000322E0000}"/>
    <cellStyle name="Normal 3 2 2 3 3 6 2" xfId="37078" xr:uid="{00000000-0005-0000-0000-0000332E0000}"/>
    <cellStyle name="Normal 3 2 2 3 3 6 3" xfId="21845" xr:uid="{00000000-0005-0000-0000-0000342E0000}"/>
    <cellStyle name="Normal 3 2 2 3 3 7" xfId="32066" xr:uid="{00000000-0005-0000-0000-0000352E0000}"/>
    <cellStyle name="Normal 3 2 2 3 3 8" xfId="16832" xr:uid="{00000000-0005-0000-0000-0000362E0000}"/>
    <cellStyle name="Normal 3 2 2 3 4" xfId="2090" xr:uid="{00000000-0005-0000-0000-0000372E0000}"/>
    <cellStyle name="Normal 3 2 2 3 4 2" xfId="3780" xr:uid="{00000000-0005-0000-0000-0000382E0000}"/>
    <cellStyle name="Normal 3 2 2 3 4 2 2" xfId="13853" xr:uid="{00000000-0005-0000-0000-0000392E0000}"/>
    <cellStyle name="Normal 3 2 2 3 4 2 2 2" xfId="44184" xr:uid="{00000000-0005-0000-0000-00003A2E0000}"/>
    <cellStyle name="Normal 3 2 2 3 4 2 2 3" xfId="28951" xr:uid="{00000000-0005-0000-0000-00003B2E0000}"/>
    <cellStyle name="Normal 3 2 2 3 4 2 3" xfId="8833" xr:uid="{00000000-0005-0000-0000-00003C2E0000}"/>
    <cellStyle name="Normal 3 2 2 3 4 2 3 2" xfId="39167" xr:uid="{00000000-0005-0000-0000-00003D2E0000}"/>
    <cellStyle name="Normal 3 2 2 3 4 2 3 3" xfId="23934" xr:uid="{00000000-0005-0000-0000-00003E2E0000}"/>
    <cellStyle name="Normal 3 2 2 3 4 2 4" xfId="34154" xr:uid="{00000000-0005-0000-0000-00003F2E0000}"/>
    <cellStyle name="Normal 3 2 2 3 4 2 5" xfId="18921" xr:uid="{00000000-0005-0000-0000-0000402E0000}"/>
    <cellStyle name="Normal 3 2 2 3 4 3" xfId="5472" xr:uid="{00000000-0005-0000-0000-0000412E0000}"/>
    <cellStyle name="Normal 3 2 2 3 4 3 2" xfId="15524" xr:uid="{00000000-0005-0000-0000-0000422E0000}"/>
    <cellStyle name="Normal 3 2 2 3 4 3 2 2" xfId="45855" xr:uid="{00000000-0005-0000-0000-0000432E0000}"/>
    <cellStyle name="Normal 3 2 2 3 4 3 2 3" xfId="30622" xr:uid="{00000000-0005-0000-0000-0000442E0000}"/>
    <cellStyle name="Normal 3 2 2 3 4 3 3" xfId="10504" xr:uid="{00000000-0005-0000-0000-0000452E0000}"/>
    <cellStyle name="Normal 3 2 2 3 4 3 3 2" xfId="40838" xr:uid="{00000000-0005-0000-0000-0000462E0000}"/>
    <cellStyle name="Normal 3 2 2 3 4 3 3 3" xfId="25605" xr:uid="{00000000-0005-0000-0000-0000472E0000}"/>
    <cellStyle name="Normal 3 2 2 3 4 3 4" xfId="35825" xr:uid="{00000000-0005-0000-0000-0000482E0000}"/>
    <cellStyle name="Normal 3 2 2 3 4 3 5" xfId="20592" xr:uid="{00000000-0005-0000-0000-0000492E0000}"/>
    <cellStyle name="Normal 3 2 2 3 4 4" xfId="12182" xr:uid="{00000000-0005-0000-0000-00004A2E0000}"/>
    <cellStyle name="Normal 3 2 2 3 4 4 2" xfId="42513" xr:uid="{00000000-0005-0000-0000-00004B2E0000}"/>
    <cellStyle name="Normal 3 2 2 3 4 4 3" xfId="27280" xr:uid="{00000000-0005-0000-0000-00004C2E0000}"/>
    <cellStyle name="Normal 3 2 2 3 4 5" xfId="7161" xr:uid="{00000000-0005-0000-0000-00004D2E0000}"/>
    <cellStyle name="Normal 3 2 2 3 4 5 2" xfId="37496" xr:uid="{00000000-0005-0000-0000-00004E2E0000}"/>
    <cellStyle name="Normal 3 2 2 3 4 5 3" xfId="22263" xr:uid="{00000000-0005-0000-0000-00004F2E0000}"/>
    <cellStyle name="Normal 3 2 2 3 4 6" xfId="32484" xr:uid="{00000000-0005-0000-0000-0000502E0000}"/>
    <cellStyle name="Normal 3 2 2 3 4 7" xfId="17250" xr:uid="{00000000-0005-0000-0000-0000512E0000}"/>
    <cellStyle name="Normal 3 2 2 3 5" xfId="2943" xr:uid="{00000000-0005-0000-0000-0000522E0000}"/>
    <cellStyle name="Normal 3 2 2 3 5 2" xfId="13017" xr:uid="{00000000-0005-0000-0000-0000532E0000}"/>
    <cellStyle name="Normal 3 2 2 3 5 2 2" xfId="43348" xr:uid="{00000000-0005-0000-0000-0000542E0000}"/>
    <cellStyle name="Normal 3 2 2 3 5 2 3" xfId="28115" xr:uid="{00000000-0005-0000-0000-0000552E0000}"/>
    <cellStyle name="Normal 3 2 2 3 5 3" xfId="7997" xr:uid="{00000000-0005-0000-0000-0000562E0000}"/>
    <cellStyle name="Normal 3 2 2 3 5 3 2" xfId="38331" xr:uid="{00000000-0005-0000-0000-0000572E0000}"/>
    <cellStyle name="Normal 3 2 2 3 5 3 3" xfId="23098" xr:uid="{00000000-0005-0000-0000-0000582E0000}"/>
    <cellStyle name="Normal 3 2 2 3 5 4" xfId="33318" xr:uid="{00000000-0005-0000-0000-0000592E0000}"/>
    <cellStyle name="Normal 3 2 2 3 5 5" xfId="18085" xr:uid="{00000000-0005-0000-0000-00005A2E0000}"/>
    <cellStyle name="Normal 3 2 2 3 6" xfId="4636" xr:uid="{00000000-0005-0000-0000-00005B2E0000}"/>
    <cellStyle name="Normal 3 2 2 3 6 2" xfId="14688" xr:uid="{00000000-0005-0000-0000-00005C2E0000}"/>
    <cellStyle name="Normal 3 2 2 3 6 2 2" xfId="45019" xr:uid="{00000000-0005-0000-0000-00005D2E0000}"/>
    <cellStyle name="Normal 3 2 2 3 6 2 3" xfId="29786" xr:uid="{00000000-0005-0000-0000-00005E2E0000}"/>
    <cellStyle name="Normal 3 2 2 3 6 3" xfId="9668" xr:uid="{00000000-0005-0000-0000-00005F2E0000}"/>
    <cellStyle name="Normal 3 2 2 3 6 3 2" xfId="40002" xr:uid="{00000000-0005-0000-0000-0000602E0000}"/>
    <cellStyle name="Normal 3 2 2 3 6 3 3" xfId="24769" xr:uid="{00000000-0005-0000-0000-0000612E0000}"/>
    <cellStyle name="Normal 3 2 2 3 6 4" xfId="34989" xr:uid="{00000000-0005-0000-0000-0000622E0000}"/>
    <cellStyle name="Normal 3 2 2 3 6 5" xfId="19756" xr:uid="{00000000-0005-0000-0000-0000632E0000}"/>
    <cellStyle name="Normal 3 2 2 3 7" xfId="11346" xr:uid="{00000000-0005-0000-0000-0000642E0000}"/>
    <cellStyle name="Normal 3 2 2 3 7 2" xfId="41677" xr:uid="{00000000-0005-0000-0000-0000652E0000}"/>
    <cellStyle name="Normal 3 2 2 3 7 3" xfId="26444" xr:uid="{00000000-0005-0000-0000-0000662E0000}"/>
    <cellStyle name="Normal 3 2 2 3 8" xfId="6325" xr:uid="{00000000-0005-0000-0000-0000672E0000}"/>
    <cellStyle name="Normal 3 2 2 3 8 2" xfId="36660" xr:uid="{00000000-0005-0000-0000-0000682E0000}"/>
    <cellStyle name="Normal 3 2 2 3 8 3" xfId="21427" xr:uid="{00000000-0005-0000-0000-0000692E0000}"/>
    <cellStyle name="Normal 3 2 2 3 9" xfId="31649" xr:uid="{00000000-0005-0000-0000-00006A2E0000}"/>
    <cellStyle name="Normal 3 2 2 4" xfId="1350" xr:uid="{00000000-0005-0000-0000-00006B2E0000}"/>
    <cellStyle name="Normal 3 2 2 4 2" xfId="1773" xr:uid="{00000000-0005-0000-0000-00006C2E0000}"/>
    <cellStyle name="Normal 3 2 2 4 2 2" xfId="2612" xr:uid="{00000000-0005-0000-0000-00006D2E0000}"/>
    <cellStyle name="Normal 3 2 2 4 2 2 2" xfId="4302" xr:uid="{00000000-0005-0000-0000-00006E2E0000}"/>
    <cellStyle name="Normal 3 2 2 4 2 2 2 2" xfId="14375" xr:uid="{00000000-0005-0000-0000-00006F2E0000}"/>
    <cellStyle name="Normal 3 2 2 4 2 2 2 2 2" xfId="44706" xr:uid="{00000000-0005-0000-0000-0000702E0000}"/>
    <cellStyle name="Normal 3 2 2 4 2 2 2 2 3" xfId="29473" xr:uid="{00000000-0005-0000-0000-0000712E0000}"/>
    <cellStyle name="Normal 3 2 2 4 2 2 2 3" xfId="9355" xr:uid="{00000000-0005-0000-0000-0000722E0000}"/>
    <cellStyle name="Normal 3 2 2 4 2 2 2 3 2" xfId="39689" xr:uid="{00000000-0005-0000-0000-0000732E0000}"/>
    <cellStyle name="Normal 3 2 2 4 2 2 2 3 3" xfId="24456" xr:uid="{00000000-0005-0000-0000-0000742E0000}"/>
    <cellStyle name="Normal 3 2 2 4 2 2 2 4" xfId="34676" xr:uid="{00000000-0005-0000-0000-0000752E0000}"/>
    <cellStyle name="Normal 3 2 2 4 2 2 2 5" xfId="19443" xr:uid="{00000000-0005-0000-0000-0000762E0000}"/>
    <cellStyle name="Normal 3 2 2 4 2 2 3" xfId="5994" xr:uid="{00000000-0005-0000-0000-0000772E0000}"/>
    <cellStyle name="Normal 3 2 2 4 2 2 3 2" xfId="16046" xr:uid="{00000000-0005-0000-0000-0000782E0000}"/>
    <cellStyle name="Normal 3 2 2 4 2 2 3 2 2" xfId="46377" xr:uid="{00000000-0005-0000-0000-0000792E0000}"/>
    <cellStyle name="Normal 3 2 2 4 2 2 3 2 3" xfId="31144" xr:uid="{00000000-0005-0000-0000-00007A2E0000}"/>
    <cellStyle name="Normal 3 2 2 4 2 2 3 3" xfId="11026" xr:uid="{00000000-0005-0000-0000-00007B2E0000}"/>
    <cellStyle name="Normal 3 2 2 4 2 2 3 3 2" xfId="41360" xr:uid="{00000000-0005-0000-0000-00007C2E0000}"/>
    <cellStyle name="Normal 3 2 2 4 2 2 3 3 3" xfId="26127" xr:uid="{00000000-0005-0000-0000-00007D2E0000}"/>
    <cellStyle name="Normal 3 2 2 4 2 2 3 4" xfId="36347" xr:uid="{00000000-0005-0000-0000-00007E2E0000}"/>
    <cellStyle name="Normal 3 2 2 4 2 2 3 5" xfId="21114" xr:uid="{00000000-0005-0000-0000-00007F2E0000}"/>
    <cellStyle name="Normal 3 2 2 4 2 2 4" xfId="12704" xr:uid="{00000000-0005-0000-0000-0000802E0000}"/>
    <cellStyle name="Normal 3 2 2 4 2 2 4 2" xfId="43035" xr:uid="{00000000-0005-0000-0000-0000812E0000}"/>
    <cellStyle name="Normal 3 2 2 4 2 2 4 3" xfId="27802" xr:uid="{00000000-0005-0000-0000-0000822E0000}"/>
    <cellStyle name="Normal 3 2 2 4 2 2 5" xfId="7683" xr:uid="{00000000-0005-0000-0000-0000832E0000}"/>
    <cellStyle name="Normal 3 2 2 4 2 2 5 2" xfId="38018" xr:uid="{00000000-0005-0000-0000-0000842E0000}"/>
    <cellStyle name="Normal 3 2 2 4 2 2 5 3" xfId="22785" xr:uid="{00000000-0005-0000-0000-0000852E0000}"/>
    <cellStyle name="Normal 3 2 2 4 2 2 6" xfId="33006" xr:uid="{00000000-0005-0000-0000-0000862E0000}"/>
    <cellStyle name="Normal 3 2 2 4 2 2 7" xfId="17772" xr:uid="{00000000-0005-0000-0000-0000872E0000}"/>
    <cellStyle name="Normal 3 2 2 4 2 3" xfId="3465" xr:uid="{00000000-0005-0000-0000-0000882E0000}"/>
    <cellStyle name="Normal 3 2 2 4 2 3 2" xfId="13539" xr:uid="{00000000-0005-0000-0000-0000892E0000}"/>
    <cellStyle name="Normal 3 2 2 4 2 3 2 2" xfId="43870" xr:uid="{00000000-0005-0000-0000-00008A2E0000}"/>
    <cellStyle name="Normal 3 2 2 4 2 3 2 3" xfId="28637" xr:uid="{00000000-0005-0000-0000-00008B2E0000}"/>
    <cellStyle name="Normal 3 2 2 4 2 3 3" xfId="8519" xr:uid="{00000000-0005-0000-0000-00008C2E0000}"/>
    <cellStyle name="Normal 3 2 2 4 2 3 3 2" xfId="38853" xr:uid="{00000000-0005-0000-0000-00008D2E0000}"/>
    <cellStyle name="Normal 3 2 2 4 2 3 3 3" xfId="23620" xr:uid="{00000000-0005-0000-0000-00008E2E0000}"/>
    <cellStyle name="Normal 3 2 2 4 2 3 4" xfId="33840" xr:uid="{00000000-0005-0000-0000-00008F2E0000}"/>
    <cellStyle name="Normal 3 2 2 4 2 3 5" xfId="18607" xr:uid="{00000000-0005-0000-0000-0000902E0000}"/>
    <cellStyle name="Normal 3 2 2 4 2 4" xfId="5158" xr:uid="{00000000-0005-0000-0000-0000912E0000}"/>
    <cellStyle name="Normal 3 2 2 4 2 4 2" xfId="15210" xr:uid="{00000000-0005-0000-0000-0000922E0000}"/>
    <cellStyle name="Normal 3 2 2 4 2 4 2 2" xfId="45541" xr:uid="{00000000-0005-0000-0000-0000932E0000}"/>
    <cellStyle name="Normal 3 2 2 4 2 4 2 3" xfId="30308" xr:uid="{00000000-0005-0000-0000-0000942E0000}"/>
    <cellStyle name="Normal 3 2 2 4 2 4 3" xfId="10190" xr:uid="{00000000-0005-0000-0000-0000952E0000}"/>
    <cellStyle name="Normal 3 2 2 4 2 4 3 2" xfId="40524" xr:uid="{00000000-0005-0000-0000-0000962E0000}"/>
    <cellStyle name="Normal 3 2 2 4 2 4 3 3" xfId="25291" xr:uid="{00000000-0005-0000-0000-0000972E0000}"/>
    <cellStyle name="Normal 3 2 2 4 2 4 4" xfId="35511" xr:uid="{00000000-0005-0000-0000-0000982E0000}"/>
    <cellStyle name="Normal 3 2 2 4 2 4 5" xfId="20278" xr:uid="{00000000-0005-0000-0000-0000992E0000}"/>
    <cellStyle name="Normal 3 2 2 4 2 5" xfId="11868" xr:uid="{00000000-0005-0000-0000-00009A2E0000}"/>
    <cellStyle name="Normal 3 2 2 4 2 5 2" xfId="42199" xr:uid="{00000000-0005-0000-0000-00009B2E0000}"/>
    <cellStyle name="Normal 3 2 2 4 2 5 3" xfId="26966" xr:uid="{00000000-0005-0000-0000-00009C2E0000}"/>
    <cellStyle name="Normal 3 2 2 4 2 6" xfId="6847" xr:uid="{00000000-0005-0000-0000-00009D2E0000}"/>
    <cellStyle name="Normal 3 2 2 4 2 6 2" xfId="37182" xr:uid="{00000000-0005-0000-0000-00009E2E0000}"/>
    <cellStyle name="Normal 3 2 2 4 2 6 3" xfId="21949" xr:uid="{00000000-0005-0000-0000-00009F2E0000}"/>
    <cellStyle name="Normal 3 2 2 4 2 7" xfId="32170" xr:uid="{00000000-0005-0000-0000-0000A02E0000}"/>
    <cellStyle name="Normal 3 2 2 4 2 8" xfId="16936" xr:uid="{00000000-0005-0000-0000-0000A12E0000}"/>
    <cellStyle name="Normal 3 2 2 4 3" xfId="2194" xr:uid="{00000000-0005-0000-0000-0000A22E0000}"/>
    <cellStyle name="Normal 3 2 2 4 3 2" xfId="3884" xr:uid="{00000000-0005-0000-0000-0000A32E0000}"/>
    <cellStyle name="Normal 3 2 2 4 3 2 2" xfId="13957" xr:uid="{00000000-0005-0000-0000-0000A42E0000}"/>
    <cellStyle name="Normal 3 2 2 4 3 2 2 2" xfId="44288" xr:uid="{00000000-0005-0000-0000-0000A52E0000}"/>
    <cellStyle name="Normal 3 2 2 4 3 2 2 3" xfId="29055" xr:uid="{00000000-0005-0000-0000-0000A62E0000}"/>
    <cellStyle name="Normal 3 2 2 4 3 2 3" xfId="8937" xr:uid="{00000000-0005-0000-0000-0000A72E0000}"/>
    <cellStyle name="Normal 3 2 2 4 3 2 3 2" xfId="39271" xr:uid="{00000000-0005-0000-0000-0000A82E0000}"/>
    <cellStyle name="Normal 3 2 2 4 3 2 3 3" xfId="24038" xr:uid="{00000000-0005-0000-0000-0000A92E0000}"/>
    <cellStyle name="Normal 3 2 2 4 3 2 4" xfId="34258" xr:uid="{00000000-0005-0000-0000-0000AA2E0000}"/>
    <cellStyle name="Normal 3 2 2 4 3 2 5" xfId="19025" xr:uid="{00000000-0005-0000-0000-0000AB2E0000}"/>
    <cellStyle name="Normal 3 2 2 4 3 3" xfId="5576" xr:uid="{00000000-0005-0000-0000-0000AC2E0000}"/>
    <cellStyle name="Normal 3 2 2 4 3 3 2" xfId="15628" xr:uid="{00000000-0005-0000-0000-0000AD2E0000}"/>
    <cellStyle name="Normal 3 2 2 4 3 3 2 2" xfId="45959" xr:uid="{00000000-0005-0000-0000-0000AE2E0000}"/>
    <cellStyle name="Normal 3 2 2 4 3 3 2 3" xfId="30726" xr:uid="{00000000-0005-0000-0000-0000AF2E0000}"/>
    <cellStyle name="Normal 3 2 2 4 3 3 3" xfId="10608" xr:uid="{00000000-0005-0000-0000-0000B02E0000}"/>
    <cellStyle name="Normal 3 2 2 4 3 3 3 2" xfId="40942" xr:uid="{00000000-0005-0000-0000-0000B12E0000}"/>
    <cellStyle name="Normal 3 2 2 4 3 3 3 3" xfId="25709" xr:uid="{00000000-0005-0000-0000-0000B22E0000}"/>
    <cellStyle name="Normal 3 2 2 4 3 3 4" xfId="35929" xr:uid="{00000000-0005-0000-0000-0000B32E0000}"/>
    <cellStyle name="Normal 3 2 2 4 3 3 5" xfId="20696" xr:uid="{00000000-0005-0000-0000-0000B42E0000}"/>
    <cellStyle name="Normal 3 2 2 4 3 4" xfId="12286" xr:uid="{00000000-0005-0000-0000-0000B52E0000}"/>
    <cellStyle name="Normal 3 2 2 4 3 4 2" xfId="42617" xr:uid="{00000000-0005-0000-0000-0000B62E0000}"/>
    <cellStyle name="Normal 3 2 2 4 3 4 3" xfId="27384" xr:uid="{00000000-0005-0000-0000-0000B72E0000}"/>
    <cellStyle name="Normal 3 2 2 4 3 5" xfId="7265" xr:uid="{00000000-0005-0000-0000-0000B82E0000}"/>
    <cellStyle name="Normal 3 2 2 4 3 5 2" xfId="37600" xr:uid="{00000000-0005-0000-0000-0000B92E0000}"/>
    <cellStyle name="Normal 3 2 2 4 3 5 3" xfId="22367" xr:uid="{00000000-0005-0000-0000-0000BA2E0000}"/>
    <cellStyle name="Normal 3 2 2 4 3 6" xfId="32588" xr:uid="{00000000-0005-0000-0000-0000BB2E0000}"/>
    <cellStyle name="Normal 3 2 2 4 3 7" xfId="17354" xr:uid="{00000000-0005-0000-0000-0000BC2E0000}"/>
    <cellStyle name="Normal 3 2 2 4 4" xfId="3047" xr:uid="{00000000-0005-0000-0000-0000BD2E0000}"/>
    <cellStyle name="Normal 3 2 2 4 4 2" xfId="13121" xr:uid="{00000000-0005-0000-0000-0000BE2E0000}"/>
    <cellStyle name="Normal 3 2 2 4 4 2 2" xfId="43452" xr:uid="{00000000-0005-0000-0000-0000BF2E0000}"/>
    <cellStyle name="Normal 3 2 2 4 4 2 3" xfId="28219" xr:uid="{00000000-0005-0000-0000-0000C02E0000}"/>
    <cellStyle name="Normal 3 2 2 4 4 3" xfId="8101" xr:uid="{00000000-0005-0000-0000-0000C12E0000}"/>
    <cellStyle name="Normal 3 2 2 4 4 3 2" xfId="38435" xr:uid="{00000000-0005-0000-0000-0000C22E0000}"/>
    <cellStyle name="Normal 3 2 2 4 4 3 3" xfId="23202" xr:uid="{00000000-0005-0000-0000-0000C32E0000}"/>
    <cellStyle name="Normal 3 2 2 4 4 4" xfId="33422" xr:uid="{00000000-0005-0000-0000-0000C42E0000}"/>
    <cellStyle name="Normal 3 2 2 4 4 5" xfId="18189" xr:uid="{00000000-0005-0000-0000-0000C52E0000}"/>
    <cellStyle name="Normal 3 2 2 4 5" xfId="4740" xr:uid="{00000000-0005-0000-0000-0000C62E0000}"/>
    <cellStyle name="Normal 3 2 2 4 5 2" xfId="14792" xr:uid="{00000000-0005-0000-0000-0000C72E0000}"/>
    <cellStyle name="Normal 3 2 2 4 5 2 2" xfId="45123" xr:uid="{00000000-0005-0000-0000-0000C82E0000}"/>
    <cellStyle name="Normal 3 2 2 4 5 2 3" xfId="29890" xr:uid="{00000000-0005-0000-0000-0000C92E0000}"/>
    <cellStyle name="Normal 3 2 2 4 5 3" xfId="9772" xr:uid="{00000000-0005-0000-0000-0000CA2E0000}"/>
    <cellStyle name="Normal 3 2 2 4 5 3 2" xfId="40106" xr:uid="{00000000-0005-0000-0000-0000CB2E0000}"/>
    <cellStyle name="Normal 3 2 2 4 5 3 3" xfId="24873" xr:uid="{00000000-0005-0000-0000-0000CC2E0000}"/>
    <cellStyle name="Normal 3 2 2 4 5 4" xfId="35093" xr:uid="{00000000-0005-0000-0000-0000CD2E0000}"/>
    <cellStyle name="Normal 3 2 2 4 5 5" xfId="19860" xr:uid="{00000000-0005-0000-0000-0000CE2E0000}"/>
    <cellStyle name="Normal 3 2 2 4 6" xfId="11450" xr:uid="{00000000-0005-0000-0000-0000CF2E0000}"/>
    <cellStyle name="Normal 3 2 2 4 6 2" xfId="41781" xr:uid="{00000000-0005-0000-0000-0000D02E0000}"/>
    <cellStyle name="Normal 3 2 2 4 6 3" xfId="26548" xr:uid="{00000000-0005-0000-0000-0000D12E0000}"/>
    <cellStyle name="Normal 3 2 2 4 7" xfId="6429" xr:uid="{00000000-0005-0000-0000-0000D22E0000}"/>
    <cellStyle name="Normal 3 2 2 4 7 2" xfId="36764" xr:uid="{00000000-0005-0000-0000-0000D32E0000}"/>
    <cellStyle name="Normal 3 2 2 4 7 3" xfId="21531" xr:uid="{00000000-0005-0000-0000-0000D42E0000}"/>
    <cellStyle name="Normal 3 2 2 4 8" xfId="31752" xr:uid="{00000000-0005-0000-0000-0000D52E0000}"/>
    <cellStyle name="Normal 3 2 2 4 9" xfId="16518" xr:uid="{00000000-0005-0000-0000-0000D62E0000}"/>
    <cellStyle name="Normal 3 2 2 5" xfId="1563" xr:uid="{00000000-0005-0000-0000-0000D72E0000}"/>
    <cellStyle name="Normal 3 2 2 5 2" xfId="2404" xr:uid="{00000000-0005-0000-0000-0000D82E0000}"/>
    <cellStyle name="Normal 3 2 2 5 2 2" xfId="4094" xr:uid="{00000000-0005-0000-0000-0000D92E0000}"/>
    <cellStyle name="Normal 3 2 2 5 2 2 2" xfId="14167" xr:uid="{00000000-0005-0000-0000-0000DA2E0000}"/>
    <cellStyle name="Normal 3 2 2 5 2 2 2 2" xfId="44498" xr:uid="{00000000-0005-0000-0000-0000DB2E0000}"/>
    <cellStyle name="Normal 3 2 2 5 2 2 2 3" xfId="29265" xr:uid="{00000000-0005-0000-0000-0000DC2E0000}"/>
    <cellStyle name="Normal 3 2 2 5 2 2 3" xfId="9147" xr:uid="{00000000-0005-0000-0000-0000DD2E0000}"/>
    <cellStyle name="Normal 3 2 2 5 2 2 3 2" xfId="39481" xr:uid="{00000000-0005-0000-0000-0000DE2E0000}"/>
    <cellStyle name="Normal 3 2 2 5 2 2 3 3" xfId="24248" xr:uid="{00000000-0005-0000-0000-0000DF2E0000}"/>
    <cellStyle name="Normal 3 2 2 5 2 2 4" xfId="34468" xr:uid="{00000000-0005-0000-0000-0000E02E0000}"/>
    <cellStyle name="Normal 3 2 2 5 2 2 5" xfId="19235" xr:uid="{00000000-0005-0000-0000-0000E12E0000}"/>
    <cellStyle name="Normal 3 2 2 5 2 3" xfId="5786" xr:uid="{00000000-0005-0000-0000-0000E22E0000}"/>
    <cellStyle name="Normal 3 2 2 5 2 3 2" xfId="15838" xr:uid="{00000000-0005-0000-0000-0000E32E0000}"/>
    <cellStyle name="Normal 3 2 2 5 2 3 2 2" xfId="46169" xr:uid="{00000000-0005-0000-0000-0000E42E0000}"/>
    <cellStyle name="Normal 3 2 2 5 2 3 2 3" xfId="30936" xr:uid="{00000000-0005-0000-0000-0000E52E0000}"/>
    <cellStyle name="Normal 3 2 2 5 2 3 3" xfId="10818" xr:uid="{00000000-0005-0000-0000-0000E62E0000}"/>
    <cellStyle name="Normal 3 2 2 5 2 3 3 2" xfId="41152" xr:uid="{00000000-0005-0000-0000-0000E72E0000}"/>
    <cellStyle name="Normal 3 2 2 5 2 3 3 3" xfId="25919" xr:uid="{00000000-0005-0000-0000-0000E82E0000}"/>
    <cellStyle name="Normal 3 2 2 5 2 3 4" xfId="36139" xr:uid="{00000000-0005-0000-0000-0000E92E0000}"/>
    <cellStyle name="Normal 3 2 2 5 2 3 5" xfId="20906" xr:uid="{00000000-0005-0000-0000-0000EA2E0000}"/>
    <cellStyle name="Normal 3 2 2 5 2 4" xfId="12496" xr:uid="{00000000-0005-0000-0000-0000EB2E0000}"/>
    <cellStyle name="Normal 3 2 2 5 2 4 2" xfId="42827" xr:uid="{00000000-0005-0000-0000-0000EC2E0000}"/>
    <cellStyle name="Normal 3 2 2 5 2 4 3" xfId="27594" xr:uid="{00000000-0005-0000-0000-0000ED2E0000}"/>
    <cellStyle name="Normal 3 2 2 5 2 5" xfId="7475" xr:uid="{00000000-0005-0000-0000-0000EE2E0000}"/>
    <cellStyle name="Normal 3 2 2 5 2 5 2" xfId="37810" xr:uid="{00000000-0005-0000-0000-0000EF2E0000}"/>
    <cellStyle name="Normal 3 2 2 5 2 5 3" xfId="22577" xr:uid="{00000000-0005-0000-0000-0000F02E0000}"/>
    <cellStyle name="Normal 3 2 2 5 2 6" xfId="32798" xr:uid="{00000000-0005-0000-0000-0000F12E0000}"/>
    <cellStyle name="Normal 3 2 2 5 2 7" xfId="17564" xr:uid="{00000000-0005-0000-0000-0000F22E0000}"/>
    <cellStyle name="Normal 3 2 2 5 3" xfId="3257" xr:uid="{00000000-0005-0000-0000-0000F32E0000}"/>
    <cellStyle name="Normal 3 2 2 5 3 2" xfId="13331" xr:uid="{00000000-0005-0000-0000-0000F42E0000}"/>
    <cellStyle name="Normal 3 2 2 5 3 2 2" xfId="43662" xr:uid="{00000000-0005-0000-0000-0000F52E0000}"/>
    <cellStyle name="Normal 3 2 2 5 3 2 3" xfId="28429" xr:uid="{00000000-0005-0000-0000-0000F62E0000}"/>
    <cellStyle name="Normal 3 2 2 5 3 3" xfId="8311" xr:uid="{00000000-0005-0000-0000-0000F72E0000}"/>
    <cellStyle name="Normal 3 2 2 5 3 3 2" xfId="38645" xr:uid="{00000000-0005-0000-0000-0000F82E0000}"/>
    <cellStyle name="Normal 3 2 2 5 3 3 3" xfId="23412" xr:uid="{00000000-0005-0000-0000-0000F92E0000}"/>
    <cellStyle name="Normal 3 2 2 5 3 4" xfId="33632" xr:uid="{00000000-0005-0000-0000-0000FA2E0000}"/>
    <cellStyle name="Normal 3 2 2 5 3 5" xfId="18399" xr:uid="{00000000-0005-0000-0000-0000FB2E0000}"/>
    <cellStyle name="Normal 3 2 2 5 4" xfId="4950" xr:uid="{00000000-0005-0000-0000-0000FC2E0000}"/>
    <cellStyle name="Normal 3 2 2 5 4 2" xfId="15002" xr:uid="{00000000-0005-0000-0000-0000FD2E0000}"/>
    <cellStyle name="Normal 3 2 2 5 4 2 2" xfId="45333" xr:uid="{00000000-0005-0000-0000-0000FE2E0000}"/>
    <cellStyle name="Normal 3 2 2 5 4 2 3" xfId="30100" xr:uid="{00000000-0005-0000-0000-0000FF2E0000}"/>
    <cellStyle name="Normal 3 2 2 5 4 3" xfId="9982" xr:uid="{00000000-0005-0000-0000-0000002F0000}"/>
    <cellStyle name="Normal 3 2 2 5 4 3 2" xfId="40316" xr:uid="{00000000-0005-0000-0000-0000012F0000}"/>
    <cellStyle name="Normal 3 2 2 5 4 3 3" xfId="25083" xr:uid="{00000000-0005-0000-0000-0000022F0000}"/>
    <cellStyle name="Normal 3 2 2 5 4 4" xfId="35303" xr:uid="{00000000-0005-0000-0000-0000032F0000}"/>
    <cellStyle name="Normal 3 2 2 5 4 5" xfId="20070" xr:uid="{00000000-0005-0000-0000-0000042F0000}"/>
    <cellStyle name="Normal 3 2 2 5 5" xfId="11660" xr:uid="{00000000-0005-0000-0000-0000052F0000}"/>
    <cellStyle name="Normal 3 2 2 5 5 2" xfId="41991" xr:uid="{00000000-0005-0000-0000-0000062F0000}"/>
    <cellStyle name="Normal 3 2 2 5 5 3" xfId="26758" xr:uid="{00000000-0005-0000-0000-0000072F0000}"/>
    <cellStyle name="Normal 3 2 2 5 6" xfId="6639" xr:uid="{00000000-0005-0000-0000-0000082F0000}"/>
    <cellStyle name="Normal 3 2 2 5 6 2" xfId="36974" xr:uid="{00000000-0005-0000-0000-0000092F0000}"/>
    <cellStyle name="Normal 3 2 2 5 6 3" xfId="21741" xr:uid="{00000000-0005-0000-0000-00000A2F0000}"/>
    <cellStyle name="Normal 3 2 2 5 7" xfId="31962" xr:uid="{00000000-0005-0000-0000-00000B2F0000}"/>
    <cellStyle name="Normal 3 2 2 5 8" xfId="16728" xr:uid="{00000000-0005-0000-0000-00000C2F0000}"/>
    <cellStyle name="Normal 3 2 2 6" xfId="1984" xr:uid="{00000000-0005-0000-0000-00000D2F0000}"/>
    <cellStyle name="Normal 3 2 2 6 2" xfId="3676" xr:uid="{00000000-0005-0000-0000-00000E2F0000}"/>
    <cellStyle name="Normal 3 2 2 6 2 2" xfId="13749" xr:uid="{00000000-0005-0000-0000-00000F2F0000}"/>
    <cellStyle name="Normal 3 2 2 6 2 2 2" xfId="44080" xr:uid="{00000000-0005-0000-0000-0000102F0000}"/>
    <cellStyle name="Normal 3 2 2 6 2 2 3" xfId="28847" xr:uid="{00000000-0005-0000-0000-0000112F0000}"/>
    <cellStyle name="Normal 3 2 2 6 2 3" xfId="8729" xr:uid="{00000000-0005-0000-0000-0000122F0000}"/>
    <cellStyle name="Normal 3 2 2 6 2 3 2" xfId="39063" xr:uid="{00000000-0005-0000-0000-0000132F0000}"/>
    <cellStyle name="Normal 3 2 2 6 2 3 3" xfId="23830" xr:uid="{00000000-0005-0000-0000-0000142F0000}"/>
    <cellStyle name="Normal 3 2 2 6 2 4" xfId="34050" xr:uid="{00000000-0005-0000-0000-0000152F0000}"/>
    <cellStyle name="Normal 3 2 2 6 2 5" xfId="18817" xr:uid="{00000000-0005-0000-0000-0000162F0000}"/>
    <cellStyle name="Normal 3 2 2 6 3" xfId="5368" xr:uid="{00000000-0005-0000-0000-0000172F0000}"/>
    <cellStyle name="Normal 3 2 2 6 3 2" xfId="15420" xr:uid="{00000000-0005-0000-0000-0000182F0000}"/>
    <cellStyle name="Normal 3 2 2 6 3 2 2" xfId="45751" xr:uid="{00000000-0005-0000-0000-0000192F0000}"/>
    <cellStyle name="Normal 3 2 2 6 3 2 3" xfId="30518" xr:uid="{00000000-0005-0000-0000-00001A2F0000}"/>
    <cellStyle name="Normal 3 2 2 6 3 3" xfId="10400" xr:uid="{00000000-0005-0000-0000-00001B2F0000}"/>
    <cellStyle name="Normal 3 2 2 6 3 3 2" xfId="40734" xr:uid="{00000000-0005-0000-0000-00001C2F0000}"/>
    <cellStyle name="Normal 3 2 2 6 3 3 3" xfId="25501" xr:uid="{00000000-0005-0000-0000-00001D2F0000}"/>
    <cellStyle name="Normal 3 2 2 6 3 4" xfId="35721" xr:uid="{00000000-0005-0000-0000-00001E2F0000}"/>
    <cellStyle name="Normal 3 2 2 6 3 5" xfId="20488" xr:uid="{00000000-0005-0000-0000-00001F2F0000}"/>
    <cellStyle name="Normal 3 2 2 6 4" xfId="12078" xr:uid="{00000000-0005-0000-0000-0000202F0000}"/>
    <cellStyle name="Normal 3 2 2 6 4 2" xfId="42409" xr:uid="{00000000-0005-0000-0000-0000212F0000}"/>
    <cellStyle name="Normal 3 2 2 6 4 3" xfId="27176" xr:uid="{00000000-0005-0000-0000-0000222F0000}"/>
    <cellStyle name="Normal 3 2 2 6 5" xfId="7057" xr:uid="{00000000-0005-0000-0000-0000232F0000}"/>
    <cellStyle name="Normal 3 2 2 6 5 2" xfId="37392" xr:uid="{00000000-0005-0000-0000-0000242F0000}"/>
    <cellStyle name="Normal 3 2 2 6 5 3" xfId="22159" xr:uid="{00000000-0005-0000-0000-0000252F0000}"/>
    <cellStyle name="Normal 3 2 2 6 6" xfId="32380" xr:uid="{00000000-0005-0000-0000-0000262F0000}"/>
    <cellStyle name="Normal 3 2 2 6 7" xfId="17146" xr:uid="{00000000-0005-0000-0000-0000272F0000}"/>
    <cellStyle name="Normal 3 2 2 7" xfId="2835" xr:uid="{00000000-0005-0000-0000-0000282F0000}"/>
    <cellStyle name="Normal 3 2 2 7 2" xfId="12913" xr:uid="{00000000-0005-0000-0000-0000292F0000}"/>
    <cellStyle name="Normal 3 2 2 7 2 2" xfId="43244" xr:uid="{00000000-0005-0000-0000-00002A2F0000}"/>
    <cellStyle name="Normal 3 2 2 7 2 3" xfId="28011" xr:uid="{00000000-0005-0000-0000-00002B2F0000}"/>
    <cellStyle name="Normal 3 2 2 7 3" xfId="7893" xr:uid="{00000000-0005-0000-0000-00002C2F0000}"/>
    <cellStyle name="Normal 3 2 2 7 3 2" xfId="38227" xr:uid="{00000000-0005-0000-0000-00002D2F0000}"/>
    <cellStyle name="Normal 3 2 2 7 3 3" xfId="22994" xr:uid="{00000000-0005-0000-0000-00002E2F0000}"/>
    <cellStyle name="Normal 3 2 2 7 4" xfId="33214" xr:uid="{00000000-0005-0000-0000-00002F2F0000}"/>
    <cellStyle name="Normal 3 2 2 7 5" xfId="17981" xr:uid="{00000000-0005-0000-0000-0000302F0000}"/>
    <cellStyle name="Normal 3 2 2 8" xfId="4529" xr:uid="{00000000-0005-0000-0000-0000312F0000}"/>
    <cellStyle name="Normal 3 2 2 8 2" xfId="14584" xr:uid="{00000000-0005-0000-0000-0000322F0000}"/>
    <cellStyle name="Normal 3 2 2 8 2 2" xfId="44915" xr:uid="{00000000-0005-0000-0000-0000332F0000}"/>
    <cellStyle name="Normal 3 2 2 8 2 3" xfId="29682" xr:uid="{00000000-0005-0000-0000-0000342F0000}"/>
    <cellStyle name="Normal 3 2 2 8 3" xfId="9564" xr:uid="{00000000-0005-0000-0000-0000352F0000}"/>
    <cellStyle name="Normal 3 2 2 8 3 2" xfId="39898" xr:uid="{00000000-0005-0000-0000-0000362F0000}"/>
    <cellStyle name="Normal 3 2 2 8 3 3" xfId="24665" xr:uid="{00000000-0005-0000-0000-0000372F0000}"/>
    <cellStyle name="Normal 3 2 2 8 4" xfId="34885" xr:uid="{00000000-0005-0000-0000-0000382F0000}"/>
    <cellStyle name="Normal 3 2 2 8 5" xfId="19652" xr:uid="{00000000-0005-0000-0000-0000392F0000}"/>
    <cellStyle name="Normal 3 2 2 9" xfId="11240" xr:uid="{00000000-0005-0000-0000-00003A2F0000}"/>
    <cellStyle name="Normal 3 2 2 9 2" xfId="41573" xr:uid="{00000000-0005-0000-0000-00003B2F0000}"/>
    <cellStyle name="Normal 3 2 2 9 3" xfId="26340" xr:uid="{00000000-0005-0000-0000-00003C2F0000}"/>
    <cellStyle name="Normal 3 2 3" xfId="530" xr:uid="{00000000-0005-0000-0000-00003D2F0000}"/>
    <cellStyle name="Normal 3 2 4" xfId="31497" xr:uid="{00000000-0005-0000-0000-00003E2F0000}"/>
    <cellStyle name="Normal 3 3" xfId="852" xr:uid="{00000000-0005-0000-0000-00003F2F0000}"/>
    <cellStyle name="Normal 3 3 10" xfId="6220" xr:uid="{00000000-0005-0000-0000-0000402F0000}"/>
    <cellStyle name="Normal 3 3 10 2" xfId="36557" xr:uid="{00000000-0005-0000-0000-0000412F0000}"/>
    <cellStyle name="Normal 3 3 10 3" xfId="21324" xr:uid="{00000000-0005-0000-0000-0000422F0000}"/>
    <cellStyle name="Normal 3 3 11" xfId="31548" xr:uid="{00000000-0005-0000-0000-0000432F0000}"/>
    <cellStyle name="Normal 3 3 12" xfId="16309" xr:uid="{00000000-0005-0000-0000-0000442F0000}"/>
    <cellStyle name="Normal 3 3 13" xfId="46661" xr:uid="{00000000-0005-0000-0000-0000452F0000}"/>
    <cellStyle name="Normal 3 3 2" xfId="1184" xr:uid="{00000000-0005-0000-0000-0000462F0000}"/>
    <cellStyle name="Normal 3 3 2 10" xfId="31600" xr:uid="{00000000-0005-0000-0000-0000472F0000}"/>
    <cellStyle name="Normal 3 3 2 11" xfId="16363" xr:uid="{00000000-0005-0000-0000-0000482F0000}"/>
    <cellStyle name="Normal 3 3 2 2" xfId="1292" xr:uid="{00000000-0005-0000-0000-0000492F0000}"/>
    <cellStyle name="Normal 3 3 2 2 10" xfId="16467" xr:uid="{00000000-0005-0000-0000-00004A2F0000}"/>
    <cellStyle name="Normal 3 3 2 2 2" xfId="1509" xr:uid="{00000000-0005-0000-0000-00004B2F0000}"/>
    <cellStyle name="Normal 3 3 2 2 2 2" xfId="1930" xr:uid="{00000000-0005-0000-0000-00004C2F0000}"/>
    <cellStyle name="Normal 3 3 2 2 2 2 2" xfId="2769" xr:uid="{00000000-0005-0000-0000-00004D2F0000}"/>
    <cellStyle name="Normal 3 3 2 2 2 2 2 2" xfId="4459" xr:uid="{00000000-0005-0000-0000-00004E2F0000}"/>
    <cellStyle name="Normal 3 3 2 2 2 2 2 2 2" xfId="14532" xr:uid="{00000000-0005-0000-0000-00004F2F0000}"/>
    <cellStyle name="Normal 3 3 2 2 2 2 2 2 2 2" xfId="44863" xr:uid="{00000000-0005-0000-0000-0000502F0000}"/>
    <cellStyle name="Normal 3 3 2 2 2 2 2 2 2 3" xfId="29630" xr:uid="{00000000-0005-0000-0000-0000512F0000}"/>
    <cellStyle name="Normal 3 3 2 2 2 2 2 2 3" xfId="9512" xr:uid="{00000000-0005-0000-0000-0000522F0000}"/>
    <cellStyle name="Normal 3 3 2 2 2 2 2 2 3 2" xfId="39846" xr:uid="{00000000-0005-0000-0000-0000532F0000}"/>
    <cellStyle name="Normal 3 3 2 2 2 2 2 2 3 3" xfId="24613" xr:uid="{00000000-0005-0000-0000-0000542F0000}"/>
    <cellStyle name="Normal 3 3 2 2 2 2 2 2 4" xfId="34833" xr:uid="{00000000-0005-0000-0000-0000552F0000}"/>
    <cellStyle name="Normal 3 3 2 2 2 2 2 2 5" xfId="19600" xr:uid="{00000000-0005-0000-0000-0000562F0000}"/>
    <cellStyle name="Normal 3 3 2 2 2 2 2 3" xfId="6151" xr:uid="{00000000-0005-0000-0000-0000572F0000}"/>
    <cellStyle name="Normal 3 3 2 2 2 2 2 3 2" xfId="16203" xr:uid="{00000000-0005-0000-0000-0000582F0000}"/>
    <cellStyle name="Normal 3 3 2 2 2 2 2 3 2 2" xfId="46534" xr:uid="{00000000-0005-0000-0000-0000592F0000}"/>
    <cellStyle name="Normal 3 3 2 2 2 2 2 3 2 3" xfId="31301" xr:uid="{00000000-0005-0000-0000-00005A2F0000}"/>
    <cellStyle name="Normal 3 3 2 2 2 2 2 3 3" xfId="11183" xr:uid="{00000000-0005-0000-0000-00005B2F0000}"/>
    <cellStyle name="Normal 3 3 2 2 2 2 2 3 3 2" xfId="41517" xr:uid="{00000000-0005-0000-0000-00005C2F0000}"/>
    <cellStyle name="Normal 3 3 2 2 2 2 2 3 3 3" xfId="26284" xr:uid="{00000000-0005-0000-0000-00005D2F0000}"/>
    <cellStyle name="Normal 3 3 2 2 2 2 2 3 4" xfId="36504" xr:uid="{00000000-0005-0000-0000-00005E2F0000}"/>
    <cellStyle name="Normal 3 3 2 2 2 2 2 3 5" xfId="21271" xr:uid="{00000000-0005-0000-0000-00005F2F0000}"/>
    <cellStyle name="Normal 3 3 2 2 2 2 2 4" xfId="12861" xr:uid="{00000000-0005-0000-0000-0000602F0000}"/>
    <cellStyle name="Normal 3 3 2 2 2 2 2 4 2" xfId="43192" xr:uid="{00000000-0005-0000-0000-0000612F0000}"/>
    <cellStyle name="Normal 3 3 2 2 2 2 2 4 3" xfId="27959" xr:uid="{00000000-0005-0000-0000-0000622F0000}"/>
    <cellStyle name="Normal 3 3 2 2 2 2 2 5" xfId="7840" xr:uid="{00000000-0005-0000-0000-0000632F0000}"/>
    <cellStyle name="Normal 3 3 2 2 2 2 2 5 2" xfId="38175" xr:uid="{00000000-0005-0000-0000-0000642F0000}"/>
    <cellStyle name="Normal 3 3 2 2 2 2 2 5 3" xfId="22942" xr:uid="{00000000-0005-0000-0000-0000652F0000}"/>
    <cellStyle name="Normal 3 3 2 2 2 2 2 6" xfId="33163" xr:uid="{00000000-0005-0000-0000-0000662F0000}"/>
    <cellStyle name="Normal 3 3 2 2 2 2 2 7" xfId="17929" xr:uid="{00000000-0005-0000-0000-0000672F0000}"/>
    <cellStyle name="Normal 3 3 2 2 2 2 3" xfId="3622" xr:uid="{00000000-0005-0000-0000-0000682F0000}"/>
    <cellStyle name="Normal 3 3 2 2 2 2 3 2" xfId="13696" xr:uid="{00000000-0005-0000-0000-0000692F0000}"/>
    <cellStyle name="Normal 3 3 2 2 2 2 3 2 2" xfId="44027" xr:uid="{00000000-0005-0000-0000-00006A2F0000}"/>
    <cellStyle name="Normal 3 3 2 2 2 2 3 2 3" xfId="28794" xr:uid="{00000000-0005-0000-0000-00006B2F0000}"/>
    <cellStyle name="Normal 3 3 2 2 2 2 3 3" xfId="8676" xr:uid="{00000000-0005-0000-0000-00006C2F0000}"/>
    <cellStyle name="Normal 3 3 2 2 2 2 3 3 2" xfId="39010" xr:uid="{00000000-0005-0000-0000-00006D2F0000}"/>
    <cellStyle name="Normal 3 3 2 2 2 2 3 3 3" xfId="23777" xr:uid="{00000000-0005-0000-0000-00006E2F0000}"/>
    <cellStyle name="Normal 3 3 2 2 2 2 3 4" xfId="33997" xr:uid="{00000000-0005-0000-0000-00006F2F0000}"/>
    <cellStyle name="Normal 3 3 2 2 2 2 3 5" xfId="18764" xr:uid="{00000000-0005-0000-0000-0000702F0000}"/>
    <cellStyle name="Normal 3 3 2 2 2 2 4" xfId="5315" xr:uid="{00000000-0005-0000-0000-0000712F0000}"/>
    <cellStyle name="Normal 3 3 2 2 2 2 4 2" xfId="15367" xr:uid="{00000000-0005-0000-0000-0000722F0000}"/>
    <cellStyle name="Normal 3 3 2 2 2 2 4 2 2" xfId="45698" xr:uid="{00000000-0005-0000-0000-0000732F0000}"/>
    <cellStyle name="Normal 3 3 2 2 2 2 4 2 3" xfId="30465" xr:uid="{00000000-0005-0000-0000-0000742F0000}"/>
    <cellStyle name="Normal 3 3 2 2 2 2 4 3" xfId="10347" xr:uid="{00000000-0005-0000-0000-0000752F0000}"/>
    <cellStyle name="Normal 3 3 2 2 2 2 4 3 2" xfId="40681" xr:uid="{00000000-0005-0000-0000-0000762F0000}"/>
    <cellStyle name="Normal 3 3 2 2 2 2 4 3 3" xfId="25448" xr:uid="{00000000-0005-0000-0000-0000772F0000}"/>
    <cellStyle name="Normal 3 3 2 2 2 2 4 4" xfId="35668" xr:uid="{00000000-0005-0000-0000-0000782F0000}"/>
    <cellStyle name="Normal 3 3 2 2 2 2 4 5" xfId="20435" xr:uid="{00000000-0005-0000-0000-0000792F0000}"/>
    <cellStyle name="Normal 3 3 2 2 2 2 5" xfId="12025" xr:uid="{00000000-0005-0000-0000-00007A2F0000}"/>
    <cellStyle name="Normal 3 3 2 2 2 2 5 2" xfId="42356" xr:uid="{00000000-0005-0000-0000-00007B2F0000}"/>
    <cellStyle name="Normal 3 3 2 2 2 2 5 3" xfId="27123" xr:uid="{00000000-0005-0000-0000-00007C2F0000}"/>
    <cellStyle name="Normal 3 3 2 2 2 2 6" xfId="7004" xr:uid="{00000000-0005-0000-0000-00007D2F0000}"/>
    <cellStyle name="Normal 3 3 2 2 2 2 6 2" xfId="37339" xr:uid="{00000000-0005-0000-0000-00007E2F0000}"/>
    <cellStyle name="Normal 3 3 2 2 2 2 6 3" xfId="22106" xr:uid="{00000000-0005-0000-0000-00007F2F0000}"/>
    <cellStyle name="Normal 3 3 2 2 2 2 7" xfId="32327" xr:uid="{00000000-0005-0000-0000-0000802F0000}"/>
    <cellStyle name="Normal 3 3 2 2 2 2 8" xfId="17093" xr:uid="{00000000-0005-0000-0000-0000812F0000}"/>
    <cellStyle name="Normal 3 3 2 2 2 3" xfId="2351" xr:uid="{00000000-0005-0000-0000-0000822F0000}"/>
    <cellStyle name="Normal 3 3 2 2 2 3 2" xfId="4041" xr:uid="{00000000-0005-0000-0000-0000832F0000}"/>
    <cellStyle name="Normal 3 3 2 2 2 3 2 2" xfId="14114" xr:uid="{00000000-0005-0000-0000-0000842F0000}"/>
    <cellStyle name="Normal 3 3 2 2 2 3 2 2 2" xfId="44445" xr:uid="{00000000-0005-0000-0000-0000852F0000}"/>
    <cellStyle name="Normal 3 3 2 2 2 3 2 2 3" xfId="29212" xr:uid="{00000000-0005-0000-0000-0000862F0000}"/>
    <cellStyle name="Normal 3 3 2 2 2 3 2 3" xfId="9094" xr:uid="{00000000-0005-0000-0000-0000872F0000}"/>
    <cellStyle name="Normal 3 3 2 2 2 3 2 3 2" xfId="39428" xr:uid="{00000000-0005-0000-0000-0000882F0000}"/>
    <cellStyle name="Normal 3 3 2 2 2 3 2 3 3" xfId="24195" xr:uid="{00000000-0005-0000-0000-0000892F0000}"/>
    <cellStyle name="Normal 3 3 2 2 2 3 2 4" xfId="34415" xr:uid="{00000000-0005-0000-0000-00008A2F0000}"/>
    <cellStyle name="Normal 3 3 2 2 2 3 2 5" xfId="19182" xr:uid="{00000000-0005-0000-0000-00008B2F0000}"/>
    <cellStyle name="Normal 3 3 2 2 2 3 3" xfId="5733" xr:uid="{00000000-0005-0000-0000-00008C2F0000}"/>
    <cellStyle name="Normal 3 3 2 2 2 3 3 2" xfId="15785" xr:uid="{00000000-0005-0000-0000-00008D2F0000}"/>
    <cellStyle name="Normal 3 3 2 2 2 3 3 2 2" xfId="46116" xr:uid="{00000000-0005-0000-0000-00008E2F0000}"/>
    <cellStyle name="Normal 3 3 2 2 2 3 3 2 3" xfId="30883" xr:uid="{00000000-0005-0000-0000-00008F2F0000}"/>
    <cellStyle name="Normal 3 3 2 2 2 3 3 3" xfId="10765" xr:uid="{00000000-0005-0000-0000-0000902F0000}"/>
    <cellStyle name="Normal 3 3 2 2 2 3 3 3 2" xfId="41099" xr:uid="{00000000-0005-0000-0000-0000912F0000}"/>
    <cellStyle name="Normal 3 3 2 2 2 3 3 3 3" xfId="25866" xr:uid="{00000000-0005-0000-0000-0000922F0000}"/>
    <cellStyle name="Normal 3 3 2 2 2 3 3 4" xfId="36086" xr:uid="{00000000-0005-0000-0000-0000932F0000}"/>
    <cellStyle name="Normal 3 3 2 2 2 3 3 5" xfId="20853" xr:uid="{00000000-0005-0000-0000-0000942F0000}"/>
    <cellStyle name="Normal 3 3 2 2 2 3 4" xfId="12443" xr:uid="{00000000-0005-0000-0000-0000952F0000}"/>
    <cellStyle name="Normal 3 3 2 2 2 3 4 2" xfId="42774" xr:uid="{00000000-0005-0000-0000-0000962F0000}"/>
    <cellStyle name="Normal 3 3 2 2 2 3 4 3" xfId="27541" xr:uid="{00000000-0005-0000-0000-0000972F0000}"/>
    <cellStyle name="Normal 3 3 2 2 2 3 5" xfId="7422" xr:uid="{00000000-0005-0000-0000-0000982F0000}"/>
    <cellStyle name="Normal 3 3 2 2 2 3 5 2" xfId="37757" xr:uid="{00000000-0005-0000-0000-0000992F0000}"/>
    <cellStyle name="Normal 3 3 2 2 2 3 5 3" xfId="22524" xr:uid="{00000000-0005-0000-0000-00009A2F0000}"/>
    <cellStyle name="Normal 3 3 2 2 2 3 6" xfId="32745" xr:uid="{00000000-0005-0000-0000-00009B2F0000}"/>
    <cellStyle name="Normal 3 3 2 2 2 3 7" xfId="17511" xr:uid="{00000000-0005-0000-0000-00009C2F0000}"/>
    <cellStyle name="Normal 3 3 2 2 2 4" xfId="3204" xr:uid="{00000000-0005-0000-0000-00009D2F0000}"/>
    <cellStyle name="Normal 3 3 2 2 2 4 2" xfId="13278" xr:uid="{00000000-0005-0000-0000-00009E2F0000}"/>
    <cellStyle name="Normal 3 3 2 2 2 4 2 2" xfId="43609" xr:uid="{00000000-0005-0000-0000-00009F2F0000}"/>
    <cellStyle name="Normal 3 3 2 2 2 4 2 3" xfId="28376" xr:uid="{00000000-0005-0000-0000-0000A02F0000}"/>
    <cellStyle name="Normal 3 3 2 2 2 4 3" xfId="8258" xr:uid="{00000000-0005-0000-0000-0000A12F0000}"/>
    <cellStyle name="Normal 3 3 2 2 2 4 3 2" xfId="38592" xr:uid="{00000000-0005-0000-0000-0000A22F0000}"/>
    <cellStyle name="Normal 3 3 2 2 2 4 3 3" xfId="23359" xr:uid="{00000000-0005-0000-0000-0000A32F0000}"/>
    <cellStyle name="Normal 3 3 2 2 2 4 4" xfId="33579" xr:uid="{00000000-0005-0000-0000-0000A42F0000}"/>
    <cellStyle name="Normal 3 3 2 2 2 4 5" xfId="18346" xr:uid="{00000000-0005-0000-0000-0000A52F0000}"/>
    <cellStyle name="Normal 3 3 2 2 2 5" xfId="4897" xr:uid="{00000000-0005-0000-0000-0000A62F0000}"/>
    <cellStyle name="Normal 3 3 2 2 2 5 2" xfId="14949" xr:uid="{00000000-0005-0000-0000-0000A72F0000}"/>
    <cellStyle name="Normal 3 3 2 2 2 5 2 2" xfId="45280" xr:uid="{00000000-0005-0000-0000-0000A82F0000}"/>
    <cellStyle name="Normal 3 3 2 2 2 5 2 3" xfId="30047" xr:uid="{00000000-0005-0000-0000-0000A92F0000}"/>
    <cellStyle name="Normal 3 3 2 2 2 5 3" xfId="9929" xr:uid="{00000000-0005-0000-0000-0000AA2F0000}"/>
    <cellStyle name="Normal 3 3 2 2 2 5 3 2" xfId="40263" xr:uid="{00000000-0005-0000-0000-0000AB2F0000}"/>
    <cellStyle name="Normal 3 3 2 2 2 5 3 3" xfId="25030" xr:uid="{00000000-0005-0000-0000-0000AC2F0000}"/>
    <cellStyle name="Normal 3 3 2 2 2 5 4" xfId="35250" xr:uid="{00000000-0005-0000-0000-0000AD2F0000}"/>
    <cellStyle name="Normal 3 3 2 2 2 5 5" xfId="20017" xr:uid="{00000000-0005-0000-0000-0000AE2F0000}"/>
    <cellStyle name="Normal 3 3 2 2 2 6" xfId="11607" xr:uid="{00000000-0005-0000-0000-0000AF2F0000}"/>
    <cellStyle name="Normal 3 3 2 2 2 6 2" xfId="41938" xr:uid="{00000000-0005-0000-0000-0000B02F0000}"/>
    <cellStyle name="Normal 3 3 2 2 2 6 3" xfId="26705" xr:uid="{00000000-0005-0000-0000-0000B12F0000}"/>
    <cellStyle name="Normal 3 3 2 2 2 7" xfId="6586" xr:uid="{00000000-0005-0000-0000-0000B22F0000}"/>
    <cellStyle name="Normal 3 3 2 2 2 7 2" xfId="36921" xr:uid="{00000000-0005-0000-0000-0000B32F0000}"/>
    <cellStyle name="Normal 3 3 2 2 2 7 3" xfId="21688" xr:uid="{00000000-0005-0000-0000-0000B42F0000}"/>
    <cellStyle name="Normal 3 3 2 2 2 8" xfId="31909" xr:uid="{00000000-0005-0000-0000-0000B52F0000}"/>
    <cellStyle name="Normal 3 3 2 2 2 9" xfId="16675" xr:uid="{00000000-0005-0000-0000-0000B62F0000}"/>
    <cellStyle name="Normal 3 3 2 2 3" xfId="1722" xr:uid="{00000000-0005-0000-0000-0000B72F0000}"/>
    <cellStyle name="Normal 3 3 2 2 3 2" xfId="2561" xr:uid="{00000000-0005-0000-0000-0000B82F0000}"/>
    <cellStyle name="Normal 3 3 2 2 3 2 2" xfId="4251" xr:uid="{00000000-0005-0000-0000-0000B92F0000}"/>
    <cellStyle name="Normal 3 3 2 2 3 2 2 2" xfId="14324" xr:uid="{00000000-0005-0000-0000-0000BA2F0000}"/>
    <cellStyle name="Normal 3 3 2 2 3 2 2 2 2" xfId="44655" xr:uid="{00000000-0005-0000-0000-0000BB2F0000}"/>
    <cellStyle name="Normal 3 3 2 2 3 2 2 2 3" xfId="29422" xr:uid="{00000000-0005-0000-0000-0000BC2F0000}"/>
    <cellStyle name="Normal 3 3 2 2 3 2 2 3" xfId="9304" xr:uid="{00000000-0005-0000-0000-0000BD2F0000}"/>
    <cellStyle name="Normal 3 3 2 2 3 2 2 3 2" xfId="39638" xr:uid="{00000000-0005-0000-0000-0000BE2F0000}"/>
    <cellStyle name="Normal 3 3 2 2 3 2 2 3 3" xfId="24405" xr:uid="{00000000-0005-0000-0000-0000BF2F0000}"/>
    <cellStyle name="Normal 3 3 2 2 3 2 2 4" xfId="34625" xr:uid="{00000000-0005-0000-0000-0000C02F0000}"/>
    <cellStyle name="Normal 3 3 2 2 3 2 2 5" xfId="19392" xr:uid="{00000000-0005-0000-0000-0000C12F0000}"/>
    <cellStyle name="Normal 3 3 2 2 3 2 3" xfId="5943" xr:uid="{00000000-0005-0000-0000-0000C22F0000}"/>
    <cellStyle name="Normal 3 3 2 2 3 2 3 2" xfId="15995" xr:uid="{00000000-0005-0000-0000-0000C32F0000}"/>
    <cellStyle name="Normal 3 3 2 2 3 2 3 2 2" xfId="46326" xr:uid="{00000000-0005-0000-0000-0000C42F0000}"/>
    <cellStyle name="Normal 3 3 2 2 3 2 3 2 3" xfId="31093" xr:uid="{00000000-0005-0000-0000-0000C52F0000}"/>
    <cellStyle name="Normal 3 3 2 2 3 2 3 3" xfId="10975" xr:uid="{00000000-0005-0000-0000-0000C62F0000}"/>
    <cellStyle name="Normal 3 3 2 2 3 2 3 3 2" xfId="41309" xr:uid="{00000000-0005-0000-0000-0000C72F0000}"/>
    <cellStyle name="Normal 3 3 2 2 3 2 3 3 3" xfId="26076" xr:uid="{00000000-0005-0000-0000-0000C82F0000}"/>
    <cellStyle name="Normal 3 3 2 2 3 2 3 4" xfId="36296" xr:uid="{00000000-0005-0000-0000-0000C92F0000}"/>
    <cellStyle name="Normal 3 3 2 2 3 2 3 5" xfId="21063" xr:uid="{00000000-0005-0000-0000-0000CA2F0000}"/>
    <cellStyle name="Normal 3 3 2 2 3 2 4" xfId="12653" xr:uid="{00000000-0005-0000-0000-0000CB2F0000}"/>
    <cellStyle name="Normal 3 3 2 2 3 2 4 2" xfId="42984" xr:uid="{00000000-0005-0000-0000-0000CC2F0000}"/>
    <cellStyle name="Normal 3 3 2 2 3 2 4 3" xfId="27751" xr:uid="{00000000-0005-0000-0000-0000CD2F0000}"/>
    <cellStyle name="Normal 3 3 2 2 3 2 5" xfId="7632" xr:uid="{00000000-0005-0000-0000-0000CE2F0000}"/>
    <cellStyle name="Normal 3 3 2 2 3 2 5 2" xfId="37967" xr:uid="{00000000-0005-0000-0000-0000CF2F0000}"/>
    <cellStyle name="Normal 3 3 2 2 3 2 5 3" xfId="22734" xr:uid="{00000000-0005-0000-0000-0000D02F0000}"/>
    <cellStyle name="Normal 3 3 2 2 3 2 6" xfId="32955" xr:uid="{00000000-0005-0000-0000-0000D12F0000}"/>
    <cellStyle name="Normal 3 3 2 2 3 2 7" xfId="17721" xr:uid="{00000000-0005-0000-0000-0000D22F0000}"/>
    <cellStyle name="Normal 3 3 2 2 3 3" xfId="3414" xr:uid="{00000000-0005-0000-0000-0000D32F0000}"/>
    <cellStyle name="Normal 3 3 2 2 3 3 2" xfId="13488" xr:uid="{00000000-0005-0000-0000-0000D42F0000}"/>
    <cellStyle name="Normal 3 3 2 2 3 3 2 2" xfId="43819" xr:uid="{00000000-0005-0000-0000-0000D52F0000}"/>
    <cellStyle name="Normal 3 3 2 2 3 3 2 3" xfId="28586" xr:uid="{00000000-0005-0000-0000-0000D62F0000}"/>
    <cellStyle name="Normal 3 3 2 2 3 3 3" xfId="8468" xr:uid="{00000000-0005-0000-0000-0000D72F0000}"/>
    <cellStyle name="Normal 3 3 2 2 3 3 3 2" xfId="38802" xr:uid="{00000000-0005-0000-0000-0000D82F0000}"/>
    <cellStyle name="Normal 3 3 2 2 3 3 3 3" xfId="23569" xr:uid="{00000000-0005-0000-0000-0000D92F0000}"/>
    <cellStyle name="Normal 3 3 2 2 3 3 4" xfId="33789" xr:uid="{00000000-0005-0000-0000-0000DA2F0000}"/>
    <cellStyle name="Normal 3 3 2 2 3 3 5" xfId="18556" xr:uid="{00000000-0005-0000-0000-0000DB2F0000}"/>
    <cellStyle name="Normal 3 3 2 2 3 4" xfId="5107" xr:uid="{00000000-0005-0000-0000-0000DC2F0000}"/>
    <cellStyle name="Normal 3 3 2 2 3 4 2" xfId="15159" xr:uid="{00000000-0005-0000-0000-0000DD2F0000}"/>
    <cellStyle name="Normal 3 3 2 2 3 4 2 2" xfId="45490" xr:uid="{00000000-0005-0000-0000-0000DE2F0000}"/>
    <cellStyle name="Normal 3 3 2 2 3 4 2 3" xfId="30257" xr:uid="{00000000-0005-0000-0000-0000DF2F0000}"/>
    <cellStyle name="Normal 3 3 2 2 3 4 3" xfId="10139" xr:uid="{00000000-0005-0000-0000-0000E02F0000}"/>
    <cellStyle name="Normal 3 3 2 2 3 4 3 2" xfId="40473" xr:uid="{00000000-0005-0000-0000-0000E12F0000}"/>
    <cellStyle name="Normal 3 3 2 2 3 4 3 3" xfId="25240" xr:uid="{00000000-0005-0000-0000-0000E22F0000}"/>
    <cellStyle name="Normal 3 3 2 2 3 4 4" xfId="35460" xr:uid="{00000000-0005-0000-0000-0000E32F0000}"/>
    <cellStyle name="Normal 3 3 2 2 3 4 5" xfId="20227" xr:uid="{00000000-0005-0000-0000-0000E42F0000}"/>
    <cellStyle name="Normal 3 3 2 2 3 5" xfId="11817" xr:uid="{00000000-0005-0000-0000-0000E52F0000}"/>
    <cellStyle name="Normal 3 3 2 2 3 5 2" xfId="42148" xr:uid="{00000000-0005-0000-0000-0000E62F0000}"/>
    <cellStyle name="Normal 3 3 2 2 3 5 3" xfId="26915" xr:uid="{00000000-0005-0000-0000-0000E72F0000}"/>
    <cellStyle name="Normal 3 3 2 2 3 6" xfId="6796" xr:uid="{00000000-0005-0000-0000-0000E82F0000}"/>
    <cellStyle name="Normal 3 3 2 2 3 6 2" xfId="37131" xr:uid="{00000000-0005-0000-0000-0000E92F0000}"/>
    <cellStyle name="Normal 3 3 2 2 3 6 3" xfId="21898" xr:uid="{00000000-0005-0000-0000-0000EA2F0000}"/>
    <cellStyle name="Normal 3 3 2 2 3 7" xfId="32119" xr:uid="{00000000-0005-0000-0000-0000EB2F0000}"/>
    <cellStyle name="Normal 3 3 2 2 3 8" xfId="16885" xr:uid="{00000000-0005-0000-0000-0000EC2F0000}"/>
    <cellStyle name="Normal 3 3 2 2 4" xfId="2143" xr:uid="{00000000-0005-0000-0000-0000ED2F0000}"/>
    <cellStyle name="Normal 3 3 2 2 4 2" xfId="3833" xr:uid="{00000000-0005-0000-0000-0000EE2F0000}"/>
    <cellStyle name="Normal 3 3 2 2 4 2 2" xfId="13906" xr:uid="{00000000-0005-0000-0000-0000EF2F0000}"/>
    <cellStyle name="Normal 3 3 2 2 4 2 2 2" xfId="44237" xr:uid="{00000000-0005-0000-0000-0000F02F0000}"/>
    <cellStyle name="Normal 3 3 2 2 4 2 2 3" xfId="29004" xr:uid="{00000000-0005-0000-0000-0000F12F0000}"/>
    <cellStyle name="Normal 3 3 2 2 4 2 3" xfId="8886" xr:uid="{00000000-0005-0000-0000-0000F22F0000}"/>
    <cellStyle name="Normal 3 3 2 2 4 2 3 2" xfId="39220" xr:uid="{00000000-0005-0000-0000-0000F32F0000}"/>
    <cellStyle name="Normal 3 3 2 2 4 2 3 3" xfId="23987" xr:uid="{00000000-0005-0000-0000-0000F42F0000}"/>
    <cellStyle name="Normal 3 3 2 2 4 2 4" xfId="34207" xr:uid="{00000000-0005-0000-0000-0000F52F0000}"/>
    <cellStyle name="Normal 3 3 2 2 4 2 5" xfId="18974" xr:uid="{00000000-0005-0000-0000-0000F62F0000}"/>
    <cellStyle name="Normal 3 3 2 2 4 3" xfId="5525" xr:uid="{00000000-0005-0000-0000-0000F72F0000}"/>
    <cellStyle name="Normal 3 3 2 2 4 3 2" xfId="15577" xr:uid="{00000000-0005-0000-0000-0000F82F0000}"/>
    <cellStyle name="Normal 3 3 2 2 4 3 2 2" xfId="45908" xr:uid="{00000000-0005-0000-0000-0000F92F0000}"/>
    <cellStyle name="Normal 3 3 2 2 4 3 2 3" xfId="30675" xr:uid="{00000000-0005-0000-0000-0000FA2F0000}"/>
    <cellStyle name="Normal 3 3 2 2 4 3 3" xfId="10557" xr:uid="{00000000-0005-0000-0000-0000FB2F0000}"/>
    <cellStyle name="Normal 3 3 2 2 4 3 3 2" xfId="40891" xr:uid="{00000000-0005-0000-0000-0000FC2F0000}"/>
    <cellStyle name="Normal 3 3 2 2 4 3 3 3" xfId="25658" xr:uid="{00000000-0005-0000-0000-0000FD2F0000}"/>
    <cellStyle name="Normal 3 3 2 2 4 3 4" xfId="35878" xr:uid="{00000000-0005-0000-0000-0000FE2F0000}"/>
    <cellStyle name="Normal 3 3 2 2 4 3 5" xfId="20645" xr:uid="{00000000-0005-0000-0000-0000FF2F0000}"/>
    <cellStyle name="Normal 3 3 2 2 4 4" xfId="12235" xr:uid="{00000000-0005-0000-0000-000000300000}"/>
    <cellStyle name="Normal 3 3 2 2 4 4 2" xfId="42566" xr:uid="{00000000-0005-0000-0000-000001300000}"/>
    <cellStyle name="Normal 3 3 2 2 4 4 3" xfId="27333" xr:uid="{00000000-0005-0000-0000-000002300000}"/>
    <cellStyle name="Normal 3 3 2 2 4 5" xfId="7214" xr:uid="{00000000-0005-0000-0000-000003300000}"/>
    <cellStyle name="Normal 3 3 2 2 4 5 2" xfId="37549" xr:uid="{00000000-0005-0000-0000-000004300000}"/>
    <cellStyle name="Normal 3 3 2 2 4 5 3" xfId="22316" xr:uid="{00000000-0005-0000-0000-000005300000}"/>
    <cellStyle name="Normal 3 3 2 2 4 6" xfId="32537" xr:uid="{00000000-0005-0000-0000-000006300000}"/>
    <cellStyle name="Normal 3 3 2 2 4 7" xfId="17303" xr:uid="{00000000-0005-0000-0000-000007300000}"/>
    <cellStyle name="Normal 3 3 2 2 5" xfId="2996" xr:uid="{00000000-0005-0000-0000-000008300000}"/>
    <cellStyle name="Normal 3 3 2 2 5 2" xfId="13070" xr:uid="{00000000-0005-0000-0000-000009300000}"/>
    <cellStyle name="Normal 3 3 2 2 5 2 2" xfId="43401" xr:uid="{00000000-0005-0000-0000-00000A300000}"/>
    <cellStyle name="Normal 3 3 2 2 5 2 3" xfId="28168" xr:uid="{00000000-0005-0000-0000-00000B300000}"/>
    <cellStyle name="Normal 3 3 2 2 5 3" xfId="8050" xr:uid="{00000000-0005-0000-0000-00000C300000}"/>
    <cellStyle name="Normal 3 3 2 2 5 3 2" xfId="38384" xr:uid="{00000000-0005-0000-0000-00000D300000}"/>
    <cellStyle name="Normal 3 3 2 2 5 3 3" xfId="23151" xr:uid="{00000000-0005-0000-0000-00000E300000}"/>
    <cellStyle name="Normal 3 3 2 2 5 4" xfId="33371" xr:uid="{00000000-0005-0000-0000-00000F300000}"/>
    <cellStyle name="Normal 3 3 2 2 5 5" xfId="18138" xr:uid="{00000000-0005-0000-0000-000010300000}"/>
    <cellStyle name="Normal 3 3 2 2 6" xfId="4689" xr:uid="{00000000-0005-0000-0000-000011300000}"/>
    <cellStyle name="Normal 3 3 2 2 6 2" xfId="14741" xr:uid="{00000000-0005-0000-0000-000012300000}"/>
    <cellStyle name="Normal 3 3 2 2 6 2 2" xfId="45072" xr:uid="{00000000-0005-0000-0000-000013300000}"/>
    <cellStyle name="Normal 3 3 2 2 6 2 3" xfId="29839" xr:uid="{00000000-0005-0000-0000-000014300000}"/>
    <cellStyle name="Normal 3 3 2 2 6 3" xfId="9721" xr:uid="{00000000-0005-0000-0000-000015300000}"/>
    <cellStyle name="Normal 3 3 2 2 6 3 2" xfId="40055" xr:uid="{00000000-0005-0000-0000-000016300000}"/>
    <cellStyle name="Normal 3 3 2 2 6 3 3" xfId="24822" xr:uid="{00000000-0005-0000-0000-000017300000}"/>
    <cellStyle name="Normal 3 3 2 2 6 4" xfId="35042" xr:uid="{00000000-0005-0000-0000-000018300000}"/>
    <cellStyle name="Normal 3 3 2 2 6 5" xfId="19809" xr:uid="{00000000-0005-0000-0000-000019300000}"/>
    <cellStyle name="Normal 3 3 2 2 7" xfId="11399" xr:uid="{00000000-0005-0000-0000-00001A300000}"/>
    <cellStyle name="Normal 3 3 2 2 7 2" xfId="41730" xr:uid="{00000000-0005-0000-0000-00001B300000}"/>
    <cellStyle name="Normal 3 3 2 2 7 3" xfId="26497" xr:uid="{00000000-0005-0000-0000-00001C300000}"/>
    <cellStyle name="Normal 3 3 2 2 8" xfId="6378" xr:uid="{00000000-0005-0000-0000-00001D300000}"/>
    <cellStyle name="Normal 3 3 2 2 8 2" xfId="36713" xr:uid="{00000000-0005-0000-0000-00001E300000}"/>
    <cellStyle name="Normal 3 3 2 2 8 3" xfId="21480" xr:uid="{00000000-0005-0000-0000-00001F300000}"/>
    <cellStyle name="Normal 3 3 2 2 9" xfId="31701" xr:uid="{00000000-0005-0000-0000-000020300000}"/>
    <cellStyle name="Normal 3 3 2 3" xfId="1405" xr:uid="{00000000-0005-0000-0000-000021300000}"/>
    <cellStyle name="Normal 3 3 2 3 2" xfId="1826" xr:uid="{00000000-0005-0000-0000-000022300000}"/>
    <cellStyle name="Normal 3 3 2 3 2 2" xfId="2665" xr:uid="{00000000-0005-0000-0000-000023300000}"/>
    <cellStyle name="Normal 3 3 2 3 2 2 2" xfId="4355" xr:uid="{00000000-0005-0000-0000-000024300000}"/>
    <cellStyle name="Normal 3 3 2 3 2 2 2 2" xfId="14428" xr:uid="{00000000-0005-0000-0000-000025300000}"/>
    <cellStyle name="Normal 3 3 2 3 2 2 2 2 2" xfId="44759" xr:uid="{00000000-0005-0000-0000-000026300000}"/>
    <cellStyle name="Normal 3 3 2 3 2 2 2 2 3" xfId="29526" xr:uid="{00000000-0005-0000-0000-000027300000}"/>
    <cellStyle name="Normal 3 3 2 3 2 2 2 3" xfId="9408" xr:uid="{00000000-0005-0000-0000-000028300000}"/>
    <cellStyle name="Normal 3 3 2 3 2 2 2 3 2" xfId="39742" xr:uid="{00000000-0005-0000-0000-000029300000}"/>
    <cellStyle name="Normal 3 3 2 3 2 2 2 3 3" xfId="24509" xr:uid="{00000000-0005-0000-0000-00002A300000}"/>
    <cellStyle name="Normal 3 3 2 3 2 2 2 4" xfId="34729" xr:uid="{00000000-0005-0000-0000-00002B300000}"/>
    <cellStyle name="Normal 3 3 2 3 2 2 2 5" xfId="19496" xr:uid="{00000000-0005-0000-0000-00002C300000}"/>
    <cellStyle name="Normal 3 3 2 3 2 2 3" xfId="6047" xr:uid="{00000000-0005-0000-0000-00002D300000}"/>
    <cellStyle name="Normal 3 3 2 3 2 2 3 2" xfId="16099" xr:uid="{00000000-0005-0000-0000-00002E300000}"/>
    <cellStyle name="Normal 3 3 2 3 2 2 3 2 2" xfId="46430" xr:uid="{00000000-0005-0000-0000-00002F300000}"/>
    <cellStyle name="Normal 3 3 2 3 2 2 3 2 3" xfId="31197" xr:uid="{00000000-0005-0000-0000-000030300000}"/>
    <cellStyle name="Normal 3 3 2 3 2 2 3 3" xfId="11079" xr:uid="{00000000-0005-0000-0000-000031300000}"/>
    <cellStyle name="Normal 3 3 2 3 2 2 3 3 2" xfId="41413" xr:uid="{00000000-0005-0000-0000-000032300000}"/>
    <cellStyle name="Normal 3 3 2 3 2 2 3 3 3" xfId="26180" xr:uid="{00000000-0005-0000-0000-000033300000}"/>
    <cellStyle name="Normal 3 3 2 3 2 2 3 4" xfId="36400" xr:uid="{00000000-0005-0000-0000-000034300000}"/>
    <cellStyle name="Normal 3 3 2 3 2 2 3 5" xfId="21167" xr:uid="{00000000-0005-0000-0000-000035300000}"/>
    <cellStyle name="Normal 3 3 2 3 2 2 4" xfId="12757" xr:uid="{00000000-0005-0000-0000-000036300000}"/>
    <cellStyle name="Normal 3 3 2 3 2 2 4 2" xfId="43088" xr:uid="{00000000-0005-0000-0000-000037300000}"/>
    <cellStyle name="Normal 3 3 2 3 2 2 4 3" xfId="27855" xr:uid="{00000000-0005-0000-0000-000038300000}"/>
    <cellStyle name="Normal 3 3 2 3 2 2 5" xfId="7736" xr:uid="{00000000-0005-0000-0000-000039300000}"/>
    <cellStyle name="Normal 3 3 2 3 2 2 5 2" xfId="38071" xr:uid="{00000000-0005-0000-0000-00003A300000}"/>
    <cellStyle name="Normal 3 3 2 3 2 2 5 3" xfId="22838" xr:uid="{00000000-0005-0000-0000-00003B300000}"/>
    <cellStyle name="Normal 3 3 2 3 2 2 6" xfId="33059" xr:uid="{00000000-0005-0000-0000-00003C300000}"/>
    <cellStyle name="Normal 3 3 2 3 2 2 7" xfId="17825" xr:uid="{00000000-0005-0000-0000-00003D300000}"/>
    <cellStyle name="Normal 3 3 2 3 2 3" xfId="3518" xr:uid="{00000000-0005-0000-0000-00003E300000}"/>
    <cellStyle name="Normal 3 3 2 3 2 3 2" xfId="13592" xr:uid="{00000000-0005-0000-0000-00003F300000}"/>
    <cellStyle name="Normal 3 3 2 3 2 3 2 2" xfId="43923" xr:uid="{00000000-0005-0000-0000-000040300000}"/>
    <cellStyle name="Normal 3 3 2 3 2 3 2 3" xfId="28690" xr:uid="{00000000-0005-0000-0000-000041300000}"/>
    <cellStyle name="Normal 3 3 2 3 2 3 3" xfId="8572" xr:uid="{00000000-0005-0000-0000-000042300000}"/>
    <cellStyle name="Normal 3 3 2 3 2 3 3 2" xfId="38906" xr:uid="{00000000-0005-0000-0000-000043300000}"/>
    <cellStyle name="Normal 3 3 2 3 2 3 3 3" xfId="23673" xr:uid="{00000000-0005-0000-0000-000044300000}"/>
    <cellStyle name="Normal 3 3 2 3 2 3 4" xfId="33893" xr:uid="{00000000-0005-0000-0000-000045300000}"/>
    <cellStyle name="Normal 3 3 2 3 2 3 5" xfId="18660" xr:uid="{00000000-0005-0000-0000-000046300000}"/>
    <cellStyle name="Normal 3 3 2 3 2 4" xfId="5211" xr:uid="{00000000-0005-0000-0000-000047300000}"/>
    <cellStyle name="Normal 3 3 2 3 2 4 2" xfId="15263" xr:uid="{00000000-0005-0000-0000-000048300000}"/>
    <cellStyle name="Normal 3 3 2 3 2 4 2 2" xfId="45594" xr:uid="{00000000-0005-0000-0000-000049300000}"/>
    <cellStyle name="Normal 3 3 2 3 2 4 2 3" xfId="30361" xr:uid="{00000000-0005-0000-0000-00004A300000}"/>
    <cellStyle name="Normal 3 3 2 3 2 4 3" xfId="10243" xr:uid="{00000000-0005-0000-0000-00004B300000}"/>
    <cellStyle name="Normal 3 3 2 3 2 4 3 2" xfId="40577" xr:uid="{00000000-0005-0000-0000-00004C300000}"/>
    <cellStyle name="Normal 3 3 2 3 2 4 3 3" xfId="25344" xr:uid="{00000000-0005-0000-0000-00004D300000}"/>
    <cellStyle name="Normal 3 3 2 3 2 4 4" xfId="35564" xr:uid="{00000000-0005-0000-0000-00004E300000}"/>
    <cellStyle name="Normal 3 3 2 3 2 4 5" xfId="20331" xr:uid="{00000000-0005-0000-0000-00004F300000}"/>
    <cellStyle name="Normal 3 3 2 3 2 5" xfId="11921" xr:uid="{00000000-0005-0000-0000-000050300000}"/>
    <cellStyle name="Normal 3 3 2 3 2 5 2" xfId="42252" xr:uid="{00000000-0005-0000-0000-000051300000}"/>
    <cellStyle name="Normal 3 3 2 3 2 5 3" xfId="27019" xr:uid="{00000000-0005-0000-0000-000052300000}"/>
    <cellStyle name="Normal 3 3 2 3 2 6" xfId="6900" xr:uid="{00000000-0005-0000-0000-000053300000}"/>
    <cellStyle name="Normal 3 3 2 3 2 6 2" xfId="37235" xr:uid="{00000000-0005-0000-0000-000054300000}"/>
    <cellStyle name="Normal 3 3 2 3 2 6 3" xfId="22002" xr:uid="{00000000-0005-0000-0000-000055300000}"/>
    <cellStyle name="Normal 3 3 2 3 2 7" xfId="32223" xr:uid="{00000000-0005-0000-0000-000056300000}"/>
    <cellStyle name="Normal 3 3 2 3 2 8" xfId="16989" xr:uid="{00000000-0005-0000-0000-000057300000}"/>
    <cellStyle name="Normal 3 3 2 3 3" xfId="2247" xr:uid="{00000000-0005-0000-0000-000058300000}"/>
    <cellStyle name="Normal 3 3 2 3 3 2" xfId="3937" xr:uid="{00000000-0005-0000-0000-000059300000}"/>
    <cellStyle name="Normal 3 3 2 3 3 2 2" xfId="14010" xr:uid="{00000000-0005-0000-0000-00005A300000}"/>
    <cellStyle name="Normal 3 3 2 3 3 2 2 2" xfId="44341" xr:uid="{00000000-0005-0000-0000-00005B300000}"/>
    <cellStyle name="Normal 3 3 2 3 3 2 2 3" xfId="29108" xr:uid="{00000000-0005-0000-0000-00005C300000}"/>
    <cellStyle name="Normal 3 3 2 3 3 2 3" xfId="8990" xr:uid="{00000000-0005-0000-0000-00005D300000}"/>
    <cellStyle name="Normal 3 3 2 3 3 2 3 2" xfId="39324" xr:uid="{00000000-0005-0000-0000-00005E300000}"/>
    <cellStyle name="Normal 3 3 2 3 3 2 3 3" xfId="24091" xr:uid="{00000000-0005-0000-0000-00005F300000}"/>
    <cellStyle name="Normal 3 3 2 3 3 2 4" xfId="34311" xr:uid="{00000000-0005-0000-0000-000060300000}"/>
    <cellStyle name="Normal 3 3 2 3 3 2 5" xfId="19078" xr:uid="{00000000-0005-0000-0000-000061300000}"/>
    <cellStyle name="Normal 3 3 2 3 3 3" xfId="5629" xr:uid="{00000000-0005-0000-0000-000062300000}"/>
    <cellStyle name="Normal 3 3 2 3 3 3 2" xfId="15681" xr:uid="{00000000-0005-0000-0000-000063300000}"/>
    <cellStyle name="Normal 3 3 2 3 3 3 2 2" xfId="46012" xr:uid="{00000000-0005-0000-0000-000064300000}"/>
    <cellStyle name="Normal 3 3 2 3 3 3 2 3" xfId="30779" xr:uid="{00000000-0005-0000-0000-000065300000}"/>
    <cellStyle name="Normal 3 3 2 3 3 3 3" xfId="10661" xr:uid="{00000000-0005-0000-0000-000066300000}"/>
    <cellStyle name="Normal 3 3 2 3 3 3 3 2" xfId="40995" xr:uid="{00000000-0005-0000-0000-000067300000}"/>
    <cellStyle name="Normal 3 3 2 3 3 3 3 3" xfId="25762" xr:uid="{00000000-0005-0000-0000-000068300000}"/>
    <cellStyle name="Normal 3 3 2 3 3 3 4" xfId="35982" xr:uid="{00000000-0005-0000-0000-000069300000}"/>
    <cellStyle name="Normal 3 3 2 3 3 3 5" xfId="20749" xr:uid="{00000000-0005-0000-0000-00006A300000}"/>
    <cellStyle name="Normal 3 3 2 3 3 4" xfId="12339" xr:uid="{00000000-0005-0000-0000-00006B300000}"/>
    <cellStyle name="Normal 3 3 2 3 3 4 2" xfId="42670" xr:uid="{00000000-0005-0000-0000-00006C300000}"/>
    <cellStyle name="Normal 3 3 2 3 3 4 3" xfId="27437" xr:uid="{00000000-0005-0000-0000-00006D300000}"/>
    <cellStyle name="Normal 3 3 2 3 3 5" xfId="7318" xr:uid="{00000000-0005-0000-0000-00006E300000}"/>
    <cellStyle name="Normal 3 3 2 3 3 5 2" xfId="37653" xr:uid="{00000000-0005-0000-0000-00006F300000}"/>
    <cellStyle name="Normal 3 3 2 3 3 5 3" xfId="22420" xr:uid="{00000000-0005-0000-0000-000070300000}"/>
    <cellStyle name="Normal 3 3 2 3 3 6" xfId="32641" xr:uid="{00000000-0005-0000-0000-000071300000}"/>
    <cellStyle name="Normal 3 3 2 3 3 7" xfId="17407" xr:uid="{00000000-0005-0000-0000-000072300000}"/>
    <cellStyle name="Normal 3 3 2 3 4" xfId="3100" xr:uid="{00000000-0005-0000-0000-000073300000}"/>
    <cellStyle name="Normal 3 3 2 3 4 2" xfId="13174" xr:uid="{00000000-0005-0000-0000-000074300000}"/>
    <cellStyle name="Normal 3 3 2 3 4 2 2" xfId="43505" xr:uid="{00000000-0005-0000-0000-000075300000}"/>
    <cellStyle name="Normal 3 3 2 3 4 2 3" xfId="28272" xr:uid="{00000000-0005-0000-0000-000076300000}"/>
    <cellStyle name="Normal 3 3 2 3 4 3" xfId="8154" xr:uid="{00000000-0005-0000-0000-000077300000}"/>
    <cellStyle name="Normal 3 3 2 3 4 3 2" xfId="38488" xr:uid="{00000000-0005-0000-0000-000078300000}"/>
    <cellStyle name="Normal 3 3 2 3 4 3 3" xfId="23255" xr:uid="{00000000-0005-0000-0000-000079300000}"/>
    <cellStyle name="Normal 3 3 2 3 4 4" xfId="33475" xr:uid="{00000000-0005-0000-0000-00007A300000}"/>
    <cellStyle name="Normal 3 3 2 3 4 5" xfId="18242" xr:uid="{00000000-0005-0000-0000-00007B300000}"/>
    <cellStyle name="Normal 3 3 2 3 5" xfId="4793" xr:uid="{00000000-0005-0000-0000-00007C300000}"/>
    <cellStyle name="Normal 3 3 2 3 5 2" xfId="14845" xr:uid="{00000000-0005-0000-0000-00007D300000}"/>
    <cellStyle name="Normal 3 3 2 3 5 2 2" xfId="45176" xr:uid="{00000000-0005-0000-0000-00007E300000}"/>
    <cellStyle name="Normal 3 3 2 3 5 2 3" xfId="29943" xr:uid="{00000000-0005-0000-0000-00007F300000}"/>
    <cellStyle name="Normal 3 3 2 3 5 3" xfId="9825" xr:uid="{00000000-0005-0000-0000-000080300000}"/>
    <cellStyle name="Normal 3 3 2 3 5 3 2" xfId="40159" xr:uid="{00000000-0005-0000-0000-000081300000}"/>
    <cellStyle name="Normal 3 3 2 3 5 3 3" xfId="24926" xr:uid="{00000000-0005-0000-0000-000082300000}"/>
    <cellStyle name="Normal 3 3 2 3 5 4" xfId="35146" xr:uid="{00000000-0005-0000-0000-000083300000}"/>
    <cellStyle name="Normal 3 3 2 3 5 5" xfId="19913" xr:uid="{00000000-0005-0000-0000-000084300000}"/>
    <cellStyle name="Normal 3 3 2 3 6" xfId="11503" xr:uid="{00000000-0005-0000-0000-000085300000}"/>
    <cellStyle name="Normal 3 3 2 3 6 2" xfId="41834" xr:uid="{00000000-0005-0000-0000-000086300000}"/>
    <cellStyle name="Normal 3 3 2 3 6 3" xfId="26601" xr:uid="{00000000-0005-0000-0000-000087300000}"/>
    <cellStyle name="Normal 3 3 2 3 7" xfId="6482" xr:uid="{00000000-0005-0000-0000-000088300000}"/>
    <cellStyle name="Normal 3 3 2 3 7 2" xfId="36817" xr:uid="{00000000-0005-0000-0000-000089300000}"/>
    <cellStyle name="Normal 3 3 2 3 7 3" xfId="21584" xr:uid="{00000000-0005-0000-0000-00008A300000}"/>
    <cellStyle name="Normal 3 3 2 3 8" xfId="31805" xr:uid="{00000000-0005-0000-0000-00008B300000}"/>
    <cellStyle name="Normal 3 3 2 3 9" xfId="16571" xr:uid="{00000000-0005-0000-0000-00008C300000}"/>
    <cellStyle name="Normal 3 3 2 4" xfId="1618" xr:uid="{00000000-0005-0000-0000-00008D300000}"/>
    <cellStyle name="Normal 3 3 2 4 2" xfId="2457" xr:uid="{00000000-0005-0000-0000-00008E300000}"/>
    <cellStyle name="Normal 3 3 2 4 2 2" xfId="4147" xr:uid="{00000000-0005-0000-0000-00008F300000}"/>
    <cellStyle name="Normal 3 3 2 4 2 2 2" xfId="14220" xr:uid="{00000000-0005-0000-0000-000090300000}"/>
    <cellStyle name="Normal 3 3 2 4 2 2 2 2" xfId="44551" xr:uid="{00000000-0005-0000-0000-000091300000}"/>
    <cellStyle name="Normal 3 3 2 4 2 2 2 3" xfId="29318" xr:uid="{00000000-0005-0000-0000-000092300000}"/>
    <cellStyle name="Normal 3 3 2 4 2 2 3" xfId="9200" xr:uid="{00000000-0005-0000-0000-000093300000}"/>
    <cellStyle name="Normal 3 3 2 4 2 2 3 2" xfId="39534" xr:uid="{00000000-0005-0000-0000-000094300000}"/>
    <cellStyle name="Normal 3 3 2 4 2 2 3 3" xfId="24301" xr:uid="{00000000-0005-0000-0000-000095300000}"/>
    <cellStyle name="Normal 3 3 2 4 2 2 4" xfId="34521" xr:uid="{00000000-0005-0000-0000-000096300000}"/>
    <cellStyle name="Normal 3 3 2 4 2 2 5" xfId="19288" xr:uid="{00000000-0005-0000-0000-000097300000}"/>
    <cellStyle name="Normal 3 3 2 4 2 3" xfId="5839" xr:uid="{00000000-0005-0000-0000-000098300000}"/>
    <cellStyle name="Normal 3 3 2 4 2 3 2" xfId="15891" xr:uid="{00000000-0005-0000-0000-000099300000}"/>
    <cellStyle name="Normal 3 3 2 4 2 3 2 2" xfId="46222" xr:uid="{00000000-0005-0000-0000-00009A300000}"/>
    <cellStyle name="Normal 3 3 2 4 2 3 2 3" xfId="30989" xr:uid="{00000000-0005-0000-0000-00009B300000}"/>
    <cellStyle name="Normal 3 3 2 4 2 3 3" xfId="10871" xr:uid="{00000000-0005-0000-0000-00009C300000}"/>
    <cellStyle name="Normal 3 3 2 4 2 3 3 2" xfId="41205" xr:uid="{00000000-0005-0000-0000-00009D300000}"/>
    <cellStyle name="Normal 3 3 2 4 2 3 3 3" xfId="25972" xr:uid="{00000000-0005-0000-0000-00009E300000}"/>
    <cellStyle name="Normal 3 3 2 4 2 3 4" xfId="36192" xr:uid="{00000000-0005-0000-0000-00009F300000}"/>
    <cellStyle name="Normal 3 3 2 4 2 3 5" xfId="20959" xr:uid="{00000000-0005-0000-0000-0000A0300000}"/>
    <cellStyle name="Normal 3 3 2 4 2 4" xfId="12549" xr:uid="{00000000-0005-0000-0000-0000A1300000}"/>
    <cellStyle name="Normal 3 3 2 4 2 4 2" xfId="42880" xr:uid="{00000000-0005-0000-0000-0000A2300000}"/>
    <cellStyle name="Normal 3 3 2 4 2 4 3" xfId="27647" xr:uid="{00000000-0005-0000-0000-0000A3300000}"/>
    <cellStyle name="Normal 3 3 2 4 2 5" xfId="7528" xr:uid="{00000000-0005-0000-0000-0000A4300000}"/>
    <cellStyle name="Normal 3 3 2 4 2 5 2" xfId="37863" xr:uid="{00000000-0005-0000-0000-0000A5300000}"/>
    <cellStyle name="Normal 3 3 2 4 2 5 3" xfId="22630" xr:uid="{00000000-0005-0000-0000-0000A6300000}"/>
    <cellStyle name="Normal 3 3 2 4 2 6" xfId="32851" xr:uid="{00000000-0005-0000-0000-0000A7300000}"/>
    <cellStyle name="Normal 3 3 2 4 2 7" xfId="17617" xr:uid="{00000000-0005-0000-0000-0000A8300000}"/>
    <cellStyle name="Normal 3 3 2 4 3" xfId="3310" xr:uid="{00000000-0005-0000-0000-0000A9300000}"/>
    <cellStyle name="Normal 3 3 2 4 3 2" xfId="13384" xr:uid="{00000000-0005-0000-0000-0000AA300000}"/>
    <cellStyle name="Normal 3 3 2 4 3 2 2" xfId="43715" xr:uid="{00000000-0005-0000-0000-0000AB300000}"/>
    <cellStyle name="Normal 3 3 2 4 3 2 3" xfId="28482" xr:uid="{00000000-0005-0000-0000-0000AC300000}"/>
    <cellStyle name="Normal 3 3 2 4 3 3" xfId="8364" xr:uid="{00000000-0005-0000-0000-0000AD300000}"/>
    <cellStyle name="Normal 3 3 2 4 3 3 2" xfId="38698" xr:uid="{00000000-0005-0000-0000-0000AE300000}"/>
    <cellStyle name="Normal 3 3 2 4 3 3 3" xfId="23465" xr:uid="{00000000-0005-0000-0000-0000AF300000}"/>
    <cellStyle name="Normal 3 3 2 4 3 4" xfId="33685" xr:uid="{00000000-0005-0000-0000-0000B0300000}"/>
    <cellStyle name="Normal 3 3 2 4 3 5" xfId="18452" xr:uid="{00000000-0005-0000-0000-0000B1300000}"/>
    <cellStyle name="Normal 3 3 2 4 4" xfId="5003" xr:uid="{00000000-0005-0000-0000-0000B2300000}"/>
    <cellStyle name="Normal 3 3 2 4 4 2" xfId="15055" xr:uid="{00000000-0005-0000-0000-0000B3300000}"/>
    <cellStyle name="Normal 3 3 2 4 4 2 2" xfId="45386" xr:uid="{00000000-0005-0000-0000-0000B4300000}"/>
    <cellStyle name="Normal 3 3 2 4 4 2 3" xfId="30153" xr:uid="{00000000-0005-0000-0000-0000B5300000}"/>
    <cellStyle name="Normal 3 3 2 4 4 3" xfId="10035" xr:uid="{00000000-0005-0000-0000-0000B6300000}"/>
    <cellStyle name="Normal 3 3 2 4 4 3 2" xfId="40369" xr:uid="{00000000-0005-0000-0000-0000B7300000}"/>
    <cellStyle name="Normal 3 3 2 4 4 3 3" xfId="25136" xr:uid="{00000000-0005-0000-0000-0000B8300000}"/>
    <cellStyle name="Normal 3 3 2 4 4 4" xfId="35356" xr:uid="{00000000-0005-0000-0000-0000B9300000}"/>
    <cellStyle name="Normal 3 3 2 4 4 5" xfId="20123" xr:uid="{00000000-0005-0000-0000-0000BA300000}"/>
    <cellStyle name="Normal 3 3 2 4 5" xfId="11713" xr:uid="{00000000-0005-0000-0000-0000BB300000}"/>
    <cellStyle name="Normal 3 3 2 4 5 2" xfId="42044" xr:uid="{00000000-0005-0000-0000-0000BC300000}"/>
    <cellStyle name="Normal 3 3 2 4 5 3" xfId="26811" xr:uid="{00000000-0005-0000-0000-0000BD300000}"/>
    <cellStyle name="Normal 3 3 2 4 6" xfId="6692" xr:uid="{00000000-0005-0000-0000-0000BE300000}"/>
    <cellStyle name="Normal 3 3 2 4 6 2" xfId="37027" xr:uid="{00000000-0005-0000-0000-0000BF300000}"/>
    <cellStyle name="Normal 3 3 2 4 6 3" xfId="21794" xr:uid="{00000000-0005-0000-0000-0000C0300000}"/>
    <cellStyle name="Normal 3 3 2 4 7" xfId="32015" xr:uid="{00000000-0005-0000-0000-0000C1300000}"/>
    <cellStyle name="Normal 3 3 2 4 8" xfId="16781" xr:uid="{00000000-0005-0000-0000-0000C2300000}"/>
    <cellStyle name="Normal 3 3 2 5" xfId="2039" xr:uid="{00000000-0005-0000-0000-0000C3300000}"/>
    <cellStyle name="Normal 3 3 2 5 2" xfId="3729" xr:uid="{00000000-0005-0000-0000-0000C4300000}"/>
    <cellStyle name="Normal 3 3 2 5 2 2" xfId="13802" xr:uid="{00000000-0005-0000-0000-0000C5300000}"/>
    <cellStyle name="Normal 3 3 2 5 2 2 2" xfId="44133" xr:uid="{00000000-0005-0000-0000-0000C6300000}"/>
    <cellStyle name="Normal 3 3 2 5 2 2 3" xfId="28900" xr:uid="{00000000-0005-0000-0000-0000C7300000}"/>
    <cellStyle name="Normal 3 3 2 5 2 3" xfId="8782" xr:uid="{00000000-0005-0000-0000-0000C8300000}"/>
    <cellStyle name="Normal 3 3 2 5 2 3 2" xfId="39116" xr:uid="{00000000-0005-0000-0000-0000C9300000}"/>
    <cellStyle name="Normal 3 3 2 5 2 3 3" xfId="23883" xr:uid="{00000000-0005-0000-0000-0000CA300000}"/>
    <cellStyle name="Normal 3 3 2 5 2 4" xfId="34103" xr:uid="{00000000-0005-0000-0000-0000CB300000}"/>
    <cellStyle name="Normal 3 3 2 5 2 5" xfId="18870" xr:uid="{00000000-0005-0000-0000-0000CC300000}"/>
    <cellStyle name="Normal 3 3 2 5 3" xfId="5421" xr:uid="{00000000-0005-0000-0000-0000CD300000}"/>
    <cellStyle name="Normal 3 3 2 5 3 2" xfId="15473" xr:uid="{00000000-0005-0000-0000-0000CE300000}"/>
    <cellStyle name="Normal 3 3 2 5 3 2 2" xfId="45804" xr:uid="{00000000-0005-0000-0000-0000CF300000}"/>
    <cellStyle name="Normal 3 3 2 5 3 2 3" xfId="30571" xr:uid="{00000000-0005-0000-0000-0000D0300000}"/>
    <cellStyle name="Normal 3 3 2 5 3 3" xfId="10453" xr:uid="{00000000-0005-0000-0000-0000D1300000}"/>
    <cellStyle name="Normal 3 3 2 5 3 3 2" xfId="40787" xr:uid="{00000000-0005-0000-0000-0000D2300000}"/>
    <cellStyle name="Normal 3 3 2 5 3 3 3" xfId="25554" xr:uid="{00000000-0005-0000-0000-0000D3300000}"/>
    <cellStyle name="Normal 3 3 2 5 3 4" xfId="35774" xr:uid="{00000000-0005-0000-0000-0000D4300000}"/>
    <cellStyle name="Normal 3 3 2 5 3 5" xfId="20541" xr:uid="{00000000-0005-0000-0000-0000D5300000}"/>
    <cellStyle name="Normal 3 3 2 5 4" xfId="12131" xr:uid="{00000000-0005-0000-0000-0000D6300000}"/>
    <cellStyle name="Normal 3 3 2 5 4 2" xfId="42462" xr:uid="{00000000-0005-0000-0000-0000D7300000}"/>
    <cellStyle name="Normal 3 3 2 5 4 3" xfId="27229" xr:uid="{00000000-0005-0000-0000-0000D8300000}"/>
    <cellStyle name="Normal 3 3 2 5 5" xfId="7110" xr:uid="{00000000-0005-0000-0000-0000D9300000}"/>
    <cellStyle name="Normal 3 3 2 5 5 2" xfId="37445" xr:uid="{00000000-0005-0000-0000-0000DA300000}"/>
    <cellStyle name="Normal 3 3 2 5 5 3" xfId="22212" xr:uid="{00000000-0005-0000-0000-0000DB300000}"/>
    <cellStyle name="Normal 3 3 2 5 6" xfId="32433" xr:uid="{00000000-0005-0000-0000-0000DC300000}"/>
    <cellStyle name="Normal 3 3 2 5 7" xfId="17199" xr:uid="{00000000-0005-0000-0000-0000DD300000}"/>
    <cellStyle name="Normal 3 3 2 6" xfId="2892" xr:uid="{00000000-0005-0000-0000-0000DE300000}"/>
    <cellStyle name="Normal 3 3 2 6 2" xfId="12966" xr:uid="{00000000-0005-0000-0000-0000DF300000}"/>
    <cellStyle name="Normal 3 3 2 6 2 2" xfId="43297" xr:uid="{00000000-0005-0000-0000-0000E0300000}"/>
    <cellStyle name="Normal 3 3 2 6 2 3" xfId="28064" xr:uid="{00000000-0005-0000-0000-0000E1300000}"/>
    <cellStyle name="Normal 3 3 2 6 3" xfId="7946" xr:uid="{00000000-0005-0000-0000-0000E2300000}"/>
    <cellStyle name="Normal 3 3 2 6 3 2" xfId="38280" xr:uid="{00000000-0005-0000-0000-0000E3300000}"/>
    <cellStyle name="Normal 3 3 2 6 3 3" xfId="23047" xr:uid="{00000000-0005-0000-0000-0000E4300000}"/>
    <cellStyle name="Normal 3 3 2 6 4" xfId="33267" xr:uid="{00000000-0005-0000-0000-0000E5300000}"/>
    <cellStyle name="Normal 3 3 2 6 5" xfId="18034" xr:uid="{00000000-0005-0000-0000-0000E6300000}"/>
    <cellStyle name="Normal 3 3 2 7" xfId="4585" xr:uid="{00000000-0005-0000-0000-0000E7300000}"/>
    <cellStyle name="Normal 3 3 2 7 2" xfId="14637" xr:uid="{00000000-0005-0000-0000-0000E8300000}"/>
    <cellStyle name="Normal 3 3 2 7 2 2" xfId="44968" xr:uid="{00000000-0005-0000-0000-0000E9300000}"/>
    <cellStyle name="Normal 3 3 2 7 2 3" xfId="29735" xr:uid="{00000000-0005-0000-0000-0000EA300000}"/>
    <cellStyle name="Normal 3 3 2 7 3" xfId="9617" xr:uid="{00000000-0005-0000-0000-0000EB300000}"/>
    <cellStyle name="Normal 3 3 2 7 3 2" xfId="39951" xr:uid="{00000000-0005-0000-0000-0000EC300000}"/>
    <cellStyle name="Normal 3 3 2 7 3 3" xfId="24718" xr:uid="{00000000-0005-0000-0000-0000ED300000}"/>
    <cellStyle name="Normal 3 3 2 7 4" xfId="34938" xr:uid="{00000000-0005-0000-0000-0000EE300000}"/>
    <cellStyle name="Normal 3 3 2 7 5" xfId="19705" xr:uid="{00000000-0005-0000-0000-0000EF300000}"/>
    <cellStyle name="Normal 3 3 2 8" xfId="11295" xr:uid="{00000000-0005-0000-0000-0000F0300000}"/>
    <cellStyle name="Normal 3 3 2 8 2" xfId="41626" xr:uid="{00000000-0005-0000-0000-0000F1300000}"/>
    <cellStyle name="Normal 3 3 2 8 3" xfId="26393" xr:uid="{00000000-0005-0000-0000-0000F2300000}"/>
    <cellStyle name="Normal 3 3 2 9" xfId="6274" xr:uid="{00000000-0005-0000-0000-0000F3300000}"/>
    <cellStyle name="Normal 3 3 2 9 2" xfId="36609" xr:uid="{00000000-0005-0000-0000-0000F4300000}"/>
    <cellStyle name="Normal 3 3 2 9 3" xfId="21376" xr:uid="{00000000-0005-0000-0000-0000F5300000}"/>
    <cellStyle name="Normal 3 3 3" xfId="1238" xr:uid="{00000000-0005-0000-0000-0000F6300000}"/>
    <cellStyle name="Normal 3 3 3 10" xfId="16415" xr:uid="{00000000-0005-0000-0000-0000F7300000}"/>
    <cellStyle name="Normal 3 3 3 2" xfId="1457" xr:uid="{00000000-0005-0000-0000-0000F8300000}"/>
    <cellStyle name="Normal 3 3 3 2 2" xfId="1878" xr:uid="{00000000-0005-0000-0000-0000F9300000}"/>
    <cellStyle name="Normal 3 3 3 2 2 2" xfId="2717" xr:uid="{00000000-0005-0000-0000-0000FA300000}"/>
    <cellStyle name="Normal 3 3 3 2 2 2 2" xfId="4407" xr:uid="{00000000-0005-0000-0000-0000FB300000}"/>
    <cellStyle name="Normal 3 3 3 2 2 2 2 2" xfId="14480" xr:uid="{00000000-0005-0000-0000-0000FC300000}"/>
    <cellStyle name="Normal 3 3 3 2 2 2 2 2 2" xfId="44811" xr:uid="{00000000-0005-0000-0000-0000FD300000}"/>
    <cellStyle name="Normal 3 3 3 2 2 2 2 2 3" xfId="29578" xr:uid="{00000000-0005-0000-0000-0000FE300000}"/>
    <cellStyle name="Normal 3 3 3 2 2 2 2 3" xfId="9460" xr:uid="{00000000-0005-0000-0000-0000FF300000}"/>
    <cellStyle name="Normal 3 3 3 2 2 2 2 3 2" xfId="39794" xr:uid="{00000000-0005-0000-0000-000000310000}"/>
    <cellStyle name="Normal 3 3 3 2 2 2 2 3 3" xfId="24561" xr:uid="{00000000-0005-0000-0000-000001310000}"/>
    <cellStyle name="Normal 3 3 3 2 2 2 2 4" xfId="34781" xr:uid="{00000000-0005-0000-0000-000002310000}"/>
    <cellStyle name="Normal 3 3 3 2 2 2 2 5" xfId="19548" xr:uid="{00000000-0005-0000-0000-000003310000}"/>
    <cellStyle name="Normal 3 3 3 2 2 2 3" xfId="6099" xr:uid="{00000000-0005-0000-0000-000004310000}"/>
    <cellStyle name="Normal 3 3 3 2 2 2 3 2" xfId="16151" xr:uid="{00000000-0005-0000-0000-000005310000}"/>
    <cellStyle name="Normal 3 3 3 2 2 2 3 2 2" xfId="46482" xr:uid="{00000000-0005-0000-0000-000006310000}"/>
    <cellStyle name="Normal 3 3 3 2 2 2 3 2 3" xfId="31249" xr:uid="{00000000-0005-0000-0000-000007310000}"/>
    <cellStyle name="Normal 3 3 3 2 2 2 3 3" xfId="11131" xr:uid="{00000000-0005-0000-0000-000008310000}"/>
    <cellStyle name="Normal 3 3 3 2 2 2 3 3 2" xfId="41465" xr:uid="{00000000-0005-0000-0000-000009310000}"/>
    <cellStyle name="Normal 3 3 3 2 2 2 3 3 3" xfId="26232" xr:uid="{00000000-0005-0000-0000-00000A310000}"/>
    <cellStyle name="Normal 3 3 3 2 2 2 3 4" xfId="36452" xr:uid="{00000000-0005-0000-0000-00000B310000}"/>
    <cellStyle name="Normal 3 3 3 2 2 2 3 5" xfId="21219" xr:uid="{00000000-0005-0000-0000-00000C310000}"/>
    <cellStyle name="Normal 3 3 3 2 2 2 4" xfId="12809" xr:uid="{00000000-0005-0000-0000-00000D310000}"/>
    <cellStyle name="Normal 3 3 3 2 2 2 4 2" xfId="43140" xr:uid="{00000000-0005-0000-0000-00000E310000}"/>
    <cellStyle name="Normal 3 3 3 2 2 2 4 3" xfId="27907" xr:uid="{00000000-0005-0000-0000-00000F310000}"/>
    <cellStyle name="Normal 3 3 3 2 2 2 5" xfId="7788" xr:uid="{00000000-0005-0000-0000-000010310000}"/>
    <cellStyle name="Normal 3 3 3 2 2 2 5 2" xfId="38123" xr:uid="{00000000-0005-0000-0000-000011310000}"/>
    <cellStyle name="Normal 3 3 3 2 2 2 5 3" xfId="22890" xr:uid="{00000000-0005-0000-0000-000012310000}"/>
    <cellStyle name="Normal 3 3 3 2 2 2 6" xfId="33111" xr:uid="{00000000-0005-0000-0000-000013310000}"/>
    <cellStyle name="Normal 3 3 3 2 2 2 7" xfId="17877" xr:uid="{00000000-0005-0000-0000-000014310000}"/>
    <cellStyle name="Normal 3 3 3 2 2 3" xfId="3570" xr:uid="{00000000-0005-0000-0000-000015310000}"/>
    <cellStyle name="Normal 3 3 3 2 2 3 2" xfId="13644" xr:uid="{00000000-0005-0000-0000-000016310000}"/>
    <cellStyle name="Normal 3 3 3 2 2 3 2 2" xfId="43975" xr:uid="{00000000-0005-0000-0000-000017310000}"/>
    <cellStyle name="Normal 3 3 3 2 2 3 2 3" xfId="28742" xr:uid="{00000000-0005-0000-0000-000018310000}"/>
    <cellStyle name="Normal 3 3 3 2 2 3 3" xfId="8624" xr:uid="{00000000-0005-0000-0000-000019310000}"/>
    <cellStyle name="Normal 3 3 3 2 2 3 3 2" xfId="38958" xr:uid="{00000000-0005-0000-0000-00001A310000}"/>
    <cellStyle name="Normal 3 3 3 2 2 3 3 3" xfId="23725" xr:uid="{00000000-0005-0000-0000-00001B310000}"/>
    <cellStyle name="Normal 3 3 3 2 2 3 4" xfId="33945" xr:uid="{00000000-0005-0000-0000-00001C310000}"/>
    <cellStyle name="Normal 3 3 3 2 2 3 5" xfId="18712" xr:uid="{00000000-0005-0000-0000-00001D310000}"/>
    <cellStyle name="Normal 3 3 3 2 2 4" xfId="5263" xr:uid="{00000000-0005-0000-0000-00001E310000}"/>
    <cellStyle name="Normal 3 3 3 2 2 4 2" xfId="15315" xr:uid="{00000000-0005-0000-0000-00001F310000}"/>
    <cellStyle name="Normal 3 3 3 2 2 4 2 2" xfId="45646" xr:uid="{00000000-0005-0000-0000-000020310000}"/>
    <cellStyle name="Normal 3 3 3 2 2 4 2 3" xfId="30413" xr:uid="{00000000-0005-0000-0000-000021310000}"/>
    <cellStyle name="Normal 3 3 3 2 2 4 3" xfId="10295" xr:uid="{00000000-0005-0000-0000-000022310000}"/>
    <cellStyle name="Normal 3 3 3 2 2 4 3 2" xfId="40629" xr:uid="{00000000-0005-0000-0000-000023310000}"/>
    <cellStyle name="Normal 3 3 3 2 2 4 3 3" xfId="25396" xr:uid="{00000000-0005-0000-0000-000024310000}"/>
    <cellStyle name="Normal 3 3 3 2 2 4 4" xfId="35616" xr:uid="{00000000-0005-0000-0000-000025310000}"/>
    <cellStyle name="Normal 3 3 3 2 2 4 5" xfId="20383" xr:uid="{00000000-0005-0000-0000-000026310000}"/>
    <cellStyle name="Normal 3 3 3 2 2 5" xfId="11973" xr:uid="{00000000-0005-0000-0000-000027310000}"/>
    <cellStyle name="Normal 3 3 3 2 2 5 2" xfId="42304" xr:uid="{00000000-0005-0000-0000-000028310000}"/>
    <cellStyle name="Normal 3 3 3 2 2 5 3" xfId="27071" xr:uid="{00000000-0005-0000-0000-000029310000}"/>
    <cellStyle name="Normal 3 3 3 2 2 6" xfId="6952" xr:uid="{00000000-0005-0000-0000-00002A310000}"/>
    <cellStyle name="Normal 3 3 3 2 2 6 2" xfId="37287" xr:uid="{00000000-0005-0000-0000-00002B310000}"/>
    <cellStyle name="Normal 3 3 3 2 2 6 3" xfId="22054" xr:uid="{00000000-0005-0000-0000-00002C310000}"/>
    <cellStyle name="Normal 3 3 3 2 2 7" xfId="32275" xr:uid="{00000000-0005-0000-0000-00002D310000}"/>
    <cellStyle name="Normal 3 3 3 2 2 8" xfId="17041" xr:uid="{00000000-0005-0000-0000-00002E310000}"/>
    <cellStyle name="Normal 3 3 3 2 3" xfId="2299" xr:uid="{00000000-0005-0000-0000-00002F310000}"/>
    <cellStyle name="Normal 3 3 3 2 3 2" xfId="3989" xr:uid="{00000000-0005-0000-0000-000030310000}"/>
    <cellStyle name="Normal 3 3 3 2 3 2 2" xfId="14062" xr:uid="{00000000-0005-0000-0000-000031310000}"/>
    <cellStyle name="Normal 3 3 3 2 3 2 2 2" xfId="44393" xr:uid="{00000000-0005-0000-0000-000032310000}"/>
    <cellStyle name="Normal 3 3 3 2 3 2 2 3" xfId="29160" xr:uid="{00000000-0005-0000-0000-000033310000}"/>
    <cellStyle name="Normal 3 3 3 2 3 2 3" xfId="9042" xr:uid="{00000000-0005-0000-0000-000034310000}"/>
    <cellStyle name="Normal 3 3 3 2 3 2 3 2" xfId="39376" xr:uid="{00000000-0005-0000-0000-000035310000}"/>
    <cellStyle name="Normal 3 3 3 2 3 2 3 3" xfId="24143" xr:uid="{00000000-0005-0000-0000-000036310000}"/>
    <cellStyle name="Normal 3 3 3 2 3 2 4" xfId="34363" xr:uid="{00000000-0005-0000-0000-000037310000}"/>
    <cellStyle name="Normal 3 3 3 2 3 2 5" xfId="19130" xr:uid="{00000000-0005-0000-0000-000038310000}"/>
    <cellStyle name="Normal 3 3 3 2 3 3" xfId="5681" xr:uid="{00000000-0005-0000-0000-000039310000}"/>
    <cellStyle name="Normal 3 3 3 2 3 3 2" xfId="15733" xr:uid="{00000000-0005-0000-0000-00003A310000}"/>
    <cellStyle name="Normal 3 3 3 2 3 3 2 2" xfId="46064" xr:uid="{00000000-0005-0000-0000-00003B310000}"/>
    <cellStyle name="Normal 3 3 3 2 3 3 2 3" xfId="30831" xr:uid="{00000000-0005-0000-0000-00003C310000}"/>
    <cellStyle name="Normal 3 3 3 2 3 3 3" xfId="10713" xr:uid="{00000000-0005-0000-0000-00003D310000}"/>
    <cellStyle name="Normal 3 3 3 2 3 3 3 2" xfId="41047" xr:uid="{00000000-0005-0000-0000-00003E310000}"/>
    <cellStyle name="Normal 3 3 3 2 3 3 3 3" xfId="25814" xr:uid="{00000000-0005-0000-0000-00003F310000}"/>
    <cellStyle name="Normal 3 3 3 2 3 3 4" xfId="36034" xr:uid="{00000000-0005-0000-0000-000040310000}"/>
    <cellStyle name="Normal 3 3 3 2 3 3 5" xfId="20801" xr:uid="{00000000-0005-0000-0000-000041310000}"/>
    <cellStyle name="Normal 3 3 3 2 3 4" xfId="12391" xr:uid="{00000000-0005-0000-0000-000042310000}"/>
    <cellStyle name="Normal 3 3 3 2 3 4 2" xfId="42722" xr:uid="{00000000-0005-0000-0000-000043310000}"/>
    <cellStyle name="Normal 3 3 3 2 3 4 3" xfId="27489" xr:uid="{00000000-0005-0000-0000-000044310000}"/>
    <cellStyle name="Normal 3 3 3 2 3 5" xfId="7370" xr:uid="{00000000-0005-0000-0000-000045310000}"/>
    <cellStyle name="Normal 3 3 3 2 3 5 2" xfId="37705" xr:uid="{00000000-0005-0000-0000-000046310000}"/>
    <cellStyle name="Normal 3 3 3 2 3 5 3" xfId="22472" xr:uid="{00000000-0005-0000-0000-000047310000}"/>
    <cellStyle name="Normal 3 3 3 2 3 6" xfId="32693" xr:uid="{00000000-0005-0000-0000-000048310000}"/>
    <cellStyle name="Normal 3 3 3 2 3 7" xfId="17459" xr:uid="{00000000-0005-0000-0000-000049310000}"/>
    <cellStyle name="Normal 3 3 3 2 4" xfId="3152" xr:uid="{00000000-0005-0000-0000-00004A310000}"/>
    <cellStyle name="Normal 3 3 3 2 4 2" xfId="13226" xr:uid="{00000000-0005-0000-0000-00004B310000}"/>
    <cellStyle name="Normal 3 3 3 2 4 2 2" xfId="43557" xr:uid="{00000000-0005-0000-0000-00004C310000}"/>
    <cellStyle name="Normal 3 3 3 2 4 2 3" xfId="28324" xr:uid="{00000000-0005-0000-0000-00004D310000}"/>
    <cellStyle name="Normal 3 3 3 2 4 3" xfId="8206" xr:uid="{00000000-0005-0000-0000-00004E310000}"/>
    <cellStyle name="Normal 3 3 3 2 4 3 2" xfId="38540" xr:uid="{00000000-0005-0000-0000-00004F310000}"/>
    <cellStyle name="Normal 3 3 3 2 4 3 3" xfId="23307" xr:uid="{00000000-0005-0000-0000-000050310000}"/>
    <cellStyle name="Normal 3 3 3 2 4 4" xfId="33527" xr:uid="{00000000-0005-0000-0000-000051310000}"/>
    <cellStyle name="Normal 3 3 3 2 4 5" xfId="18294" xr:uid="{00000000-0005-0000-0000-000052310000}"/>
    <cellStyle name="Normal 3 3 3 2 5" xfId="4845" xr:uid="{00000000-0005-0000-0000-000053310000}"/>
    <cellStyle name="Normal 3 3 3 2 5 2" xfId="14897" xr:uid="{00000000-0005-0000-0000-000054310000}"/>
    <cellStyle name="Normal 3 3 3 2 5 2 2" xfId="45228" xr:uid="{00000000-0005-0000-0000-000055310000}"/>
    <cellStyle name="Normal 3 3 3 2 5 2 3" xfId="29995" xr:uid="{00000000-0005-0000-0000-000056310000}"/>
    <cellStyle name="Normal 3 3 3 2 5 3" xfId="9877" xr:uid="{00000000-0005-0000-0000-000057310000}"/>
    <cellStyle name="Normal 3 3 3 2 5 3 2" xfId="40211" xr:uid="{00000000-0005-0000-0000-000058310000}"/>
    <cellStyle name="Normal 3 3 3 2 5 3 3" xfId="24978" xr:uid="{00000000-0005-0000-0000-000059310000}"/>
    <cellStyle name="Normal 3 3 3 2 5 4" xfId="35198" xr:uid="{00000000-0005-0000-0000-00005A310000}"/>
    <cellStyle name="Normal 3 3 3 2 5 5" xfId="19965" xr:uid="{00000000-0005-0000-0000-00005B310000}"/>
    <cellStyle name="Normal 3 3 3 2 6" xfId="11555" xr:uid="{00000000-0005-0000-0000-00005C310000}"/>
    <cellStyle name="Normal 3 3 3 2 6 2" xfId="41886" xr:uid="{00000000-0005-0000-0000-00005D310000}"/>
    <cellStyle name="Normal 3 3 3 2 6 3" xfId="26653" xr:uid="{00000000-0005-0000-0000-00005E310000}"/>
    <cellStyle name="Normal 3 3 3 2 7" xfId="6534" xr:uid="{00000000-0005-0000-0000-00005F310000}"/>
    <cellStyle name="Normal 3 3 3 2 7 2" xfId="36869" xr:uid="{00000000-0005-0000-0000-000060310000}"/>
    <cellStyle name="Normal 3 3 3 2 7 3" xfId="21636" xr:uid="{00000000-0005-0000-0000-000061310000}"/>
    <cellStyle name="Normal 3 3 3 2 8" xfId="31857" xr:uid="{00000000-0005-0000-0000-000062310000}"/>
    <cellStyle name="Normal 3 3 3 2 9" xfId="16623" xr:uid="{00000000-0005-0000-0000-000063310000}"/>
    <cellStyle name="Normal 3 3 3 3" xfId="1670" xr:uid="{00000000-0005-0000-0000-000064310000}"/>
    <cellStyle name="Normal 3 3 3 3 2" xfId="2509" xr:uid="{00000000-0005-0000-0000-000065310000}"/>
    <cellStyle name="Normal 3 3 3 3 2 2" xfId="4199" xr:uid="{00000000-0005-0000-0000-000066310000}"/>
    <cellStyle name="Normal 3 3 3 3 2 2 2" xfId="14272" xr:uid="{00000000-0005-0000-0000-000067310000}"/>
    <cellStyle name="Normal 3 3 3 3 2 2 2 2" xfId="44603" xr:uid="{00000000-0005-0000-0000-000068310000}"/>
    <cellStyle name="Normal 3 3 3 3 2 2 2 3" xfId="29370" xr:uid="{00000000-0005-0000-0000-000069310000}"/>
    <cellStyle name="Normal 3 3 3 3 2 2 3" xfId="9252" xr:uid="{00000000-0005-0000-0000-00006A310000}"/>
    <cellStyle name="Normal 3 3 3 3 2 2 3 2" xfId="39586" xr:uid="{00000000-0005-0000-0000-00006B310000}"/>
    <cellStyle name="Normal 3 3 3 3 2 2 3 3" xfId="24353" xr:uid="{00000000-0005-0000-0000-00006C310000}"/>
    <cellStyle name="Normal 3 3 3 3 2 2 4" xfId="34573" xr:uid="{00000000-0005-0000-0000-00006D310000}"/>
    <cellStyle name="Normal 3 3 3 3 2 2 5" xfId="19340" xr:uid="{00000000-0005-0000-0000-00006E310000}"/>
    <cellStyle name="Normal 3 3 3 3 2 3" xfId="5891" xr:uid="{00000000-0005-0000-0000-00006F310000}"/>
    <cellStyle name="Normal 3 3 3 3 2 3 2" xfId="15943" xr:uid="{00000000-0005-0000-0000-000070310000}"/>
    <cellStyle name="Normal 3 3 3 3 2 3 2 2" xfId="46274" xr:uid="{00000000-0005-0000-0000-000071310000}"/>
    <cellStyle name="Normal 3 3 3 3 2 3 2 3" xfId="31041" xr:uid="{00000000-0005-0000-0000-000072310000}"/>
    <cellStyle name="Normal 3 3 3 3 2 3 3" xfId="10923" xr:uid="{00000000-0005-0000-0000-000073310000}"/>
    <cellStyle name="Normal 3 3 3 3 2 3 3 2" xfId="41257" xr:uid="{00000000-0005-0000-0000-000074310000}"/>
    <cellStyle name="Normal 3 3 3 3 2 3 3 3" xfId="26024" xr:uid="{00000000-0005-0000-0000-000075310000}"/>
    <cellStyle name="Normal 3 3 3 3 2 3 4" xfId="36244" xr:uid="{00000000-0005-0000-0000-000076310000}"/>
    <cellStyle name="Normal 3 3 3 3 2 3 5" xfId="21011" xr:uid="{00000000-0005-0000-0000-000077310000}"/>
    <cellStyle name="Normal 3 3 3 3 2 4" xfId="12601" xr:uid="{00000000-0005-0000-0000-000078310000}"/>
    <cellStyle name="Normal 3 3 3 3 2 4 2" xfId="42932" xr:uid="{00000000-0005-0000-0000-000079310000}"/>
    <cellStyle name="Normal 3 3 3 3 2 4 3" xfId="27699" xr:uid="{00000000-0005-0000-0000-00007A310000}"/>
    <cellStyle name="Normal 3 3 3 3 2 5" xfId="7580" xr:uid="{00000000-0005-0000-0000-00007B310000}"/>
    <cellStyle name="Normal 3 3 3 3 2 5 2" xfId="37915" xr:uid="{00000000-0005-0000-0000-00007C310000}"/>
    <cellStyle name="Normal 3 3 3 3 2 5 3" xfId="22682" xr:uid="{00000000-0005-0000-0000-00007D310000}"/>
    <cellStyle name="Normal 3 3 3 3 2 6" xfId="32903" xr:uid="{00000000-0005-0000-0000-00007E310000}"/>
    <cellStyle name="Normal 3 3 3 3 2 7" xfId="17669" xr:uid="{00000000-0005-0000-0000-00007F310000}"/>
    <cellStyle name="Normal 3 3 3 3 3" xfId="3362" xr:uid="{00000000-0005-0000-0000-000080310000}"/>
    <cellStyle name="Normal 3 3 3 3 3 2" xfId="13436" xr:uid="{00000000-0005-0000-0000-000081310000}"/>
    <cellStyle name="Normal 3 3 3 3 3 2 2" xfId="43767" xr:uid="{00000000-0005-0000-0000-000082310000}"/>
    <cellStyle name="Normal 3 3 3 3 3 2 3" xfId="28534" xr:uid="{00000000-0005-0000-0000-000083310000}"/>
    <cellStyle name="Normal 3 3 3 3 3 3" xfId="8416" xr:uid="{00000000-0005-0000-0000-000084310000}"/>
    <cellStyle name="Normal 3 3 3 3 3 3 2" xfId="38750" xr:uid="{00000000-0005-0000-0000-000085310000}"/>
    <cellStyle name="Normal 3 3 3 3 3 3 3" xfId="23517" xr:uid="{00000000-0005-0000-0000-000086310000}"/>
    <cellStyle name="Normal 3 3 3 3 3 4" xfId="33737" xr:uid="{00000000-0005-0000-0000-000087310000}"/>
    <cellStyle name="Normal 3 3 3 3 3 5" xfId="18504" xr:uid="{00000000-0005-0000-0000-000088310000}"/>
    <cellStyle name="Normal 3 3 3 3 4" xfId="5055" xr:uid="{00000000-0005-0000-0000-000089310000}"/>
    <cellStyle name="Normal 3 3 3 3 4 2" xfId="15107" xr:uid="{00000000-0005-0000-0000-00008A310000}"/>
    <cellStyle name="Normal 3 3 3 3 4 2 2" xfId="45438" xr:uid="{00000000-0005-0000-0000-00008B310000}"/>
    <cellStyle name="Normal 3 3 3 3 4 2 3" xfId="30205" xr:uid="{00000000-0005-0000-0000-00008C310000}"/>
    <cellStyle name="Normal 3 3 3 3 4 3" xfId="10087" xr:uid="{00000000-0005-0000-0000-00008D310000}"/>
    <cellStyle name="Normal 3 3 3 3 4 3 2" xfId="40421" xr:uid="{00000000-0005-0000-0000-00008E310000}"/>
    <cellStyle name="Normal 3 3 3 3 4 3 3" xfId="25188" xr:uid="{00000000-0005-0000-0000-00008F310000}"/>
    <cellStyle name="Normal 3 3 3 3 4 4" xfId="35408" xr:uid="{00000000-0005-0000-0000-000090310000}"/>
    <cellStyle name="Normal 3 3 3 3 4 5" xfId="20175" xr:uid="{00000000-0005-0000-0000-000091310000}"/>
    <cellStyle name="Normal 3 3 3 3 5" xfId="11765" xr:uid="{00000000-0005-0000-0000-000092310000}"/>
    <cellStyle name="Normal 3 3 3 3 5 2" xfId="42096" xr:uid="{00000000-0005-0000-0000-000093310000}"/>
    <cellStyle name="Normal 3 3 3 3 5 3" xfId="26863" xr:uid="{00000000-0005-0000-0000-000094310000}"/>
    <cellStyle name="Normal 3 3 3 3 6" xfId="6744" xr:uid="{00000000-0005-0000-0000-000095310000}"/>
    <cellStyle name="Normal 3 3 3 3 6 2" xfId="37079" xr:uid="{00000000-0005-0000-0000-000096310000}"/>
    <cellStyle name="Normal 3 3 3 3 6 3" xfId="21846" xr:uid="{00000000-0005-0000-0000-000097310000}"/>
    <cellStyle name="Normal 3 3 3 3 7" xfId="32067" xr:uid="{00000000-0005-0000-0000-000098310000}"/>
    <cellStyle name="Normal 3 3 3 3 8" xfId="16833" xr:uid="{00000000-0005-0000-0000-000099310000}"/>
    <cellStyle name="Normal 3 3 3 4" xfId="2091" xr:uid="{00000000-0005-0000-0000-00009A310000}"/>
    <cellStyle name="Normal 3 3 3 4 2" xfId="3781" xr:uid="{00000000-0005-0000-0000-00009B310000}"/>
    <cellStyle name="Normal 3 3 3 4 2 2" xfId="13854" xr:uid="{00000000-0005-0000-0000-00009C310000}"/>
    <cellStyle name="Normal 3 3 3 4 2 2 2" xfId="44185" xr:uid="{00000000-0005-0000-0000-00009D310000}"/>
    <cellStyle name="Normal 3 3 3 4 2 2 3" xfId="28952" xr:uid="{00000000-0005-0000-0000-00009E310000}"/>
    <cellStyle name="Normal 3 3 3 4 2 3" xfId="8834" xr:uid="{00000000-0005-0000-0000-00009F310000}"/>
    <cellStyle name="Normal 3 3 3 4 2 3 2" xfId="39168" xr:uid="{00000000-0005-0000-0000-0000A0310000}"/>
    <cellStyle name="Normal 3 3 3 4 2 3 3" xfId="23935" xr:uid="{00000000-0005-0000-0000-0000A1310000}"/>
    <cellStyle name="Normal 3 3 3 4 2 4" xfId="34155" xr:uid="{00000000-0005-0000-0000-0000A2310000}"/>
    <cellStyle name="Normal 3 3 3 4 2 5" xfId="18922" xr:uid="{00000000-0005-0000-0000-0000A3310000}"/>
    <cellStyle name="Normal 3 3 3 4 3" xfId="5473" xr:uid="{00000000-0005-0000-0000-0000A4310000}"/>
    <cellStyle name="Normal 3 3 3 4 3 2" xfId="15525" xr:uid="{00000000-0005-0000-0000-0000A5310000}"/>
    <cellStyle name="Normal 3 3 3 4 3 2 2" xfId="45856" xr:uid="{00000000-0005-0000-0000-0000A6310000}"/>
    <cellStyle name="Normal 3 3 3 4 3 2 3" xfId="30623" xr:uid="{00000000-0005-0000-0000-0000A7310000}"/>
    <cellStyle name="Normal 3 3 3 4 3 3" xfId="10505" xr:uid="{00000000-0005-0000-0000-0000A8310000}"/>
    <cellStyle name="Normal 3 3 3 4 3 3 2" xfId="40839" xr:uid="{00000000-0005-0000-0000-0000A9310000}"/>
    <cellStyle name="Normal 3 3 3 4 3 3 3" xfId="25606" xr:uid="{00000000-0005-0000-0000-0000AA310000}"/>
    <cellStyle name="Normal 3 3 3 4 3 4" xfId="35826" xr:uid="{00000000-0005-0000-0000-0000AB310000}"/>
    <cellStyle name="Normal 3 3 3 4 3 5" xfId="20593" xr:uid="{00000000-0005-0000-0000-0000AC310000}"/>
    <cellStyle name="Normal 3 3 3 4 4" xfId="12183" xr:uid="{00000000-0005-0000-0000-0000AD310000}"/>
    <cellStyle name="Normal 3 3 3 4 4 2" xfId="42514" xr:uid="{00000000-0005-0000-0000-0000AE310000}"/>
    <cellStyle name="Normal 3 3 3 4 4 3" xfId="27281" xr:uid="{00000000-0005-0000-0000-0000AF310000}"/>
    <cellStyle name="Normal 3 3 3 4 5" xfId="7162" xr:uid="{00000000-0005-0000-0000-0000B0310000}"/>
    <cellStyle name="Normal 3 3 3 4 5 2" xfId="37497" xr:uid="{00000000-0005-0000-0000-0000B1310000}"/>
    <cellStyle name="Normal 3 3 3 4 5 3" xfId="22264" xr:uid="{00000000-0005-0000-0000-0000B2310000}"/>
    <cellStyle name="Normal 3 3 3 4 6" xfId="32485" xr:uid="{00000000-0005-0000-0000-0000B3310000}"/>
    <cellStyle name="Normal 3 3 3 4 7" xfId="17251" xr:uid="{00000000-0005-0000-0000-0000B4310000}"/>
    <cellStyle name="Normal 3 3 3 5" xfId="2944" xr:uid="{00000000-0005-0000-0000-0000B5310000}"/>
    <cellStyle name="Normal 3 3 3 5 2" xfId="13018" xr:uid="{00000000-0005-0000-0000-0000B6310000}"/>
    <cellStyle name="Normal 3 3 3 5 2 2" xfId="43349" xr:uid="{00000000-0005-0000-0000-0000B7310000}"/>
    <cellStyle name="Normal 3 3 3 5 2 3" xfId="28116" xr:uid="{00000000-0005-0000-0000-0000B8310000}"/>
    <cellStyle name="Normal 3 3 3 5 3" xfId="7998" xr:uid="{00000000-0005-0000-0000-0000B9310000}"/>
    <cellStyle name="Normal 3 3 3 5 3 2" xfId="38332" xr:uid="{00000000-0005-0000-0000-0000BA310000}"/>
    <cellStyle name="Normal 3 3 3 5 3 3" xfId="23099" xr:uid="{00000000-0005-0000-0000-0000BB310000}"/>
    <cellStyle name="Normal 3 3 3 5 4" xfId="33319" xr:uid="{00000000-0005-0000-0000-0000BC310000}"/>
    <cellStyle name="Normal 3 3 3 5 5" xfId="18086" xr:uid="{00000000-0005-0000-0000-0000BD310000}"/>
    <cellStyle name="Normal 3 3 3 6" xfId="4637" xr:uid="{00000000-0005-0000-0000-0000BE310000}"/>
    <cellStyle name="Normal 3 3 3 6 2" xfId="14689" xr:uid="{00000000-0005-0000-0000-0000BF310000}"/>
    <cellStyle name="Normal 3 3 3 6 2 2" xfId="45020" xr:uid="{00000000-0005-0000-0000-0000C0310000}"/>
    <cellStyle name="Normal 3 3 3 6 2 3" xfId="29787" xr:uid="{00000000-0005-0000-0000-0000C1310000}"/>
    <cellStyle name="Normal 3 3 3 6 3" xfId="9669" xr:uid="{00000000-0005-0000-0000-0000C2310000}"/>
    <cellStyle name="Normal 3 3 3 6 3 2" xfId="40003" xr:uid="{00000000-0005-0000-0000-0000C3310000}"/>
    <cellStyle name="Normal 3 3 3 6 3 3" xfId="24770" xr:uid="{00000000-0005-0000-0000-0000C4310000}"/>
    <cellStyle name="Normal 3 3 3 6 4" xfId="34990" xr:uid="{00000000-0005-0000-0000-0000C5310000}"/>
    <cellStyle name="Normal 3 3 3 6 5" xfId="19757" xr:uid="{00000000-0005-0000-0000-0000C6310000}"/>
    <cellStyle name="Normal 3 3 3 7" xfId="11347" xr:uid="{00000000-0005-0000-0000-0000C7310000}"/>
    <cellStyle name="Normal 3 3 3 7 2" xfId="41678" xr:uid="{00000000-0005-0000-0000-0000C8310000}"/>
    <cellStyle name="Normal 3 3 3 7 3" xfId="26445" xr:uid="{00000000-0005-0000-0000-0000C9310000}"/>
    <cellStyle name="Normal 3 3 3 8" xfId="6326" xr:uid="{00000000-0005-0000-0000-0000CA310000}"/>
    <cellStyle name="Normal 3 3 3 8 2" xfId="36661" xr:uid="{00000000-0005-0000-0000-0000CB310000}"/>
    <cellStyle name="Normal 3 3 3 8 3" xfId="21428" xr:uid="{00000000-0005-0000-0000-0000CC310000}"/>
    <cellStyle name="Normal 3 3 3 9" xfId="31650" xr:uid="{00000000-0005-0000-0000-0000CD310000}"/>
    <cellStyle name="Normal 3 3 4" xfId="1351" xr:uid="{00000000-0005-0000-0000-0000CE310000}"/>
    <cellStyle name="Normal 3 3 4 2" xfId="1774" xr:uid="{00000000-0005-0000-0000-0000CF310000}"/>
    <cellStyle name="Normal 3 3 4 2 2" xfId="2613" xr:uid="{00000000-0005-0000-0000-0000D0310000}"/>
    <cellStyle name="Normal 3 3 4 2 2 2" xfId="4303" xr:uid="{00000000-0005-0000-0000-0000D1310000}"/>
    <cellStyle name="Normal 3 3 4 2 2 2 2" xfId="14376" xr:uid="{00000000-0005-0000-0000-0000D2310000}"/>
    <cellStyle name="Normal 3 3 4 2 2 2 2 2" xfId="44707" xr:uid="{00000000-0005-0000-0000-0000D3310000}"/>
    <cellStyle name="Normal 3 3 4 2 2 2 2 3" xfId="29474" xr:uid="{00000000-0005-0000-0000-0000D4310000}"/>
    <cellStyle name="Normal 3 3 4 2 2 2 3" xfId="9356" xr:uid="{00000000-0005-0000-0000-0000D5310000}"/>
    <cellStyle name="Normal 3 3 4 2 2 2 3 2" xfId="39690" xr:uid="{00000000-0005-0000-0000-0000D6310000}"/>
    <cellStyle name="Normal 3 3 4 2 2 2 3 3" xfId="24457" xr:uid="{00000000-0005-0000-0000-0000D7310000}"/>
    <cellStyle name="Normal 3 3 4 2 2 2 4" xfId="34677" xr:uid="{00000000-0005-0000-0000-0000D8310000}"/>
    <cellStyle name="Normal 3 3 4 2 2 2 5" xfId="19444" xr:uid="{00000000-0005-0000-0000-0000D9310000}"/>
    <cellStyle name="Normal 3 3 4 2 2 3" xfId="5995" xr:uid="{00000000-0005-0000-0000-0000DA310000}"/>
    <cellStyle name="Normal 3 3 4 2 2 3 2" xfId="16047" xr:uid="{00000000-0005-0000-0000-0000DB310000}"/>
    <cellStyle name="Normal 3 3 4 2 2 3 2 2" xfId="46378" xr:uid="{00000000-0005-0000-0000-0000DC310000}"/>
    <cellStyle name="Normal 3 3 4 2 2 3 2 3" xfId="31145" xr:uid="{00000000-0005-0000-0000-0000DD310000}"/>
    <cellStyle name="Normal 3 3 4 2 2 3 3" xfId="11027" xr:uid="{00000000-0005-0000-0000-0000DE310000}"/>
    <cellStyle name="Normal 3 3 4 2 2 3 3 2" xfId="41361" xr:uid="{00000000-0005-0000-0000-0000DF310000}"/>
    <cellStyle name="Normal 3 3 4 2 2 3 3 3" xfId="26128" xr:uid="{00000000-0005-0000-0000-0000E0310000}"/>
    <cellStyle name="Normal 3 3 4 2 2 3 4" xfId="36348" xr:uid="{00000000-0005-0000-0000-0000E1310000}"/>
    <cellStyle name="Normal 3 3 4 2 2 3 5" xfId="21115" xr:uid="{00000000-0005-0000-0000-0000E2310000}"/>
    <cellStyle name="Normal 3 3 4 2 2 4" xfId="12705" xr:uid="{00000000-0005-0000-0000-0000E3310000}"/>
    <cellStyle name="Normal 3 3 4 2 2 4 2" xfId="43036" xr:uid="{00000000-0005-0000-0000-0000E4310000}"/>
    <cellStyle name="Normal 3 3 4 2 2 4 3" xfId="27803" xr:uid="{00000000-0005-0000-0000-0000E5310000}"/>
    <cellStyle name="Normal 3 3 4 2 2 5" xfId="7684" xr:uid="{00000000-0005-0000-0000-0000E6310000}"/>
    <cellStyle name="Normal 3 3 4 2 2 5 2" xfId="38019" xr:uid="{00000000-0005-0000-0000-0000E7310000}"/>
    <cellStyle name="Normal 3 3 4 2 2 5 3" xfId="22786" xr:uid="{00000000-0005-0000-0000-0000E8310000}"/>
    <cellStyle name="Normal 3 3 4 2 2 6" xfId="33007" xr:uid="{00000000-0005-0000-0000-0000E9310000}"/>
    <cellStyle name="Normal 3 3 4 2 2 7" xfId="17773" xr:uid="{00000000-0005-0000-0000-0000EA310000}"/>
    <cellStyle name="Normal 3 3 4 2 3" xfId="3466" xr:uid="{00000000-0005-0000-0000-0000EB310000}"/>
    <cellStyle name="Normal 3 3 4 2 3 2" xfId="13540" xr:uid="{00000000-0005-0000-0000-0000EC310000}"/>
    <cellStyle name="Normal 3 3 4 2 3 2 2" xfId="43871" xr:uid="{00000000-0005-0000-0000-0000ED310000}"/>
    <cellStyle name="Normal 3 3 4 2 3 2 3" xfId="28638" xr:uid="{00000000-0005-0000-0000-0000EE310000}"/>
    <cellStyle name="Normal 3 3 4 2 3 3" xfId="8520" xr:uid="{00000000-0005-0000-0000-0000EF310000}"/>
    <cellStyle name="Normal 3 3 4 2 3 3 2" xfId="38854" xr:uid="{00000000-0005-0000-0000-0000F0310000}"/>
    <cellStyle name="Normal 3 3 4 2 3 3 3" xfId="23621" xr:uid="{00000000-0005-0000-0000-0000F1310000}"/>
    <cellStyle name="Normal 3 3 4 2 3 4" xfId="33841" xr:uid="{00000000-0005-0000-0000-0000F2310000}"/>
    <cellStyle name="Normal 3 3 4 2 3 5" xfId="18608" xr:uid="{00000000-0005-0000-0000-0000F3310000}"/>
    <cellStyle name="Normal 3 3 4 2 4" xfId="5159" xr:uid="{00000000-0005-0000-0000-0000F4310000}"/>
    <cellStyle name="Normal 3 3 4 2 4 2" xfId="15211" xr:uid="{00000000-0005-0000-0000-0000F5310000}"/>
    <cellStyle name="Normal 3 3 4 2 4 2 2" xfId="45542" xr:uid="{00000000-0005-0000-0000-0000F6310000}"/>
    <cellStyle name="Normal 3 3 4 2 4 2 3" xfId="30309" xr:uid="{00000000-0005-0000-0000-0000F7310000}"/>
    <cellStyle name="Normal 3 3 4 2 4 3" xfId="10191" xr:uid="{00000000-0005-0000-0000-0000F8310000}"/>
    <cellStyle name="Normal 3 3 4 2 4 3 2" xfId="40525" xr:uid="{00000000-0005-0000-0000-0000F9310000}"/>
    <cellStyle name="Normal 3 3 4 2 4 3 3" xfId="25292" xr:uid="{00000000-0005-0000-0000-0000FA310000}"/>
    <cellStyle name="Normal 3 3 4 2 4 4" xfId="35512" xr:uid="{00000000-0005-0000-0000-0000FB310000}"/>
    <cellStyle name="Normal 3 3 4 2 4 5" xfId="20279" xr:uid="{00000000-0005-0000-0000-0000FC310000}"/>
    <cellStyle name="Normal 3 3 4 2 5" xfId="11869" xr:uid="{00000000-0005-0000-0000-0000FD310000}"/>
    <cellStyle name="Normal 3 3 4 2 5 2" xfId="42200" xr:uid="{00000000-0005-0000-0000-0000FE310000}"/>
    <cellStyle name="Normal 3 3 4 2 5 3" xfId="26967" xr:uid="{00000000-0005-0000-0000-0000FF310000}"/>
    <cellStyle name="Normal 3 3 4 2 6" xfId="6848" xr:uid="{00000000-0005-0000-0000-000000320000}"/>
    <cellStyle name="Normal 3 3 4 2 6 2" xfId="37183" xr:uid="{00000000-0005-0000-0000-000001320000}"/>
    <cellStyle name="Normal 3 3 4 2 6 3" xfId="21950" xr:uid="{00000000-0005-0000-0000-000002320000}"/>
    <cellStyle name="Normal 3 3 4 2 7" xfId="32171" xr:uid="{00000000-0005-0000-0000-000003320000}"/>
    <cellStyle name="Normal 3 3 4 2 8" xfId="16937" xr:uid="{00000000-0005-0000-0000-000004320000}"/>
    <cellStyle name="Normal 3 3 4 3" xfId="2195" xr:uid="{00000000-0005-0000-0000-000005320000}"/>
    <cellStyle name="Normal 3 3 4 3 2" xfId="3885" xr:uid="{00000000-0005-0000-0000-000006320000}"/>
    <cellStyle name="Normal 3 3 4 3 2 2" xfId="13958" xr:uid="{00000000-0005-0000-0000-000007320000}"/>
    <cellStyle name="Normal 3 3 4 3 2 2 2" xfId="44289" xr:uid="{00000000-0005-0000-0000-000008320000}"/>
    <cellStyle name="Normal 3 3 4 3 2 2 3" xfId="29056" xr:uid="{00000000-0005-0000-0000-000009320000}"/>
    <cellStyle name="Normal 3 3 4 3 2 3" xfId="8938" xr:uid="{00000000-0005-0000-0000-00000A320000}"/>
    <cellStyle name="Normal 3 3 4 3 2 3 2" xfId="39272" xr:uid="{00000000-0005-0000-0000-00000B320000}"/>
    <cellStyle name="Normal 3 3 4 3 2 3 3" xfId="24039" xr:uid="{00000000-0005-0000-0000-00000C320000}"/>
    <cellStyle name="Normal 3 3 4 3 2 4" xfId="34259" xr:uid="{00000000-0005-0000-0000-00000D320000}"/>
    <cellStyle name="Normal 3 3 4 3 2 5" xfId="19026" xr:uid="{00000000-0005-0000-0000-00000E320000}"/>
    <cellStyle name="Normal 3 3 4 3 3" xfId="5577" xr:uid="{00000000-0005-0000-0000-00000F320000}"/>
    <cellStyle name="Normal 3 3 4 3 3 2" xfId="15629" xr:uid="{00000000-0005-0000-0000-000010320000}"/>
    <cellStyle name="Normal 3 3 4 3 3 2 2" xfId="45960" xr:uid="{00000000-0005-0000-0000-000011320000}"/>
    <cellStyle name="Normal 3 3 4 3 3 2 3" xfId="30727" xr:uid="{00000000-0005-0000-0000-000012320000}"/>
    <cellStyle name="Normal 3 3 4 3 3 3" xfId="10609" xr:uid="{00000000-0005-0000-0000-000013320000}"/>
    <cellStyle name="Normal 3 3 4 3 3 3 2" xfId="40943" xr:uid="{00000000-0005-0000-0000-000014320000}"/>
    <cellStyle name="Normal 3 3 4 3 3 3 3" xfId="25710" xr:uid="{00000000-0005-0000-0000-000015320000}"/>
    <cellStyle name="Normal 3 3 4 3 3 4" xfId="35930" xr:uid="{00000000-0005-0000-0000-000016320000}"/>
    <cellStyle name="Normal 3 3 4 3 3 5" xfId="20697" xr:uid="{00000000-0005-0000-0000-000017320000}"/>
    <cellStyle name="Normal 3 3 4 3 4" xfId="12287" xr:uid="{00000000-0005-0000-0000-000018320000}"/>
    <cellStyle name="Normal 3 3 4 3 4 2" xfId="42618" xr:uid="{00000000-0005-0000-0000-000019320000}"/>
    <cellStyle name="Normal 3 3 4 3 4 3" xfId="27385" xr:uid="{00000000-0005-0000-0000-00001A320000}"/>
    <cellStyle name="Normal 3 3 4 3 5" xfId="7266" xr:uid="{00000000-0005-0000-0000-00001B320000}"/>
    <cellStyle name="Normal 3 3 4 3 5 2" xfId="37601" xr:uid="{00000000-0005-0000-0000-00001C320000}"/>
    <cellStyle name="Normal 3 3 4 3 5 3" xfId="22368" xr:uid="{00000000-0005-0000-0000-00001D320000}"/>
    <cellStyle name="Normal 3 3 4 3 6" xfId="32589" xr:uid="{00000000-0005-0000-0000-00001E320000}"/>
    <cellStyle name="Normal 3 3 4 3 7" xfId="17355" xr:uid="{00000000-0005-0000-0000-00001F320000}"/>
    <cellStyle name="Normal 3 3 4 4" xfId="3048" xr:uid="{00000000-0005-0000-0000-000020320000}"/>
    <cellStyle name="Normal 3 3 4 4 2" xfId="13122" xr:uid="{00000000-0005-0000-0000-000021320000}"/>
    <cellStyle name="Normal 3 3 4 4 2 2" xfId="43453" xr:uid="{00000000-0005-0000-0000-000022320000}"/>
    <cellStyle name="Normal 3 3 4 4 2 3" xfId="28220" xr:uid="{00000000-0005-0000-0000-000023320000}"/>
    <cellStyle name="Normal 3 3 4 4 3" xfId="8102" xr:uid="{00000000-0005-0000-0000-000024320000}"/>
    <cellStyle name="Normal 3 3 4 4 3 2" xfId="38436" xr:uid="{00000000-0005-0000-0000-000025320000}"/>
    <cellStyle name="Normal 3 3 4 4 3 3" xfId="23203" xr:uid="{00000000-0005-0000-0000-000026320000}"/>
    <cellStyle name="Normal 3 3 4 4 4" xfId="33423" xr:uid="{00000000-0005-0000-0000-000027320000}"/>
    <cellStyle name="Normal 3 3 4 4 5" xfId="18190" xr:uid="{00000000-0005-0000-0000-000028320000}"/>
    <cellStyle name="Normal 3 3 4 5" xfId="4741" xr:uid="{00000000-0005-0000-0000-000029320000}"/>
    <cellStyle name="Normal 3 3 4 5 2" xfId="14793" xr:uid="{00000000-0005-0000-0000-00002A320000}"/>
    <cellStyle name="Normal 3 3 4 5 2 2" xfId="45124" xr:uid="{00000000-0005-0000-0000-00002B320000}"/>
    <cellStyle name="Normal 3 3 4 5 2 3" xfId="29891" xr:uid="{00000000-0005-0000-0000-00002C320000}"/>
    <cellStyle name="Normal 3 3 4 5 3" xfId="9773" xr:uid="{00000000-0005-0000-0000-00002D320000}"/>
    <cellStyle name="Normal 3 3 4 5 3 2" xfId="40107" xr:uid="{00000000-0005-0000-0000-00002E320000}"/>
    <cellStyle name="Normal 3 3 4 5 3 3" xfId="24874" xr:uid="{00000000-0005-0000-0000-00002F320000}"/>
    <cellStyle name="Normal 3 3 4 5 4" xfId="35094" xr:uid="{00000000-0005-0000-0000-000030320000}"/>
    <cellStyle name="Normal 3 3 4 5 5" xfId="19861" xr:uid="{00000000-0005-0000-0000-000031320000}"/>
    <cellStyle name="Normal 3 3 4 6" xfId="11451" xr:uid="{00000000-0005-0000-0000-000032320000}"/>
    <cellStyle name="Normal 3 3 4 6 2" xfId="41782" xr:uid="{00000000-0005-0000-0000-000033320000}"/>
    <cellStyle name="Normal 3 3 4 6 3" xfId="26549" xr:uid="{00000000-0005-0000-0000-000034320000}"/>
    <cellStyle name="Normal 3 3 4 7" xfId="6430" xr:uid="{00000000-0005-0000-0000-000035320000}"/>
    <cellStyle name="Normal 3 3 4 7 2" xfId="36765" xr:uid="{00000000-0005-0000-0000-000036320000}"/>
    <cellStyle name="Normal 3 3 4 7 3" xfId="21532" xr:uid="{00000000-0005-0000-0000-000037320000}"/>
    <cellStyle name="Normal 3 3 4 8" xfId="31753" xr:uid="{00000000-0005-0000-0000-000038320000}"/>
    <cellStyle name="Normal 3 3 4 9" xfId="16519" xr:uid="{00000000-0005-0000-0000-000039320000}"/>
    <cellStyle name="Normal 3 3 5" xfId="1564" xr:uid="{00000000-0005-0000-0000-00003A320000}"/>
    <cellStyle name="Normal 3 3 5 2" xfId="2405" xr:uid="{00000000-0005-0000-0000-00003B320000}"/>
    <cellStyle name="Normal 3 3 5 2 2" xfId="4095" xr:uid="{00000000-0005-0000-0000-00003C320000}"/>
    <cellStyle name="Normal 3 3 5 2 2 2" xfId="14168" xr:uid="{00000000-0005-0000-0000-00003D320000}"/>
    <cellStyle name="Normal 3 3 5 2 2 2 2" xfId="44499" xr:uid="{00000000-0005-0000-0000-00003E320000}"/>
    <cellStyle name="Normal 3 3 5 2 2 2 3" xfId="29266" xr:uid="{00000000-0005-0000-0000-00003F320000}"/>
    <cellStyle name="Normal 3 3 5 2 2 3" xfId="9148" xr:uid="{00000000-0005-0000-0000-000040320000}"/>
    <cellStyle name="Normal 3 3 5 2 2 3 2" xfId="39482" xr:uid="{00000000-0005-0000-0000-000041320000}"/>
    <cellStyle name="Normal 3 3 5 2 2 3 3" xfId="24249" xr:uid="{00000000-0005-0000-0000-000042320000}"/>
    <cellStyle name="Normal 3 3 5 2 2 4" xfId="34469" xr:uid="{00000000-0005-0000-0000-000043320000}"/>
    <cellStyle name="Normal 3 3 5 2 2 5" xfId="19236" xr:uid="{00000000-0005-0000-0000-000044320000}"/>
    <cellStyle name="Normal 3 3 5 2 3" xfId="5787" xr:uid="{00000000-0005-0000-0000-000045320000}"/>
    <cellStyle name="Normal 3 3 5 2 3 2" xfId="15839" xr:uid="{00000000-0005-0000-0000-000046320000}"/>
    <cellStyle name="Normal 3 3 5 2 3 2 2" xfId="46170" xr:uid="{00000000-0005-0000-0000-000047320000}"/>
    <cellStyle name="Normal 3 3 5 2 3 2 3" xfId="30937" xr:uid="{00000000-0005-0000-0000-000048320000}"/>
    <cellStyle name="Normal 3 3 5 2 3 3" xfId="10819" xr:uid="{00000000-0005-0000-0000-000049320000}"/>
    <cellStyle name="Normal 3 3 5 2 3 3 2" xfId="41153" xr:uid="{00000000-0005-0000-0000-00004A320000}"/>
    <cellStyle name="Normal 3 3 5 2 3 3 3" xfId="25920" xr:uid="{00000000-0005-0000-0000-00004B320000}"/>
    <cellStyle name="Normal 3 3 5 2 3 4" xfId="36140" xr:uid="{00000000-0005-0000-0000-00004C320000}"/>
    <cellStyle name="Normal 3 3 5 2 3 5" xfId="20907" xr:uid="{00000000-0005-0000-0000-00004D320000}"/>
    <cellStyle name="Normal 3 3 5 2 4" xfId="12497" xr:uid="{00000000-0005-0000-0000-00004E320000}"/>
    <cellStyle name="Normal 3 3 5 2 4 2" xfId="42828" xr:uid="{00000000-0005-0000-0000-00004F320000}"/>
    <cellStyle name="Normal 3 3 5 2 4 3" xfId="27595" xr:uid="{00000000-0005-0000-0000-000050320000}"/>
    <cellStyle name="Normal 3 3 5 2 5" xfId="7476" xr:uid="{00000000-0005-0000-0000-000051320000}"/>
    <cellStyle name="Normal 3 3 5 2 5 2" xfId="37811" xr:uid="{00000000-0005-0000-0000-000052320000}"/>
    <cellStyle name="Normal 3 3 5 2 5 3" xfId="22578" xr:uid="{00000000-0005-0000-0000-000053320000}"/>
    <cellStyle name="Normal 3 3 5 2 6" xfId="32799" xr:uid="{00000000-0005-0000-0000-000054320000}"/>
    <cellStyle name="Normal 3 3 5 2 7" xfId="17565" xr:uid="{00000000-0005-0000-0000-000055320000}"/>
    <cellStyle name="Normal 3 3 5 3" xfId="3258" xr:uid="{00000000-0005-0000-0000-000056320000}"/>
    <cellStyle name="Normal 3 3 5 3 2" xfId="13332" xr:uid="{00000000-0005-0000-0000-000057320000}"/>
    <cellStyle name="Normal 3 3 5 3 2 2" xfId="43663" xr:uid="{00000000-0005-0000-0000-000058320000}"/>
    <cellStyle name="Normal 3 3 5 3 2 3" xfId="28430" xr:uid="{00000000-0005-0000-0000-000059320000}"/>
    <cellStyle name="Normal 3 3 5 3 3" xfId="8312" xr:uid="{00000000-0005-0000-0000-00005A320000}"/>
    <cellStyle name="Normal 3 3 5 3 3 2" xfId="38646" xr:uid="{00000000-0005-0000-0000-00005B320000}"/>
    <cellStyle name="Normal 3 3 5 3 3 3" xfId="23413" xr:uid="{00000000-0005-0000-0000-00005C320000}"/>
    <cellStyle name="Normal 3 3 5 3 4" xfId="33633" xr:uid="{00000000-0005-0000-0000-00005D320000}"/>
    <cellStyle name="Normal 3 3 5 3 5" xfId="18400" xr:uid="{00000000-0005-0000-0000-00005E320000}"/>
    <cellStyle name="Normal 3 3 5 4" xfId="4951" xr:uid="{00000000-0005-0000-0000-00005F320000}"/>
    <cellStyle name="Normal 3 3 5 4 2" xfId="15003" xr:uid="{00000000-0005-0000-0000-000060320000}"/>
    <cellStyle name="Normal 3 3 5 4 2 2" xfId="45334" xr:uid="{00000000-0005-0000-0000-000061320000}"/>
    <cellStyle name="Normal 3 3 5 4 2 3" xfId="30101" xr:uid="{00000000-0005-0000-0000-000062320000}"/>
    <cellStyle name="Normal 3 3 5 4 3" xfId="9983" xr:uid="{00000000-0005-0000-0000-000063320000}"/>
    <cellStyle name="Normal 3 3 5 4 3 2" xfId="40317" xr:uid="{00000000-0005-0000-0000-000064320000}"/>
    <cellStyle name="Normal 3 3 5 4 3 3" xfId="25084" xr:uid="{00000000-0005-0000-0000-000065320000}"/>
    <cellStyle name="Normal 3 3 5 4 4" xfId="35304" xr:uid="{00000000-0005-0000-0000-000066320000}"/>
    <cellStyle name="Normal 3 3 5 4 5" xfId="20071" xr:uid="{00000000-0005-0000-0000-000067320000}"/>
    <cellStyle name="Normal 3 3 5 5" xfId="11661" xr:uid="{00000000-0005-0000-0000-000068320000}"/>
    <cellStyle name="Normal 3 3 5 5 2" xfId="41992" xr:uid="{00000000-0005-0000-0000-000069320000}"/>
    <cellStyle name="Normal 3 3 5 5 3" xfId="26759" xr:uid="{00000000-0005-0000-0000-00006A320000}"/>
    <cellStyle name="Normal 3 3 5 6" xfId="6640" xr:uid="{00000000-0005-0000-0000-00006B320000}"/>
    <cellStyle name="Normal 3 3 5 6 2" xfId="36975" xr:uid="{00000000-0005-0000-0000-00006C320000}"/>
    <cellStyle name="Normal 3 3 5 6 3" xfId="21742" xr:uid="{00000000-0005-0000-0000-00006D320000}"/>
    <cellStyle name="Normal 3 3 5 7" xfId="31963" xr:uid="{00000000-0005-0000-0000-00006E320000}"/>
    <cellStyle name="Normal 3 3 5 8" xfId="16729" xr:uid="{00000000-0005-0000-0000-00006F320000}"/>
    <cellStyle name="Normal 3 3 6" xfId="1985" xr:uid="{00000000-0005-0000-0000-000070320000}"/>
    <cellStyle name="Normal 3 3 6 2" xfId="3677" xr:uid="{00000000-0005-0000-0000-000071320000}"/>
    <cellStyle name="Normal 3 3 6 2 2" xfId="13750" xr:uid="{00000000-0005-0000-0000-000072320000}"/>
    <cellStyle name="Normal 3 3 6 2 2 2" xfId="44081" xr:uid="{00000000-0005-0000-0000-000073320000}"/>
    <cellStyle name="Normal 3 3 6 2 2 3" xfId="28848" xr:uid="{00000000-0005-0000-0000-000074320000}"/>
    <cellStyle name="Normal 3 3 6 2 3" xfId="8730" xr:uid="{00000000-0005-0000-0000-000075320000}"/>
    <cellStyle name="Normal 3 3 6 2 3 2" xfId="39064" xr:uid="{00000000-0005-0000-0000-000076320000}"/>
    <cellStyle name="Normal 3 3 6 2 3 3" xfId="23831" xr:uid="{00000000-0005-0000-0000-000077320000}"/>
    <cellStyle name="Normal 3 3 6 2 4" xfId="34051" xr:uid="{00000000-0005-0000-0000-000078320000}"/>
    <cellStyle name="Normal 3 3 6 2 5" xfId="18818" xr:uid="{00000000-0005-0000-0000-000079320000}"/>
    <cellStyle name="Normal 3 3 6 3" xfId="5369" xr:uid="{00000000-0005-0000-0000-00007A320000}"/>
    <cellStyle name="Normal 3 3 6 3 2" xfId="15421" xr:uid="{00000000-0005-0000-0000-00007B320000}"/>
    <cellStyle name="Normal 3 3 6 3 2 2" xfId="45752" xr:uid="{00000000-0005-0000-0000-00007C320000}"/>
    <cellStyle name="Normal 3 3 6 3 2 3" xfId="30519" xr:uid="{00000000-0005-0000-0000-00007D320000}"/>
    <cellStyle name="Normal 3 3 6 3 3" xfId="10401" xr:uid="{00000000-0005-0000-0000-00007E320000}"/>
    <cellStyle name="Normal 3 3 6 3 3 2" xfId="40735" xr:uid="{00000000-0005-0000-0000-00007F320000}"/>
    <cellStyle name="Normal 3 3 6 3 3 3" xfId="25502" xr:uid="{00000000-0005-0000-0000-000080320000}"/>
    <cellStyle name="Normal 3 3 6 3 4" xfId="35722" xr:uid="{00000000-0005-0000-0000-000081320000}"/>
    <cellStyle name="Normal 3 3 6 3 5" xfId="20489" xr:uid="{00000000-0005-0000-0000-000082320000}"/>
    <cellStyle name="Normal 3 3 6 4" xfId="12079" xr:uid="{00000000-0005-0000-0000-000083320000}"/>
    <cellStyle name="Normal 3 3 6 4 2" xfId="42410" xr:uid="{00000000-0005-0000-0000-000084320000}"/>
    <cellStyle name="Normal 3 3 6 4 3" xfId="27177" xr:uid="{00000000-0005-0000-0000-000085320000}"/>
    <cellStyle name="Normal 3 3 6 5" xfId="7058" xr:uid="{00000000-0005-0000-0000-000086320000}"/>
    <cellStyle name="Normal 3 3 6 5 2" xfId="37393" xr:uid="{00000000-0005-0000-0000-000087320000}"/>
    <cellStyle name="Normal 3 3 6 5 3" xfId="22160" xr:uid="{00000000-0005-0000-0000-000088320000}"/>
    <cellStyle name="Normal 3 3 6 6" xfId="32381" xr:uid="{00000000-0005-0000-0000-000089320000}"/>
    <cellStyle name="Normal 3 3 6 7" xfId="17147" xr:uid="{00000000-0005-0000-0000-00008A320000}"/>
    <cellStyle name="Normal 3 3 7" xfId="2836" xr:uid="{00000000-0005-0000-0000-00008B320000}"/>
    <cellStyle name="Normal 3 3 7 2" xfId="12914" xr:uid="{00000000-0005-0000-0000-00008C320000}"/>
    <cellStyle name="Normal 3 3 7 2 2" xfId="43245" xr:uid="{00000000-0005-0000-0000-00008D320000}"/>
    <cellStyle name="Normal 3 3 7 2 3" xfId="28012" xr:uid="{00000000-0005-0000-0000-00008E320000}"/>
    <cellStyle name="Normal 3 3 7 3" xfId="7894" xr:uid="{00000000-0005-0000-0000-00008F320000}"/>
    <cellStyle name="Normal 3 3 7 3 2" xfId="38228" xr:uid="{00000000-0005-0000-0000-000090320000}"/>
    <cellStyle name="Normal 3 3 7 3 3" xfId="22995" xr:uid="{00000000-0005-0000-0000-000091320000}"/>
    <cellStyle name="Normal 3 3 7 4" xfId="33215" xr:uid="{00000000-0005-0000-0000-000092320000}"/>
    <cellStyle name="Normal 3 3 7 5" xfId="17982" xr:uid="{00000000-0005-0000-0000-000093320000}"/>
    <cellStyle name="Normal 3 3 8" xfId="4530" xr:uid="{00000000-0005-0000-0000-000094320000}"/>
    <cellStyle name="Normal 3 3 8 2" xfId="14585" xr:uid="{00000000-0005-0000-0000-000095320000}"/>
    <cellStyle name="Normal 3 3 8 2 2" xfId="44916" xr:uid="{00000000-0005-0000-0000-000096320000}"/>
    <cellStyle name="Normal 3 3 8 2 3" xfId="29683" xr:uid="{00000000-0005-0000-0000-000097320000}"/>
    <cellStyle name="Normal 3 3 8 3" xfId="9565" xr:uid="{00000000-0005-0000-0000-000098320000}"/>
    <cellStyle name="Normal 3 3 8 3 2" xfId="39899" xr:uid="{00000000-0005-0000-0000-000099320000}"/>
    <cellStyle name="Normal 3 3 8 3 3" xfId="24666" xr:uid="{00000000-0005-0000-0000-00009A320000}"/>
    <cellStyle name="Normal 3 3 8 4" xfId="34886" xr:uid="{00000000-0005-0000-0000-00009B320000}"/>
    <cellStyle name="Normal 3 3 8 5" xfId="19653" xr:uid="{00000000-0005-0000-0000-00009C320000}"/>
    <cellStyle name="Normal 3 3 9" xfId="11241" xr:uid="{00000000-0005-0000-0000-00009D320000}"/>
    <cellStyle name="Normal 3 3 9 2" xfId="41574" xr:uid="{00000000-0005-0000-0000-00009E320000}"/>
    <cellStyle name="Normal 3 3 9 3" xfId="26341" xr:uid="{00000000-0005-0000-0000-00009F320000}"/>
    <cellStyle name="Normal 3 4" xfId="431" xr:uid="{00000000-0005-0000-0000-0000A0320000}"/>
    <cellStyle name="Normal 3 5" xfId="31413" xr:uid="{00000000-0005-0000-0000-0000A1320000}"/>
    <cellStyle name="Normal 3 6" xfId="46799" xr:uid="{00000000-0005-0000-0000-0000A2320000}"/>
    <cellStyle name="Normal 30" xfId="159" xr:uid="{00000000-0005-0000-0000-0000A3320000}"/>
    <cellStyle name="Normal 30 2" xfId="160" xr:uid="{00000000-0005-0000-0000-0000A4320000}"/>
    <cellStyle name="Normal 30 3" xfId="853" xr:uid="{00000000-0005-0000-0000-0000A5320000}"/>
    <cellStyle name="Normal 30 3 10" xfId="6221" xr:uid="{00000000-0005-0000-0000-0000A6320000}"/>
    <cellStyle name="Normal 30 3 10 2" xfId="36558" xr:uid="{00000000-0005-0000-0000-0000A7320000}"/>
    <cellStyle name="Normal 30 3 10 3" xfId="21325" xr:uid="{00000000-0005-0000-0000-0000A8320000}"/>
    <cellStyle name="Normal 30 3 11" xfId="31549" xr:uid="{00000000-0005-0000-0000-0000A9320000}"/>
    <cellStyle name="Normal 30 3 12" xfId="16310" xr:uid="{00000000-0005-0000-0000-0000AA320000}"/>
    <cellStyle name="Normal 30 3 2" xfId="1185" xr:uid="{00000000-0005-0000-0000-0000AB320000}"/>
    <cellStyle name="Normal 30 3 2 10" xfId="31601" xr:uid="{00000000-0005-0000-0000-0000AC320000}"/>
    <cellStyle name="Normal 30 3 2 11" xfId="16364" xr:uid="{00000000-0005-0000-0000-0000AD320000}"/>
    <cellStyle name="Normal 30 3 2 2" xfId="1293" xr:uid="{00000000-0005-0000-0000-0000AE320000}"/>
    <cellStyle name="Normal 30 3 2 2 10" xfId="16468" xr:uid="{00000000-0005-0000-0000-0000AF320000}"/>
    <cellStyle name="Normal 30 3 2 2 2" xfId="1510" xr:uid="{00000000-0005-0000-0000-0000B0320000}"/>
    <cellStyle name="Normal 30 3 2 2 2 2" xfId="1931" xr:uid="{00000000-0005-0000-0000-0000B1320000}"/>
    <cellStyle name="Normal 30 3 2 2 2 2 2" xfId="2770" xr:uid="{00000000-0005-0000-0000-0000B2320000}"/>
    <cellStyle name="Normal 30 3 2 2 2 2 2 2" xfId="4460" xr:uid="{00000000-0005-0000-0000-0000B3320000}"/>
    <cellStyle name="Normal 30 3 2 2 2 2 2 2 2" xfId="14533" xr:uid="{00000000-0005-0000-0000-0000B4320000}"/>
    <cellStyle name="Normal 30 3 2 2 2 2 2 2 2 2" xfId="44864" xr:uid="{00000000-0005-0000-0000-0000B5320000}"/>
    <cellStyle name="Normal 30 3 2 2 2 2 2 2 2 3" xfId="29631" xr:uid="{00000000-0005-0000-0000-0000B6320000}"/>
    <cellStyle name="Normal 30 3 2 2 2 2 2 2 3" xfId="9513" xr:uid="{00000000-0005-0000-0000-0000B7320000}"/>
    <cellStyle name="Normal 30 3 2 2 2 2 2 2 3 2" xfId="39847" xr:uid="{00000000-0005-0000-0000-0000B8320000}"/>
    <cellStyle name="Normal 30 3 2 2 2 2 2 2 3 3" xfId="24614" xr:uid="{00000000-0005-0000-0000-0000B9320000}"/>
    <cellStyle name="Normal 30 3 2 2 2 2 2 2 4" xfId="34834" xr:uid="{00000000-0005-0000-0000-0000BA320000}"/>
    <cellStyle name="Normal 30 3 2 2 2 2 2 2 5" xfId="19601" xr:uid="{00000000-0005-0000-0000-0000BB320000}"/>
    <cellStyle name="Normal 30 3 2 2 2 2 2 3" xfId="6152" xr:uid="{00000000-0005-0000-0000-0000BC320000}"/>
    <cellStyle name="Normal 30 3 2 2 2 2 2 3 2" xfId="16204" xr:uid="{00000000-0005-0000-0000-0000BD320000}"/>
    <cellStyle name="Normal 30 3 2 2 2 2 2 3 2 2" xfId="46535" xr:uid="{00000000-0005-0000-0000-0000BE320000}"/>
    <cellStyle name="Normal 30 3 2 2 2 2 2 3 2 3" xfId="31302" xr:uid="{00000000-0005-0000-0000-0000BF320000}"/>
    <cellStyle name="Normal 30 3 2 2 2 2 2 3 3" xfId="11184" xr:uid="{00000000-0005-0000-0000-0000C0320000}"/>
    <cellStyle name="Normal 30 3 2 2 2 2 2 3 3 2" xfId="41518" xr:uid="{00000000-0005-0000-0000-0000C1320000}"/>
    <cellStyle name="Normal 30 3 2 2 2 2 2 3 3 3" xfId="26285" xr:uid="{00000000-0005-0000-0000-0000C2320000}"/>
    <cellStyle name="Normal 30 3 2 2 2 2 2 3 4" xfId="36505" xr:uid="{00000000-0005-0000-0000-0000C3320000}"/>
    <cellStyle name="Normal 30 3 2 2 2 2 2 3 5" xfId="21272" xr:uid="{00000000-0005-0000-0000-0000C4320000}"/>
    <cellStyle name="Normal 30 3 2 2 2 2 2 4" xfId="12862" xr:uid="{00000000-0005-0000-0000-0000C5320000}"/>
    <cellStyle name="Normal 30 3 2 2 2 2 2 4 2" xfId="43193" xr:uid="{00000000-0005-0000-0000-0000C6320000}"/>
    <cellStyle name="Normal 30 3 2 2 2 2 2 4 3" xfId="27960" xr:uid="{00000000-0005-0000-0000-0000C7320000}"/>
    <cellStyle name="Normal 30 3 2 2 2 2 2 5" xfId="7841" xr:uid="{00000000-0005-0000-0000-0000C8320000}"/>
    <cellStyle name="Normal 30 3 2 2 2 2 2 5 2" xfId="38176" xr:uid="{00000000-0005-0000-0000-0000C9320000}"/>
    <cellStyle name="Normal 30 3 2 2 2 2 2 5 3" xfId="22943" xr:uid="{00000000-0005-0000-0000-0000CA320000}"/>
    <cellStyle name="Normal 30 3 2 2 2 2 2 6" xfId="33164" xr:uid="{00000000-0005-0000-0000-0000CB320000}"/>
    <cellStyle name="Normal 30 3 2 2 2 2 2 7" xfId="17930" xr:uid="{00000000-0005-0000-0000-0000CC320000}"/>
    <cellStyle name="Normal 30 3 2 2 2 2 3" xfId="3623" xr:uid="{00000000-0005-0000-0000-0000CD320000}"/>
    <cellStyle name="Normal 30 3 2 2 2 2 3 2" xfId="13697" xr:uid="{00000000-0005-0000-0000-0000CE320000}"/>
    <cellStyle name="Normal 30 3 2 2 2 2 3 2 2" xfId="44028" xr:uid="{00000000-0005-0000-0000-0000CF320000}"/>
    <cellStyle name="Normal 30 3 2 2 2 2 3 2 3" xfId="28795" xr:uid="{00000000-0005-0000-0000-0000D0320000}"/>
    <cellStyle name="Normal 30 3 2 2 2 2 3 3" xfId="8677" xr:uid="{00000000-0005-0000-0000-0000D1320000}"/>
    <cellStyle name="Normal 30 3 2 2 2 2 3 3 2" xfId="39011" xr:uid="{00000000-0005-0000-0000-0000D2320000}"/>
    <cellStyle name="Normal 30 3 2 2 2 2 3 3 3" xfId="23778" xr:uid="{00000000-0005-0000-0000-0000D3320000}"/>
    <cellStyle name="Normal 30 3 2 2 2 2 3 4" xfId="33998" xr:uid="{00000000-0005-0000-0000-0000D4320000}"/>
    <cellStyle name="Normal 30 3 2 2 2 2 3 5" xfId="18765" xr:uid="{00000000-0005-0000-0000-0000D5320000}"/>
    <cellStyle name="Normal 30 3 2 2 2 2 4" xfId="5316" xr:uid="{00000000-0005-0000-0000-0000D6320000}"/>
    <cellStyle name="Normal 30 3 2 2 2 2 4 2" xfId="15368" xr:uid="{00000000-0005-0000-0000-0000D7320000}"/>
    <cellStyle name="Normal 30 3 2 2 2 2 4 2 2" xfId="45699" xr:uid="{00000000-0005-0000-0000-0000D8320000}"/>
    <cellStyle name="Normal 30 3 2 2 2 2 4 2 3" xfId="30466" xr:uid="{00000000-0005-0000-0000-0000D9320000}"/>
    <cellStyle name="Normal 30 3 2 2 2 2 4 3" xfId="10348" xr:uid="{00000000-0005-0000-0000-0000DA320000}"/>
    <cellStyle name="Normal 30 3 2 2 2 2 4 3 2" xfId="40682" xr:uid="{00000000-0005-0000-0000-0000DB320000}"/>
    <cellStyle name="Normal 30 3 2 2 2 2 4 3 3" xfId="25449" xr:uid="{00000000-0005-0000-0000-0000DC320000}"/>
    <cellStyle name="Normal 30 3 2 2 2 2 4 4" xfId="35669" xr:uid="{00000000-0005-0000-0000-0000DD320000}"/>
    <cellStyle name="Normal 30 3 2 2 2 2 4 5" xfId="20436" xr:uid="{00000000-0005-0000-0000-0000DE320000}"/>
    <cellStyle name="Normal 30 3 2 2 2 2 5" xfId="12026" xr:uid="{00000000-0005-0000-0000-0000DF320000}"/>
    <cellStyle name="Normal 30 3 2 2 2 2 5 2" xfId="42357" xr:uid="{00000000-0005-0000-0000-0000E0320000}"/>
    <cellStyle name="Normal 30 3 2 2 2 2 5 3" xfId="27124" xr:uid="{00000000-0005-0000-0000-0000E1320000}"/>
    <cellStyle name="Normal 30 3 2 2 2 2 6" xfId="7005" xr:uid="{00000000-0005-0000-0000-0000E2320000}"/>
    <cellStyle name="Normal 30 3 2 2 2 2 6 2" xfId="37340" xr:uid="{00000000-0005-0000-0000-0000E3320000}"/>
    <cellStyle name="Normal 30 3 2 2 2 2 6 3" xfId="22107" xr:uid="{00000000-0005-0000-0000-0000E4320000}"/>
    <cellStyle name="Normal 30 3 2 2 2 2 7" xfId="32328" xr:uid="{00000000-0005-0000-0000-0000E5320000}"/>
    <cellStyle name="Normal 30 3 2 2 2 2 8" xfId="17094" xr:uid="{00000000-0005-0000-0000-0000E6320000}"/>
    <cellStyle name="Normal 30 3 2 2 2 3" xfId="2352" xr:uid="{00000000-0005-0000-0000-0000E7320000}"/>
    <cellStyle name="Normal 30 3 2 2 2 3 2" xfId="4042" xr:uid="{00000000-0005-0000-0000-0000E8320000}"/>
    <cellStyle name="Normal 30 3 2 2 2 3 2 2" xfId="14115" xr:uid="{00000000-0005-0000-0000-0000E9320000}"/>
    <cellStyle name="Normal 30 3 2 2 2 3 2 2 2" xfId="44446" xr:uid="{00000000-0005-0000-0000-0000EA320000}"/>
    <cellStyle name="Normal 30 3 2 2 2 3 2 2 3" xfId="29213" xr:uid="{00000000-0005-0000-0000-0000EB320000}"/>
    <cellStyle name="Normal 30 3 2 2 2 3 2 3" xfId="9095" xr:uid="{00000000-0005-0000-0000-0000EC320000}"/>
    <cellStyle name="Normal 30 3 2 2 2 3 2 3 2" xfId="39429" xr:uid="{00000000-0005-0000-0000-0000ED320000}"/>
    <cellStyle name="Normal 30 3 2 2 2 3 2 3 3" xfId="24196" xr:uid="{00000000-0005-0000-0000-0000EE320000}"/>
    <cellStyle name="Normal 30 3 2 2 2 3 2 4" xfId="34416" xr:uid="{00000000-0005-0000-0000-0000EF320000}"/>
    <cellStyle name="Normal 30 3 2 2 2 3 2 5" xfId="19183" xr:uid="{00000000-0005-0000-0000-0000F0320000}"/>
    <cellStyle name="Normal 30 3 2 2 2 3 3" xfId="5734" xr:uid="{00000000-0005-0000-0000-0000F1320000}"/>
    <cellStyle name="Normal 30 3 2 2 2 3 3 2" xfId="15786" xr:uid="{00000000-0005-0000-0000-0000F2320000}"/>
    <cellStyle name="Normal 30 3 2 2 2 3 3 2 2" xfId="46117" xr:uid="{00000000-0005-0000-0000-0000F3320000}"/>
    <cellStyle name="Normal 30 3 2 2 2 3 3 2 3" xfId="30884" xr:uid="{00000000-0005-0000-0000-0000F4320000}"/>
    <cellStyle name="Normal 30 3 2 2 2 3 3 3" xfId="10766" xr:uid="{00000000-0005-0000-0000-0000F5320000}"/>
    <cellStyle name="Normal 30 3 2 2 2 3 3 3 2" xfId="41100" xr:uid="{00000000-0005-0000-0000-0000F6320000}"/>
    <cellStyle name="Normal 30 3 2 2 2 3 3 3 3" xfId="25867" xr:uid="{00000000-0005-0000-0000-0000F7320000}"/>
    <cellStyle name="Normal 30 3 2 2 2 3 3 4" xfId="36087" xr:uid="{00000000-0005-0000-0000-0000F8320000}"/>
    <cellStyle name="Normal 30 3 2 2 2 3 3 5" xfId="20854" xr:uid="{00000000-0005-0000-0000-0000F9320000}"/>
    <cellStyle name="Normal 30 3 2 2 2 3 4" xfId="12444" xr:uid="{00000000-0005-0000-0000-0000FA320000}"/>
    <cellStyle name="Normal 30 3 2 2 2 3 4 2" xfId="42775" xr:uid="{00000000-0005-0000-0000-0000FB320000}"/>
    <cellStyle name="Normal 30 3 2 2 2 3 4 3" xfId="27542" xr:uid="{00000000-0005-0000-0000-0000FC320000}"/>
    <cellStyle name="Normal 30 3 2 2 2 3 5" xfId="7423" xr:uid="{00000000-0005-0000-0000-0000FD320000}"/>
    <cellStyle name="Normal 30 3 2 2 2 3 5 2" xfId="37758" xr:uid="{00000000-0005-0000-0000-0000FE320000}"/>
    <cellStyle name="Normal 30 3 2 2 2 3 5 3" xfId="22525" xr:uid="{00000000-0005-0000-0000-0000FF320000}"/>
    <cellStyle name="Normal 30 3 2 2 2 3 6" xfId="32746" xr:uid="{00000000-0005-0000-0000-000000330000}"/>
    <cellStyle name="Normal 30 3 2 2 2 3 7" xfId="17512" xr:uid="{00000000-0005-0000-0000-000001330000}"/>
    <cellStyle name="Normal 30 3 2 2 2 4" xfId="3205" xr:uid="{00000000-0005-0000-0000-000002330000}"/>
    <cellStyle name="Normal 30 3 2 2 2 4 2" xfId="13279" xr:uid="{00000000-0005-0000-0000-000003330000}"/>
    <cellStyle name="Normal 30 3 2 2 2 4 2 2" xfId="43610" xr:uid="{00000000-0005-0000-0000-000004330000}"/>
    <cellStyle name="Normal 30 3 2 2 2 4 2 3" xfId="28377" xr:uid="{00000000-0005-0000-0000-000005330000}"/>
    <cellStyle name="Normal 30 3 2 2 2 4 3" xfId="8259" xr:uid="{00000000-0005-0000-0000-000006330000}"/>
    <cellStyle name="Normal 30 3 2 2 2 4 3 2" xfId="38593" xr:uid="{00000000-0005-0000-0000-000007330000}"/>
    <cellStyle name="Normal 30 3 2 2 2 4 3 3" xfId="23360" xr:uid="{00000000-0005-0000-0000-000008330000}"/>
    <cellStyle name="Normal 30 3 2 2 2 4 4" xfId="33580" xr:uid="{00000000-0005-0000-0000-000009330000}"/>
    <cellStyle name="Normal 30 3 2 2 2 4 5" xfId="18347" xr:uid="{00000000-0005-0000-0000-00000A330000}"/>
    <cellStyle name="Normal 30 3 2 2 2 5" xfId="4898" xr:uid="{00000000-0005-0000-0000-00000B330000}"/>
    <cellStyle name="Normal 30 3 2 2 2 5 2" xfId="14950" xr:uid="{00000000-0005-0000-0000-00000C330000}"/>
    <cellStyle name="Normal 30 3 2 2 2 5 2 2" xfId="45281" xr:uid="{00000000-0005-0000-0000-00000D330000}"/>
    <cellStyle name="Normal 30 3 2 2 2 5 2 3" xfId="30048" xr:uid="{00000000-0005-0000-0000-00000E330000}"/>
    <cellStyle name="Normal 30 3 2 2 2 5 3" xfId="9930" xr:uid="{00000000-0005-0000-0000-00000F330000}"/>
    <cellStyle name="Normal 30 3 2 2 2 5 3 2" xfId="40264" xr:uid="{00000000-0005-0000-0000-000010330000}"/>
    <cellStyle name="Normal 30 3 2 2 2 5 3 3" xfId="25031" xr:uid="{00000000-0005-0000-0000-000011330000}"/>
    <cellStyle name="Normal 30 3 2 2 2 5 4" xfId="35251" xr:uid="{00000000-0005-0000-0000-000012330000}"/>
    <cellStyle name="Normal 30 3 2 2 2 5 5" xfId="20018" xr:uid="{00000000-0005-0000-0000-000013330000}"/>
    <cellStyle name="Normal 30 3 2 2 2 6" xfId="11608" xr:uid="{00000000-0005-0000-0000-000014330000}"/>
    <cellStyle name="Normal 30 3 2 2 2 6 2" xfId="41939" xr:uid="{00000000-0005-0000-0000-000015330000}"/>
    <cellStyle name="Normal 30 3 2 2 2 6 3" xfId="26706" xr:uid="{00000000-0005-0000-0000-000016330000}"/>
    <cellStyle name="Normal 30 3 2 2 2 7" xfId="6587" xr:uid="{00000000-0005-0000-0000-000017330000}"/>
    <cellStyle name="Normal 30 3 2 2 2 7 2" xfId="36922" xr:uid="{00000000-0005-0000-0000-000018330000}"/>
    <cellStyle name="Normal 30 3 2 2 2 7 3" xfId="21689" xr:uid="{00000000-0005-0000-0000-000019330000}"/>
    <cellStyle name="Normal 30 3 2 2 2 8" xfId="31910" xr:uid="{00000000-0005-0000-0000-00001A330000}"/>
    <cellStyle name="Normal 30 3 2 2 2 9" xfId="16676" xr:uid="{00000000-0005-0000-0000-00001B330000}"/>
    <cellStyle name="Normal 30 3 2 2 3" xfId="1723" xr:uid="{00000000-0005-0000-0000-00001C330000}"/>
    <cellStyle name="Normal 30 3 2 2 3 2" xfId="2562" xr:uid="{00000000-0005-0000-0000-00001D330000}"/>
    <cellStyle name="Normal 30 3 2 2 3 2 2" xfId="4252" xr:uid="{00000000-0005-0000-0000-00001E330000}"/>
    <cellStyle name="Normal 30 3 2 2 3 2 2 2" xfId="14325" xr:uid="{00000000-0005-0000-0000-00001F330000}"/>
    <cellStyle name="Normal 30 3 2 2 3 2 2 2 2" xfId="44656" xr:uid="{00000000-0005-0000-0000-000020330000}"/>
    <cellStyle name="Normal 30 3 2 2 3 2 2 2 3" xfId="29423" xr:uid="{00000000-0005-0000-0000-000021330000}"/>
    <cellStyle name="Normal 30 3 2 2 3 2 2 3" xfId="9305" xr:uid="{00000000-0005-0000-0000-000022330000}"/>
    <cellStyle name="Normal 30 3 2 2 3 2 2 3 2" xfId="39639" xr:uid="{00000000-0005-0000-0000-000023330000}"/>
    <cellStyle name="Normal 30 3 2 2 3 2 2 3 3" xfId="24406" xr:uid="{00000000-0005-0000-0000-000024330000}"/>
    <cellStyle name="Normal 30 3 2 2 3 2 2 4" xfId="34626" xr:uid="{00000000-0005-0000-0000-000025330000}"/>
    <cellStyle name="Normal 30 3 2 2 3 2 2 5" xfId="19393" xr:uid="{00000000-0005-0000-0000-000026330000}"/>
    <cellStyle name="Normal 30 3 2 2 3 2 3" xfId="5944" xr:uid="{00000000-0005-0000-0000-000027330000}"/>
    <cellStyle name="Normal 30 3 2 2 3 2 3 2" xfId="15996" xr:uid="{00000000-0005-0000-0000-000028330000}"/>
    <cellStyle name="Normal 30 3 2 2 3 2 3 2 2" xfId="46327" xr:uid="{00000000-0005-0000-0000-000029330000}"/>
    <cellStyle name="Normal 30 3 2 2 3 2 3 2 3" xfId="31094" xr:uid="{00000000-0005-0000-0000-00002A330000}"/>
    <cellStyle name="Normal 30 3 2 2 3 2 3 3" xfId="10976" xr:uid="{00000000-0005-0000-0000-00002B330000}"/>
    <cellStyle name="Normal 30 3 2 2 3 2 3 3 2" xfId="41310" xr:uid="{00000000-0005-0000-0000-00002C330000}"/>
    <cellStyle name="Normal 30 3 2 2 3 2 3 3 3" xfId="26077" xr:uid="{00000000-0005-0000-0000-00002D330000}"/>
    <cellStyle name="Normal 30 3 2 2 3 2 3 4" xfId="36297" xr:uid="{00000000-0005-0000-0000-00002E330000}"/>
    <cellStyle name="Normal 30 3 2 2 3 2 3 5" xfId="21064" xr:uid="{00000000-0005-0000-0000-00002F330000}"/>
    <cellStyle name="Normal 30 3 2 2 3 2 4" xfId="12654" xr:uid="{00000000-0005-0000-0000-000030330000}"/>
    <cellStyle name="Normal 30 3 2 2 3 2 4 2" xfId="42985" xr:uid="{00000000-0005-0000-0000-000031330000}"/>
    <cellStyle name="Normal 30 3 2 2 3 2 4 3" xfId="27752" xr:uid="{00000000-0005-0000-0000-000032330000}"/>
    <cellStyle name="Normal 30 3 2 2 3 2 5" xfId="7633" xr:uid="{00000000-0005-0000-0000-000033330000}"/>
    <cellStyle name="Normal 30 3 2 2 3 2 5 2" xfId="37968" xr:uid="{00000000-0005-0000-0000-000034330000}"/>
    <cellStyle name="Normal 30 3 2 2 3 2 5 3" xfId="22735" xr:uid="{00000000-0005-0000-0000-000035330000}"/>
    <cellStyle name="Normal 30 3 2 2 3 2 6" xfId="32956" xr:uid="{00000000-0005-0000-0000-000036330000}"/>
    <cellStyle name="Normal 30 3 2 2 3 2 7" xfId="17722" xr:uid="{00000000-0005-0000-0000-000037330000}"/>
    <cellStyle name="Normal 30 3 2 2 3 3" xfId="3415" xr:uid="{00000000-0005-0000-0000-000038330000}"/>
    <cellStyle name="Normal 30 3 2 2 3 3 2" xfId="13489" xr:uid="{00000000-0005-0000-0000-000039330000}"/>
    <cellStyle name="Normal 30 3 2 2 3 3 2 2" xfId="43820" xr:uid="{00000000-0005-0000-0000-00003A330000}"/>
    <cellStyle name="Normal 30 3 2 2 3 3 2 3" xfId="28587" xr:uid="{00000000-0005-0000-0000-00003B330000}"/>
    <cellStyle name="Normal 30 3 2 2 3 3 3" xfId="8469" xr:uid="{00000000-0005-0000-0000-00003C330000}"/>
    <cellStyle name="Normal 30 3 2 2 3 3 3 2" xfId="38803" xr:uid="{00000000-0005-0000-0000-00003D330000}"/>
    <cellStyle name="Normal 30 3 2 2 3 3 3 3" xfId="23570" xr:uid="{00000000-0005-0000-0000-00003E330000}"/>
    <cellStyle name="Normal 30 3 2 2 3 3 4" xfId="33790" xr:uid="{00000000-0005-0000-0000-00003F330000}"/>
    <cellStyle name="Normal 30 3 2 2 3 3 5" xfId="18557" xr:uid="{00000000-0005-0000-0000-000040330000}"/>
    <cellStyle name="Normal 30 3 2 2 3 4" xfId="5108" xr:uid="{00000000-0005-0000-0000-000041330000}"/>
    <cellStyle name="Normal 30 3 2 2 3 4 2" xfId="15160" xr:uid="{00000000-0005-0000-0000-000042330000}"/>
    <cellStyle name="Normal 30 3 2 2 3 4 2 2" xfId="45491" xr:uid="{00000000-0005-0000-0000-000043330000}"/>
    <cellStyle name="Normal 30 3 2 2 3 4 2 3" xfId="30258" xr:uid="{00000000-0005-0000-0000-000044330000}"/>
    <cellStyle name="Normal 30 3 2 2 3 4 3" xfId="10140" xr:uid="{00000000-0005-0000-0000-000045330000}"/>
    <cellStyle name="Normal 30 3 2 2 3 4 3 2" xfId="40474" xr:uid="{00000000-0005-0000-0000-000046330000}"/>
    <cellStyle name="Normal 30 3 2 2 3 4 3 3" xfId="25241" xr:uid="{00000000-0005-0000-0000-000047330000}"/>
    <cellStyle name="Normal 30 3 2 2 3 4 4" xfId="35461" xr:uid="{00000000-0005-0000-0000-000048330000}"/>
    <cellStyle name="Normal 30 3 2 2 3 4 5" xfId="20228" xr:uid="{00000000-0005-0000-0000-000049330000}"/>
    <cellStyle name="Normal 30 3 2 2 3 5" xfId="11818" xr:uid="{00000000-0005-0000-0000-00004A330000}"/>
    <cellStyle name="Normal 30 3 2 2 3 5 2" xfId="42149" xr:uid="{00000000-0005-0000-0000-00004B330000}"/>
    <cellStyle name="Normal 30 3 2 2 3 5 3" xfId="26916" xr:uid="{00000000-0005-0000-0000-00004C330000}"/>
    <cellStyle name="Normal 30 3 2 2 3 6" xfId="6797" xr:uid="{00000000-0005-0000-0000-00004D330000}"/>
    <cellStyle name="Normal 30 3 2 2 3 6 2" xfId="37132" xr:uid="{00000000-0005-0000-0000-00004E330000}"/>
    <cellStyle name="Normal 30 3 2 2 3 6 3" xfId="21899" xr:uid="{00000000-0005-0000-0000-00004F330000}"/>
    <cellStyle name="Normal 30 3 2 2 3 7" xfId="32120" xr:uid="{00000000-0005-0000-0000-000050330000}"/>
    <cellStyle name="Normal 30 3 2 2 3 8" xfId="16886" xr:uid="{00000000-0005-0000-0000-000051330000}"/>
    <cellStyle name="Normal 30 3 2 2 4" xfId="2144" xr:uid="{00000000-0005-0000-0000-000052330000}"/>
    <cellStyle name="Normal 30 3 2 2 4 2" xfId="3834" xr:uid="{00000000-0005-0000-0000-000053330000}"/>
    <cellStyle name="Normal 30 3 2 2 4 2 2" xfId="13907" xr:uid="{00000000-0005-0000-0000-000054330000}"/>
    <cellStyle name="Normal 30 3 2 2 4 2 2 2" xfId="44238" xr:uid="{00000000-0005-0000-0000-000055330000}"/>
    <cellStyle name="Normal 30 3 2 2 4 2 2 3" xfId="29005" xr:uid="{00000000-0005-0000-0000-000056330000}"/>
    <cellStyle name="Normal 30 3 2 2 4 2 3" xfId="8887" xr:uid="{00000000-0005-0000-0000-000057330000}"/>
    <cellStyle name="Normal 30 3 2 2 4 2 3 2" xfId="39221" xr:uid="{00000000-0005-0000-0000-000058330000}"/>
    <cellStyle name="Normal 30 3 2 2 4 2 3 3" xfId="23988" xr:uid="{00000000-0005-0000-0000-000059330000}"/>
    <cellStyle name="Normal 30 3 2 2 4 2 4" xfId="34208" xr:uid="{00000000-0005-0000-0000-00005A330000}"/>
    <cellStyle name="Normal 30 3 2 2 4 2 5" xfId="18975" xr:uid="{00000000-0005-0000-0000-00005B330000}"/>
    <cellStyle name="Normal 30 3 2 2 4 3" xfId="5526" xr:uid="{00000000-0005-0000-0000-00005C330000}"/>
    <cellStyle name="Normal 30 3 2 2 4 3 2" xfId="15578" xr:uid="{00000000-0005-0000-0000-00005D330000}"/>
    <cellStyle name="Normal 30 3 2 2 4 3 2 2" xfId="45909" xr:uid="{00000000-0005-0000-0000-00005E330000}"/>
    <cellStyle name="Normal 30 3 2 2 4 3 2 3" xfId="30676" xr:uid="{00000000-0005-0000-0000-00005F330000}"/>
    <cellStyle name="Normal 30 3 2 2 4 3 3" xfId="10558" xr:uid="{00000000-0005-0000-0000-000060330000}"/>
    <cellStyle name="Normal 30 3 2 2 4 3 3 2" xfId="40892" xr:uid="{00000000-0005-0000-0000-000061330000}"/>
    <cellStyle name="Normal 30 3 2 2 4 3 3 3" xfId="25659" xr:uid="{00000000-0005-0000-0000-000062330000}"/>
    <cellStyle name="Normal 30 3 2 2 4 3 4" xfId="35879" xr:uid="{00000000-0005-0000-0000-000063330000}"/>
    <cellStyle name="Normal 30 3 2 2 4 3 5" xfId="20646" xr:uid="{00000000-0005-0000-0000-000064330000}"/>
    <cellStyle name="Normal 30 3 2 2 4 4" xfId="12236" xr:uid="{00000000-0005-0000-0000-000065330000}"/>
    <cellStyle name="Normal 30 3 2 2 4 4 2" xfId="42567" xr:uid="{00000000-0005-0000-0000-000066330000}"/>
    <cellStyle name="Normal 30 3 2 2 4 4 3" xfId="27334" xr:uid="{00000000-0005-0000-0000-000067330000}"/>
    <cellStyle name="Normal 30 3 2 2 4 5" xfId="7215" xr:uid="{00000000-0005-0000-0000-000068330000}"/>
    <cellStyle name="Normal 30 3 2 2 4 5 2" xfId="37550" xr:uid="{00000000-0005-0000-0000-000069330000}"/>
    <cellStyle name="Normal 30 3 2 2 4 5 3" xfId="22317" xr:uid="{00000000-0005-0000-0000-00006A330000}"/>
    <cellStyle name="Normal 30 3 2 2 4 6" xfId="32538" xr:uid="{00000000-0005-0000-0000-00006B330000}"/>
    <cellStyle name="Normal 30 3 2 2 4 7" xfId="17304" xr:uid="{00000000-0005-0000-0000-00006C330000}"/>
    <cellStyle name="Normal 30 3 2 2 5" xfId="2997" xr:uid="{00000000-0005-0000-0000-00006D330000}"/>
    <cellStyle name="Normal 30 3 2 2 5 2" xfId="13071" xr:uid="{00000000-0005-0000-0000-00006E330000}"/>
    <cellStyle name="Normal 30 3 2 2 5 2 2" xfId="43402" xr:uid="{00000000-0005-0000-0000-00006F330000}"/>
    <cellStyle name="Normal 30 3 2 2 5 2 3" xfId="28169" xr:uid="{00000000-0005-0000-0000-000070330000}"/>
    <cellStyle name="Normal 30 3 2 2 5 3" xfId="8051" xr:uid="{00000000-0005-0000-0000-000071330000}"/>
    <cellStyle name="Normal 30 3 2 2 5 3 2" xfId="38385" xr:uid="{00000000-0005-0000-0000-000072330000}"/>
    <cellStyle name="Normal 30 3 2 2 5 3 3" xfId="23152" xr:uid="{00000000-0005-0000-0000-000073330000}"/>
    <cellStyle name="Normal 30 3 2 2 5 4" xfId="33372" xr:uid="{00000000-0005-0000-0000-000074330000}"/>
    <cellStyle name="Normal 30 3 2 2 5 5" xfId="18139" xr:uid="{00000000-0005-0000-0000-000075330000}"/>
    <cellStyle name="Normal 30 3 2 2 6" xfId="4690" xr:uid="{00000000-0005-0000-0000-000076330000}"/>
    <cellStyle name="Normal 30 3 2 2 6 2" xfId="14742" xr:uid="{00000000-0005-0000-0000-000077330000}"/>
    <cellStyle name="Normal 30 3 2 2 6 2 2" xfId="45073" xr:uid="{00000000-0005-0000-0000-000078330000}"/>
    <cellStyle name="Normal 30 3 2 2 6 2 3" xfId="29840" xr:uid="{00000000-0005-0000-0000-000079330000}"/>
    <cellStyle name="Normal 30 3 2 2 6 3" xfId="9722" xr:uid="{00000000-0005-0000-0000-00007A330000}"/>
    <cellStyle name="Normal 30 3 2 2 6 3 2" xfId="40056" xr:uid="{00000000-0005-0000-0000-00007B330000}"/>
    <cellStyle name="Normal 30 3 2 2 6 3 3" xfId="24823" xr:uid="{00000000-0005-0000-0000-00007C330000}"/>
    <cellStyle name="Normal 30 3 2 2 6 4" xfId="35043" xr:uid="{00000000-0005-0000-0000-00007D330000}"/>
    <cellStyle name="Normal 30 3 2 2 6 5" xfId="19810" xr:uid="{00000000-0005-0000-0000-00007E330000}"/>
    <cellStyle name="Normal 30 3 2 2 7" xfId="11400" xr:uid="{00000000-0005-0000-0000-00007F330000}"/>
    <cellStyle name="Normal 30 3 2 2 7 2" xfId="41731" xr:uid="{00000000-0005-0000-0000-000080330000}"/>
    <cellStyle name="Normal 30 3 2 2 7 3" xfId="26498" xr:uid="{00000000-0005-0000-0000-000081330000}"/>
    <cellStyle name="Normal 30 3 2 2 8" xfId="6379" xr:uid="{00000000-0005-0000-0000-000082330000}"/>
    <cellStyle name="Normal 30 3 2 2 8 2" xfId="36714" xr:uid="{00000000-0005-0000-0000-000083330000}"/>
    <cellStyle name="Normal 30 3 2 2 8 3" xfId="21481" xr:uid="{00000000-0005-0000-0000-000084330000}"/>
    <cellStyle name="Normal 30 3 2 2 9" xfId="31702" xr:uid="{00000000-0005-0000-0000-000085330000}"/>
    <cellStyle name="Normal 30 3 2 3" xfId="1406" xr:uid="{00000000-0005-0000-0000-000086330000}"/>
    <cellStyle name="Normal 30 3 2 3 2" xfId="1827" xr:uid="{00000000-0005-0000-0000-000087330000}"/>
    <cellStyle name="Normal 30 3 2 3 2 2" xfId="2666" xr:uid="{00000000-0005-0000-0000-000088330000}"/>
    <cellStyle name="Normal 30 3 2 3 2 2 2" xfId="4356" xr:uid="{00000000-0005-0000-0000-000089330000}"/>
    <cellStyle name="Normal 30 3 2 3 2 2 2 2" xfId="14429" xr:uid="{00000000-0005-0000-0000-00008A330000}"/>
    <cellStyle name="Normal 30 3 2 3 2 2 2 2 2" xfId="44760" xr:uid="{00000000-0005-0000-0000-00008B330000}"/>
    <cellStyle name="Normal 30 3 2 3 2 2 2 2 3" xfId="29527" xr:uid="{00000000-0005-0000-0000-00008C330000}"/>
    <cellStyle name="Normal 30 3 2 3 2 2 2 3" xfId="9409" xr:uid="{00000000-0005-0000-0000-00008D330000}"/>
    <cellStyle name="Normal 30 3 2 3 2 2 2 3 2" xfId="39743" xr:uid="{00000000-0005-0000-0000-00008E330000}"/>
    <cellStyle name="Normal 30 3 2 3 2 2 2 3 3" xfId="24510" xr:uid="{00000000-0005-0000-0000-00008F330000}"/>
    <cellStyle name="Normal 30 3 2 3 2 2 2 4" xfId="34730" xr:uid="{00000000-0005-0000-0000-000090330000}"/>
    <cellStyle name="Normal 30 3 2 3 2 2 2 5" xfId="19497" xr:uid="{00000000-0005-0000-0000-000091330000}"/>
    <cellStyle name="Normal 30 3 2 3 2 2 3" xfId="6048" xr:uid="{00000000-0005-0000-0000-000092330000}"/>
    <cellStyle name="Normal 30 3 2 3 2 2 3 2" xfId="16100" xr:uid="{00000000-0005-0000-0000-000093330000}"/>
    <cellStyle name="Normal 30 3 2 3 2 2 3 2 2" xfId="46431" xr:uid="{00000000-0005-0000-0000-000094330000}"/>
    <cellStyle name="Normal 30 3 2 3 2 2 3 2 3" xfId="31198" xr:uid="{00000000-0005-0000-0000-000095330000}"/>
    <cellStyle name="Normal 30 3 2 3 2 2 3 3" xfId="11080" xr:uid="{00000000-0005-0000-0000-000096330000}"/>
    <cellStyle name="Normal 30 3 2 3 2 2 3 3 2" xfId="41414" xr:uid="{00000000-0005-0000-0000-000097330000}"/>
    <cellStyle name="Normal 30 3 2 3 2 2 3 3 3" xfId="26181" xr:uid="{00000000-0005-0000-0000-000098330000}"/>
    <cellStyle name="Normal 30 3 2 3 2 2 3 4" xfId="36401" xr:uid="{00000000-0005-0000-0000-000099330000}"/>
    <cellStyle name="Normal 30 3 2 3 2 2 3 5" xfId="21168" xr:uid="{00000000-0005-0000-0000-00009A330000}"/>
    <cellStyle name="Normal 30 3 2 3 2 2 4" xfId="12758" xr:uid="{00000000-0005-0000-0000-00009B330000}"/>
    <cellStyle name="Normal 30 3 2 3 2 2 4 2" xfId="43089" xr:uid="{00000000-0005-0000-0000-00009C330000}"/>
    <cellStyle name="Normal 30 3 2 3 2 2 4 3" xfId="27856" xr:uid="{00000000-0005-0000-0000-00009D330000}"/>
    <cellStyle name="Normal 30 3 2 3 2 2 5" xfId="7737" xr:uid="{00000000-0005-0000-0000-00009E330000}"/>
    <cellStyle name="Normal 30 3 2 3 2 2 5 2" xfId="38072" xr:uid="{00000000-0005-0000-0000-00009F330000}"/>
    <cellStyle name="Normal 30 3 2 3 2 2 5 3" xfId="22839" xr:uid="{00000000-0005-0000-0000-0000A0330000}"/>
    <cellStyle name="Normal 30 3 2 3 2 2 6" xfId="33060" xr:uid="{00000000-0005-0000-0000-0000A1330000}"/>
    <cellStyle name="Normal 30 3 2 3 2 2 7" xfId="17826" xr:uid="{00000000-0005-0000-0000-0000A2330000}"/>
    <cellStyle name="Normal 30 3 2 3 2 3" xfId="3519" xr:uid="{00000000-0005-0000-0000-0000A3330000}"/>
    <cellStyle name="Normal 30 3 2 3 2 3 2" xfId="13593" xr:uid="{00000000-0005-0000-0000-0000A4330000}"/>
    <cellStyle name="Normal 30 3 2 3 2 3 2 2" xfId="43924" xr:uid="{00000000-0005-0000-0000-0000A5330000}"/>
    <cellStyle name="Normal 30 3 2 3 2 3 2 3" xfId="28691" xr:uid="{00000000-0005-0000-0000-0000A6330000}"/>
    <cellStyle name="Normal 30 3 2 3 2 3 3" xfId="8573" xr:uid="{00000000-0005-0000-0000-0000A7330000}"/>
    <cellStyle name="Normal 30 3 2 3 2 3 3 2" xfId="38907" xr:uid="{00000000-0005-0000-0000-0000A8330000}"/>
    <cellStyle name="Normal 30 3 2 3 2 3 3 3" xfId="23674" xr:uid="{00000000-0005-0000-0000-0000A9330000}"/>
    <cellStyle name="Normal 30 3 2 3 2 3 4" xfId="33894" xr:uid="{00000000-0005-0000-0000-0000AA330000}"/>
    <cellStyle name="Normal 30 3 2 3 2 3 5" xfId="18661" xr:uid="{00000000-0005-0000-0000-0000AB330000}"/>
    <cellStyle name="Normal 30 3 2 3 2 4" xfId="5212" xr:uid="{00000000-0005-0000-0000-0000AC330000}"/>
    <cellStyle name="Normal 30 3 2 3 2 4 2" xfId="15264" xr:uid="{00000000-0005-0000-0000-0000AD330000}"/>
    <cellStyle name="Normal 30 3 2 3 2 4 2 2" xfId="45595" xr:uid="{00000000-0005-0000-0000-0000AE330000}"/>
    <cellStyle name="Normal 30 3 2 3 2 4 2 3" xfId="30362" xr:uid="{00000000-0005-0000-0000-0000AF330000}"/>
    <cellStyle name="Normal 30 3 2 3 2 4 3" xfId="10244" xr:uid="{00000000-0005-0000-0000-0000B0330000}"/>
    <cellStyle name="Normal 30 3 2 3 2 4 3 2" xfId="40578" xr:uid="{00000000-0005-0000-0000-0000B1330000}"/>
    <cellStyle name="Normal 30 3 2 3 2 4 3 3" xfId="25345" xr:uid="{00000000-0005-0000-0000-0000B2330000}"/>
    <cellStyle name="Normal 30 3 2 3 2 4 4" xfId="35565" xr:uid="{00000000-0005-0000-0000-0000B3330000}"/>
    <cellStyle name="Normal 30 3 2 3 2 4 5" xfId="20332" xr:uid="{00000000-0005-0000-0000-0000B4330000}"/>
    <cellStyle name="Normal 30 3 2 3 2 5" xfId="11922" xr:uid="{00000000-0005-0000-0000-0000B5330000}"/>
    <cellStyle name="Normal 30 3 2 3 2 5 2" xfId="42253" xr:uid="{00000000-0005-0000-0000-0000B6330000}"/>
    <cellStyle name="Normal 30 3 2 3 2 5 3" xfId="27020" xr:uid="{00000000-0005-0000-0000-0000B7330000}"/>
    <cellStyle name="Normal 30 3 2 3 2 6" xfId="6901" xr:uid="{00000000-0005-0000-0000-0000B8330000}"/>
    <cellStyle name="Normal 30 3 2 3 2 6 2" xfId="37236" xr:uid="{00000000-0005-0000-0000-0000B9330000}"/>
    <cellStyle name="Normal 30 3 2 3 2 6 3" xfId="22003" xr:uid="{00000000-0005-0000-0000-0000BA330000}"/>
    <cellStyle name="Normal 30 3 2 3 2 7" xfId="32224" xr:uid="{00000000-0005-0000-0000-0000BB330000}"/>
    <cellStyle name="Normal 30 3 2 3 2 8" xfId="16990" xr:uid="{00000000-0005-0000-0000-0000BC330000}"/>
    <cellStyle name="Normal 30 3 2 3 3" xfId="2248" xr:uid="{00000000-0005-0000-0000-0000BD330000}"/>
    <cellStyle name="Normal 30 3 2 3 3 2" xfId="3938" xr:uid="{00000000-0005-0000-0000-0000BE330000}"/>
    <cellStyle name="Normal 30 3 2 3 3 2 2" xfId="14011" xr:uid="{00000000-0005-0000-0000-0000BF330000}"/>
    <cellStyle name="Normal 30 3 2 3 3 2 2 2" xfId="44342" xr:uid="{00000000-0005-0000-0000-0000C0330000}"/>
    <cellStyle name="Normal 30 3 2 3 3 2 2 3" xfId="29109" xr:uid="{00000000-0005-0000-0000-0000C1330000}"/>
    <cellStyle name="Normal 30 3 2 3 3 2 3" xfId="8991" xr:uid="{00000000-0005-0000-0000-0000C2330000}"/>
    <cellStyle name="Normal 30 3 2 3 3 2 3 2" xfId="39325" xr:uid="{00000000-0005-0000-0000-0000C3330000}"/>
    <cellStyle name="Normal 30 3 2 3 3 2 3 3" xfId="24092" xr:uid="{00000000-0005-0000-0000-0000C4330000}"/>
    <cellStyle name="Normal 30 3 2 3 3 2 4" xfId="34312" xr:uid="{00000000-0005-0000-0000-0000C5330000}"/>
    <cellStyle name="Normal 30 3 2 3 3 2 5" xfId="19079" xr:uid="{00000000-0005-0000-0000-0000C6330000}"/>
    <cellStyle name="Normal 30 3 2 3 3 3" xfId="5630" xr:uid="{00000000-0005-0000-0000-0000C7330000}"/>
    <cellStyle name="Normal 30 3 2 3 3 3 2" xfId="15682" xr:uid="{00000000-0005-0000-0000-0000C8330000}"/>
    <cellStyle name="Normal 30 3 2 3 3 3 2 2" xfId="46013" xr:uid="{00000000-0005-0000-0000-0000C9330000}"/>
    <cellStyle name="Normal 30 3 2 3 3 3 2 3" xfId="30780" xr:uid="{00000000-0005-0000-0000-0000CA330000}"/>
    <cellStyle name="Normal 30 3 2 3 3 3 3" xfId="10662" xr:uid="{00000000-0005-0000-0000-0000CB330000}"/>
    <cellStyle name="Normal 30 3 2 3 3 3 3 2" xfId="40996" xr:uid="{00000000-0005-0000-0000-0000CC330000}"/>
    <cellStyle name="Normal 30 3 2 3 3 3 3 3" xfId="25763" xr:uid="{00000000-0005-0000-0000-0000CD330000}"/>
    <cellStyle name="Normal 30 3 2 3 3 3 4" xfId="35983" xr:uid="{00000000-0005-0000-0000-0000CE330000}"/>
    <cellStyle name="Normal 30 3 2 3 3 3 5" xfId="20750" xr:uid="{00000000-0005-0000-0000-0000CF330000}"/>
    <cellStyle name="Normal 30 3 2 3 3 4" xfId="12340" xr:uid="{00000000-0005-0000-0000-0000D0330000}"/>
    <cellStyle name="Normal 30 3 2 3 3 4 2" xfId="42671" xr:uid="{00000000-0005-0000-0000-0000D1330000}"/>
    <cellStyle name="Normal 30 3 2 3 3 4 3" xfId="27438" xr:uid="{00000000-0005-0000-0000-0000D2330000}"/>
    <cellStyle name="Normal 30 3 2 3 3 5" xfId="7319" xr:uid="{00000000-0005-0000-0000-0000D3330000}"/>
    <cellStyle name="Normal 30 3 2 3 3 5 2" xfId="37654" xr:uid="{00000000-0005-0000-0000-0000D4330000}"/>
    <cellStyle name="Normal 30 3 2 3 3 5 3" xfId="22421" xr:uid="{00000000-0005-0000-0000-0000D5330000}"/>
    <cellStyle name="Normal 30 3 2 3 3 6" xfId="32642" xr:uid="{00000000-0005-0000-0000-0000D6330000}"/>
    <cellStyle name="Normal 30 3 2 3 3 7" xfId="17408" xr:uid="{00000000-0005-0000-0000-0000D7330000}"/>
    <cellStyle name="Normal 30 3 2 3 4" xfId="3101" xr:uid="{00000000-0005-0000-0000-0000D8330000}"/>
    <cellStyle name="Normal 30 3 2 3 4 2" xfId="13175" xr:uid="{00000000-0005-0000-0000-0000D9330000}"/>
    <cellStyle name="Normal 30 3 2 3 4 2 2" xfId="43506" xr:uid="{00000000-0005-0000-0000-0000DA330000}"/>
    <cellStyle name="Normal 30 3 2 3 4 2 3" xfId="28273" xr:uid="{00000000-0005-0000-0000-0000DB330000}"/>
    <cellStyle name="Normal 30 3 2 3 4 3" xfId="8155" xr:uid="{00000000-0005-0000-0000-0000DC330000}"/>
    <cellStyle name="Normal 30 3 2 3 4 3 2" xfId="38489" xr:uid="{00000000-0005-0000-0000-0000DD330000}"/>
    <cellStyle name="Normal 30 3 2 3 4 3 3" xfId="23256" xr:uid="{00000000-0005-0000-0000-0000DE330000}"/>
    <cellStyle name="Normal 30 3 2 3 4 4" xfId="33476" xr:uid="{00000000-0005-0000-0000-0000DF330000}"/>
    <cellStyle name="Normal 30 3 2 3 4 5" xfId="18243" xr:uid="{00000000-0005-0000-0000-0000E0330000}"/>
    <cellStyle name="Normal 30 3 2 3 5" xfId="4794" xr:uid="{00000000-0005-0000-0000-0000E1330000}"/>
    <cellStyle name="Normal 30 3 2 3 5 2" xfId="14846" xr:uid="{00000000-0005-0000-0000-0000E2330000}"/>
    <cellStyle name="Normal 30 3 2 3 5 2 2" xfId="45177" xr:uid="{00000000-0005-0000-0000-0000E3330000}"/>
    <cellStyle name="Normal 30 3 2 3 5 2 3" xfId="29944" xr:uid="{00000000-0005-0000-0000-0000E4330000}"/>
    <cellStyle name="Normal 30 3 2 3 5 3" xfId="9826" xr:uid="{00000000-0005-0000-0000-0000E5330000}"/>
    <cellStyle name="Normal 30 3 2 3 5 3 2" xfId="40160" xr:uid="{00000000-0005-0000-0000-0000E6330000}"/>
    <cellStyle name="Normal 30 3 2 3 5 3 3" xfId="24927" xr:uid="{00000000-0005-0000-0000-0000E7330000}"/>
    <cellStyle name="Normal 30 3 2 3 5 4" xfId="35147" xr:uid="{00000000-0005-0000-0000-0000E8330000}"/>
    <cellStyle name="Normal 30 3 2 3 5 5" xfId="19914" xr:uid="{00000000-0005-0000-0000-0000E9330000}"/>
    <cellStyle name="Normal 30 3 2 3 6" xfId="11504" xr:uid="{00000000-0005-0000-0000-0000EA330000}"/>
    <cellStyle name="Normal 30 3 2 3 6 2" xfId="41835" xr:uid="{00000000-0005-0000-0000-0000EB330000}"/>
    <cellStyle name="Normal 30 3 2 3 6 3" xfId="26602" xr:uid="{00000000-0005-0000-0000-0000EC330000}"/>
    <cellStyle name="Normal 30 3 2 3 7" xfId="6483" xr:uid="{00000000-0005-0000-0000-0000ED330000}"/>
    <cellStyle name="Normal 30 3 2 3 7 2" xfId="36818" xr:uid="{00000000-0005-0000-0000-0000EE330000}"/>
    <cellStyle name="Normal 30 3 2 3 7 3" xfId="21585" xr:uid="{00000000-0005-0000-0000-0000EF330000}"/>
    <cellStyle name="Normal 30 3 2 3 8" xfId="31806" xr:uid="{00000000-0005-0000-0000-0000F0330000}"/>
    <cellStyle name="Normal 30 3 2 3 9" xfId="16572" xr:uid="{00000000-0005-0000-0000-0000F1330000}"/>
    <cellStyle name="Normal 30 3 2 4" xfId="1619" xr:uid="{00000000-0005-0000-0000-0000F2330000}"/>
    <cellStyle name="Normal 30 3 2 4 2" xfId="2458" xr:uid="{00000000-0005-0000-0000-0000F3330000}"/>
    <cellStyle name="Normal 30 3 2 4 2 2" xfId="4148" xr:uid="{00000000-0005-0000-0000-0000F4330000}"/>
    <cellStyle name="Normal 30 3 2 4 2 2 2" xfId="14221" xr:uid="{00000000-0005-0000-0000-0000F5330000}"/>
    <cellStyle name="Normal 30 3 2 4 2 2 2 2" xfId="44552" xr:uid="{00000000-0005-0000-0000-0000F6330000}"/>
    <cellStyle name="Normal 30 3 2 4 2 2 2 3" xfId="29319" xr:uid="{00000000-0005-0000-0000-0000F7330000}"/>
    <cellStyle name="Normal 30 3 2 4 2 2 3" xfId="9201" xr:uid="{00000000-0005-0000-0000-0000F8330000}"/>
    <cellStyle name="Normal 30 3 2 4 2 2 3 2" xfId="39535" xr:uid="{00000000-0005-0000-0000-0000F9330000}"/>
    <cellStyle name="Normal 30 3 2 4 2 2 3 3" xfId="24302" xr:uid="{00000000-0005-0000-0000-0000FA330000}"/>
    <cellStyle name="Normal 30 3 2 4 2 2 4" xfId="34522" xr:uid="{00000000-0005-0000-0000-0000FB330000}"/>
    <cellStyle name="Normal 30 3 2 4 2 2 5" xfId="19289" xr:uid="{00000000-0005-0000-0000-0000FC330000}"/>
    <cellStyle name="Normal 30 3 2 4 2 3" xfId="5840" xr:uid="{00000000-0005-0000-0000-0000FD330000}"/>
    <cellStyle name="Normal 30 3 2 4 2 3 2" xfId="15892" xr:uid="{00000000-0005-0000-0000-0000FE330000}"/>
    <cellStyle name="Normal 30 3 2 4 2 3 2 2" xfId="46223" xr:uid="{00000000-0005-0000-0000-0000FF330000}"/>
    <cellStyle name="Normal 30 3 2 4 2 3 2 3" xfId="30990" xr:uid="{00000000-0005-0000-0000-000000340000}"/>
    <cellStyle name="Normal 30 3 2 4 2 3 3" xfId="10872" xr:uid="{00000000-0005-0000-0000-000001340000}"/>
    <cellStyle name="Normal 30 3 2 4 2 3 3 2" xfId="41206" xr:uid="{00000000-0005-0000-0000-000002340000}"/>
    <cellStyle name="Normal 30 3 2 4 2 3 3 3" xfId="25973" xr:uid="{00000000-0005-0000-0000-000003340000}"/>
    <cellStyle name="Normal 30 3 2 4 2 3 4" xfId="36193" xr:uid="{00000000-0005-0000-0000-000004340000}"/>
    <cellStyle name="Normal 30 3 2 4 2 3 5" xfId="20960" xr:uid="{00000000-0005-0000-0000-000005340000}"/>
    <cellStyle name="Normal 30 3 2 4 2 4" xfId="12550" xr:uid="{00000000-0005-0000-0000-000006340000}"/>
    <cellStyle name="Normal 30 3 2 4 2 4 2" xfId="42881" xr:uid="{00000000-0005-0000-0000-000007340000}"/>
    <cellStyle name="Normal 30 3 2 4 2 4 3" xfId="27648" xr:uid="{00000000-0005-0000-0000-000008340000}"/>
    <cellStyle name="Normal 30 3 2 4 2 5" xfId="7529" xr:uid="{00000000-0005-0000-0000-000009340000}"/>
    <cellStyle name="Normal 30 3 2 4 2 5 2" xfId="37864" xr:uid="{00000000-0005-0000-0000-00000A340000}"/>
    <cellStyle name="Normal 30 3 2 4 2 5 3" xfId="22631" xr:uid="{00000000-0005-0000-0000-00000B340000}"/>
    <cellStyle name="Normal 30 3 2 4 2 6" xfId="32852" xr:uid="{00000000-0005-0000-0000-00000C340000}"/>
    <cellStyle name="Normal 30 3 2 4 2 7" xfId="17618" xr:uid="{00000000-0005-0000-0000-00000D340000}"/>
    <cellStyle name="Normal 30 3 2 4 3" xfId="3311" xr:uid="{00000000-0005-0000-0000-00000E340000}"/>
    <cellStyle name="Normal 30 3 2 4 3 2" xfId="13385" xr:uid="{00000000-0005-0000-0000-00000F340000}"/>
    <cellStyle name="Normal 30 3 2 4 3 2 2" xfId="43716" xr:uid="{00000000-0005-0000-0000-000010340000}"/>
    <cellStyle name="Normal 30 3 2 4 3 2 3" xfId="28483" xr:uid="{00000000-0005-0000-0000-000011340000}"/>
    <cellStyle name="Normal 30 3 2 4 3 3" xfId="8365" xr:uid="{00000000-0005-0000-0000-000012340000}"/>
    <cellStyle name="Normal 30 3 2 4 3 3 2" xfId="38699" xr:uid="{00000000-0005-0000-0000-000013340000}"/>
    <cellStyle name="Normal 30 3 2 4 3 3 3" xfId="23466" xr:uid="{00000000-0005-0000-0000-000014340000}"/>
    <cellStyle name="Normal 30 3 2 4 3 4" xfId="33686" xr:uid="{00000000-0005-0000-0000-000015340000}"/>
    <cellStyle name="Normal 30 3 2 4 3 5" xfId="18453" xr:uid="{00000000-0005-0000-0000-000016340000}"/>
    <cellStyle name="Normal 30 3 2 4 4" xfId="5004" xr:uid="{00000000-0005-0000-0000-000017340000}"/>
    <cellStyle name="Normal 30 3 2 4 4 2" xfId="15056" xr:uid="{00000000-0005-0000-0000-000018340000}"/>
    <cellStyle name="Normal 30 3 2 4 4 2 2" xfId="45387" xr:uid="{00000000-0005-0000-0000-000019340000}"/>
    <cellStyle name="Normal 30 3 2 4 4 2 3" xfId="30154" xr:uid="{00000000-0005-0000-0000-00001A340000}"/>
    <cellStyle name="Normal 30 3 2 4 4 3" xfId="10036" xr:uid="{00000000-0005-0000-0000-00001B340000}"/>
    <cellStyle name="Normal 30 3 2 4 4 3 2" xfId="40370" xr:uid="{00000000-0005-0000-0000-00001C340000}"/>
    <cellStyle name="Normal 30 3 2 4 4 3 3" xfId="25137" xr:uid="{00000000-0005-0000-0000-00001D340000}"/>
    <cellStyle name="Normal 30 3 2 4 4 4" xfId="35357" xr:uid="{00000000-0005-0000-0000-00001E340000}"/>
    <cellStyle name="Normal 30 3 2 4 4 5" xfId="20124" xr:uid="{00000000-0005-0000-0000-00001F340000}"/>
    <cellStyle name="Normal 30 3 2 4 5" xfId="11714" xr:uid="{00000000-0005-0000-0000-000020340000}"/>
    <cellStyle name="Normal 30 3 2 4 5 2" xfId="42045" xr:uid="{00000000-0005-0000-0000-000021340000}"/>
    <cellStyle name="Normal 30 3 2 4 5 3" xfId="26812" xr:uid="{00000000-0005-0000-0000-000022340000}"/>
    <cellStyle name="Normal 30 3 2 4 6" xfId="6693" xr:uid="{00000000-0005-0000-0000-000023340000}"/>
    <cellStyle name="Normal 30 3 2 4 6 2" xfId="37028" xr:uid="{00000000-0005-0000-0000-000024340000}"/>
    <cellStyle name="Normal 30 3 2 4 6 3" xfId="21795" xr:uid="{00000000-0005-0000-0000-000025340000}"/>
    <cellStyle name="Normal 30 3 2 4 7" xfId="32016" xr:uid="{00000000-0005-0000-0000-000026340000}"/>
    <cellStyle name="Normal 30 3 2 4 8" xfId="16782" xr:uid="{00000000-0005-0000-0000-000027340000}"/>
    <cellStyle name="Normal 30 3 2 5" xfId="2040" xr:uid="{00000000-0005-0000-0000-000028340000}"/>
    <cellStyle name="Normal 30 3 2 5 2" xfId="3730" xr:uid="{00000000-0005-0000-0000-000029340000}"/>
    <cellStyle name="Normal 30 3 2 5 2 2" xfId="13803" xr:uid="{00000000-0005-0000-0000-00002A340000}"/>
    <cellStyle name="Normal 30 3 2 5 2 2 2" xfId="44134" xr:uid="{00000000-0005-0000-0000-00002B340000}"/>
    <cellStyle name="Normal 30 3 2 5 2 2 3" xfId="28901" xr:uid="{00000000-0005-0000-0000-00002C340000}"/>
    <cellStyle name="Normal 30 3 2 5 2 3" xfId="8783" xr:uid="{00000000-0005-0000-0000-00002D340000}"/>
    <cellStyle name="Normal 30 3 2 5 2 3 2" xfId="39117" xr:uid="{00000000-0005-0000-0000-00002E340000}"/>
    <cellStyle name="Normal 30 3 2 5 2 3 3" xfId="23884" xr:uid="{00000000-0005-0000-0000-00002F340000}"/>
    <cellStyle name="Normal 30 3 2 5 2 4" xfId="34104" xr:uid="{00000000-0005-0000-0000-000030340000}"/>
    <cellStyle name="Normal 30 3 2 5 2 5" xfId="18871" xr:uid="{00000000-0005-0000-0000-000031340000}"/>
    <cellStyle name="Normal 30 3 2 5 3" xfId="5422" xr:uid="{00000000-0005-0000-0000-000032340000}"/>
    <cellStyle name="Normal 30 3 2 5 3 2" xfId="15474" xr:uid="{00000000-0005-0000-0000-000033340000}"/>
    <cellStyle name="Normal 30 3 2 5 3 2 2" xfId="45805" xr:uid="{00000000-0005-0000-0000-000034340000}"/>
    <cellStyle name="Normal 30 3 2 5 3 2 3" xfId="30572" xr:uid="{00000000-0005-0000-0000-000035340000}"/>
    <cellStyle name="Normal 30 3 2 5 3 3" xfId="10454" xr:uid="{00000000-0005-0000-0000-000036340000}"/>
    <cellStyle name="Normal 30 3 2 5 3 3 2" xfId="40788" xr:uid="{00000000-0005-0000-0000-000037340000}"/>
    <cellStyle name="Normal 30 3 2 5 3 3 3" xfId="25555" xr:uid="{00000000-0005-0000-0000-000038340000}"/>
    <cellStyle name="Normal 30 3 2 5 3 4" xfId="35775" xr:uid="{00000000-0005-0000-0000-000039340000}"/>
    <cellStyle name="Normal 30 3 2 5 3 5" xfId="20542" xr:uid="{00000000-0005-0000-0000-00003A340000}"/>
    <cellStyle name="Normal 30 3 2 5 4" xfId="12132" xr:uid="{00000000-0005-0000-0000-00003B340000}"/>
    <cellStyle name="Normal 30 3 2 5 4 2" xfId="42463" xr:uid="{00000000-0005-0000-0000-00003C340000}"/>
    <cellStyle name="Normal 30 3 2 5 4 3" xfId="27230" xr:uid="{00000000-0005-0000-0000-00003D340000}"/>
    <cellStyle name="Normal 30 3 2 5 5" xfId="7111" xr:uid="{00000000-0005-0000-0000-00003E340000}"/>
    <cellStyle name="Normal 30 3 2 5 5 2" xfId="37446" xr:uid="{00000000-0005-0000-0000-00003F340000}"/>
    <cellStyle name="Normal 30 3 2 5 5 3" xfId="22213" xr:uid="{00000000-0005-0000-0000-000040340000}"/>
    <cellStyle name="Normal 30 3 2 5 6" xfId="32434" xr:uid="{00000000-0005-0000-0000-000041340000}"/>
    <cellStyle name="Normal 30 3 2 5 7" xfId="17200" xr:uid="{00000000-0005-0000-0000-000042340000}"/>
    <cellStyle name="Normal 30 3 2 6" xfId="2893" xr:uid="{00000000-0005-0000-0000-000043340000}"/>
    <cellStyle name="Normal 30 3 2 6 2" xfId="12967" xr:uid="{00000000-0005-0000-0000-000044340000}"/>
    <cellStyle name="Normal 30 3 2 6 2 2" xfId="43298" xr:uid="{00000000-0005-0000-0000-000045340000}"/>
    <cellStyle name="Normal 30 3 2 6 2 3" xfId="28065" xr:uid="{00000000-0005-0000-0000-000046340000}"/>
    <cellStyle name="Normal 30 3 2 6 3" xfId="7947" xr:uid="{00000000-0005-0000-0000-000047340000}"/>
    <cellStyle name="Normal 30 3 2 6 3 2" xfId="38281" xr:uid="{00000000-0005-0000-0000-000048340000}"/>
    <cellStyle name="Normal 30 3 2 6 3 3" xfId="23048" xr:uid="{00000000-0005-0000-0000-000049340000}"/>
    <cellStyle name="Normal 30 3 2 6 4" xfId="33268" xr:uid="{00000000-0005-0000-0000-00004A340000}"/>
    <cellStyle name="Normal 30 3 2 6 5" xfId="18035" xr:uid="{00000000-0005-0000-0000-00004B340000}"/>
    <cellStyle name="Normal 30 3 2 7" xfId="4586" xr:uid="{00000000-0005-0000-0000-00004C340000}"/>
    <cellStyle name="Normal 30 3 2 7 2" xfId="14638" xr:uid="{00000000-0005-0000-0000-00004D340000}"/>
    <cellStyle name="Normal 30 3 2 7 2 2" xfId="44969" xr:uid="{00000000-0005-0000-0000-00004E340000}"/>
    <cellStyle name="Normal 30 3 2 7 2 3" xfId="29736" xr:uid="{00000000-0005-0000-0000-00004F340000}"/>
    <cellStyle name="Normal 30 3 2 7 3" xfId="9618" xr:uid="{00000000-0005-0000-0000-000050340000}"/>
    <cellStyle name="Normal 30 3 2 7 3 2" xfId="39952" xr:uid="{00000000-0005-0000-0000-000051340000}"/>
    <cellStyle name="Normal 30 3 2 7 3 3" xfId="24719" xr:uid="{00000000-0005-0000-0000-000052340000}"/>
    <cellStyle name="Normal 30 3 2 7 4" xfId="34939" xr:uid="{00000000-0005-0000-0000-000053340000}"/>
    <cellStyle name="Normal 30 3 2 7 5" xfId="19706" xr:uid="{00000000-0005-0000-0000-000054340000}"/>
    <cellStyle name="Normal 30 3 2 8" xfId="11296" xr:uid="{00000000-0005-0000-0000-000055340000}"/>
    <cellStyle name="Normal 30 3 2 8 2" xfId="41627" xr:uid="{00000000-0005-0000-0000-000056340000}"/>
    <cellStyle name="Normal 30 3 2 8 3" xfId="26394" xr:uid="{00000000-0005-0000-0000-000057340000}"/>
    <cellStyle name="Normal 30 3 2 9" xfId="6275" xr:uid="{00000000-0005-0000-0000-000058340000}"/>
    <cellStyle name="Normal 30 3 2 9 2" xfId="36610" xr:uid="{00000000-0005-0000-0000-000059340000}"/>
    <cellStyle name="Normal 30 3 2 9 3" xfId="21377" xr:uid="{00000000-0005-0000-0000-00005A340000}"/>
    <cellStyle name="Normal 30 3 3" xfId="1239" xr:uid="{00000000-0005-0000-0000-00005B340000}"/>
    <cellStyle name="Normal 30 3 3 10" xfId="16416" xr:uid="{00000000-0005-0000-0000-00005C340000}"/>
    <cellStyle name="Normal 30 3 3 2" xfId="1458" xr:uid="{00000000-0005-0000-0000-00005D340000}"/>
    <cellStyle name="Normal 30 3 3 2 2" xfId="1879" xr:uid="{00000000-0005-0000-0000-00005E340000}"/>
    <cellStyle name="Normal 30 3 3 2 2 2" xfId="2718" xr:uid="{00000000-0005-0000-0000-00005F340000}"/>
    <cellStyle name="Normal 30 3 3 2 2 2 2" xfId="4408" xr:uid="{00000000-0005-0000-0000-000060340000}"/>
    <cellStyle name="Normal 30 3 3 2 2 2 2 2" xfId="14481" xr:uid="{00000000-0005-0000-0000-000061340000}"/>
    <cellStyle name="Normal 30 3 3 2 2 2 2 2 2" xfId="44812" xr:uid="{00000000-0005-0000-0000-000062340000}"/>
    <cellStyle name="Normal 30 3 3 2 2 2 2 2 3" xfId="29579" xr:uid="{00000000-0005-0000-0000-000063340000}"/>
    <cellStyle name="Normal 30 3 3 2 2 2 2 3" xfId="9461" xr:uid="{00000000-0005-0000-0000-000064340000}"/>
    <cellStyle name="Normal 30 3 3 2 2 2 2 3 2" xfId="39795" xr:uid="{00000000-0005-0000-0000-000065340000}"/>
    <cellStyle name="Normal 30 3 3 2 2 2 2 3 3" xfId="24562" xr:uid="{00000000-0005-0000-0000-000066340000}"/>
    <cellStyle name="Normal 30 3 3 2 2 2 2 4" xfId="34782" xr:uid="{00000000-0005-0000-0000-000067340000}"/>
    <cellStyle name="Normal 30 3 3 2 2 2 2 5" xfId="19549" xr:uid="{00000000-0005-0000-0000-000068340000}"/>
    <cellStyle name="Normal 30 3 3 2 2 2 3" xfId="6100" xr:uid="{00000000-0005-0000-0000-000069340000}"/>
    <cellStyle name="Normal 30 3 3 2 2 2 3 2" xfId="16152" xr:uid="{00000000-0005-0000-0000-00006A340000}"/>
    <cellStyle name="Normal 30 3 3 2 2 2 3 2 2" xfId="46483" xr:uid="{00000000-0005-0000-0000-00006B340000}"/>
    <cellStyle name="Normal 30 3 3 2 2 2 3 2 3" xfId="31250" xr:uid="{00000000-0005-0000-0000-00006C340000}"/>
    <cellStyle name="Normal 30 3 3 2 2 2 3 3" xfId="11132" xr:uid="{00000000-0005-0000-0000-00006D340000}"/>
    <cellStyle name="Normal 30 3 3 2 2 2 3 3 2" xfId="41466" xr:uid="{00000000-0005-0000-0000-00006E340000}"/>
    <cellStyle name="Normal 30 3 3 2 2 2 3 3 3" xfId="26233" xr:uid="{00000000-0005-0000-0000-00006F340000}"/>
    <cellStyle name="Normal 30 3 3 2 2 2 3 4" xfId="36453" xr:uid="{00000000-0005-0000-0000-000070340000}"/>
    <cellStyle name="Normal 30 3 3 2 2 2 3 5" xfId="21220" xr:uid="{00000000-0005-0000-0000-000071340000}"/>
    <cellStyle name="Normal 30 3 3 2 2 2 4" xfId="12810" xr:uid="{00000000-0005-0000-0000-000072340000}"/>
    <cellStyle name="Normal 30 3 3 2 2 2 4 2" xfId="43141" xr:uid="{00000000-0005-0000-0000-000073340000}"/>
    <cellStyle name="Normal 30 3 3 2 2 2 4 3" xfId="27908" xr:uid="{00000000-0005-0000-0000-000074340000}"/>
    <cellStyle name="Normal 30 3 3 2 2 2 5" xfId="7789" xr:uid="{00000000-0005-0000-0000-000075340000}"/>
    <cellStyle name="Normal 30 3 3 2 2 2 5 2" xfId="38124" xr:uid="{00000000-0005-0000-0000-000076340000}"/>
    <cellStyle name="Normal 30 3 3 2 2 2 5 3" xfId="22891" xr:uid="{00000000-0005-0000-0000-000077340000}"/>
    <cellStyle name="Normal 30 3 3 2 2 2 6" xfId="33112" xr:uid="{00000000-0005-0000-0000-000078340000}"/>
    <cellStyle name="Normal 30 3 3 2 2 2 7" xfId="17878" xr:uid="{00000000-0005-0000-0000-000079340000}"/>
    <cellStyle name="Normal 30 3 3 2 2 3" xfId="3571" xr:uid="{00000000-0005-0000-0000-00007A340000}"/>
    <cellStyle name="Normal 30 3 3 2 2 3 2" xfId="13645" xr:uid="{00000000-0005-0000-0000-00007B340000}"/>
    <cellStyle name="Normal 30 3 3 2 2 3 2 2" xfId="43976" xr:uid="{00000000-0005-0000-0000-00007C340000}"/>
    <cellStyle name="Normal 30 3 3 2 2 3 2 3" xfId="28743" xr:uid="{00000000-0005-0000-0000-00007D340000}"/>
    <cellStyle name="Normal 30 3 3 2 2 3 3" xfId="8625" xr:uid="{00000000-0005-0000-0000-00007E340000}"/>
    <cellStyle name="Normal 30 3 3 2 2 3 3 2" xfId="38959" xr:uid="{00000000-0005-0000-0000-00007F340000}"/>
    <cellStyle name="Normal 30 3 3 2 2 3 3 3" xfId="23726" xr:uid="{00000000-0005-0000-0000-000080340000}"/>
    <cellStyle name="Normal 30 3 3 2 2 3 4" xfId="33946" xr:uid="{00000000-0005-0000-0000-000081340000}"/>
    <cellStyle name="Normal 30 3 3 2 2 3 5" xfId="18713" xr:uid="{00000000-0005-0000-0000-000082340000}"/>
    <cellStyle name="Normal 30 3 3 2 2 4" xfId="5264" xr:uid="{00000000-0005-0000-0000-000083340000}"/>
    <cellStyle name="Normal 30 3 3 2 2 4 2" xfId="15316" xr:uid="{00000000-0005-0000-0000-000084340000}"/>
    <cellStyle name="Normal 30 3 3 2 2 4 2 2" xfId="45647" xr:uid="{00000000-0005-0000-0000-000085340000}"/>
    <cellStyle name="Normal 30 3 3 2 2 4 2 3" xfId="30414" xr:uid="{00000000-0005-0000-0000-000086340000}"/>
    <cellStyle name="Normal 30 3 3 2 2 4 3" xfId="10296" xr:uid="{00000000-0005-0000-0000-000087340000}"/>
    <cellStyle name="Normal 30 3 3 2 2 4 3 2" xfId="40630" xr:uid="{00000000-0005-0000-0000-000088340000}"/>
    <cellStyle name="Normal 30 3 3 2 2 4 3 3" xfId="25397" xr:uid="{00000000-0005-0000-0000-000089340000}"/>
    <cellStyle name="Normal 30 3 3 2 2 4 4" xfId="35617" xr:uid="{00000000-0005-0000-0000-00008A340000}"/>
    <cellStyle name="Normal 30 3 3 2 2 4 5" xfId="20384" xr:uid="{00000000-0005-0000-0000-00008B340000}"/>
    <cellStyle name="Normal 30 3 3 2 2 5" xfId="11974" xr:uid="{00000000-0005-0000-0000-00008C340000}"/>
    <cellStyle name="Normal 30 3 3 2 2 5 2" xfId="42305" xr:uid="{00000000-0005-0000-0000-00008D340000}"/>
    <cellStyle name="Normal 30 3 3 2 2 5 3" xfId="27072" xr:uid="{00000000-0005-0000-0000-00008E340000}"/>
    <cellStyle name="Normal 30 3 3 2 2 6" xfId="6953" xr:uid="{00000000-0005-0000-0000-00008F340000}"/>
    <cellStyle name="Normal 30 3 3 2 2 6 2" xfId="37288" xr:uid="{00000000-0005-0000-0000-000090340000}"/>
    <cellStyle name="Normal 30 3 3 2 2 6 3" xfId="22055" xr:uid="{00000000-0005-0000-0000-000091340000}"/>
    <cellStyle name="Normal 30 3 3 2 2 7" xfId="32276" xr:uid="{00000000-0005-0000-0000-000092340000}"/>
    <cellStyle name="Normal 30 3 3 2 2 8" xfId="17042" xr:uid="{00000000-0005-0000-0000-000093340000}"/>
    <cellStyle name="Normal 30 3 3 2 3" xfId="2300" xr:uid="{00000000-0005-0000-0000-000094340000}"/>
    <cellStyle name="Normal 30 3 3 2 3 2" xfId="3990" xr:uid="{00000000-0005-0000-0000-000095340000}"/>
    <cellStyle name="Normal 30 3 3 2 3 2 2" xfId="14063" xr:uid="{00000000-0005-0000-0000-000096340000}"/>
    <cellStyle name="Normal 30 3 3 2 3 2 2 2" xfId="44394" xr:uid="{00000000-0005-0000-0000-000097340000}"/>
    <cellStyle name="Normal 30 3 3 2 3 2 2 3" xfId="29161" xr:uid="{00000000-0005-0000-0000-000098340000}"/>
    <cellStyle name="Normal 30 3 3 2 3 2 3" xfId="9043" xr:uid="{00000000-0005-0000-0000-000099340000}"/>
    <cellStyle name="Normal 30 3 3 2 3 2 3 2" xfId="39377" xr:uid="{00000000-0005-0000-0000-00009A340000}"/>
    <cellStyle name="Normal 30 3 3 2 3 2 3 3" xfId="24144" xr:uid="{00000000-0005-0000-0000-00009B340000}"/>
    <cellStyle name="Normal 30 3 3 2 3 2 4" xfId="34364" xr:uid="{00000000-0005-0000-0000-00009C340000}"/>
    <cellStyle name="Normal 30 3 3 2 3 2 5" xfId="19131" xr:uid="{00000000-0005-0000-0000-00009D340000}"/>
    <cellStyle name="Normal 30 3 3 2 3 3" xfId="5682" xr:uid="{00000000-0005-0000-0000-00009E340000}"/>
    <cellStyle name="Normal 30 3 3 2 3 3 2" xfId="15734" xr:uid="{00000000-0005-0000-0000-00009F340000}"/>
    <cellStyle name="Normal 30 3 3 2 3 3 2 2" xfId="46065" xr:uid="{00000000-0005-0000-0000-0000A0340000}"/>
    <cellStyle name="Normal 30 3 3 2 3 3 2 3" xfId="30832" xr:uid="{00000000-0005-0000-0000-0000A1340000}"/>
    <cellStyle name="Normal 30 3 3 2 3 3 3" xfId="10714" xr:uid="{00000000-0005-0000-0000-0000A2340000}"/>
    <cellStyle name="Normal 30 3 3 2 3 3 3 2" xfId="41048" xr:uid="{00000000-0005-0000-0000-0000A3340000}"/>
    <cellStyle name="Normal 30 3 3 2 3 3 3 3" xfId="25815" xr:uid="{00000000-0005-0000-0000-0000A4340000}"/>
    <cellStyle name="Normal 30 3 3 2 3 3 4" xfId="36035" xr:uid="{00000000-0005-0000-0000-0000A5340000}"/>
    <cellStyle name="Normal 30 3 3 2 3 3 5" xfId="20802" xr:uid="{00000000-0005-0000-0000-0000A6340000}"/>
    <cellStyle name="Normal 30 3 3 2 3 4" xfId="12392" xr:uid="{00000000-0005-0000-0000-0000A7340000}"/>
    <cellStyle name="Normal 30 3 3 2 3 4 2" xfId="42723" xr:uid="{00000000-0005-0000-0000-0000A8340000}"/>
    <cellStyle name="Normal 30 3 3 2 3 4 3" xfId="27490" xr:uid="{00000000-0005-0000-0000-0000A9340000}"/>
    <cellStyle name="Normal 30 3 3 2 3 5" xfId="7371" xr:uid="{00000000-0005-0000-0000-0000AA340000}"/>
    <cellStyle name="Normal 30 3 3 2 3 5 2" xfId="37706" xr:uid="{00000000-0005-0000-0000-0000AB340000}"/>
    <cellStyle name="Normal 30 3 3 2 3 5 3" xfId="22473" xr:uid="{00000000-0005-0000-0000-0000AC340000}"/>
    <cellStyle name="Normal 30 3 3 2 3 6" xfId="32694" xr:uid="{00000000-0005-0000-0000-0000AD340000}"/>
    <cellStyle name="Normal 30 3 3 2 3 7" xfId="17460" xr:uid="{00000000-0005-0000-0000-0000AE340000}"/>
    <cellStyle name="Normal 30 3 3 2 4" xfId="3153" xr:uid="{00000000-0005-0000-0000-0000AF340000}"/>
    <cellStyle name="Normal 30 3 3 2 4 2" xfId="13227" xr:uid="{00000000-0005-0000-0000-0000B0340000}"/>
    <cellStyle name="Normal 30 3 3 2 4 2 2" xfId="43558" xr:uid="{00000000-0005-0000-0000-0000B1340000}"/>
    <cellStyle name="Normal 30 3 3 2 4 2 3" xfId="28325" xr:uid="{00000000-0005-0000-0000-0000B2340000}"/>
    <cellStyle name="Normal 30 3 3 2 4 3" xfId="8207" xr:uid="{00000000-0005-0000-0000-0000B3340000}"/>
    <cellStyle name="Normal 30 3 3 2 4 3 2" xfId="38541" xr:uid="{00000000-0005-0000-0000-0000B4340000}"/>
    <cellStyle name="Normal 30 3 3 2 4 3 3" xfId="23308" xr:uid="{00000000-0005-0000-0000-0000B5340000}"/>
    <cellStyle name="Normal 30 3 3 2 4 4" xfId="33528" xr:uid="{00000000-0005-0000-0000-0000B6340000}"/>
    <cellStyle name="Normal 30 3 3 2 4 5" xfId="18295" xr:uid="{00000000-0005-0000-0000-0000B7340000}"/>
    <cellStyle name="Normal 30 3 3 2 5" xfId="4846" xr:uid="{00000000-0005-0000-0000-0000B8340000}"/>
    <cellStyle name="Normal 30 3 3 2 5 2" xfId="14898" xr:uid="{00000000-0005-0000-0000-0000B9340000}"/>
    <cellStyle name="Normal 30 3 3 2 5 2 2" xfId="45229" xr:uid="{00000000-0005-0000-0000-0000BA340000}"/>
    <cellStyle name="Normal 30 3 3 2 5 2 3" xfId="29996" xr:uid="{00000000-0005-0000-0000-0000BB340000}"/>
    <cellStyle name="Normal 30 3 3 2 5 3" xfId="9878" xr:uid="{00000000-0005-0000-0000-0000BC340000}"/>
    <cellStyle name="Normal 30 3 3 2 5 3 2" xfId="40212" xr:uid="{00000000-0005-0000-0000-0000BD340000}"/>
    <cellStyle name="Normal 30 3 3 2 5 3 3" xfId="24979" xr:uid="{00000000-0005-0000-0000-0000BE340000}"/>
    <cellStyle name="Normal 30 3 3 2 5 4" xfId="35199" xr:uid="{00000000-0005-0000-0000-0000BF340000}"/>
    <cellStyle name="Normal 30 3 3 2 5 5" xfId="19966" xr:uid="{00000000-0005-0000-0000-0000C0340000}"/>
    <cellStyle name="Normal 30 3 3 2 6" xfId="11556" xr:uid="{00000000-0005-0000-0000-0000C1340000}"/>
    <cellStyle name="Normal 30 3 3 2 6 2" xfId="41887" xr:uid="{00000000-0005-0000-0000-0000C2340000}"/>
    <cellStyle name="Normal 30 3 3 2 6 3" xfId="26654" xr:uid="{00000000-0005-0000-0000-0000C3340000}"/>
    <cellStyle name="Normal 30 3 3 2 7" xfId="6535" xr:uid="{00000000-0005-0000-0000-0000C4340000}"/>
    <cellStyle name="Normal 30 3 3 2 7 2" xfId="36870" xr:uid="{00000000-0005-0000-0000-0000C5340000}"/>
    <cellStyle name="Normal 30 3 3 2 7 3" xfId="21637" xr:uid="{00000000-0005-0000-0000-0000C6340000}"/>
    <cellStyle name="Normal 30 3 3 2 8" xfId="31858" xr:uid="{00000000-0005-0000-0000-0000C7340000}"/>
    <cellStyle name="Normal 30 3 3 2 9" xfId="16624" xr:uid="{00000000-0005-0000-0000-0000C8340000}"/>
    <cellStyle name="Normal 30 3 3 3" xfId="1671" xr:uid="{00000000-0005-0000-0000-0000C9340000}"/>
    <cellStyle name="Normal 30 3 3 3 2" xfId="2510" xr:uid="{00000000-0005-0000-0000-0000CA340000}"/>
    <cellStyle name="Normal 30 3 3 3 2 2" xfId="4200" xr:uid="{00000000-0005-0000-0000-0000CB340000}"/>
    <cellStyle name="Normal 30 3 3 3 2 2 2" xfId="14273" xr:uid="{00000000-0005-0000-0000-0000CC340000}"/>
    <cellStyle name="Normal 30 3 3 3 2 2 2 2" xfId="44604" xr:uid="{00000000-0005-0000-0000-0000CD340000}"/>
    <cellStyle name="Normal 30 3 3 3 2 2 2 3" xfId="29371" xr:uid="{00000000-0005-0000-0000-0000CE340000}"/>
    <cellStyle name="Normal 30 3 3 3 2 2 3" xfId="9253" xr:uid="{00000000-0005-0000-0000-0000CF340000}"/>
    <cellStyle name="Normal 30 3 3 3 2 2 3 2" xfId="39587" xr:uid="{00000000-0005-0000-0000-0000D0340000}"/>
    <cellStyle name="Normal 30 3 3 3 2 2 3 3" xfId="24354" xr:uid="{00000000-0005-0000-0000-0000D1340000}"/>
    <cellStyle name="Normal 30 3 3 3 2 2 4" xfId="34574" xr:uid="{00000000-0005-0000-0000-0000D2340000}"/>
    <cellStyle name="Normal 30 3 3 3 2 2 5" xfId="19341" xr:uid="{00000000-0005-0000-0000-0000D3340000}"/>
    <cellStyle name="Normal 30 3 3 3 2 3" xfId="5892" xr:uid="{00000000-0005-0000-0000-0000D4340000}"/>
    <cellStyle name="Normal 30 3 3 3 2 3 2" xfId="15944" xr:uid="{00000000-0005-0000-0000-0000D5340000}"/>
    <cellStyle name="Normal 30 3 3 3 2 3 2 2" xfId="46275" xr:uid="{00000000-0005-0000-0000-0000D6340000}"/>
    <cellStyle name="Normal 30 3 3 3 2 3 2 3" xfId="31042" xr:uid="{00000000-0005-0000-0000-0000D7340000}"/>
    <cellStyle name="Normal 30 3 3 3 2 3 3" xfId="10924" xr:uid="{00000000-0005-0000-0000-0000D8340000}"/>
    <cellStyle name="Normal 30 3 3 3 2 3 3 2" xfId="41258" xr:uid="{00000000-0005-0000-0000-0000D9340000}"/>
    <cellStyle name="Normal 30 3 3 3 2 3 3 3" xfId="26025" xr:uid="{00000000-0005-0000-0000-0000DA340000}"/>
    <cellStyle name="Normal 30 3 3 3 2 3 4" xfId="36245" xr:uid="{00000000-0005-0000-0000-0000DB340000}"/>
    <cellStyle name="Normal 30 3 3 3 2 3 5" xfId="21012" xr:uid="{00000000-0005-0000-0000-0000DC340000}"/>
    <cellStyle name="Normal 30 3 3 3 2 4" xfId="12602" xr:uid="{00000000-0005-0000-0000-0000DD340000}"/>
    <cellStyle name="Normal 30 3 3 3 2 4 2" xfId="42933" xr:uid="{00000000-0005-0000-0000-0000DE340000}"/>
    <cellStyle name="Normal 30 3 3 3 2 4 3" xfId="27700" xr:uid="{00000000-0005-0000-0000-0000DF340000}"/>
    <cellStyle name="Normal 30 3 3 3 2 5" xfId="7581" xr:uid="{00000000-0005-0000-0000-0000E0340000}"/>
    <cellStyle name="Normal 30 3 3 3 2 5 2" xfId="37916" xr:uid="{00000000-0005-0000-0000-0000E1340000}"/>
    <cellStyle name="Normal 30 3 3 3 2 5 3" xfId="22683" xr:uid="{00000000-0005-0000-0000-0000E2340000}"/>
    <cellStyle name="Normal 30 3 3 3 2 6" xfId="32904" xr:uid="{00000000-0005-0000-0000-0000E3340000}"/>
    <cellStyle name="Normal 30 3 3 3 2 7" xfId="17670" xr:uid="{00000000-0005-0000-0000-0000E4340000}"/>
    <cellStyle name="Normal 30 3 3 3 3" xfId="3363" xr:uid="{00000000-0005-0000-0000-0000E5340000}"/>
    <cellStyle name="Normal 30 3 3 3 3 2" xfId="13437" xr:uid="{00000000-0005-0000-0000-0000E6340000}"/>
    <cellStyle name="Normal 30 3 3 3 3 2 2" xfId="43768" xr:uid="{00000000-0005-0000-0000-0000E7340000}"/>
    <cellStyle name="Normal 30 3 3 3 3 2 3" xfId="28535" xr:uid="{00000000-0005-0000-0000-0000E8340000}"/>
    <cellStyle name="Normal 30 3 3 3 3 3" xfId="8417" xr:uid="{00000000-0005-0000-0000-0000E9340000}"/>
    <cellStyle name="Normal 30 3 3 3 3 3 2" xfId="38751" xr:uid="{00000000-0005-0000-0000-0000EA340000}"/>
    <cellStyle name="Normal 30 3 3 3 3 3 3" xfId="23518" xr:uid="{00000000-0005-0000-0000-0000EB340000}"/>
    <cellStyle name="Normal 30 3 3 3 3 4" xfId="33738" xr:uid="{00000000-0005-0000-0000-0000EC340000}"/>
    <cellStyle name="Normal 30 3 3 3 3 5" xfId="18505" xr:uid="{00000000-0005-0000-0000-0000ED340000}"/>
    <cellStyle name="Normal 30 3 3 3 4" xfId="5056" xr:uid="{00000000-0005-0000-0000-0000EE340000}"/>
    <cellStyle name="Normal 30 3 3 3 4 2" xfId="15108" xr:uid="{00000000-0005-0000-0000-0000EF340000}"/>
    <cellStyle name="Normal 30 3 3 3 4 2 2" xfId="45439" xr:uid="{00000000-0005-0000-0000-0000F0340000}"/>
    <cellStyle name="Normal 30 3 3 3 4 2 3" xfId="30206" xr:uid="{00000000-0005-0000-0000-0000F1340000}"/>
    <cellStyle name="Normal 30 3 3 3 4 3" xfId="10088" xr:uid="{00000000-0005-0000-0000-0000F2340000}"/>
    <cellStyle name="Normal 30 3 3 3 4 3 2" xfId="40422" xr:uid="{00000000-0005-0000-0000-0000F3340000}"/>
    <cellStyle name="Normal 30 3 3 3 4 3 3" xfId="25189" xr:uid="{00000000-0005-0000-0000-0000F4340000}"/>
    <cellStyle name="Normal 30 3 3 3 4 4" xfId="35409" xr:uid="{00000000-0005-0000-0000-0000F5340000}"/>
    <cellStyle name="Normal 30 3 3 3 4 5" xfId="20176" xr:uid="{00000000-0005-0000-0000-0000F6340000}"/>
    <cellStyle name="Normal 30 3 3 3 5" xfId="11766" xr:uid="{00000000-0005-0000-0000-0000F7340000}"/>
    <cellStyle name="Normal 30 3 3 3 5 2" xfId="42097" xr:uid="{00000000-0005-0000-0000-0000F8340000}"/>
    <cellStyle name="Normal 30 3 3 3 5 3" xfId="26864" xr:uid="{00000000-0005-0000-0000-0000F9340000}"/>
    <cellStyle name="Normal 30 3 3 3 6" xfId="6745" xr:uid="{00000000-0005-0000-0000-0000FA340000}"/>
    <cellStyle name="Normal 30 3 3 3 6 2" xfId="37080" xr:uid="{00000000-0005-0000-0000-0000FB340000}"/>
    <cellStyle name="Normal 30 3 3 3 6 3" xfId="21847" xr:uid="{00000000-0005-0000-0000-0000FC340000}"/>
    <cellStyle name="Normal 30 3 3 3 7" xfId="32068" xr:uid="{00000000-0005-0000-0000-0000FD340000}"/>
    <cellStyle name="Normal 30 3 3 3 8" xfId="16834" xr:uid="{00000000-0005-0000-0000-0000FE340000}"/>
    <cellStyle name="Normal 30 3 3 4" xfId="2092" xr:uid="{00000000-0005-0000-0000-0000FF340000}"/>
    <cellStyle name="Normal 30 3 3 4 2" xfId="3782" xr:uid="{00000000-0005-0000-0000-000000350000}"/>
    <cellStyle name="Normal 30 3 3 4 2 2" xfId="13855" xr:uid="{00000000-0005-0000-0000-000001350000}"/>
    <cellStyle name="Normal 30 3 3 4 2 2 2" xfId="44186" xr:uid="{00000000-0005-0000-0000-000002350000}"/>
    <cellStyle name="Normal 30 3 3 4 2 2 3" xfId="28953" xr:uid="{00000000-0005-0000-0000-000003350000}"/>
    <cellStyle name="Normal 30 3 3 4 2 3" xfId="8835" xr:uid="{00000000-0005-0000-0000-000004350000}"/>
    <cellStyle name="Normal 30 3 3 4 2 3 2" xfId="39169" xr:uid="{00000000-0005-0000-0000-000005350000}"/>
    <cellStyle name="Normal 30 3 3 4 2 3 3" xfId="23936" xr:uid="{00000000-0005-0000-0000-000006350000}"/>
    <cellStyle name="Normal 30 3 3 4 2 4" xfId="34156" xr:uid="{00000000-0005-0000-0000-000007350000}"/>
    <cellStyle name="Normal 30 3 3 4 2 5" xfId="18923" xr:uid="{00000000-0005-0000-0000-000008350000}"/>
    <cellStyle name="Normal 30 3 3 4 3" xfId="5474" xr:uid="{00000000-0005-0000-0000-000009350000}"/>
    <cellStyle name="Normal 30 3 3 4 3 2" xfId="15526" xr:uid="{00000000-0005-0000-0000-00000A350000}"/>
    <cellStyle name="Normal 30 3 3 4 3 2 2" xfId="45857" xr:uid="{00000000-0005-0000-0000-00000B350000}"/>
    <cellStyle name="Normal 30 3 3 4 3 2 3" xfId="30624" xr:uid="{00000000-0005-0000-0000-00000C350000}"/>
    <cellStyle name="Normal 30 3 3 4 3 3" xfId="10506" xr:uid="{00000000-0005-0000-0000-00000D350000}"/>
    <cellStyle name="Normal 30 3 3 4 3 3 2" xfId="40840" xr:uid="{00000000-0005-0000-0000-00000E350000}"/>
    <cellStyle name="Normal 30 3 3 4 3 3 3" xfId="25607" xr:uid="{00000000-0005-0000-0000-00000F350000}"/>
    <cellStyle name="Normal 30 3 3 4 3 4" xfId="35827" xr:uid="{00000000-0005-0000-0000-000010350000}"/>
    <cellStyle name="Normal 30 3 3 4 3 5" xfId="20594" xr:uid="{00000000-0005-0000-0000-000011350000}"/>
    <cellStyle name="Normal 30 3 3 4 4" xfId="12184" xr:uid="{00000000-0005-0000-0000-000012350000}"/>
    <cellStyle name="Normal 30 3 3 4 4 2" xfId="42515" xr:uid="{00000000-0005-0000-0000-000013350000}"/>
    <cellStyle name="Normal 30 3 3 4 4 3" xfId="27282" xr:uid="{00000000-0005-0000-0000-000014350000}"/>
    <cellStyle name="Normal 30 3 3 4 5" xfId="7163" xr:uid="{00000000-0005-0000-0000-000015350000}"/>
    <cellStyle name="Normal 30 3 3 4 5 2" xfId="37498" xr:uid="{00000000-0005-0000-0000-000016350000}"/>
    <cellStyle name="Normal 30 3 3 4 5 3" xfId="22265" xr:uid="{00000000-0005-0000-0000-000017350000}"/>
    <cellStyle name="Normal 30 3 3 4 6" xfId="32486" xr:uid="{00000000-0005-0000-0000-000018350000}"/>
    <cellStyle name="Normal 30 3 3 4 7" xfId="17252" xr:uid="{00000000-0005-0000-0000-000019350000}"/>
    <cellStyle name="Normal 30 3 3 5" xfId="2945" xr:uid="{00000000-0005-0000-0000-00001A350000}"/>
    <cellStyle name="Normal 30 3 3 5 2" xfId="13019" xr:uid="{00000000-0005-0000-0000-00001B350000}"/>
    <cellStyle name="Normal 30 3 3 5 2 2" xfId="43350" xr:uid="{00000000-0005-0000-0000-00001C350000}"/>
    <cellStyle name="Normal 30 3 3 5 2 3" xfId="28117" xr:uid="{00000000-0005-0000-0000-00001D350000}"/>
    <cellStyle name="Normal 30 3 3 5 3" xfId="7999" xr:uid="{00000000-0005-0000-0000-00001E350000}"/>
    <cellStyle name="Normal 30 3 3 5 3 2" xfId="38333" xr:uid="{00000000-0005-0000-0000-00001F350000}"/>
    <cellStyle name="Normal 30 3 3 5 3 3" xfId="23100" xr:uid="{00000000-0005-0000-0000-000020350000}"/>
    <cellStyle name="Normal 30 3 3 5 4" xfId="33320" xr:uid="{00000000-0005-0000-0000-000021350000}"/>
    <cellStyle name="Normal 30 3 3 5 5" xfId="18087" xr:uid="{00000000-0005-0000-0000-000022350000}"/>
    <cellStyle name="Normal 30 3 3 6" xfId="4638" xr:uid="{00000000-0005-0000-0000-000023350000}"/>
    <cellStyle name="Normal 30 3 3 6 2" xfId="14690" xr:uid="{00000000-0005-0000-0000-000024350000}"/>
    <cellStyle name="Normal 30 3 3 6 2 2" xfId="45021" xr:uid="{00000000-0005-0000-0000-000025350000}"/>
    <cellStyle name="Normal 30 3 3 6 2 3" xfId="29788" xr:uid="{00000000-0005-0000-0000-000026350000}"/>
    <cellStyle name="Normal 30 3 3 6 3" xfId="9670" xr:uid="{00000000-0005-0000-0000-000027350000}"/>
    <cellStyle name="Normal 30 3 3 6 3 2" xfId="40004" xr:uid="{00000000-0005-0000-0000-000028350000}"/>
    <cellStyle name="Normal 30 3 3 6 3 3" xfId="24771" xr:uid="{00000000-0005-0000-0000-000029350000}"/>
    <cellStyle name="Normal 30 3 3 6 4" xfId="34991" xr:uid="{00000000-0005-0000-0000-00002A350000}"/>
    <cellStyle name="Normal 30 3 3 6 5" xfId="19758" xr:uid="{00000000-0005-0000-0000-00002B350000}"/>
    <cellStyle name="Normal 30 3 3 7" xfId="11348" xr:uid="{00000000-0005-0000-0000-00002C350000}"/>
    <cellStyle name="Normal 30 3 3 7 2" xfId="41679" xr:uid="{00000000-0005-0000-0000-00002D350000}"/>
    <cellStyle name="Normal 30 3 3 7 3" xfId="26446" xr:uid="{00000000-0005-0000-0000-00002E350000}"/>
    <cellStyle name="Normal 30 3 3 8" xfId="6327" xr:uid="{00000000-0005-0000-0000-00002F350000}"/>
    <cellStyle name="Normal 30 3 3 8 2" xfId="36662" xr:uid="{00000000-0005-0000-0000-000030350000}"/>
    <cellStyle name="Normal 30 3 3 8 3" xfId="21429" xr:uid="{00000000-0005-0000-0000-000031350000}"/>
    <cellStyle name="Normal 30 3 3 9" xfId="31651" xr:uid="{00000000-0005-0000-0000-000032350000}"/>
    <cellStyle name="Normal 30 3 4" xfId="1352" xr:uid="{00000000-0005-0000-0000-000033350000}"/>
    <cellStyle name="Normal 30 3 4 2" xfId="1775" xr:uid="{00000000-0005-0000-0000-000034350000}"/>
    <cellStyle name="Normal 30 3 4 2 2" xfId="2614" xr:uid="{00000000-0005-0000-0000-000035350000}"/>
    <cellStyle name="Normal 30 3 4 2 2 2" xfId="4304" xr:uid="{00000000-0005-0000-0000-000036350000}"/>
    <cellStyle name="Normal 30 3 4 2 2 2 2" xfId="14377" xr:uid="{00000000-0005-0000-0000-000037350000}"/>
    <cellStyle name="Normal 30 3 4 2 2 2 2 2" xfId="44708" xr:uid="{00000000-0005-0000-0000-000038350000}"/>
    <cellStyle name="Normal 30 3 4 2 2 2 2 3" xfId="29475" xr:uid="{00000000-0005-0000-0000-000039350000}"/>
    <cellStyle name="Normal 30 3 4 2 2 2 3" xfId="9357" xr:uid="{00000000-0005-0000-0000-00003A350000}"/>
    <cellStyle name="Normal 30 3 4 2 2 2 3 2" xfId="39691" xr:uid="{00000000-0005-0000-0000-00003B350000}"/>
    <cellStyle name="Normal 30 3 4 2 2 2 3 3" xfId="24458" xr:uid="{00000000-0005-0000-0000-00003C350000}"/>
    <cellStyle name="Normal 30 3 4 2 2 2 4" xfId="34678" xr:uid="{00000000-0005-0000-0000-00003D350000}"/>
    <cellStyle name="Normal 30 3 4 2 2 2 5" xfId="19445" xr:uid="{00000000-0005-0000-0000-00003E350000}"/>
    <cellStyle name="Normal 30 3 4 2 2 3" xfId="5996" xr:uid="{00000000-0005-0000-0000-00003F350000}"/>
    <cellStyle name="Normal 30 3 4 2 2 3 2" xfId="16048" xr:uid="{00000000-0005-0000-0000-000040350000}"/>
    <cellStyle name="Normal 30 3 4 2 2 3 2 2" xfId="46379" xr:uid="{00000000-0005-0000-0000-000041350000}"/>
    <cellStyle name="Normal 30 3 4 2 2 3 2 3" xfId="31146" xr:uid="{00000000-0005-0000-0000-000042350000}"/>
    <cellStyle name="Normal 30 3 4 2 2 3 3" xfId="11028" xr:uid="{00000000-0005-0000-0000-000043350000}"/>
    <cellStyle name="Normal 30 3 4 2 2 3 3 2" xfId="41362" xr:uid="{00000000-0005-0000-0000-000044350000}"/>
    <cellStyle name="Normal 30 3 4 2 2 3 3 3" xfId="26129" xr:uid="{00000000-0005-0000-0000-000045350000}"/>
    <cellStyle name="Normal 30 3 4 2 2 3 4" xfId="36349" xr:uid="{00000000-0005-0000-0000-000046350000}"/>
    <cellStyle name="Normal 30 3 4 2 2 3 5" xfId="21116" xr:uid="{00000000-0005-0000-0000-000047350000}"/>
    <cellStyle name="Normal 30 3 4 2 2 4" xfId="12706" xr:uid="{00000000-0005-0000-0000-000048350000}"/>
    <cellStyle name="Normal 30 3 4 2 2 4 2" xfId="43037" xr:uid="{00000000-0005-0000-0000-000049350000}"/>
    <cellStyle name="Normal 30 3 4 2 2 4 3" xfId="27804" xr:uid="{00000000-0005-0000-0000-00004A350000}"/>
    <cellStyle name="Normal 30 3 4 2 2 5" xfId="7685" xr:uid="{00000000-0005-0000-0000-00004B350000}"/>
    <cellStyle name="Normal 30 3 4 2 2 5 2" xfId="38020" xr:uid="{00000000-0005-0000-0000-00004C350000}"/>
    <cellStyle name="Normal 30 3 4 2 2 5 3" xfId="22787" xr:uid="{00000000-0005-0000-0000-00004D350000}"/>
    <cellStyle name="Normal 30 3 4 2 2 6" xfId="33008" xr:uid="{00000000-0005-0000-0000-00004E350000}"/>
    <cellStyle name="Normal 30 3 4 2 2 7" xfId="17774" xr:uid="{00000000-0005-0000-0000-00004F350000}"/>
    <cellStyle name="Normal 30 3 4 2 3" xfId="3467" xr:uid="{00000000-0005-0000-0000-000050350000}"/>
    <cellStyle name="Normal 30 3 4 2 3 2" xfId="13541" xr:uid="{00000000-0005-0000-0000-000051350000}"/>
    <cellStyle name="Normal 30 3 4 2 3 2 2" xfId="43872" xr:uid="{00000000-0005-0000-0000-000052350000}"/>
    <cellStyle name="Normal 30 3 4 2 3 2 3" xfId="28639" xr:uid="{00000000-0005-0000-0000-000053350000}"/>
    <cellStyle name="Normal 30 3 4 2 3 3" xfId="8521" xr:uid="{00000000-0005-0000-0000-000054350000}"/>
    <cellStyle name="Normal 30 3 4 2 3 3 2" xfId="38855" xr:uid="{00000000-0005-0000-0000-000055350000}"/>
    <cellStyle name="Normal 30 3 4 2 3 3 3" xfId="23622" xr:uid="{00000000-0005-0000-0000-000056350000}"/>
    <cellStyle name="Normal 30 3 4 2 3 4" xfId="33842" xr:uid="{00000000-0005-0000-0000-000057350000}"/>
    <cellStyle name="Normal 30 3 4 2 3 5" xfId="18609" xr:uid="{00000000-0005-0000-0000-000058350000}"/>
    <cellStyle name="Normal 30 3 4 2 4" xfId="5160" xr:uid="{00000000-0005-0000-0000-000059350000}"/>
    <cellStyle name="Normal 30 3 4 2 4 2" xfId="15212" xr:uid="{00000000-0005-0000-0000-00005A350000}"/>
    <cellStyle name="Normal 30 3 4 2 4 2 2" xfId="45543" xr:uid="{00000000-0005-0000-0000-00005B350000}"/>
    <cellStyle name="Normal 30 3 4 2 4 2 3" xfId="30310" xr:uid="{00000000-0005-0000-0000-00005C350000}"/>
    <cellStyle name="Normal 30 3 4 2 4 3" xfId="10192" xr:uid="{00000000-0005-0000-0000-00005D350000}"/>
    <cellStyle name="Normal 30 3 4 2 4 3 2" xfId="40526" xr:uid="{00000000-0005-0000-0000-00005E350000}"/>
    <cellStyle name="Normal 30 3 4 2 4 3 3" xfId="25293" xr:uid="{00000000-0005-0000-0000-00005F350000}"/>
    <cellStyle name="Normal 30 3 4 2 4 4" xfId="35513" xr:uid="{00000000-0005-0000-0000-000060350000}"/>
    <cellStyle name="Normal 30 3 4 2 4 5" xfId="20280" xr:uid="{00000000-0005-0000-0000-000061350000}"/>
    <cellStyle name="Normal 30 3 4 2 5" xfId="11870" xr:uid="{00000000-0005-0000-0000-000062350000}"/>
    <cellStyle name="Normal 30 3 4 2 5 2" xfId="42201" xr:uid="{00000000-0005-0000-0000-000063350000}"/>
    <cellStyle name="Normal 30 3 4 2 5 3" xfId="26968" xr:uid="{00000000-0005-0000-0000-000064350000}"/>
    <cellStyle name="Normal 30 3 4 2 6" xfId="6849" xr:uid="{00000000-0005-0000-0000-000065350000}"/>
    <cellStyle name="Normal 30 3 4 2 6 2" xfId="37184" xr:uid="{00000000-0005-0000-0000-000066350000}"/>
    <cellStyle name="Normal 30 3 4 2 6 3" xfId="21951" xr:uid="{00000000-0005-0000-0000-000067350000}"/>
    <cellStyle name="Normal 30 3 4 2 7" xfId="32172" xr:uid="{00000000-0005-0000-0000-000068350000}"/>
    <cellStyle name="Normal 30 3 4 2 8" xfId="16938" xr:uid="{00000000-0005-0000-0000-000069350000}"/>
    <cellStyle name="Normal 30 3 4 3" xfId="2196" xr:uid="{00000000-0005-0000-0000-00006A350000}"/>
    <cellStyle name="Normal 30 3 4 3 2" xfId="3886" xr:uid="{00000000-0005-0000-0000-00006B350000}"/>
    <cellStyle name="Normal 30 3 4 3 2 2" xfId="13959" xr:uid="{00000000-0005-0000-0000-00006C350000}"/>
    <cellStyle name="Normal 30 3 4 3 2 2 2" xfId="44290" xr:uid="{00000000-0005-0000-0000-00006D350000}"/>
    <cellStyle name="Normal 30 3 4 3 2 2 3" xfId="29057" xr:uid="{00000000-0005-0000-0000-00006E350000}"/>
    <cellStyle name="Normal 30 3 4 3 2 3" xfId="8939" xr:uid="{00000000-0005-0000-0000-00006F350000}"/>
    <cellStyle name="Normal 30 3 4 3 2 3 2" xfId="39273" xr:uid="{00000000-0005-0000-0000-000070350000}"/>
    <cellStyle name="Normal 30 3 4 3 2 3 3" xfId="24040" xr:uid="{00000000-0005-0000-0000-000071350000}"/>
    <cellStyle name="Normal 30 3 4 3 2 4" xfId="34260" xr:uid="{00000000-0005-0000-0000-000072350000}"/>
    <cellStyle name="Normal 30 3 4 3 2 5" xfId="19027" xr:uid="{00000000-0005-0000-0000-000073350000}"/>
    <cellStyle name="Normal 30 3 4 3 3" xfId="5578" xr:uid="{00000000-0005-0000-0000-000074350000}"/>
    <cellStyle name="Normal 30 3 4 3 3 2" xfId="15630" xr:uid="{00000000-0005-0000-0000-000075350000}"/>
    <cellStyle name="Normal 30 3 4 3 3 2 2" xfId="45961" xr:uid="{00000000-0005-0000-0000-000076350000}"/>
    <cellStyle name="Normal 30 3 4 3 3 2 3" xfId="30728" xr:uid="{00000000-0005-0000-0000-000077350000}"/>
    <cellStyle name="Normal 30 3 4 3 3 3" xfId="10610" xr:uid="{00000000-0005-0000-0000-000078350000}"/>
    <cellStyle name="Normal 30 3 4 3 3 3 2" xfId="40944" xr:uid="{00000000-0005-0000-0000-000079350000}"/>
    <cellStyle name="Normal 30 3 4 3 3 3 3" xfId="25711" xr:uid="{00000000-0005-0000-0000-00007A350000}"/>
    <cellStyle name="Normal 30 3 4 3 3 4" xfId="35931" xr:uid="{00000000-0005-0000-0000-00007B350000}"/>
    <cellStyle name="Normal 30 3 4 3 3 5" xfId="20698" xr:uid="{00000000-0005-0000-0000-00007C350000}"/>
    <cellStyle name="Normal 30 3 4 3 4" xfId="12288" xr:uid="{00000000-0005-0000-0000-00007D350000}"/>
    <cellStyle name="Normal 30 3 4 3 4 2" xfId="42619" xr:uid="{00000000-0005-0000-0000-00007E350000}"/>
    <cellStyle name="Normal 30 3 4 3 4 3" xfId="27386" xr:uid="{00000000-0005-0000-0000-00007F350000}"/>
    <cellStyle name="Normal 30 3 4 3 5" xfId="7267" xr:uid="{00000000-0005-0000-0000-000080350000}"/>
    <cellStyle name="Normal 30 3 4 3 5 2" xfId="37602" xr:uid="{00000000-0005-0000-0000-000081350000}"/>
    <cellStyle name="Normal 30 3 4 3 5 3" xfId="22369" xr:uid="{00000000-0005-0000-0000-000082350000}"/>
    <cellStyle name="Normal 30 3 4 3 6" xfId="32590" xr:uid="{00000000-0005-0000-0000-000083350000}"/>
    <cellStyle name="Normal 30 3 4 3 7" xfId="17356" xr:uid="{00000000-0005-0000-0000-000084350000}"/>
    <cellStyle name="Normal 30 3 4 4" xfId="3049" xr:uid="{00000000-0005-0000-0000-000085350000}"/>
    <cellStyle name="Normal 30 3 4 4 2" xfId="13123" xr:uid="{00000000-0005-0000-0000-000086350000}"/>
    <cellStyle name="Normal 30 3 4 4 2 2" xfId="43454" xr:uid="{00000000-0005-0000-0000-000087350000}"/>
    <cellStyle name="Normal 30 3 4 4 2 3" xfId="28221" xr:uid="{00000000-0005-0000-0000-000088350000}"/>
    <cellStyle name="Normal 30 3 4 4 3" xfId="8103" xr:uid="{00000000-0005-0000-0000-000089350000}"/>
    <cellStyle name="Normal 30 3 4 4 3 2" xfId="38437" xr:uid="{00000000-0005-0000-0000-00008A350000}"/>
    <cellStyle name="Normal 30 3 4 4 3 3" xfId="23204" xr:uid="{00000000-0005-0000-0000-00008B350000}"/>
    <cellStyle name="Normal 30 3 4 4 4" xfId="33424" xr:uid="{00000000-0005-0000-0000-00008C350000}"/>
    <cellStyle name="Normal 30 3 4 4 5" xfId="18191" xr:uid="{00000000-0005-0000-0000-00008D350000}"/>
    <cellStyle name="Normal 30 3 4 5" xfId="4742" xr:uid="{00000000-0005-0000-0000-00008E350000}"/>
    <cellStyle name="Normal 30 3 4 5 2" xfId="14794" xr:uid="{00000000-0005-0000-0000-00008F350000}"/>
    <cellStyle name="Normal 30 3 4 5 2 2" xfId="45125" xr:uid="{00000000-0005-0000-0000-000090350000}"/>
    <cellStyle name="Normal 30 3 4 5 2 3" xfId="29892" xr:uid="{00000000-0005-0000-0000-000091350000}"/>
    <cellStyle name="Normal 30 3 4 5 3" xfId="9774" xr:uid="{00000000-0005-0000-0000-000092350000}"/>
    <cellStyle name="Normal 30 3 4 5 3 2" xfId="40108" xr:uid="{00000000-0005-0000-0000-000093350000}"/>
    <cellStyle name="Normal 30 3 4 5 3 3" xfId="24875" xr:uid="{00000000-0005-0000-0000-000094350000}"/>
    <cellStyle name="Normal 30 3 4 5 4" xfId="35095" xr:uid="{00000000-0005-0000-0000-000095350000}"/>
    <cellStyle name="Normal 30 3 4 5 5" xfId="19862" xr:uid="{00000000-0005-0000-0000-000096350000}"/>
    <cellStyle name="Normal 30 3 4 6" xfId="11452" xr:uid="{00000000-0005-0000-0000-000097350000}"/>
    <cellStyle name="Normal 30 3 4 6 2" xfId="41783" xr:uid="{00000000-0005-0000-0000-000098350000}"/>
    <cellStyle name="Normal 30 3 4 6 3" xfId="26550" xr:uid="{00000000-0005-0000-0000-000099350000}"/>
    <cellStyle name="Normal 30 3 4 7" xfId="6431" xr:uid="{00000000-0005-0000-0000-00009A350000}"/>
    <cellStyle name="Normal 30 3 4 7 2" xfId="36766" xr:uid="{00000000-0005-0000-0000-00009B350000}"/>
    <cellStyle name="Normal 30 3 4 7 3" xfId="21533" xr:uid="{00000000-0005-0000-0000-00009C350000}"/>
    <cellStyle name="Normal 30 3 4 8" xfId="31754" xr:uid="{00000000-0005-0000-0000-00009D350000}"/>
    <cellStyle name="Normal 30 3 4 9" xfId="16520" xr:uid="{00000000-0005-0000-0000-00009E350000}"/>
    <cellStyle name="Normal 30 3 5" xfId="1565" xr:uid="{00000000-0005-0000-0000-00009F350000}"/>
    <cellStyle name="Normal 30 3 5 2" xfId="2406" xr:uid="{00000000-0005-0000-0000-0000A0350000}"/>
    <cellStyle name="Normal 30 3 5 2 2" xfId="4096" xr:uid="{00000000-0005-0000-0000-0000A1350000}"/>
    <cellStyle name="Normal 30 3 5 2 2 2" xfId="14169" xr:uid="{00000000-0005-0000-0000-0000A2350000}"/>
    <cellStyle name="Normal 30 3 5 2 2 2 2" xfId="44500" xr:uid="{00000000-0005-0000-0000-0000A3350000}"/>
    <cellStyle name="Normal 30 3 5 2 2 2 3" xfId="29267" xr:uid="{00000000-0005-0000-0000-0000A4350000}"/>
    <cellStyle name="Normal 30 3 5 2 2 3" xfId="9149" xr:uid="{00000000-0005-0000-0000-0000A5350000}"/>
    <cellStyle name="Normal 30 3 5 2 2 3 2" xfId="39483" xr:uid="{00000000-0005-0000-0000-0000A6350000}"/>
    <cellStyle name="Normal 30 3 5 2 2 3 3" xfId="24250" xr:uid="{00000000-0005-0000-0000-0000A7350000}"/>
    <cellStyle name="Normal 30 3 5 2 2 4" xfId="34470" xr:uid="{00000000-0005-0000-0000-0000A8350000}"/>
    <cellStyle name="Normal 30 3 5 2 2 5" xfId="19237" xr:uid="{00000000-0005-0000-0000-0000A9350000}"/>
    <cellStyle name="Normal 30 3 5 2 3" xfId="5788" xr:uid="{00000000-0005-0000-0000-0000AA350000}"/>
    <cellStyle name="Normal 30 3 5 2 3 2" xfId="15840" xr:uid="{00000000-0005-0000-0000-0000AB350000}"/>
    <cellStyle name="Normal 30 3 5 2 3 2 2" xfId="46171" xr:uid="{00000000-0005-0000-0000-0000AC350000}"/>
    <cellStyle name="Normal 30 3 5 2 3 2 3" xfId="30938" xr:uid="{00000000-0005-0000-0000-0000AD350000}"/>
    <cellStyle name="Normal 30 3 5 2 3 3" xfId="10820" xr:uid="{00000000-0005-0000-0000-0000AE350000}"/>
    <cellStyle name="Normal 30 3 5 2 3 3 2" xfId="41154" xr:uid="{00000000-0005-0000-0000-0000AF350000}"/>
    <cellStyle name="Normal 30 3 5 2 3 3 3" xfId="25921" xr:uid="{00000000-0005-0000-0000-0000B0350000}"/>
    <cellStyle name="Normal 30 3 5 2 3 4" xfId="36141" xr:uid="{00000000-0005-0000-0000-0000B1350000}"/>
    <cellStyle name="Normal 30 3 5 2 3 5" xfId="20908" xr:uid="{00000000-0005-0000-0000-0000B2350000}"/>
    <cellStyle name="Normal 30 3 5 2 4" xfId="12498" xr:uid="{00000000-0005-0000-0000-0000B3350000}"/>
    <cellStyle name="Normal 30 3 5 2 4 2" xfId="42829" xr:uid="{00000000-0005-0000-0000-0000B4350000}"/>
    <cellStyle name="Normal 30 3 5 2 4 3" xfId="27596" xr:uid="{00000000-0005-0000-0000-0000B5350000}"/>
    <cellStyle name="Normal 30 3 5 2 5" xfId="7477" xr:uid="{00000000-0005-0000-0000-0000B6350000}"/>
    <cellStyle name="Normal 30 3 5 2 5 2" xfId="37812" xr:uid="{00000000-0005-0000-0000-0000B7350000}"/>
    <cellStyle name="Normal 30 3 5 2 5 3" xfId="22579" xr:uid="{00000000-0005-0000-0000-0000B8350000}"/>
    <cellStyle name="Normal 30 3 5 2 6" xfId="32800" xr:uid="{00000000-0005-0000-0000-0000B9350000}"/>
    <cellStyle name="Normal 30 3 5 2 7" xfId="17566" xr:uid="{00000000-0005-0000-0000-0000BA350000}"/>
    <cellStyle name="Normal 30 3 5 3" xfId="3259" xr:uid="{00000000-0005-0000-0000-0000BB350000}"/>
    <cellStyle name="Normal 30 3 5 3 2" xfId="13333" xr:uid="{00000000-0005-0000-0000-0000BC350000}"/>
    <cellStyle name="Normal 30 3 5 3 2 2" xfId="43664" xr:uid="{00000000-0005-0000-0000-0000BD350000}"/>
    <cellStyle name="Normal 30 3 5 3 2 3" xfId="28431" xr:uid="{00000000-0005-0000-0000-0000BE350000}"/>
    <cellStyle name="Normal 30 3 5 3 3" xfId="8313" xr:uid="{00000000-0005-0000-0000-0000BF350000}"/>
    <cellStyle name="Normal 30 3 5 3 3 2" xfId="38647" xr:uid="{00000000-0005-0000-0000-0000C0350000}"/>
    <cellStyle name="Normal 30 3 5 3 3 3" xfId="23414" xr:uid="{00000000-0005-0000-0000-0000C1350000}"/>
    <cellStyle name="Normal 30 3 5 3 4" xfId="33634" xr:uid="{00000000-0005-0000-0000-0000C2350000}"/>
    <cellStyle name="Normal 30 3 5 3 5" xfId="18401" xr:uid="{00000000-0005-0000-0000-0000C3350000}"/>
    <cellStyle name="Normal 30 3 5 4" xfId="4952" xr:uid="{00000000-0005-0000-0000-0000C4350000}"/>
    <cellStyle name="Normal 30 3 5 4 2" xfId="15004" xr:uid="{00000000-0005-0000-0000-0000C5350000}"/>
    <cellStyle name="Normal 30 3 5 4 2 2" xfId="45335" xr:uid="{00000000-0005-0000-0000-0000C6350000}"/>
    <cellStyle name="Normal 30 3 5 4 2 3" xfId="30102" xr:uid="{00000000-0005-0000-0000-0000C7350000}"/>
    <cellStyle name="Normal 30 3 5 4 3" xfId="9984" xr:uid="{00000000-0005-0000-0000-0000C8350000}"/>
    <cellStyle name="Normal 30 3 5 4 3 2" xfId="40318" xr:uid="{00000000-0005-0000-0000-0000C9350000}"/>
    <cellStyle name="Normal 30 3 5 4 3 3" xfId="25085" xr:uid="{00000000-0005-0000-0000-0000CA350000}"/>
    <cellStyle name="Normal 30 3 5 4 4" xfId="35305" xr:uid="{00000000-0005-0000-0000-0000CB350000}"/>
    <cellStyle name="Normal 30 3 5 4 5" xfId="20072" xr:uid="{00000000-0005-0000-0000-0000CC350000}"/>
    <cellStyle name="Normal 30 3 5 5" xfId="11662" xr:uid="{00000000-0005-0000-0000-0000CD350000}"/>
    <cellStyle name="Normal 30 3 5 5 2" xfId="41993" xr:uid="{00000000-0005-0000-0000-0000CE350000}"/>
    <cellStyle name="Normal 30 3 5 5 3" xfId="26760" xr:uid="{00000000-0005-0000-0000-0000CF350000}"/>
    <cellStyle name="Normal 30 3 5 6" xfId="6641" xr:uid="{00000000-0005-0000-0000-0000D0350000}"/>
    <cellStyle name="Normal 30 3 5 6 2" xfId="36976" xr:uid="{00000000-0005-0000-0000-0000D1350000}"/>
    <cellStyle name="Normal 30 3 5 6 3" xfId="21743" xr:uid="{00000000-0005-0000-0000-0000D2350000}"/>
    <cellStyle name="Normal 30 3 5 7" xfId="31964" xr:uid="{00000000-0005-0000-0000-0000D3350000}"/>
    <cellStyle name="Normal 30 3 5 8" xfId="16730" xr:uid="{00000000-0005-0000-0000-0000D4350000}"/>
    <cellStyle name="Normal 30 3 6" xfId="1986" xr:uid="{00000000-0005-0000-0000-0000D5350000}"/>
    <cellStyle name="Normal 30 3 6 2" xfId="3678" xr:uid="{00000000-0005-0000-0000-0000D6350000}"/>
    <cellStyle name="Normal 30 3 6 2 2" xfId="13751" xr:uid="{00000000-0005-0000-0000-0000D7350000}"/>
    <cellStyle name="Normal 30 3 6 2 2 2" xfId="44082" xr:uid="{00000000-0005-0000-0000-0000D8350000}"/>
    <cellStyle name="Normal 30 3 6 2 2 3" xfId="28849" xr:uid="{00000000-0005-0000-0000-0000D9350000}"/>
    <cellStyle name="Normal 30 3 6 2 3" xfId="8731" xr:uid="{00000000-0005-0000-0000-0000DA350000}"/>
    <cellStyle name="Normal 30 3 6 2 3 2" xfId="39065" xr:uid="{00000000-0005-0000-0000-0000DB350000}"/>
    <cellStyle name="Normal 30 3 6 2 3 3" xfId="23832" xr:uid="{00000000-0005-0000-0000-0000DC350000}"/>
    <cellStyle name="Normal 30 3 6 2 4" xfId="34052" xr:uid="{00000000-0005-0000-0000-0000DD350000}"/>
    <cellStyle name="Normal 30 3 6 2 5" xfId="18819" xr:uid="{00000000-0005-0000-0000-0000DE350000}"/>
    <cellStyle name="Normal 30 3 6 3" xfId="5370" xr:uid="{00000000-0005-0000-0000-0000DF350000}"/>
    <cellStyle name="Normal 30 3 6 3 2" xfId="15422" xr:uid="{00000000-0005-0000-0000-0000E0350000}"/>
    <cellStyle name="Normal 30 3 6 3 2 2" xfId="45753" xr:uid="{00000000-0005-0000-0000-0000E1350000}"/>
    <cellStyle name="Normal 30 3 6 3 2 3" xfId="30520" xr:uid="{00000000-0005-0000-0000-0000E2350000}"/>
    <cellStyle name="Normal 30 3 6 3 3" xfId="10402" xr:uid="{00000000-0005-0000-0000-0000E3350000}"/>
    <cellStyle name="Normal 30 3 6 3 3 2" xfId="40736" xr:uid="{00000000-0005-0000-0000-0000E4350000}"/>
    <cellStyle name="Normal 30 3 6 3 3 3" xfId="25503" xr:uid="{00000000-0005-0000-0000-0000E5350000}"/>
    <cellStyle name="Normal 30 3 6 3 4" xfId="35723" xr:uid="{00000000-0005-0000-0000-0000E6350000}"/>
    <cellStyle name="Normal 30 3 6 3 5" xfId="20490" xr:uid="{00000000-0005-0000-0000-0000E7350000}"/>
    <cellStyle name="Normal 30 3 6 4" xfId="12080" xr:uid="{00000000-0005-0000-0000-0000E8350000}"/>
    <cellStyle name="Normal 30 3 6 4 2" xfId="42411" xr:uid="{00000000-0005-0000-0000-0000E9350000}"/>
    <cellStyle name="Normal 30 3 6 4 3" xfId="27178" xr:uid="{00000000-0005-0000-0000-0000EA350000}"/>
    <cellStyle name="Normal 30 3 6 5" xfId="7059" xr:uid="{00000000-0005-0000-0000-0000EB350000}"/>
    <cellStyle name="Normal 30 3 6 5 2" xfId="37394" xr:uid="{00000000-0005-0000-0000-0000EC350000}"/>
    <cellStyle name="Normal 30 3 6 5 3" xfId="22161" xr:uid="{00000000-0005-0000-0000-0000ED350000}"/>
    <cellStyle name="Normal 30 3 6 6" xfId="32382" xr:uid="{00000000-0005-0000-0000-0000EE350000}"/>
    <cellStyle name="Normal 30 3 6 7" xfId="17148" xr:uid="{00000000-0005-0000-0000-0000EF350000}"/>
    <cellStyle name="Normal 30 3 7" xfId="2837" xr:uid="{00000000-0005-0000-0000-0000F0350000}"/>
    <cellStyle name="Normal 30 3 7 2" xfId="12915" xr:uid="{00000000-0005-0000-0000-0000F1350000}"/>
    <cellStyle name="Normal 30 3 7 2 2" xfId="43246" xr:uid="{00000000-0005-0000-0000-0000F2350000}"/>
    <cellStyle name="Normal 30 3 7 2 3" xfId="28013" xr:uid="{00000000-0005-0000-0000-0000F3350000}"/>
    <cellStyle name="Normal 30 3 7 3" xfId="7895" xr:uid="{00000000-0005-0000-0000-0000F4350000}"/>
    <cellStyle name="Normal 30 3 7 3 2" xfId="38229" xr:uid="{00000000-0005-0000-0000-0000F5350000}"/>
    <cellStyle name="Normal 30 3 7 3 3" xfId="22996" xr:uid="{00000000-0005-0000-0000-0000F6350000}"/>
    <cellStyle name="Normal 30 3 7 4" xfId="33216" xr:uid="{00000000-0005-0000-0000-0000F7350000}"/>
    <cellStyle name="Normal 30 3 7 5" xfId="17983" xr:uid="{00000000-0005-0000-0000-0000F8350000}"/>
    <cellStyle name="Normal 30 3 8" xfId="4531" xr:uid="{00000000-0005-0000-0000-0000F9350000}"/>
    <cellStyle name="Normal 30 3 8 2" xfId="14586" xr:uid="{00000000-0005-0000-0000-0000FA350000}"/>
    <cellStyle name="Normal 30 3 8 2 2" xfId="44917" xr:uid="{00000000-0005-0000-0000-0000FB350000}"/>
    <cellStyle name="Normal 30 3 8 2 3" xfId="29684" xr:uid="{00000000-0005-0000-0000-0000FC350000}"/>
    <cellStyle name="Normal 30 3 8 3" xfId="9566" xr:uid="{00000000-0005-0000-0000-0000FD350000}"/>
    <cellStyle name="Normal 30 3 8 3 2" xfId="39900" xr:uid="{00000000-0005-0000-0000-0000FE350000}"/>
    <cellStyle name="Normal 30 3 8 3 3" xfId="24667" xr:uid="{00000000-0005-0000-0000-0000FF350000}"/>
    <cellStyle name="Normal 30 3 8 4" xfId="34887" xr:uid="{00000000-0005-0000-0000-000000360000}"/>
    <cellStyle name="Normal 30 3 8 5" xfId="19654" xr:uid="{00000000-0005-0000-0000-000001360000}"/>
    <cellStyle name="Normal 30 3 9" xfId="11242" xr:uid="{00000000-0005-0000-0000-000002360000}"/>
    <cellStyle name="Normal 30 3 9 2" xfId="41575" xr:uid="{00000000-0005-0000-0000-000003360000}"/>
    <cellStyle name="Normal 30 3 9 3" xfId="26342" xr:uid="{00000000-0005-0000-0000-000004360000}"/>
    <cellStyle name="Normal 30_Sheet2" xfId="362" xr:uid="{00000000-0005-0000-0000-000005360000}"/>
    <cellStyle name="Normal 31" xfId="161" xr:uid="{00000000-0005-0000-0000-000006360000}"/>
    <cellStyle name="Normal 32" xfId="162" xr:uid="{00000000-0005-0000-0000-000007360000}"/>
    <cellStyle name="Normal 33" xfId="163" xr:uid="{00000000-0005-0000-0000-000008360000}"/>
    <cellStyle name="Normal 34" xfId="164" xr:uid="{00000000-0005-0000-0000-000009360000}"/>
    <cellStyle name="Normal 35" xfId="165" xr:uid="{00000000-0005-0000-0000-00000A360000}"/>
    <cellStyle name="Normal 35 2" xfId="854" xr:uid="{00000000-0005-0000-0000-00000B360000}"/>
    <cellStyle name="Normal 36" xfId="166" xr:uid="{00000000-0005-0000-0000-00000C360000}"/>
    <cellStyle name="Normal 36 2" xfId="855" xr:uid="{00000000-0005-0000-0000-00000D360000}"/>
    <cellStyle name="Normal 37" xfId="167" xr:uid="{00000000-0005-0000-0000-00000E360000}"/>
    <cellStyle name="Normal 37 2" xfId="856" xr:uid="{00000000-0005-0000-0000-00000F360000}"/>
    <cellStyle name="Normal 38" xfId="168" xr:uid="{00000000-0005-0000-0000-000010360000}"/>
    <cellStyle name="Normal 38 2" xfId="857" xr:uid="{00000000-0005-0000-0000-000011360000}"/>
    <cellStyle name="Normal 39" xfId="169" xr:uid="{00000000-0005-0000-0000-000012360000}"/>
    <cellStyle name="Normal 39 2" xfId="858" xr:uid="{00000000-0005-0000-0000-000013360000}"/>
    <cellStyle name="Normal 4" xfId="170" xr:uid="{00000000-0005-0000-0000-000014360000}"/>
    <cellStyle name="Normal 4 2" xfId="859" xr:uid="{00000000-0005-0000-0000-000015360000}"/>
    <cellStyle name="Normal 4 2 10" xfId="6222" xr:uid="{00000000-0005-0000-0000-000016360000}"/>
    <cellStyle name="Normal 4 2 10 2" xfId="36559" xr:uid="{00000000-0005-0000-0000-000017360000}"/>
    <cellStyle name="Normal 4 2 10 3" xfId="21326" xr:uid="{00000000-0005-0000-0000-000018360000}"/>
    <cellStyle name="Normal 4 2 11" xfId="31550" xr:uid="{00000000-0005-0000-0000-000019360000}"/>
    <cellStyle name="Normal 4 2 12" xfId="16311" xr:uid="{00000000-0005-0000-0000-00001A360000}"/>
    <cellStyle name="Normal 4 2 2" xfId="1186" xr:uid="{00000000-0005-0000-0000-00001B360000}"/>
    <cellStyle name="Normal 4 2 2 10" xfId="31602" xr:uid="{00000000-0005-0000-0000-00001C360000}"/>
    <cellStyle name="Normal 4 2 2 11" xfId="16365" xr:uid="{00000000-0005-0000-0000-00001D360000}"/>
    <cellStyle name="Normal 4 2 2 2" xfId="1294" xr:uid="{00000000-0005-0000-0000-00001E360000}"/>
    <cellStyle name="Normal 4 2 2 2 10" xfId="16469" xr:uid="{00000000-0005-0000-0000-00001F360000}"/>
    <cellStyle name="Normal 4 2 2 2 2" xfId="1511" xr:uid="{00000000-0005-0000-0000-000020360000}"/>
    <cellStyle name="Normal 4 2 2 2 2 2" xfId="1932" xr:uid="{00000000-0005-0000-0000-000021360000}"/>
    <cellStyle name="Normal 4 2 2 2 2 2 2" xfId="2771" xr:uid="{00000000-0005-0000-0000-000022360000}"/>
    <cellStyle name="Normal 4 2 2 2 2 2 2 2" xfId="4461" xr:uid="{00000000-0005-0000-0000-000023360000}"/>
    <cellStyle name="Normal 4 2 2 2 2 2 2 2 2" xfId="14534" xr:uid="{00000000-0005-0000-0000-000024360000}"/>
    <cellStyle name="Normal 4 2 2 2 2 2 2 2 2 2" xfId="44865" xr:uid="{00000000-0005-0000-0000-000025360000}"/>
    <cellStyle name="Normal 4 2 2 2 2 2 2 2 2 3" xfId="29632" xr:uid="{00000000-0005-0000-0000-000026360000}"/>
    <cellStyle name="Normal 4 2 2 2 2 2 2 2 3" xfId="9514" xr:uid="{00000000-0005-0000-0000-000027360000}"/>
    <cellStyle name="Normal 4 2 2 2 2 2 2 2 3 2" xfId="39848" xr:uid="{00000000-0005-0000-0000-000028360000}"/>
    <cellStyle name="Normal 4 2 2 2 2 2 2 2 3 3" xfId="24615" xr:uid="{00000000-0005-0000-0000-000029360000}"/>
    <cellStyle name="Normal 4 2 2 2 2 2 2 2 4" xfId="34835" xr:uid="{00000000-0005-0000-0000-00002A360000}"/>
    <cellStyle name="Normal 4 2 2 2 2 2 2 2 5" xfId="19602" xr:uid="{00000000-0005-0000-0000-00002B360000}"/>
    <cellStyle name="Normal 4 2 2 2 2 2 2 3" xfId="6153" xr:uid="{00000000-0005-0000-0000-00002C360000}"/>
    <cellStyle name="Normal 4 2 2 2 2 2 2 3 2" xfId="16205" xr:uid="{00000000-0005-0000-0000-00002D360000}"/>
    <cellStyle name="Normal 4 2 2 2 2 2 2 3 2 2" xfId="46536" xr:uid="{00000000-0005-0000-0000-00002E360000}"/>
    <cellStyle name="Normal 4 2 2 2 2 2 2 3 2 3" xfId="31303" xr:uid="{00000000-0005-0000-0000-00002F360000}"/>
    <cellStyle name="Normal 4 2 2 2 2 2 2 3 3" xfId="11185" xr:uid="{00000000-0005-0000-0000-000030360000}"/>
    <cellStyle name="Normal 4 2 2 2 2 2 2 3 3 2" xfId="41519" xr:uid="{00000000-0005-0000-0000-000031360000}"/>
    <cellStyle name="Normal 4 2 2 2 2 2 2 3 3 3" xfId="26286" xr:uid="{00000000-0005-0000-0000-000032360000}"/>
    <cellStyle name="Normal 4 2 2 2 2 2 2 3 4" xfId="36506" xr:uid="{00000000-0005-0000-0000-000033360000}"/>
    <cellStyle name="Normal 4 2 2 2 2 2 2 3 5" xfId="21273" xr:uid="{00000000-0005-0000-0000-000034360000}"/>
    <cellStyle name="Normal 4 2 2 2 2 2 2 4" xfId="12863" xr:uid="{00000000-0005-0000-0000-000035360000}"/>
    <cellStyle name="Normal 4 2 2 2 2 2 2 4 2" xfId="43194" xr:uid="{00000000-0005-0000-0000-000036360000}"/>
    <cellStyle name="Normal 4 2 2 2 2 2 2 4 3" xfId="27961" xr:uid="{00000000-0005-0000-0000-000037360000}"/>
    <cellStyle name="Normal 4 2 2 2 2 2 2 5" xfId="7842" xr:uid="{00000000-0005-0000-0000-000038360000}"/>
    <cellStyle name="Normal 4 2 2 2 2 2 2 5 2" xfId="38177" xr:uid="{00000000-0005-0000-0000-000039360000}"/>
    <cellStyle name="Normal 4 2 2 2 2 2 2 5 3" xfId="22944" xr:uid="{00000000-0005-0000-0000-00003A360000}"/>
    <cellStyle name="Normal 4 2 2 2 2 2 2 6" xfId="33165" xr:uid="{00000000-0005-0000-0000-00003B360000}"/>
    <cellStyle name="Normal 4 2 2 2 2 2 2 7" xfId="17931" xr:uid="{00000000-0005-0000-0000-00003C360000}"/>
    <cellStyle name="Normal 4 2 2 2 2 2 3" xfId="3624" xr:uid="{00000000-0005-0000-0000-00003D360000}"/>
    <cellStyle name="Normal 4 2 2 2 2 2 3 2" xfId="13698" xr:uid="{00000000-0005-0000-0000-00003E360000}"/>
    <cellStyle name="Normal 4 2 2 2 2 2 3 2 2" xfId="44029" xr:uid="{00000000-0005-0000-0000-00003F360000}"/>
    <cellStyle name="Normal 4 2 2 2 2 2 3 2 3" xfId="28796" xr:uid="{00000000-0005-0000-0000-000040360000}"/>
    <cellStyle name="Normal 4 2 2 2 2 2 3 3" xfId="8678" xr:uid="{00000000-0005-0000-0000-000041360000}"/>
    <cellStyle name="Normal 4 2 2 2 2 2 3 3 2" xfId="39012" xr:uid="{00000000-0005-0000-0000-000042360000}"/>
    <cellStyle name="Normal 4 2 2 2 2 2 3 3 3" xfId="23779" xr:uid="{00000000-0005-0000-0000-000043360000}"/>
    <cellStyle name="Normal 4 2 2 2 2 2 3 4" xfId="33999" xr:uid="{00000000-0005-0000-0000-000044360000}"/>
    <cellStyle name="Normal 4 2 2 2 2 2 3 5" xfId="18766" xr:uid="{00000000-0005-0000-0000-000045360000}"/>
    <cellStyle name="Normal 4 2 2 2 2 2 4" xfId="5317" xr:uid="{00000000-0005-0000-0000-000046360000}"/>
    <cellStyle name="Normal 4 2 2 2 2 2 4 2" xfId="15369" xr:uid="{00000000-0005-0000-0000-000047360000}"/>
    <cellStyle name="Normal 4 2 2 2 2 2 4 2 2" xfId="45700" xr:uid="{00000000-0005-0000-0000-000048360000}"/>
    <cellStyle name="Normal 4 2 2 2 2 2 4 2 3" xfId="30467" xr:uid="{00000000-0005-0000-0000-000049360000}"/>
    <cellStyle name="Normal 4 2 2 2 2 2 4 3" xfId="10349" xr:uid="{00000000-0005-0000-0000-00004A360000}"/>
    <cellStyle name="Normal 4 2 2 2 2 2 4 3 2" xfId="40683" xr:uid="{00000000-0005-0000-0000-00004B360000}"/>
    <cellStyle name="Normal 4 2 2 2 2 2 4 3 3" xfId="25450" xr:uid="{00000000-0005-0000-0000-00004C360000}"/>
    <cellStyle name="Normal 4 2 2 2 2 2 4 4" xfId="35670" xr:uid="{00000000-0005-0000-0000-00004D360000}"/>
    <cellStyle name="Normal 4 2 2 2 2 2 4 5" xfId="20437" xr:uid="{00000000-0005-0000-0000-00004E360000}"/>
    <cellStyle name="Normal 4 2 2 2 2 2 5" xfId="12027" xr:uid="{00000000-0005-0000-0000-00004F360000}"/>
    <cellStyle name="Normal 4 2 2 2 2 2 5 2" xfId="42358" xr:uid="{00000000-0005-0000-0000-000050360000}"/>
    <cellStyle name="Normal 4 2 2 2 2 2 5 3" xfId="27125" xr:uid="{00000000-0005-0000-0000-000051360000}"/>
    <cellStyle name="Normal 4 2 2 2 2 2 6" xfId="7006" xr:uid="{00000000-0005-0000-0000-000052360000}"/>
    <cellStyle name="Normal 4 2 2 2 2 2 6 2" xfId="37341" xr:uid="{00000000-0005-0000-0000-000053360000}"/>
    <cellStyle name="Normal 4 2 2 2 2 2 6 3" xfId="22108" xr:uid="{00000000-0005-0000-0000-000054360000}"/>
    <cellStyle name="Normal 4 2 2 2 2 2 7" xfId="32329" xr:uid="{00000000-0005-0000-0000-000055360000}"/>
    <cellStyle name="Normal 4 2 2 2 2 2 8" xfId="17095" xr:uid="{00000000-0005-0000-0000-000056360000}"/>
    <cellStyle name="Normal 4 2 2 2 2 3" xfId="2353" xr:uid="{00000000-0005-0000-0000-000057360000}"/>
    <cellStyle name="Normal 4 2 2 2 2 3 2" xfId="4043" xr:uid="{00000000-0005-0000-0000-000058360000}"/>
    <cellStyle name="Normal 4 2 2 2 2 3 2 2" xfId="14116" xr:uid="{00000000-0005-0000-0000-000059360000}"/>
    <cellStyle name="Normal 4 2 2 2 2 3 2 2 2" xfId="44447" xr:uid="{00000000-0005-0000-0000-00005A360000}"/>
    <cellStyle name="Normal 4 2 2 2 2 3 2 2 3" xfId="29214" xr:uid="{00000000-0005-0000-0000-00005B360000}"/>
    <cellStyle name="Normal 4 2 2 2 2 3 2 3" xfId="9096" xr:uid="{00000000-0005-0000-0000-00005C360000}"/>
    <cellStyle name="Normal 4 2 2 2 2 3 2 3 2" xfId="39430" xr:uid="{00000000-0005-0000-0000-00005D360000}"/>
    <cellStyle name="Normal 4 2 2 2 2 3 2 3 3" xfId="24197" xr:uid="{00000000-0005-0000-0000-00005E360000}"/>
    <cellStyle name="Normal 4 2 2 2 2 3 2 4" xfId="34417" xr:uid="{00000000-0005-0000-0000-00005F360000}"/>
    <cellStyle name="Normal 4 2 2 2 2 3 2 5" xfId="19184" xr:uid="{00000000-0005-0000-0000-000060360000}"/>
    <cellStyle name="Normal 4 2 2 2 2 3 3" xfId="5735" xr:uid="{00000000-0005-0000-0000-000061360000}"/>
    <cellStyle name="Normal 4 2 2 2 2 3 3 2" xfId="15787" xr:uid="{00000000-0005-0000-0000-000062360000}"/>
    <cellStyle name="Normal 4 2 2 2 2 3 3 2 2" xfId="46118" xr:uid="{00000000-0005-0000-0000-000063360000}"/>
    <cellStyle name="Normal 4 2 2 2 2 3 3 2 3" xfId="30885" xr:uid="{00000000-0005-0000-0000-000064360000}"/>
    <cellStyle name="Normal 4 2 2 2 2 3 3 3" xfId="10767" xr:uid="{00000000-0005-0000-0000-000065360000}"/>
    <cellStyle name="Normal 4 2 2 2 2 3 3 3 2" xfId="41101" xr:uid="{00000000-0005-0000-0000-000066360000}"/>
    <cellStyle name="Normal 4 2 2 2 2 3 3 3 3" xfId="25868" xr:uid="{00000000-0005-0000-0000-000067360000}"/>
    <cellStyle name="Normal 4 2 2 2 2 3 3 4" xfId="36088" xr:uid="{00000000-0005-0000-0000-000068360000}"/>
    <cellStyle name="Normal 4 2 2 2 2 3 3 5" xfId="20855" xr:uid="{00000000-0005-0000-0000-000069360000}"/>
    <cellStyle name="Normal 4 2 2 2 2 3 4" xfId="12445" xr:uid="{00000000-0005-0000-0000-00006A360000}"/>
    <cellStyle name="Normal 4 2 2 2 2 3 4 2" xfId="42776" xr:uid="{00000000-0005-0000-0000-00006B360000}"/>
    <cellStyle name="Normal 4 2 2 2 2 3 4 3" xfId="27543" xr:uid="{00000000-0005-0000-0000-00006C360000}"/>
    <cellStyle name="Normal 4 2 2 2 2 3 5" xfId="7424" xr:uid="{00000000-0005-0000-0000-00006D360000}"/>
    <cellStyle name="Normal 4 2 2 2 2 3 5 2" xfId="37759" xr:uid="{00000000-0005-0000-0000-00006E360000}"/>
    <cellStyle name="Normal 4 2 2 2 2 3 5 3" xfId="22526" xr:uid="{00000000-0005-0000-0000-00006F360000}"/>
    <cellStyle name="Normal 4 2 2 2 2 3 6" xfId="32747" xr:uid="{00000000-0005-0000-0000-000070360000}"/>
    <cellStyle name="Normal 4 2 2 2 2 3 7" xfId="17513" xr:uid="{00000000-0005-0000-0000-000071360000}"/>
    <cellStyle name="Normal 4 2 2 2 2 4" xfId="3206" xr:uid="{00000000-0005-0000-0000-000072360000}"/>
    <cellStyle name="Normal 4 2 2 2 2 4 2" xfId="13280" xr:uid="{00000000-0005-0000-0000-000073360000}"/>
    <cellStyle name="Normal 4 2 2 2 2 4 2 2" xfId="43611" xr:uid="{00000000-0005-0000-0000-000074360000}"/>
    <cellStyle name="Normal 4 2 2 2 2 4 2 3" xfId="28378" xr:uid="{00000000-0005-0000-0000-000075360000}"/>
    <cellStyle name="Normal 4 2 2 2 2 4 3" xfId="8260" xr:uid="{00000000-0005-0000-0000-000076360000}"/>
    <cellStyle name="Normal 4 2 2 2 2 4 3 2" xfId="38594" xr:uid="{00000000-0005-0000-0000-000077360000}"/>
    <cellStyle name="Normal 4 2 2 2 2 4 3 3" xfId="23361" xr:uid="{00000000-0005-0000-0000-000078360000}"/>
    <cellStyle name="Normal 4 2 2 2 2 4 4" xfId="33581" xr:uid="{00000000-0005-0000-0000-000079360000}"/>
    <cellStyle name="Normal 4 2 2 2 2 4 5" xfId="18348" xr:uid="{00000000-0005-0000-0000-00007A360000}"/>
    <cellStyle name="Normal 4 2 2 2 2 5" xfId="4899" xr:uid="{00000000-0005-0000-0000-00007B360000}"/>
    <cellStyle name="Normal 4 2 2 2 2 5 2" xfId="14951" xr:uid="{00000000-0005-0000-0000-00007C360000}"/>
    <cellStyle name="Normal 4 2 2 2 2 5 2 2" xfId="45282" xr:uid="{00000000-0005-0000-0000-00007D360000}"/>
    <cellStyle name="Normal 4 2 2 2 2 5 2 3" xfId="30049" xr:uid="{00000000-0005-0000-0000-00007E360000}"/>
    <cellStyle name="Normal 4 2 2 2 2 5 3" xfId="9931" xr:uid="{00000000-0005-0000-0000-00007F360000}"/>
    <cellStyle name="Normal 4 2 2 2 2 5 3 2" xfId="40265" xr:uid="{00000000-0005-0000-0000-000080360000}"/>
    <cellStyle name="Normal 4 2 2 2 2 5 3 3" xfId="25032" xr:uid="{00000000-0005-0000-0000-000081360000}"/>
    <cellStyle name="Normal 4 2 2 2 2 5 4" xfId="35252" xr:uid="{00000000-0005-0000-0000-000082360000}"/>
    <cellStyle name="Normal 4 2 2 2 2 5 5" xfId="20019" xr:uid="{00000000-0005-0000-0000-000083360000}"/>
    <cellStyle name="Normal 4 2 2 2 2 6" xfId="11609" xr:uid="{00000000-0005-0000-0000-000084360000}"/>
    <cellStyle name="Normal 4 2 2 2 2 6 2" xfId="41940" xr:uid="{00000000-0005-0000-0000-000085360000}"/>
    <cellStyle name="Normal 4 2 2 2 2 6 3" xfId="26707" xr:uid="{00000000-0005-0000-0000-000086360000}"/>
    <cellStyle name="Normal 4 2 2 2 2 7" xfId="6588" xr:uid="{00000000-0005-0000-0000-000087360000}"/>
    <cellStyle name="Normal 4 2 2 2 2 7 2" xfId="36923" xr:uid="{00000000-0005-0000-0000-000088360000}"/>
    <cellStyle name="Normal 4 2 2 2 2 7 3" xfId="21690" xr:uid="{00000000-0005-0000-0000-000089360000}"/>
    <cellStyle name="Normal 4 2 2 2 2 8" xfId="31911" xr:uid="{00000000-0005-0000-0000-00008A360000}"/>
    <cellStyle name="Normal 4 2 2 2 2 9" xfId="16677" xr:uid="{00000000-0005-0000-0000-00008B360000}"/>
    <cellStyle name="Normal 4 2 2 2 3" xfId="1724" xr:uid="{00000000-0005-0000-0000-00008C360000}"/>
    <cellStyle name="Normal 4 2 2 2 3 2" xfId="2563" xr:uid="{00000000-0005-0000-0000-00008D360000}"/>
    <cellStyle name="Normal 4 2 2 2 3 2 2" xfId="4253" xr:uid="{00000000-0005-0000-0000-00008E360000}"/>
    <cellStyle name="Normal 4 2 2 2 3 2 2 2" xfId="14326" xr:uid="{00000000-0005-0000-0000-00008F360000}"/>
    <cellStyle name="Normal 4 2 2 2 3 2 2 2 2" xfId="44657" xr:uid="{00000000-0005-0000-0000-000090360000}"/>
    <cellStyle name="Normal 4 2 2 2 3 2 2 2 3" xfId="29424" xr:uid="{00000000-0005-0000-0000-000091360000}"/>
    <cellStyle name="Normal 4 2 2 2 3 2 2 3" xfId="9306" xr:uid="{00000000-0005-0000-0000-000092360000}"/>
    <cellStyle name="Normal 4 2 2 2 3 2 2 3 2" xfId="39640" xr:uid="{00000000-0005-0000-0000-000093360000}"/>
    <cellStyle name="Normal 4 2 2 2 3 2 2 3 3" xfId="24407" xr:uid="{00000000-0005-0000-0000-000094360000}"/>
    <cellStyle name="Normal 4 2 2 2 3 2 2 4" xfId="34627" xr:uid="{00000000-0005-0000-0000-000095360000}"/>
    <cellStyle name="Normal 4 2 2 2 3 2 2 5" xfId="19394" xr:uid="{00000000-0005-0000-0000-000096360000}"/>
    <cellStyle name="Normal 4 2 2 2 3 2 3" xfId="5945" xr:uid="{00000000-0005-0000-0000-000097360000}"/>
    <cellStyle name="Normal 4 2 2 2 3 2 3 2" xfId="15997" xr:uid="{00000000-0005-0000-0000-000098360000}"/>
    <cellStyle name="Normal 4 2 2 2 3 2 3 2 2" xfId="46328" xr:uid="{00000000-0005-0000-0000-000099360000}"/>
    <cellStyle name="Normal 4 2 2 2 3 2 3 2 3" xfId="31095" xr:uid="{00000000-0005-0000-0000-00009A360000}"/>
    <cellStyle name="Normal 4 2 2 2 3 2 3 3" xfId="10977" xr:uid="{00000000-0005-0000-0000-00009B360000}"/>
    <cellStyle name="Normal 4 2 2 2 3 2 3 3 2" xfId="41311" xr:uid="{00000000-0005-0000-0000-00009C360000}"/>
    <cellStyle name="Normal 4 2 2 2 3 2 3 3 3" xfId="26078" xr:uid="{00000000-0005-0000-0000-00009D360000}"/>
    <cellStyle name="Normal 4 2 2 2 3 2 3 4" xfId="36298" xr:uid="{00000000-0005-0000-0000-00009E360000}"/>
    <cellStyle name="Normal 4 2 2 2 3 2 3 5" xfId="21065" xr:uid="{00000000-0005-0000-0000-00009F360000}"/>
    <cellStyle name="Normal 4 2 2 2 3 2 4" xfId="12655" xr:uid="{00000000-0005-0000-0000-0000A0360000}"/>
    <cellStyle name="Normal 4 2 2 2 3 2 4 2" xfId="42986" xr:uid="{00000000-0005-0000-0000-0000A1360000}"/>
    <cellStyle name="Normal 4 2 2 2 3 2 4 3" xfId="27753" xr:uid="{00000000-0005-0000-0000-0000A2360000}"/>
    <cellStyle name="Normal 4 2 2 2 3 2 5" xfId="7634" xr:uid="{00000000-0005-0000-0000-0000A3360000}"/>
    <cellStyle name="Normal 4 2 2 2 3 2 5 2" xfId="37969" xr:uid="{00000000-0005-0000-0000-0000A4360000}"/>
    <cellStyle name="Normal 4 2 2 2 3 2 5 3" xfId="22736" xr:uid="{00000000-0005-0000-0000-0000A5360000}"/>
    <cellStyle name="Normal 4 2 2 2 3 2 6" xfId="32957" xr:uid="{00000000-0005-0000-0000-0000A6360000}"/>
    <cellStyle name="Normal 4 2 2 2 3 2 7" xfId="17723" xr:uid="{00000000-0005-0000-0000-0000A7360000}"/>
    <cellStyle name="Normal 4 2 2 2 3 3" xfId="3416" xr:uid="{00000000-0005-0000-0000-0000A8360000}"/>
    <cellStyle name="Normal 4 2 2 2 3 3 2" xfId="13490" xr:uid="{00000000-0005-0000-0000-0000A9360000}"/>
    <cellStyle name="Normal 4 2 2 2 3 3 2 2" xfId="43821" xr:uid="{00000000-0005-0000-0000-0000AA360000}"/>
    <cellStyle name="Normal 4 2 2 2 3 3 2 3" xfId="28588" xr:uid="{00000000-0005-0000-0000-0000AB360000}"/>
    <cellStyle name="Normal 4 2 2 2 3 3 3" xfId="8470" xr:uid="{00000000-0005-0000-0000-0000AC360000}"/>
    <cellStyle name="Normal 4 2 2 2 3 3 3 2" xfId="38804" xr:uid="{00000000-0005-0000-0000-0000AD360000}"/>
    <cellStyle name="Normal 4 2 2 2 3 3 3 3" xfId="23571" xr:uid="{00000000-0005-0000-0000-0000AE360000}"/>
    <cellStyle name="Normal 4 2 2 2 3 3 4" xfId="33791" xr:uid="{00000000-0005-0000-0000-0000AF360000}"/>
    <cellStyle name="Normal 4 2 2 2 3 3 5" xfId="18558" xr:uid="{00000000-0005-0000-0000-0000B0360000}"/>
    <cellStyle name="Normal 4 2 2 2 3 4" xfId="5109" xr:uid="{00000000-0005-0000-0000-0000B1360000}"/>
    <cellStyle name="Normal 4 2 2 2 3 4 2" xfId="15161" xr:uid="{00000000-0005-0000-0000-0000B2360000}"/>
    <cellStyle name="Normal 4 2 2 2 3 4 2 2" xfId="45492" xr:uid="{00000000-0005-0000-0000-0000B3360000}"/>
    <cellStyle name="Normal 4 2 2 2 3 4 2 3" xfId="30259" xr:uid="{00000000-0005-0000-0000-0000B4360000}"/>
    <cellStyle name="Normal 4 2 2 2 3 4 3" xfId="10141" xr:uid="{00000000-0005-0000-0000-0000B5360000}"/>
    <cellStyle name="Normal 4 2 2 2 3 4 3 2" xfId="40475" xr:uid="{00000000-0005-0000-0000-0000B6360000}"/>
    <cellStyle name="Normal 4 2 2 2 3 4 3 3" xfId="25242" xr:uid="{00000000-0005-0000-0000-0000B7360000}"/>
    <cellStyle name="Normal 4 2 2 2 3 4 4" xfId="35462" xr:uid="{00000000-0005-0000-0000-0000B8360000}"/>
    <cellStyle name="Normal 4 2 2 2 3 4 5" xfId="20229" xr:uid="{00000000-0005-0000-0000-0000B9360000}"/>
    <cellStyle name="Normal 4 2 2 2 3 5" xfId="11819" xr:uid="{00000000-0005-0000-0000-0000BA360000}"/>
    <cellStyle name="Normal 4 2 2 2 3 5 2" xfId="42150" xr:uid="{00000000-0005-0000-0000-0000BB360000}"/>
    <cellStyle name="Normal 4 2 2 2 3 5 3" xfId="26917" xr:uid="{00000000-0005-0000-0000-0000BC360000}"/>
    <cellStyle name="Normal 4 2 2 2 3 6" xfId="6798" xr:uid="{00000000-0005-0000-0000-0000BD360000}"/>
    <cellStyle name="Normal 4 2 2 2 3 6 2" xfId="37133" xr:uid="{00000000-0005-0000-0000-0000BE360000}"/>
    <cellStyle name="Normal 4 2 2 2 3 6 3" xfId="21900" xr:uid="{00000000-0005-0000-0000-0000BF360000}"/>
    <cellStyle name="Normal 4 2 2 2 3 7" xfId="32121" xr:uid="{00000000-0005-0000-0000-0000C0360000}"/>
    <cellStyle name="Normal 4 2 2 2 3 8" xfId="16887" xr:uid="{00000000-0005-0000-0000-0000C1360000}"/>
    <cellStyle name="Normal 4 2 2 2 4" xfId="2145" xr:uid="{00000000-0005-0000-0000-0000C2360000}"/>
    <cellStyle name="Normal 4 2 2 2 4 2" xfId="3835" xr:uid="{00000000-0005-0000-0000-0000C3360000}"/>
    <cellStyle name="Normal 4 2 2 2 4 2 2" xfId="13908" xr:uid="{00000000-0005-0000-0000-0000C4360000}"/>
    <cellStyle name="Normal 4 2 2 2 4 2 2 2" xfId="44239" xr:uid="{00000000-0005-0000-0000-0000C5360000}"/>
    <cellStyle name="Normal 4 2 2 2 4 2 2 3" xfId="29006" xr:uid="{00000000-0005-0000-0000-0000C6360000}"/>
    <cellStyle name="Normal 4 2 2 2 4 2 3" xfId="8888" xr:uid="{00000000-0005-0000-0000-0000C7360000}"/>
    <cellStyle name="Normal 4 2 2 2 4 2 3 2" xfId="39222" xr:uid="{00000000-0005-0000-0000-0000C8360000}"/>
    <cellStyle name="Normal 4 2 2 2 4 2 3 3" xfId="23989" xr:uid="{00000000-0005-0000-0000-0000C9360000}"/>
    <cellStyle name="Normal 4 2 2 2 4 2 4" xfId="34209" xr:uid="{00000000-0005-0000-0000-0000CA360000}"/>
    <cellStyle name="Normal 4 2 2 2 4 2 5" xfId="18976" xr:uid="{00000000-0005-0000-0000-0000CB360000}"/>
    <cellStyle name="Normal 4 2 2 2 4 3" xfId="5527" xr:uid="{00000000-0005-0000-0000-0000CC360000}"/>
    <cellStyle name="Normal 4 2 2 2 4 3 2" xfId="15579" xr:uid="{00000000-0005-0000-0000-0000CD360000}"/>
    <cellStyle name="Normal 4 2 2 2 4 3 2 2" xfId="45910" xr:uid="{00000000-0005-0000-0000-0000CE360000}"/>
    <cellStyle name="Normal 4 2 2 2 4 3 2 3" xfId="30677" xr:uid="{00000000-0005-0000-0000-0000CF360000}"/>
    <cellStyle name="Normal 4 2 2 2 4 3 3" xfId="10559" xr:uid="{00000000-0005-0000-0000-0000D0360000}"/>
    <cellStyle name="Normal 4 2 2 2 4 3 3 2" xfId="40893" xr:uid="{00000000-0005-0000-0000-0000D1360000}"/>
    <cellStyle name="Normal 4 2 2 2 4 3 3 3" xfId="25660" xr:uid="{00000000-0005-0000-0000-0000D2360000}"/>
    <cellStyle name="Normal 4 2 2 2 4 3 4" xfId="35880" xr:uid="{00000000-0005-0000-0000-0000D3360000}"/>
    <cellStyle name="Normal 4 2 2 2 4 3 5" xfId="20647" xr:uid="{00000000-0005-0000-0000-0000D4360000}"/>
    <cellStyle name="Normal 4 2 2 2 4 4" xfId="12237" xr:uid="{00000000-0005-0000-0000-0000D5360000}"/>
    <cellStyle name="Normal 4 2 2 2 4 4 2" xfId="42568" xr:uid="{00000000-0005-0000-0000-0000D6360000}"/>
    <cellStyle name="Normal 4 2 2 2 4 4 3" xfId="27335" xr:uid="{00000000-0005-0000-0000-0000D7360000}"/>
    <cellStyle name="Normal 4 2 2 2 4 5" xfId="7216" xr:uid="{00000000-0005-0000-0000-0000D8360000}"/>
    <cellStyle name="Normal 4 2 2 2 4 5 2" xfId="37551" xr:uid="{00000000-0005-0000-0000-0000D9360000}"/>
    <cellStyle name="Normal 4 2 2 2 4 5 3" xfId="22318" xr:uid="{00000000-0005-0000-0000-0000DA360000}"/>
    <cellStyle name="Normal 4 2 2 2 4 6" xfId="32539" xr:uid="{00000000-0005-0000-0000-0000DB360000}"/>
    <cellStyle name="Normal 4 2 2 2 4 7" xfId="17305" xr:uid="{00000000-0005-0000-0000-0000DC360000}"/>
    <cellStyle name="Normal 4 2 2 2 5" xfId="2998" xr:uid="{00000000-0005-0000-0000-0000DD360000}"/>
    <cellStyle name="Normal 4 2 2 2 5 2" xfId="13072" xr:uid="{00000000-0005-0000-0000-0000DE360000}"/>
    <cellStyle name="Normal 4 2 2 2 5 2 2" xfId="43403" xr:uid="{00000000-0005-0000-0000-0000DF360000}"/>
    <cellStyle name="Normal 4 2 2 2 5 2 3" xfId="28170" xr:uid="{00000000-0005-0000-0000-0000E0360000}"/>
    <cellStyle name="Normal 4 2 2 2 5 3" xfId="8052" xr:uid="{00000000-0005-0000-0000-0000E1360000}"/>
    <cellStyle name="Normal 4 2 2 2 5 3 2" xfId="38386" xr:uid="{00000000-0005-0000-0000-0000E2360000}"/>
    <cellStyle name="Normal 4 2 2 2 5 3 3" xfId="23153" xr:uid="{00000000-0005-0000-0000-0000E3360000}"/>
    <cellStyle name="Normal 4 2 2 2 5 4" xfId="33373" xr:uid="{00000000-0005-0000-0000-0000E4360000}"/>
    <cellStyle name="Normal 4 2 2 2 5 5" xfId="18140" xr:uid="{00000000-0005-0000-0000-0000E5360000}"/>
    <cellStyle name="Normal 4 2 2 2 6" xfId="4691" xr:uid="{00000000-0005-0000-0000-0000E6360000}"/>
    <cellStyle name="Normal 4 2 2 2 6 2" xfId="14743" xr:uid="{00000000-0005-0000-0000-0000E7360000}"/>
    <cellStyle name="Normal 4 2 2 2 6 2 2" xfId="45074" xr:uid="{00000000-0005-0000-0000-0000E8360000}"/>
    <cellStyle name="Normal 4 2 2 2 6 2 3" xfId="29841" xr:uid="{00000000-0005-0000-0000-0000E9360000}"/>
    <cellStyle name="Normal 4 2 2 2 6 3" xfId="9723" xr:uid="{00000000-0005-0000-0000-0000EA360000}"/>
    <cellStyle name="Normal 4 2 2 2 6 3 2" xfId="40057" xr:uid="{00000000-0005-0000-0000-0000EB360000}"/>
    <cellStyle name="Normal 4 2 2 2 6 3 3" xfId="24824" xr:uid="{00000000-0005-0000-0000-0000EC360000}"/>
    <cellStyle name="Normal 4 2 2 2 6 4" xfId="35044" xr:uid="{00000000-0005-0000-0000-0000ED360000}"/>
    <cellStyle name="Normal 4 2 2 2 6 5" xfId="19811" xr:uid="{00000000-0005-0000-0000-0000EE360000}"/>
    <cellStyle name="Normal 4 2 2 2 7" xfId="11401" xr:uid="{00000000-0005-0000-0000-0000EF360000}"/>
    <cellStyle name="Normal 4 2 2 2 7 2" xfId="41732" xr:uid="{00000000-0005-0000-0000-0000F0360000}"/>
    <cellStyle name="Normal 4 2 2 2 7 3" xfId="26499" xr:uid="{00000000-0005-0000-0000-0000F1360000}"/>
    <cellStyle name="Normal 4 2 2 2 8" xfId="6380" xr:uid="{00000000-0005-0000-0000-0000F2360000}"/>
    <cellStyle name="Normal 4 2 2 2 8 2" xfId="36715" xr:uid="{00000000-0005-0000-0000-0000F3360000}"/>
    <cellStyle name="Normal 4 2 2 2 8 3" xfId="21482" xr:uid="{00000000-0005-0000-0000-0000F4360000}"/>
    <cellStyle name="Normal 4 2 2 2 9" xfId="31703" xr:uid="{00000000-0005-0000-0000-0000F5360000}"/>
    <cellStyle name="Normal 4 2 2 3" xfId="1407" xr:uid="{00000000-0005-0000-0000-0000F6360000}"/>
    <cellStyle name="Normal 4 2 2 3 2" xfId="1828" xr:uid="{00000000-0005-0000-0000-0000F7360000}"/>
    <cellStyle name="Normal 4 2 2 3 2 2" xfId="2667" xr:uid="{00000000-0005-0000-0000-0000F8360000}"/>
    <cellStyle name="Normal 4 2 2 3 2 2 2" xfId="4357" xr:uid="{00000000-0005-0000-0000-0000F9360000}"/>
    <cellStyle name="Normal 4 2 2 3 2 2 2 2" xfId="14430" xr:uid="{00000000-0005-0000-0000-0000FA360000}"/>
    <cellStyle name="Normal 4 2 2 3 2 2 2 2 2" xfId="44761" xr:uid="{00000000-0005-0000-0000-0000FB360000}"/>
    <cellStyle name="Normal 4 2 2 3 2 2 2 2 3" xfId="29528" xr:uid="{00000000-0005-0000-0000-0000FC360000}"/>
    <cellStyle name="Normal 4 2 2 3 2 2 2 3" xfId="9410" xr:uid="{00000000-0005-0000-0000-0000FD360000}"/>
    <cellStyle name="Normal 4 2 2 3 2 2 2 3 2" xfId="39744" xr:uid="{00000000-0005-0000-0000-0000FE360000}"/>
    <cellStyle name="Normal 4 2 2 3 2 2 2 3 3" xfId="24511" xr:uid="{00000000-0005-0000-0000-0000FF360000}"/>
    <cellStyle name="Normal 4 2 2 3 2 2 2 4" xfId="34731" xr:uid="{00000000-0005-0000-0000-000000370000}"/>
    <cellStyle name="Normal 4 2 2 3 2 2 2 5" xfId="19498" xr:uid="{00000000-0005-0000-0000-000001370000}"/>
    <cellStyle name="Normal 4 2 2 3 2 2 3" xfId="6049" xr:uid="{00000000-0005-0000-0000-000002370000}"/>
    <cellStyle name="Normal 4 2 2 3 2 2 3 2" xfId="16101" xr:uid="{00000000-0005-0000-0000-000003370000}"/>
    <cellStyle name="Normal 4 2 2 3 2 2 3 2 2" xfId="46432" xr:uid="{00000000-0005-0000-0000-000004370000}"/>
    <cellStyle name="Normal 4 2 2 3 2 2 3 2 3" xfId="31199" xr:uid="{00000000-0005-0000-0000-000005370000}"/>
    <cellStyle name="Normal 4 2 2 3 2 2 3 3" xfId="11081" xr:uid="{00000000-0005-0000-0000-000006370000}"/>
    <cellStyle name="Normal 4 2 2 3 2 2 3 3 2" xfId="41415" xr:uid="{00000000-0005-0000-0000-000007370000}"/>
    <cellStyle name="Normal 4 2 2 3 2 2 3 3 3" xfId="26182" xr:uid="{00000000-0005-0000-0000-000008370000}"/>
    <cellStyle name="Normal 4 2 2 3 2 2 3 4" xfId="36402" xr:uid="{00000000-0005-0000-0000-000009370000}"/>
    <cellStyle name="Normal 4 2 2 3 2 2 3 5" xfId="21169" xr:uid="{00000000-0005-0000-0000-00000A370000}"/>
    <cellStyle name="Normal 4 2 2 3 2 2 4" xfId="12759" xr:uid="{00000000-0005-0000-0000-00000B370000}"/>
    <cellStyle name="Normal 4 2 2 3 2 2 4 2" xfId="43090" xr:uid="{00000000-0005-0000-0000-00000C370000}"/>
    <cellStyle name="Normal 4 2 2 3 2 2 4 3" xfId="27857" xr:uid="{00000000-0005-0000-0000-00000D370000}"/>
    <cellStyle name="Normal 4 2 2 3 2 2 5" xfId="7738" xr:uid="{00000000-0005-0000-0000-00000E370000}"/>
    <cellStyle name="Normal 4 2 2 3 2 2 5 2" xfId="38073" xr:uid="{00000000-0005-0000-0000-00000F370000}"/>
    <cellStyle name="Normal 4 2 2 3 2 2 5 3" xfId="22840" xr:uid="{00000000-0005-0000-0000-000010370000}"/>
    <cellStyle name="Normal 4 2 2 3 2 2 6" xfId="33061" xr:uid="{00000000-0005-0000-0000-000011370000}"/>
    <cellStyle name="Normal 4 2 2 3 2 2 7" xfId="17827" xr:uid="{00000000-0005-0000-0000-000012370000}"/>
    <cellStyle name="Normal 4 2 2 3 2 3" xfId="3520" xr:uid="{00000000-0005-0000-0000-000013370000}"/>
    <cellStyle name="Normal 4 2 2 3 2 3 2" xfId="13594" xr:uid="{00000000-0005-0000-0000-000014370000}"/>
    <cellStyle name="Normal 4 2 2 3 2 3 2 2" xfId="43925" xr:uid="{00000000-0005-0000-0000-000015370000}"/>
    <cellStyle name="Normal 4 2 2 3 2 3 2 3" xfId="28692" xr:uid="{00000000-0005-0000-0000-000016370000}"/>
    <cellStyle name="Normal 4 2 2 3 2 3 3" xfId="8574" xr:uid="{00000000-0005-0000-0000-000017370000}"/>
    <cellStyle name="Normal 4 2 2 3 2 3 3 2" xfId="38908" xr:uid="{00000000-0005-0000-0000-000018370000}"/>
    <cellStyle name="Normal 4 2 2 3 2 3 3 3" xfId="23675" xr:uid="{00000000-0005-0000-0000-000019370000}"/>
    <cellStyle name="Normal 4 2 2 3 2 3 4" xfId="33895" xr:uid="{00000000-0005-0000-0000-00001A370000}"/>
    <cellStyle name="Normal 4 2 2 3 2 3 5" xfId="18662" xr:uid="{00000000-0005-0000-0000-00001B370000}"/>
    <cellStyle name="Normal 4 2 2 3 2 4" xfId="5213" xr:uid="{00000000-0005-0000-0000-00001C370000}"/>
    <cellStyle name="Normal 4 2 2 3 2 4 2" xfId="15265" xr:uid="{00000000-0005-0000-0000-00001D370000}"/>
    <cellStyle name="Normal 4 2 2 3 2 4 2 2" xfId="45596" xr:uid="{00000000-0005-0000-0000-00001E370000}"/>
    <cellStyle name="Normal 4 2 2 3 2 4 2 3" xfId="30363" xr:uid="{00000000-0005-0000-0000-00001F370000}"/>
    <cellStyle name="Normal 4 2 2 3 2 4 3" xfId="10245" xr:uid="{00000000-0005-0000-0000-000020370000}"/>
    <cellStyle name="Normal 4 2 2 3 2 4 3 2" xfId="40579" xr:uid="{00000000-0005-0000-0000-000021370000}"/>
    <cellStyle name="Normal 4 2 2 3 2 4 3 3" xfId="25346" xr:uid="{00000000-0005-0000-0000-000022370000}"/>
    <cellStyle name="Normal 4 2 2 3 2 4 4" xfId="35566" xr:uid="{00000000-0005-0000-0000-000023370000}"/>
    <cellStyle name="Normal 4 2 2 3 2 4 5" xfId="20333" xr:uid="{00000000-0005-0000-0000-000024370000}"/>
    <cellStyle name="Normal 4 2 2 3 2 5" xfId="11923" xr:uid="{00000000-0005-0000-0000-000025370000}"/>
    <cellStyle name="Normal 4 2 2 3 2 5 2" xfId="42254" xr:uid="{00000000-0005-0000-0000-000026370000}"/>
    <cellStyle name="Normal 4 2 2 3 2 5 3" xfId="27021" xr:uid="{00000000-0005-0000-0000-000027370000}"/>
    <cellStyle name="Normal 4 2 2 3 2 6" xfId="6902" xr:uid="{00000000-0005-0000-0000-000028370000}"/>
    <cellStyle name="Normal 4 2 2 3 2 6 2" xfId="37237" xr:uid="{00000000-0005-0000-0000-000029370000}"/>
    <cellStyle name="Normal 4 2 2 3 2 6 3" xfId="22004" xr:uid="{00000000-0005-0000-0000-00002A370000}"/>
    <cellStyle name="Normal 4 2 2 3 2 7" xfId="32225" xr:uid="{00000000-0005-0000-0000-00002B370000}"/>
    <cellStyle name="Normal 4 2 2 3 2 8" xfId="16991" xr:uid="{00000000-0005-0000-0000-00002C370000}"/>
    <cellStyle name="Normal 4 2 2 3 3" xfId="2249" xr:uid="{00000000-0005-0000-0000-00002D370000}"/>
    <cellStyle name="Normal 4 2 2 3 3 2" xfId="3939" xr:uid="{00000000-0005-0000-0000-00002E370000}"/>
    <cellStyle name="Normal 4 2 2 3 3 2 2" xfId="14012" xr:uid="{00000000-0005-0000-0000-00002F370000}"/>
    <cellStyle name="Normal 4 2 2 3 3 2 2 2" xfId="44343" xr:uid="{00000000-0005-0000-0000-000030370000}"/>
    <cellStyle name="Normal 4 2 2 3 3 2 2 3" xfId="29110" xr:uid="{00000000-0005-0000-0000-000031370000}"/>
    <cellStyle name="Normal 4 2 2 3 3 2 3" xfId="8992" xr:uid="{00000000-0005-0000-0000-000032370000}"/>
    <cellStyle name="Normal 4 2 2 3 3 2 3 2" xfId="39326" xr:uid="{00000000-0005-0000-0000-000033370000}"/>
    <cellStyle name="Normal 4 2 2 3 3 2 3 3" xfId="24093" xr:uid="{00000000-0005-0000-0000-000034370000}"/>
    <cellStyle name="Normal 4 2 2 3 3 2 4" xfId="34313" xr:uid="{00000000-0005-0000-0000-000035370000}"/>
    <cellStyle name="Normal 4 2 2 3 3 2 5" xfId="19080" xr:uid="{00000000-0005-0000-0000-000036370000}"/>
    <cellStyle name="Normal 4 2 2 3 3 3" xfId="5631" xr:uid="{00000000-0005-0000-0000-000037370000}"/>
    <cellStyle name="Normal 4 2 2 3 3 3 2" xfId="15683" xr:uid="{00000000-0005-0000-0000-000038370000}"/>
    <cellStyle name="Normal 4 2 2 3 3 3 2 2" xfId="46014" xr:uid="{00000000-0005-0000-0000-000039370000}"/>
    <cellStyle name="Normal 4 2 2 3 3 3 2 3" xfId="30781" xr:uid="{00000000-0005-0000-0000-00003A370000}"/>
    <cellStyle name="Normal 4 2 2 3 3 3 3" xfId="10663" xr:uid="{00000000-0005-0000-0000-00003B370000}"/>
    <cellStyle name="Normal 4 2 2 3 3 3 3 2" xfId="40997" xr:uid="{00000000-0005-0000-0000-00003C370000}"/>
    <cellStyle name="Normal 4 2 2 3 3 3 3 3" xfId="25764" xr:uid="{00000000-0005-0000-0000-00003D370000}"/>
    <cellStyle name="Normal 4 2 2 3 3 3 4" xfId="35984" xr:uid="{00000000-0005-0000-0000-00003E370000}"/>
    <cellStyle name="Normal 4 2 2 3 3 3 5" xfId="20751" xr:uid="{00000000-0005-0000-0000-00003F370000}"/>
    <cellStyle name="Normal 4 2 2 3 3 4" xfId="12341" xr:uid="{00000000-0005-0000-0000-000040370000}"/>
    <cellStyle name="Normal 4 2 2 3 3 4 2" xfId="42672" xr:uid="{00000000-0005-0000-0000-000041370000}"/>
    <cellStyle name="Normal 4 2 2 3 3 4 3" xfId="27439" xr:uid="{00000000-0005-0000-0000-000042370000}"/>
    <cellStyle name="Normal 4 2 2 3 3 5" xfId="7320" xr:uid="{00000000-0005-0000-0000-000043370000}"/>
    <cellStyle name="Normal 4 2 2 3 3 5 2" xfId="37655" xr:uid="{00000000-0005-0000-0000-000044370000}"/>
    <cellStyle name="Normal 4 2 2 3 3 5 3" xfId="22422" xr:uid="{00000000-0005-0000-0000-000045370000}"/>
    <cellStyle name="Normal 4 2 2 3 3 6" xfId="32643" xr:uid="{00000000-0005-0000-0000-000046370000}"/>
    <cellStyle name="Normal 4 2 2 3 3 7" xfId="17409" xr:uid="{00000000-0005-0000-0000-000047370000}"/>
    <cellStyle name="Normal 4 2 2 3 4" xfId="3102" xr:uid="{00000000-0005-0000-0000-000048370000}"/>
    <cellStyle name="Normal 4 2 2 3 4 2" xfId="13176" xr:uid="{00000000-0005-0000-0000-000049370000}"/>
    <cellStyle name="Normal 4 2 2 3 4 2 2" xfId="43507" xr:uid="{00000000-0005-0000-0000-00004A370000}"/>
    <cellStyle name="Normal 4 2 2 3 4 2 3" xfId="28274" xr:uid="{00000000-0005-0000-0000-00004B370000}"/>
    <cellStyle name="Normal 4 2 2 3 4 3" xfId="8156" xr:uid="{00000000-0005-0000-0000-00004C370000}"/>
    <cellStyle name="Normal 4 2 2 3 4 3 2" xfId="38490" xr:uid="{00000000-0005-0000-0000-00004D370000}"/>
    <cellStyle name="Normal 4 2 2 3 4 3 3" xfId="23257" xr:uid="{00000000-0005-0000-0000-00004E370000}"/>
    <cellStyle name="Normal 4 2 2 3 4 4" xfId="33477" xr:uid="{00000000-0005-0000-0000-00004F370000}"/>
    <cellStyle name="Normal 4 2 2 3 4 5" xfId="18244" xr:uid="{00000000-0005-0000-0000-000050370000}"/>
    <cellStyle name="Normal 4 2 2 3 5" xfId="4795" xr:uid="{00000000-0005-0000-0000-000051370000}"/>
    <cellStyle name="Normal 4 2 2 3 5 2" xfId="14847" xr:uid="{00000000-0005-0000-0000-000052370000}"/>
    <cellStyle name="Normal 4 2 2 3 5 2 2" xfId="45178" xr:uid="{00000000-0005-0000-0000-000053370000}"/>
    <cellStyle name="Normal 4 2 2 3 5 2 3" xfId="29945" xr:uid="{00000000-0005-0000-0000-000054370000}"/>
    <cellStyle name="Normal 4 2 2 3 5 3" xfId="9827" xr:uid="{00000000-0005-0000-0000-000055370000}"/>
    <cellStyle name="Normal 4 2 2 3 5 3 2" xfId="40161" xr:uid="{00000000-0005-0000-0000-000056370000}"/>
    <cellStyle name="Normal 4 2 2 3 5 3 3" xfId="24928" xr:uid="{00000000-0005-0000-0000-000057370000}"/>
    <cellStyle name="Normal 4 2 2 3 5 4" xfId="35148" xr:uid="{00000000-0005-0000-0000-000058370000}"/>
    <cellStyle name="Normal 4 2 2 3 5 5" xfId="19915" xr:uid="{00000000-0005-0000-0000-000059370000}"/>
    <cellStyle name="Normal 4 2 2 3 6" xfId="11505" xr:uid="{00000000-0005-0000-0000-00005A370000}"/>
    <cellStyle name="Normal 4 2 2 3 6 2" xfId="41836" xr:uid="{00000000-0005-0000-0000-00005B370000}"/>
    <cellStyle name="Normal 4 2 2 3 6 3" xfId="26603" xr:uid="{00000000-0005-0000-0000-00005C370000}"/>
    <cellStyle name="Normal 4 2 2 3 7" xfId="6484" xr:uid="{00000000-0005-0000-0000-00005D370000}"/>
    <cellStyle name="Normal 4 2 2 3 7 2" xfId="36819" xr:uid="{00000000-0005-0000-0000-00005E370000}"/>
    <cellStyle name="Normal 4 2 2 3 7 3" xfId="21586" xr:uid="{00000000-0005-0000-0000-00005F370000}"/>
    <cellStyle name="Normal 4 2 2 3 8" xfId="31807" xr:uid="{00000000-0005-0000-0000-000060370000}"/>
    <cellStyle name="Normal 4 2 2 3 9" xfId="16573" xr:uid="{00000000-0005-0000-0000-000061370000}"/>
    <cellStyle name="Normal 4 2 2 4" xfId="1620" xr:uid="{00000000-0005-0000-0000-000062370000}"/>
    <cellStyle name="Normal 4 2 2 4 2" xfId="2459" xr:uid="{00000000-0005-0000-0000-000063370000}"/>
    <cellStyle name="Normal 4 2 2 4 2 2" xfId="4149" xr:uid="{00000000-0005-0000-0000-000064370000}"/>
    <cellStyle name="Normal 4 2 2 4 2 2 2" xfId="14222" xr:uid="{00000000-0005-0000-0000-000065370000}"/>
    <cellStyle name="Normal 4 2 2 4 2 2 2 2" xfId="44553" xr:uid="{00000000-0005-0000-0000-000066370000}"/>
    <cellStyle name="Normal 4 2 2 4 2 2 2 3" xfId="29320" xr:uid="{00000000-0005-0000-0000-000067370000}"/>
    <cellStyle name="Normal 4 2 2 4 2 2 3" xfId="9202" xr:uid="{00000000-0005-0000-0000-000068370000}"/>
    <cellStyle name="Normal 4 2 2 4 2 2 3 2" xfId="39536" xr:uid="{00000000-0005-0000-0000-000069370000}"/>
    <cellStyle name="Normal 4 2 2 4 2 2 3 3" xfId="24303" xr:uid="{00000000-0005-0000-0000-00006A370000}"/>
    <cellStyle name="Normal 4 2 2 4 2 2 4" xfId="34523" xr:uid="{00000000-0005-0000-0000-00006B370000}"/>
    <cellStyle name="Normal 4 2 2 4 2 2 5" xfId="19290" xr:uid="{00000000-0005-0000-0000-00006C370000}"/>
    <cellStyle name="Normal 4 2 2 4 2 3" xfId="5841" xr:uid="{00000000-0005-0000-0000-00006D370000}"/>
    <cellStyle name="Normal 4 2 2 4 2 3 2" xfId="15893" xr:uid="{00000000-0005-0000-0000-00006E370000}"/>
    <cellStyle name="Normal 4 2 2 4 2 3 2 2" xfId="46224" xr:uid="{00000000-0005-0000-0000-00006F370000}"/>
    <cellStyle name="Normal 4 2 2 4 2 3 2 3" xfId="30991" xr:uid="{00000000-0005-0000-0000-000070370000}"/>
    <cellStyle name="Normal 4 2 2 4 2 3 3" xfId="10873" xr:uid="{00000000-0005-0000-0000-000071370000}"/>
    <cellStyle name="Normal 4 2 2 4 2 3 3 2" xfId="41207" xr:uid="{00000000-0005-0000-0000-000072370000}"/>
    <cellStyle name="Normal 4 2 2 4 2 3 3 3" xfId="25974" xr:uid="{00000000-0005-0000-0000-000073370000}"/>
    <cellStyle name="Normal 4 2 2 4 2 3 4" xfId="36194" xr:uid="{00000000-0005-0000-0000-000074370000}"/>
    <cellStyle name="Normal 4 2 2 4 2 3 5" xfId="20961" xr:uid="{00000000-0005-0000-0000-000075370000}"/>
    <cellStyle name="Normal 4 2 2 4 2 4" xfId="12551" xr:uid="{00000000-0005-0000-0000-000076370000}"/>
    <cellStyle name="Normal 4 2 2 4 2 4 2" xfId="42882" xr:uid="{00000000-0005-0000-0000-000077370000}"/>
    <cellStyle name="Normal 4 2 2 4 2 4 3" xfId="27649" xr:uid="{00000000-0005-0000-0000-000078370000}"/>
    <cellStyle name="Normal 4 2 2 4 2 5" xfId="7530" xr:uid="{00000000-0005-0000-0000-000079370000}"/>
    <cellStyle name="Normal 4 2 2 4 2 5 2" xfId="37865" xr:uid="{00000000-0005-0000-0000-00007A370000}"/>
    <cellStyle name="Normal 4 2 2 4 2 5 3" xfId="22632" xr:uid="{00000000-0005-0000-0000-00007B370000}"/>
    <cellStyle name="Normal 4 2 2 4 2 6" xfId="32853" xr:uid="{00000000-0005-0000-0000-00007C370000}"/>
    <cellStyle name="Normal 4 2 2 4 2 7" xfId="17619" xr:uid="{00000000-0005-0000-0000-00007D370000}"/>
    <cellStyle name="Normal 4 2 2 4 3" xfId="3312" xr:uid="{00000000-0005-0000-0000-00007E370000}"/>
    <cellStyle name="Normal 4 2 2 4 3 2" xfId="13386" xr:uid="{00000000-0005-0000-0000-00007F370000}"/>
    <cellStyle name="Normal 4 2 2 4 3 2 2" xfId="43717" xr:uid="{00000000-0005-0000-0000-000080370000}"/>
    <cellStyle name="Normal 4 2 2 4 3 2 3" xfId="28484" xr:uid="{00000000-0005-0000-0000-000081370000}"/>
    <cellStyle name="Normal 4 2 2 4 3 3" xfId="8366" xr:uid="{00000000-0005-0000-0000-000082370000}"/>
    <cellStyle name="Normal 4 2 2 4 3 3 2" xfId="38700" xr:uid="{00000000-0005-0000-0000-000083370000}"/>
    <cellStyle name="Normal 4 2 2 4 3 3 3" xfId="23467" xr:uid="{00000000-0005-0000-0000-000084370000}"/>
    <cellStyle name="Normal 4 2 2 4 3 4" xfId="33687" xr:uid="{00000000-0005-0000-0000-000085370000}"/>
    <cellStyle name="Normal 4 2 2 4 3 5" xfId="18454" xr:uid="{00000000-0005-0000-0000-000086370000}"/>
    <cellStyle name="Normal 4 2 2 4 4" xfId="5005" xr:uid="{00000000-0005-0000-0000-000087370000}"/>
    <cellStyle name="Normal 4 2 2 4 4 2" xfId="15057" xr:uid="{00000000-0005-0000-0000-000088370000}"/>
    <cellStyle name="Normal 4 2 2 4 4 2 2" xfId="45388" xr:uid="{00000000-0005-0000-0000-000089370000}"/>
    <cellStyle name="Normal 4 2 2 4 4 2 3" xfId="30155" xr:uid="{00000000-0005-0000-0000-00008A370000}"/>
    <cellStyle name="Normal 4 2 2 4 4 3" xfId="10037" xr:uid="{00000000-0005-0000-0000-00008B370000}"/>
    <cellStyle name="Normal 4 2 2 4 4 3 2" xfId="40371" xr:uid="{00000000-0005-0000-0000-00008C370000}"/>
    <cellStyle name="Normal 4 2 2 4 4 3 3" xfId="25138" xr:uid="{00000000-0005-0000-0000-00008D370000}"/>
    <cellStyle name="Normal 4 2 2 4 4 4" xfId="35358" xr:uid="{00000000-0005-0000-0000-00008E370000}"/>
    <cellStyle name="Normal 4 2 2 4 4 5" xfId="20125" xr:uid="{00000000-0005-0000-0000-00008F370000}"/>
    <cellStyle name="Normal 4 2 2 4 5" xfId="11715" xr:uid="{00000000-0005-0000-0000-000090370000}"/>
    <cellStyle name="Normal 4 2 2 4 5 2" xfId="42046" xr:uid="{00000000-0005-0000-0000-000091370000}"/>
    <cellStyle name="Normal 4 2 2 4 5 3" xfId="26813" xr:uid="{00000000-0005-0000-0000-000092370000}"/>
    <cellStyle name="Normal 4 2 2 4 6" xfId="6694" xr:uid="{00000000-0005-0000-0000-000093370000}"/>
    <cellStyle name="Normal 4 2 2 4 6 2" xfId="37029" xr:uid="{00000000-0005-0000-0000-000094370000}"/>
    <cellStyle name="Normal 4 2 2 4 6 3" xfId="21796" xr:uid="{00000000-0005-0000-0000-000095370000}"/>
    <cellStyle name="Normal 4 2 2 4 7" xfId="32017" xr:uid="{00000000-0005-0000-0000-000096370000}"/>
    <cellStyle name="Normal 4 2 2 4 8" xfId="16783" xr:uid="{00000000-0005-0000-0000-000097370000}"/>
    <cellStyle name="Normal 4 2 2 5" xfId="2041" xr:uid="{00000000-0005-0000-0000-000098370000}"/>
    <cellStyle name="Normal 4 2 2 5 2" xfId="3731" xr:uid="{00000000-0005-0000-0000-000099370000}"/>
    <cellStyle name="Normal 4 2 2 5 2 2" xfId="13804" xr:uid="{00000000-0005-0000-0000-00009A370000}"/>
    <cellStyle name="Normal 4 2 2 5 2 2 2" xfId="44135" xr:uid="{00000000-0005-0000-0000-00009B370000}"/>
    <cellStyle name="Normal 4 2 2 5 2 2 3" xfId="28902" xr:uid="{00000000-0005-0000-0000-00009C370000}"/>
    <cellStyle name="Normal 4 2 2 5 2 3" xfId="8784" xr:uid="{00000000-0005-0000-0000-00009D370000}"/>
    <cellStyle name="Normal 4 2 2 5 2 3 2" xfId="39118" xr:uid="{00000000-0005-0000-0000-00009E370000}"/>
    <cellStyle name="Normal 4 2 2 5 2 3 3" xfId="23885" xr:uid="{00000000-0005-0000-0000-00009F370000}"/>
    <cellStyle name="Normal 4 2 2 5 2 4" xfId="34105" xr:uid="{00000000-0005-0000-0000-0000A0370000}"/>
    <cellStyle name="Normal 4 2 2 5 2 5" xfId="18872" xr:uid="{00000000-0005-0000-0000-0000A1370000}"/>
    <cellStyle name="Normal 4 2 2 5 3" xfId="5423" xr:uid="{00000000-0005-0000-0000-0000A2370000}"/>
    <cellStyle name="Normal 4 2 2 5 3 2" xfId="15475" xr:uid="{00000000-0005-0000-0000-0000A3370000}"/>
    <cellStyle name="Normal 4 2 2 5 3 2 2" xfId="45806" xr:uid="{00000000-0005-0000-0000-0000A4370000}"/>
    <cellStyle name="Normal 4 2 2 5 3 2 3" xfId="30573" xr:uid="{00000000-0005-0000-0000-0000A5370000}"/>
    <cellStyle name="Normal 4 2 2 5 3 3" xfId="10455" xr:uid="{00000000-0005-0000-0000-0000A6370000}"/>
    <cellStyle name="Normal 4 2 2 5 3 3 2" xfId="40789" xr:uid="{00000000-0005-0000-0000-0000A7370000}"/>
    <cellStyle name="Normal 4 2 2 5 3 3 3" xfId="25556" xr:uid="{00000000-0005-0000-0000-0000A8370000}"/>
    <cellStyle name="Normal 4 2 2 5 3 4" xfId="35776" xr:uid="{00000000-0005-0000-0000-0000A9370000}"/>
    <cellStyle name="Normal 4 2 2 5 3 5" xfId="20543" xr:uid="{00000000-0005-0000-0000-0000AA370000}"/>
    <cellStyle name="Normal 4 2 2 5 4" xfId="12133" xr:uid="{00000000-0005-0000-0000-0000AB370000}"/>
    <cellStyle name="Normal 4 2 2 5 4 2" xfId="42464" xr:uid="{00000000-0005-0000-0000-0000AC370000}"/>
    <cellStyle name="Normal 4 2 2 5 4 3" xfId="27231" xr:uid="{00000000-0005-0000-0000-0000AD370000}"/>
    <cellStyle name="Normal 4 2 2 5 5" xfId="7112" xr:uid="{00000000-0005-0000-0000-0000AE370000}"/>
    <cellStyle name="Normal 4 2 2 5 5 2" xfId="37447" xr:uid="{00000000-0005-0000-0000-0000AF370000}"/>
    <cellStyle name="Normal 4 2 2 5 5 3" xfId="22214" xr:uid="{00000000-0005-0000-0000-0000B0370000}"/>
    <cellStyle name="Normal 4 2 2 5 6" xfId="32435" xr:uid="{00000000-0005-0000-0000-0000B1370000}"/>
    <cellStyle name="Normal 4 2 2 5 7" xfId="17201" xr:uid="{00000000-0005-0000-0000-0000B2370000}"/>
    <cellStyle name="Normal 4 2 2 6" xfId="2894" xr:uid="{00000000-0005-0000-0000-0000B3370000}"/>
    <cellStyle name="Normal 4 2 2 6 2" xfId="12968" xr:uid="{00000000-0005-0000-0000-0000B4370000}"/>
    <cellStyle name="Normal 4 2 2 6 2 2" xfId="43299" xr:uid="{00000000-0005-0000-0000-0000B5370000}"/>
    <cellStyle name="Normal 4 2 2 6 2 3" xfId="28066" xr:uid="{00000000-0005-0000-0000-0000B6370000}"/>
    <cellStyle name="Normal 4 2 2 6 3" xfId="7948" xr:uid="{00000000-0005-0000-0000-0000B7370000}"/>
    <cellStyle name="Normal 4 2 2 6 3 2" xfId="38282" xr:uid="{00000000-0005-0000-0000-0000B8370000}"/>
    <cellStyle name="Normal 4 2 2 6 3 3" xfId="23049" xr:uid="{00000000-0005-0000-0000-0000B9370000}"/>
    <cellStyle name="Normal 4 2 2 6 4" xfId="33269" xr:uid="{00000000-0005-0000-0000-0000BA370000}"/>
    <cellStyle name="Normal 4 2 2 6 5" xfId="18036" xr:uid="{00000000-0005-0000-0000-0000BB370000}"/>
    <cellStyle name="Normal 4 2 2 7" xfId="4587" xr:uid="{00000000-0005-0000-0000-0000BC370000}"/>
    <cellStyle name="Normal 4 2 2 7 2" xfId="14639" xr:uid="{00000000-0005-0000-0000-0000BD370000}"/>
    <cellStyle name="Normal 4 2 2 7 2 2" xfId="44970" xr:uid="{00000000-0005-0000-0000-0000BE370000}"/>
    <cellStyle name="Normal 4 2 2 7 2 3" xfId="29737" xr:uid="{00000000-0005-0000-0000-0000BF370000}"/>
    <cellStyle name="Normal 4 2 2 7 3" xfId="9619" xr:uid="{00000000-0005-0000-0000-0000C0370000}"/>
    <cellStyle name="Normal 4 2 2 7 3 2" xfId="39953" xr:uid="{00000000-0005-0000-0000-0000C1370000}"/>
    <cellStyle name="Normal 4 2 2 7 3 3" xfId="24720" xr:uid="{00000000-0005-0000-0000-0000C2370000}"/>
    <cellStyle name="Normal 4 2 2 7 4" xfId="34940" xr:uid="{00000000-0005-0000-0000-0000C3370000}"/>
    <cellStyle name="Normal 4 2 2 7 5" xfId="19707" xr:uid="{00000000-0005-0000-0000-0000C4370000}"/>
    <cellStyle name="Normal 4 2 2 8" xfId="11297" xr:uid="{00000000-0005-0000-0000-0000C5370000}"/>
    <cellStyle name="Normal 4 2 2 8 2" xfId="41628" xr:uid="{00000000-0005-0000-0000-0000C6370000}"/>
    <cellStyle name="Normal 4 2 2 8 3" xfId="26395" xr:uid="{00000000-0005-0000-0000-0000C7370000}"/>
    <cellStyle name="Normal 4 2 2 9" xfId="6276" xr:uid="{00000000-0005-0000-0000-0000C8370000}"/>
    <cellStyle name="Normal 4 2 2 9 2" xfId="36611" xr:uid="{00000000-0005-0000-0000-0000C9370000}"/>
    <cellStyle name="Normal 4 2 2 9 3" xfId="21378" xr:uid="{00000000-0005-0000-0000-0000CA370000}"/>
    <cellStyle name="Normal 4 2 3" xfId="1240" xr:uid="{00000000-0005-0000-0000-0000CB370000}"/>
    <cellStyle name="Normal 4 2 3 10" xfId="16417" xr:uid="{00000000-0005-0000-0000-0000CC370000}"/>
    <cellStyle name="Normal 4 2 3 2" xfId="1459" xr:uid="{00000000-0005-0000-0000-0000CD370000}"/>
    <cellStyle name="Normal 4 2 3 2 2" xfId="1880" xr:uid="{00000000-0005-0000-0000-0000CE370000}"/>
    <cellStyle name="Normal 4 2 3 2 2 2" xfId="2719" xr:uid="{00000000-0005-0000-0000-0000CF370000}"/>
    <cellStyle name="Normal 4 2 3 2 2 2 2" xfId="4409" xr:uid="{00000000-0005-0000-0000-0000D0370000}"/>
    <cellStyle name="Normal 4 2 3 2 2 2 2 2" xfId="14482" xr:uid="{00000000-0005-0000-0000-0000D1370000}"/>
    <cellStyle name="Normal 4 2 3 2 2 2 2 2 2" xfId="44813" xr:uid="{00000000-0005-0000-0000-0000D2370000}"/>
    <cellStyle name="Normal 4 2 3 2 2 2 2 2 3" xfId="29580" xr:uid="{00000000-0005-0000-0000-0000D3370000}"/>
    <cellStyle name="Normal 4 2 3 2 2 2 2 3" xfId="9462" xr:uid="{00000000-0005-0000-0000-0000D4370000}"/>
    <cellStyle name="Normal 4 2 3 2 2 2 2 3 2" xfId="39796" xr:uid="{00000000-0005-0000-0000-0000D5370000}"/>
    <cellStyle name="Normal 4 2 3 2 2 2 2 3 3" xfId="24563" xr:uid="{00000000-0005-0000-0000-0000D6370000}"/>
    <cellStyle name="Normal 4 2 3 2 2 2 2 4" xfId="34783" xr:uid="{00000000-0005-0000-0000-0000D7370000}"/>
    <cellStyle name="Normal 4 2 3 2 2 2 2 5" xfId="19550" xr:uid="{00000000-0005-0000-0000-0000D8370000}"/>
    <cellStyle name="Normal 4 2 3 2 2 2 3" xfId="6101" xr:uid="{00000000-0005-0000-0000-0000D9370000}"/>
    <cellStyle name="Normal 4 2 3 2 2 2 3 2" xfId="16153" xr:uid="{00000000-0005-0000-0000-0000DA370000}"/>
    <cellStyle name="Normal 4 2 3 2 2 2 3 2 2" xfId="46484" xr:uid="{00000000-0005-0000-0000-0000DB370000}"/>
    <cellStyle name="Normal 4 2 3 2 2 2 3 2 3" xfId="31251" xr:uid="{00000000-0005-0000-0000-0000DC370000}"/>
    <cellStyle name="Normal 4 2 3 2 2 2 3 3" xfId="11133" xr:uid="{00000000-0005-0000-0000-0000DD370000}"/>
    <cellStyle name="Normal 4 2 3 2 2 2 3 3 2" xfId="41467" xr:uid="{00000000-0005-0000-0000-0000DE370000}"/>
    <cellStyle name="Normal 4 2 3 2 2 2 3 3 3" xfId="26234" xr:uid="{00000000-0005-0000-0000-0000DF370000}"/>
    <cellStyle name="Normal 4 2 3 2 2 2 3 4" xfId="36454" xr:uid="{00000000-0005-0000-0000-0000E0370000}"/>
    <cellStyle name="Normal 4 2 3 2 2 2 3 5" xfId="21221" xr:uid="{00000000-0005-0000-0000-0000E1370000}"/>
    <cellStyle name="Normal 4 2 3 2 2 2 4" xfId="12811" xr:uid="{00000000-0005-0000-0000-0000E2370000}"/>
    <cellStyle name="Normal 4 2 3 2 2 2 4 2" xfId="43142" xr:uid="{00000000-0005-0000-0000-0000E3370000}"/>
    <cellStyle name="Normal 4 2 3 2 2 2 4 3" xfId="27909" xr:uid="{00000000-0005-0000-0000-0000E4370000}"/>
    <cellStyle name="Normal 4 2 3 2 2 2 5" xfId="7790" xr:uid="{00000000-0005-0000-0000-0000E5370000}"/>
    <cellStyle name="Normal 4 2 3 2 2 2 5 2" xfId="38125" xr:uid="{00000000-0005-0000-0000-0000E6370000}"/>
    <cellStyle name="Normal 4 2 3 2 2 2 5 3" xfId="22892" xr:uid="{00000000-0005-0000-0000-0000E7370000}"/>
    <cellStyle name="Normal 4 2 3 2 2 2 6" xfId="33113" xr:uid="{00000000-0005-0000-0000-0000E8370000}"/>
    <cellStyle name="Normal 4 2 3 2 2 2 7" xfId="17879" xr:uid="{00000000-0005-0000-0000-0000E9370000}"/>
    <cellStyle name="Normal 4 2 3 2 2 3" xfId="3572" xr:uid="{00000000-0005-0000-0000-0000EA370000}"/>
    <cellStyle name="Normal 4 2 3 2 2 3 2" xfId="13646" xr:uid="{00000000-0005-0000-0000-0000EB370000}"/>
    <cellStyle name="Normal 4 2 3 2 2 3 2 2" xfId="43977" xr:uid="{00000000-0005-0000-0000-0000EC370000}"/>
    <cellStyle name="Normal 4 2 3 2 2 3 2 3" xfId="28744" xr:uid="{00000000-0005-0000-0000-0000ED370000}"/>
    <cellStyle name="Normal 4 2 3 2 2 3 3" xfId="8626" xr:uid="{00000000-0005-0000-0000-0000EE370000}"/>
    <cellStyle name="Normal 4 2 3 2 2 3 3 2" xfId="38960" xr:uid="{00000000-0005-0000-0000-0000EF370000}"/>
    <cellStyle name="Normal 4 2 3 2 2 3 3 3" xfId="23727" xr:uid="{00000000-0005-0000-0000-0000F0370000}"/>
    <cellStyle name="Normal 4 2 3 2 2 3 4" xfId="33947" xr:uid="{00000000-0005-0000-0000-0000F1370000}"/>
    <cellStyle name="Normal 4 2 3 2 2 3 5" xfId="18714" xr:uid="{00000000-0005-0000-0000-0000F2370000}"/>
    <cellStyle name="Normal 4 2 3 2 2 4" xfId="5265" xr:uid="{00000000-0005-0000-0000-0000F3370000}"/>
    <cellStyle name="Normal 4 2 3 2 2 4 2" xfId="15317" xr:uid="{00000000-0005-0000-0000-0000F4370000}"/>
    <cellStyle name="Normal 4 2 3 2 2 4 2 2" xfId="45648" xr:uid="{00000000-0005-0000-0000-0000F5370000}"/>
    <cellStyle name="Normal 4 2 3 2 2 4 2 3" xfId="30415" xr:uid="{00000000-0005-0000-0000-0000F6370000}"/>
    <cellStyle name="Normal 4 2 3 2 2 4 3" xfId="10297" xr:uid="{00000000-0005-0000-0000-0000F7370000}"/>
    <cellStyle name="Normal 4 2 3 2 2 4 3 2" xfId="40631" xr:uid="{00000000-0005-0000-0000-0000F8370000}"/>
    <cellStyle name="Normal 4 2 3 2 2 4 3 3" xfId="25398" xr:uid="{00000000-0005-0000-0000-0000F9370000}"/>
    <cellStyle name="Normal 4 2 3 2 2 4 4" xfId="35618" xr:uid="{00000000-0005-0000-0000-0000FA370000}"/>
    <cellStyle name="Normal 4 2 3 2 2 4 5" xfId="20385" xr:uid="{00000000-0005-0000-0000-0000FB370000}"/>
    <cellStyle name="Normal 4 2 3 2 2 5" xfId="11975" xr:uid="{00000000-0005-0000-0000-0000FC370000}"/>
    <cellStyle name="Normal 4 2 3 2 2 5 2" xfId="42306" xr:uid="{00000000-0005-0000-0000-0000FD370000}"/>
    <cellStyle name="Normal 4 2 3 2 2 5 3" xfId="27073" xr:uid="{00000000-0005-0000-0000-0000FE370000}"/>
    <cellStyle name="Normal 4 2 3 2 2 6" xfId="6954" xr:uid="{00000000-0005-0000-0000-0000FF370000}"/>
    <cellStyle name="Normal 4 2 3 2 2 6 2" xfId="37289" xr:uid="{00000000-0005-0000-0000-000000380000}"/>
    <cellStyle name="Normal 4 2 3 2 2 6 3" xfId="22056" xr:uid="{00000000-0005-0000-0000-000001380000}"/>
    <cellStyle name="Normal 4 2 3 2 2 7" xfId="32277" xr:uid="{00000000-0005-0000-0000-000002380000}"/>
    <cellStyle name="Normal 4 2 3 2 2 8" xfId="17043" xr:uid="{00000000-0005-0000-0000-000003380000}"/>
    <cellStyle name="Normal 4 2 3 2 3" xfId="2301" xr:uid="{00000000-0005-0000-0000-000004380000}"/>
    <cellStyle name="Normal 4 2 3 2 3 2" xfId="3991" xr:uid="{00000000-0005-0000-0000-000005380000}"/>
    <cellStyle name="Normal 4 2 3 2 3 2 2" xfId="14064" xr:uid="{00000000-0005-0000-0000-000006380000}"/>
    <cellStyle name="Normal 4 2 3 2 3 2 2 2" xfId="44395" xr:uid="{00000000-0005-0000-0000-000007380000}"/>
    <cellStyle name="Normal 4 2 3 2 3 2 2 3" xfId="29162" xr:uid="{00000000-0005-0000-0000-000008380000}"/>
    <cellStyle name="Normal 4 2 3 2 3 2 3" xfId="9044" xr:uid="{00000000-0005-0000-0000-000009380000}"/>
    <cellStyle name="Normal 4 2 3 2 3 2 3 2" xfId="39378" xr:uid="{00000000-0005-0000-0000-00000A380000}"/>
    <cellStyle name="Normal 4 2 3 2 3 2 3 3" xfId="24145" xr:uid="{00000000-0005-0000-0000-00000B380000}"/>
    <cellStyle name="Normal 4 2 3 2 3 2 4" xfId="34365" xr:uid="{00000000-0005-0000-0000-00000C380000}"/>
    <cellStyle name="Normal 4 2 3 2 3 2 5" xfId="19132" xr:uid="{00000000-0005-0000-0000-00000D380000}"/>
    <cellStyle name="Normal 4 2 3 2 3 3" xfId="5683" xr:uid="{00000000-0005-0000-0000-00000E380000}"/>
    <cellStyle name="Normal 4 2 3 2 3 3 2" xfId="15735" xr:uid="{00000000-0005-0000-0000-00000F380000}"/>
    <cellStyle name="Normal 4 2 3 2 3 3 2 2" xfId="46066" xr:uid="{00000000-0005-0000-0000-000010380000}"/>
    <cellStyle name="Normal 4 2 3 2 3 3 2 3" xfId="30833" xr:uid="{00000000-0005-0000-0000-000011380000}"/>
    <cellStyle name="Normal 4 2 3 2 3 3 3" xfId="10715" xr:uid="{00000000-0005-0000-0000-000012380000}"/>
    <cellStyle name="Normal 4 2 3 2 3 3 3 2" xfId="41049" xr:uid="{00000000-0005-0000-0000-000013380000}"/>
    <cellStyle name="Normal 4 2 3 2 3 3 3 3" xfId="25816" xr:uid="{00000000-0005-0000-0000-000014380000}"/>
    <cellStyle name="Normal 4 2 3 2 3 3 4" xfId="36036" xr:uid="{00000000-0005-0000-0000-000015380000}"/>
    <cellStyle name="Normal 4 2 3 2 3 3 5" xfId="20803" xr:uid="{00000000-0005-0000-0000-000016380000}"/>
    <cellStyle name="Normal 4 2 3 2 3 4" xfId="12393" xr:uid="{00000000-0005-0000-0000-000017380000}"/>
    <cellStyle name="Normal 4 2 3 2 3 4 2" xfId="42724" xr:uid="{00000000-0005-0000-0000-000018380000}"/>
    <cellStyle name="Normal 4 2 3 2 3 4 3" xfId="27491" xr:uid="{00000000-0005-0000-0000-000019380000}"/>
    <cellStyle name="Normal 4 2 3 2 3 5" xfId="7372" xr:uid="{00000000-0005-0000-0000-00001A380000}"/>
    <cellStyle name="Normal 4 2 3 2 3 5 2" xfId="37707" xr:uid="{00000000-0005-0000-0000-00001B380000}"/>
    <cellStyle name="Normal 4 2 3 2 3 5 3" xfId="22474" xr:uid="{00000000-0005-0000-0000-00001C380000}"/>
    <cellStyle name="Normal 4 2 3 2 3 6" xfId="32695" xr:uid="{00000000-0005-0000-0000-00001D380000}"/>
    <cellStyle name="Normal 4 2 3 2 3 7" xfId="17461" xr:uid="{00000000-0005-0000-0000-00001E380000}"/>
    <cellStyle name="Normal 4 2 3 2 4" xfId="3154" xr:uid="{00000000-0005-0000-0000-00001F380000}"/>
    <cellStyle name="Normal 4 2 3 2 4 2" xfId="13228" xr:uid="{00000000-0005-0000-0000-000020380000}"/>
    <cellStyle name="Normal 4 2 3 2 4 2 2" xfId="43559" xr:uid="{00000000-0005-0000-0000-000021380000}"/>
    <cellStyle name="Normal 4 2 3 2 4 2 3" xfId="28326" xr:uid="{00000000-0005-0000-0000-000022380000}"/>
    <cellStyle name="Normal 4 2 3 2 4 3" xfId="8208" xr:uid="{00000000-0005-0000-0000-000023380000}"/>
    <cellStyle name="Normal 4 2 3 2 4 3 2" xfId="38542" xr:uid="{00000000-0005-0000-0000-000024380000}"/>
    <cellStyle name="Normal 4 2 3 2 4 3 3" xfId="23309" xr:uid="{00000000-0005-0000-0000-000025380000}"/>
    <cellStyle name="Normal 4 2 3 2 4 4" xfId="33529" xr:uid="{00000000-0005-0000-0000-000026380000}"/>
    <cellStyle name="Normal 4 2 3 2 4 5" xfId="18296" xr:uid="{00000000-0005-0000-0000-000027380000}"/>
    <cellStyle name="Normal 4 2 3 2 5" xfId="4847" xr:uid="{00000000-0005-0000-0000-000028380000}"/>
    <cellStyle name="Normal 4 2 3 2 5 2" xfId="14899" xr:uid="{00000000-0005-0000-0000-000029380000}"/>
    <cellStyle name="Normal 4 2 3 2 5 2 2" xfId="45230" xr:uid="{00000000-0005-0000-0000-00002A380000}"/>
    <cellStyle name="Normal 4 2 3 2 5 2 3" xfId="29997" xr:uid="{00000000-0005-0000-0000-00002B380000}"/>
    <cellStyle name="Normal 4 2 3 2 5 3" xfId="9879" xr:uid="{00000000-0005-0000-0000-00002C380000}"/>
    <cellStyle name="Normal 4 2 3 2 5 3 2" xfId="40213" xr:uid="{00000000-0005-0000-0000-00002D380000}"/>
    <cellStyle name="Normal 4 2 3 2 5 3 3" xfId="24980" xr:uid="{00000000-0005-0000-0000-00002E380000}"/>
    <cellStyle name="Normal 4 2 3 2 5 4" xfId="35200" xr:uid="{00000000-0005-0000-0000-00002F380000}"/>
    <cellStyle name="Normal 4 2 3 2 5 5" xfId="19967" xr:uid="{00000000-0005-0000-0000-000030380000}"/>
    <cellStyle name="Normal 4 2 3 2 6" xfId="11557" xr:uid="{00000000-0005-0000-0000-000031380000}"/>
    <cellStyle name="Normal 4 2 3 2 6 2" xfId="41888" xr:uid="{00000000-0005-0000-0000-000032380000}"/>
    <cellStyle name="Normal 4 2 3 2 6 3" xfId="26655" xr:uid="{00000000-0005-0000-0000-000033380000}"/>
    <cellStyle name="Normal 4 2 3 2 7" xfId="6536" xr:uid="{00000000-0005-0000-0000-000034380000}"/>
    <cellStyle name="Normal 4 2 3 2 7 2" xfId="36871" xr:uid="{00000000-0005-0000-0000-000035380000}"/>
    <cellStyle name="Normal 4 2 3 2 7 3" xfId="21638" xr:uid="{00000000-0005-0000-0000-000036380000}"/>
    <cellStyle name="Normal 4 2 3 2 8" xfId="31859" xr:uid="{00000000-0005-0000-0000-000037380000}"/>
    <cellStyle name="Normal 4 2 3 2 9" xfId="16625" xr:uid="{00000000-0005-0000-0000-000038380000}"/>
    <cellStyle name="Normal 4 2 3 3" xfId="1672" xr:uid="{00000000-0005-0000-0000-000039380000}"/>
    <cellStyle name="Normal 4 2 3 3 2" xfId="2511" xr:uid="{00000000-0005-0000-0000-00003A380000}"/>
    <cellStyle name="Normal 4 2 3 3 2 2" xfId="4201" xr:uid="{00000000-0005-0000-0000-00003B380000}"/>
    <cellStyle name="Normal 4 2 3 3 2 2 2" xfId="14274" xr:uid="{00000000-0005-0000-0000-00003C380000}"/>
    <cellStyle name="Normal 4 2 3 3 2 2 2 2" xfId="44605" xr:uid="{00000000-0005-0000-0000-00003D380000}"/>
    <cellStyle name="Normal 4 2 3 3 2 2 2 3" xfId="29372" xr:uid="{00000000-0005-0000-0000-00003E380000}"/>
    <cellStyle name="Normal 4 2 3 3 2 2 3" xfId="9254" xr:uid="{00000000-0005-0000-0000-00003F380000}"/>
    <cellStyle name="Normal 4 2 3 3 2 2 3 2" xfId="39588" xr:uid="{00000000-0005-0000-0000-000040380000}"/>
    <cellStyle name="Normal 4 2 3 3 2 2 3 3" xfId="24355" xr:uid="{00000000-0005-0000-0000-000041380000}"/>
    <cellStyle name="Normal 4 2 3 3 2 2 4" xfId="34575" xr:uid="{00000000-0005-0000-0000-000042380000}"/>
    <cellStyle name="Normal 4 2 3 3 2 2 5" xfId="19342" xr:uid="{00000000-0005-0000-0000-000043380000}"/>
    <cellStyle name="Normal 4 2 3 3 2 3" xfId="5893" xr:uid="{00000000-0005-0000-0000-000044380000}"/>
    <cellStyle name="Normal 4 2 3 3 2 3 2" xfId="15945" xr:uid="{00000000-0005-0000-0000-000045380000}"/>
    <cellStyle name="Normal 4 2 3 3 2 3 2 2" xfId="46276" xr:uid="{00000000-0005-0000-0000-000046380000}"/>
    <cellStyle name="Normal 4 2 3 3 2 3 2 3" xfId="31043" xr:uid="{00000000-0005-0000-0000-000047380000}"/>
    <cellStyle name="Normal 4 2 3 3 2 3 3" xfId="10925" xr:uid="{00000000-0005-0000-0000-000048380000}"/>
    <cellStyle name="Normal 4 2 3 3 2 3 3 2" xfId="41259" xr:uid="{00000000-0005-0000-0000-000049380000}"/>
    <cellStyle name="Normal 4 2 3 3 2 3 3 3" xfId="26026" xr:uid="{00000000-0005-0000-0000-00004A380000}"/>
    <cellStyle name="Normal 4 2 3 3 2 3 4" xfId="36246" xr:uid="{00000000-0005-0000-0000-00004B380000}"/>
    <cellStyle name="Normal 4 2 3 3 2 3 5" xfId="21013" xr:uid="{00000000-0005-0000-0000-00004C380000}"/>
    <cellStyle name="Normal 4 2 3 3 2 4" xfId="12603" xr:uid="{00000000-0005-0000-0000-00004D380000}"/>
    <cellStyle name="Normal 4 2 3 3 2 4 2" xfId="42934" xr:uid="{00000000-0005-0000-0000-00004E380000}"/>
    <cellStyle name="Normal 4 2 3 3 2 4 3" xfId="27701" xr:uid="{00000000-0005-0000-0000-00004F380000}"/>
    <cellStyle name="Normal 4 2 3 3 2 5" xfId="7582" xr:uid="{00000000-0005-0000-0000-000050380000}"/>
    <cellStyle name="Normal 4 2 3 3 2 5 2" xfId="37917" xr:uid="{00000000-0005-0000-0000-000051380000}"/>
    <cellStyle name="Normal 4 2 3 3 2 5 3" xfId="22684" xr:uid="{00000000-0005-0000-0000-000052380000}"/>
    <cellStyle name="Normal 4 2 3 3 2 6" xfId="32905" xr:uid="{00000000-0005-0000-0000-000053380000}"/>
    <cellStyle name="Normal 4 2 3 3 2 7" xfId="17671" xr:uid="{00000000-0005-0000-0000-000054380000}"/>
    <cellStyle name="Normal 4 2 3 3 3" xfId="3364" xr:uid="{00000000-0005-0000-0000-000055380000}"/>
    <cellStyle name="Normal 4 2 3 3 3 2" xfId="13438" xr:uid="{00000000-0005-0000-0000-000056380000}"/>
    <cellStyle name="Normal 4 2 3 3 3 2 2" xfId="43769" xr:uid="{00000000-0005-0000-0000-000057380000}"/>
    <cellStyle name="Normal 4 2 3 3 3 2 3" xfId="28536" xr:uid="{00000000-0005-0000-0000-000058380000}"/>
    <cellStyle name="Normal 4 2 3 3 3 3" xfId="8418" xr:uid="{00000000-0005-0000-0000-000059380000}"/>
    <cellStyle name="Normal 4 2 3 3 3 3 2" xfId="38752" xr:uid="{00000000-0005-0000-0000-00005A380000}"/>
    <cellStyle name="Normal 4 2 3 3 3 3 3" xfId="23519" xr:uid="{00000000-0005-0000-0000-00005B380000}"/>
    <cellStyle name="Normal 4 2 3 3 3 4" xfId="33739" xr:uid="{00000000-0005-0000-0000-00005C380000}"/>
    <cellStyle name="Normal 4 2 3 3 3 5" xfId="18506" xr:uid="{00000000-0005-0000-0000-00005D380000}"/>
    <cellStyle name="Normal 4 2 3 3 4" xfId="5057" xr:uid="{00000000-0005-0000-0000-00005E380000}"/>
    <cellStyle name="Normal 4 2 3 3 4 2" xfId="15109" xr:uid="{00000000-0005-0000-0000-00005F380000}"/>
    <cellStyle name="Normal 4 2 3 3 4 2 2" xfId="45440" xr:uid="{00000000-0005-0000-0000-000060380000}"/>
    <cellStyle name="Normal 4 2 3 3 4 2 3" xfId="30207" xr:uid="{00000000-0005-0000-0000-000061380000}"/>
    <cellStyle name="Normal 4 2 3 3 4 3" xfId="10089" xr:uid="{00000000-0005-0000-0000-000062380000}"/>
    <cellStyle name="Normal 4 2 3 3 4 3 2" xfId="40423" xr:uid="{00000000-0005-0000-0000-000063380000}"/>
    <cellStyle name="Normal 4 2 3 3 4 3 3" xfId="25190" xr:uid="{00000000-0005-0000-0000-000064380000}"/>
    <cellStyle name="Normal 4 2 3 3 4 4" xfId="35410" xr:uid="{00000000-0005-0000-0000-000065380000}"/>
    <cellStyle name="Normal 4 2 3 3 4 5" xfId="20177" xr:uid="{00000000-0005-0000-0000-000066380000}"/>
    <cellStyle name="Normal 4 2 3 3 5" xfId="11767" xr:uid="{00000000-0005-0000-0000-000067380000}"/>
    <cellStyle name="Normal 4 2 3 3 5 2" xfId="42098" xr:uid="{00000000-0005-0000-0000-000068380000}"/>
    <cellStyle name="Normal 4 2 3 3 5 3" xfId="26865" xr:uid="{00000000-0005-0000-0000-000069380000}"/>
    <cellStyle name="Normal 4 2 3 3 6" xfId="6746" xr:uid="{00000000-0005-0000-0000-00006A380000}"/>
    <cellStyle name="Normal 4 2 3 3 6 2" xfId="37081" xr:uid="{00000000-0005-0000-0000-00006B380000}"/>
    <cellStyle name="Normal 4 2 3 3 6 3" xfId="21848" xr:uid="{00000000-0005-0000-0000-00006C380000}"/>
    <cellStyle name="Normal 4 2 3 3 7" xfId="32069" xr:uid="{00000000-0005-0000-0000-00006D380000}"/>
    <cellStyle name="Normal 4 2 3 3 8" xfId="16835" xr:uid="{00000000-0005-0000-0000-00006E380000}"/>
    <cellStyle name="Normal 4 2 3 4" xfId="2093" xr:uid="{00000000-0005-0000-0000-00006F380000}"/>
    <cellStyle name="Normal 4 2 3 4 2" xfId="3783" xr:uid="{00000000-0005-0000-0000-000070380000}"/>
    <cellStyle name="Normal 4 2 3 4 2 2" xfId="13856" xr:uid="{00000000-0005-0000-0000-000071380000}"/>
    <cellStyle name="Normal 4 2 3 4 2 2 2" xfId="44187" xr:uid="{00000000-0005-0000-0000-000072380000}"/>
    <cellStyle name="Normal 4 2 3 4 2 2 3" xfId="28954" xr:uid="{00000000-0005-0000-0000-000073380000}"/>
    <cellStyle name="Normal 4 2 3 4 2 3" xfId="8836" xr:uid="{00000000-0005-0000-0000-000074380000}"/>
    <cellStyle name="Normal 4 2 3 4 2 3 2" xfId="39170" xr:uid="{00000000-0005-0000-0000-000075380000}"/>
    <cellStyle name="Normal 4 2 3 4 2 3 3" xfId="23937" xr:uid="{00000000-0005-0000-0000-000076380000}"/>
    <cellStyle name="Normal 4 2 3 4 2 4" xfId="34157" xr:uid="{00000000-0005-0000-0000-000077380000}"/>
    <cellStyle name="Normal 4 2 3 4 2 5" xfId="18924" xr:uid="{00000000-0005-0000-0000-000078380000}"/>
    <cellStyle name="Normal 4 2 3 4 3" xfId="5475" xr:uid="{00000000-0005-0000-0000-000079380000}"/>
    <cellStyle name="Normal 4 2 3 4 3 2" xfId="15527" xr:uid="{00000000-0005-0000-0000-00007A380000}"/>
    <cellStyle name="Normal 4 2 3 4 3 2 2" xfId="45858" xr:uid="{00000000-0005-0000-0000-00007B380000}"/>
    <cellStyle name="Normal 4 2 3 4 3 2 3" xfId="30625" xr:uid="{00000000-0005-0000-0000-00007C380000}"/>
    <cellStyle name="Normal 4 2 3 4 3 3" xfId="10507" xr:uid="{00000000-0005-0000-0000-00007D380000}"/>
    <cellStyle name="Normal 4 2 3 4 3 3 2" xfId="40841" xr:uid="{00000000-0005-0000-0000-00007E380000}"/>
    <cellStyle name="Normal 4 2 3 4 3 3 3" xfId="25608" xr:uid="{00000000-0005-0000-0000-00007F380000}"/>
    <cellStyle name="Normal 4 2 3 4 3 4" xfId="35828" xr:uid="{00000000-0005-0000-0000-000080380000}"/>
    <cellStyle name="Normal 4 2 3 4 3 5" xfId="20595" xr:uid="{00000000-0005-0000-0000-000081380000}"/>
    <cellStyle name="Normal 4 2 3 4 4" xfId="12185" xr:uid="{00000000-0005-0000-0000-000082380000}"/>
    <cellStyle name="Normal 4 2 3 4 4 2" xfId="42516" xr:uid="{00000000-0005-0000-0000-000083380000}"/>
    <cellStyle name="Normal 4 2 3 4 4 3" xfId="27283" xr:uid="{00000000-0005-0000-0000-000084380000}"/>
    <cellStyle name="Normal 4 2 3 4 5" xfId="7164" xr:uid="{00000000-0005-0000-0000-000085380000}"/>
    <cellStyle name="Normal 4 2 3 4 5 2" xfId="37499" xr:uid="{00000000-0005-0000-0000-000086380000}"/>
    <cellStyle name="Normal 4 2 3 4 5 3" xfId="22266" xr:uid="{00000000-0005-0000-0000-000087380000}"/>
    <cellStyle name="Normal 4 2 3 4 6" xfId="32487" xr:uid="{00000000-0005-0000-0000-000088380000}"/>
    <cellStyle name="Normal 4 2 3 4 7" xfId="17253" xr:uid="{00000000-0005-0000-0000-000089380000}"/>
    <cellStyle name="Normal 4 2 3 5" xfId="2946" xr:uid="{00000000-0005-0000-0000-00008A380000}"/>
    <cellStyle name="Normal 4 2 3 5 2" xfId="13020" xr:uid="{00000000-0005-0000-0000-00008B380000}"/>
    <cellStyle name="Normal 4 2 3 5 2 2" xfId="43351" xr:uid="{00000000-0005-0000-0000-00008C380000}"/>
    <cellStyle name="Normal 4 2 3 5 2 3" xfId="28118" xr:uid="{00000000-0005-0000-0000-00008D380000}"/>
    <cellStyle name="Normal 4 2 3 5 3" xfId="8000" xr:uid="{00000000-0005-0000-0000-00008E380000}"/>
    <cellStyle name="Normal 4 2 3 5 3 2" xfId="38334" xr:uid="{00000000-0005-0000-0000-00008F380000}"/>
    <cellStyle name="Normal 4 2 3 5 3 3" xfId="23101" xr:uid="{00000000-0005-0000-0000-000090380000}"/>
    <cellStyle name="Normal 4 2 3 5 4" xfId="33321" xr:uid="{00000000-0005-0000-0000-000091380000}"/>
    <cellStyle name="Normal 4 2 3 5 5" xfId="18088" xr:uid="{00000000-0005-0000-0000-000092380000}"/>
    <cellStyle name="Normal 4 2 3 6" xfId="4639" xr:uid="{00000000-0005-0000-0000-000093380000}"/>
    <cellStyle name="Normal 4 2 3 6 2" xfId="14691" xr:uid="{00000000-0005-0000-0000-000094380000}"/>
    <cellStyle name="Normal 4 2 3 6 2 2" xfId="45022" xr:uid="{00000000-0005-0000-0000-000095380000}"/>
    <cellStyle name="Normal 4 2 3 6 2 3" xfId="29789" xr:uid="{00000000-0005-0000-0000-000096380000}"/>
    <cellStyle name="Normal 4 2 3 6 3" xfId="9671" xr:uid="{00000000-0005-0000-0000-000097380000}"/>
    <cellStyle name="Normal 4 2 3 6 3 2" xfId="40005" xr:uid="{00000000-0005-0000-0000-000098380000}"/>
    <cellStyle name="Normal 4 2 3 6 3 3" xfId="24772" xr:uid="{00000000-0005-0000-0000-000099380000}"/>
    <cellStyle name="Normal 4 2 3 6 4" xfId="34992" xr:uid="{00000000-0005-0000-0000-00009A380000}"/>
    <cellStyle name="Normal 4 2 3 6 5" xfId="19759" xr:uid="{00000000-0005-0000-0000-00009B380000}"/>
    <cellStyle name="Normal 4 2 3 7" xfId="11349" xr:uid="{00000000-0005-0000-0000-00009C380000}"/>
    <cellStyle name="Normal 4 2 3 7 2" xfId="41680" xr:uid="{00000000-0005-0000-0000-00009D380000}"/>
    <cellStyle name="Normal 4 2 3 7 3" xfId="26447" xr:uid="{00000000-0005-0000-0000-00009E380000}"/>
    <cellStyle name="Normal 4 2 3 8" xfId="6328" xr:uid="{00000000-0005-0000-0000-00009F380000}"/>
    <cellStyle name="Normal 4 2 3 8 2" xfId="36663" xr:uid="{00000000-0005-0000-0000-0000A0380000}"/>
    <cellStyle name="Normal 4 2 3 8 3" xfId="21430" xr:uid="{00000000-0005-0000-0000-0000A1380000}"/>
    <cellStyle name="Normal 4 2 3 9" xfId="31652" xr:uid="{00000000-0005-0000-0000-0000A2380000}"/>
    <cellStyle name="Normal 4 2 4" xfId="1353" xr:uid="{00000000-0005-0000-0000-0000A3380000}"/>
    <cellStyle name="Normal 4 2 4 2" xfId="1776" xr:uid="{00000000-0005-0000-0000-0000A4380000}"/>
    <cellStyle name="Normal 4 2 4 2 2" xfId="2615" xr:uid="{00000000-0005-0000-0000-0000A5380000}"/>
    <cellStyle name="Normal 4 2 4 2 2 2" xfId="4305" xr:uid="{00000000-0005-0000-0000-0000A6380000}"/>
    <cellStyle name="Normal 4 2 4 2 2 2 2" xfId="14378" xr:uid="{00000000-0005-0000-0000-0000A7380000}"/>
    <cellStyle name="Normal 4 2 4 2 2 2 2 2" xfId="44709" xr:uid="{00000000-0005-0000-0000-0000A8380000}"/>
    <cellStyle name="Normal 4 2 4 2 2 2 2 3" xfId="29476" xr:uid="{00000000-0005-0000-0000-0000A9380000}"/>
    <cellStyle name="Normal 4 2 4 2 2 2 3" xfId="9358" xr:uid="{00000000-0005-0000-0000-0000AA380000}"/>
    <cellStyle name="Normal 4 2 4 2 2 2 3 2" xfId="39692" xr:uid="{00000000-0005-0000-0000-0000AB380000}"/>
    <cellStyle name="Normal 4 2 4 2 2 2 3 3" xfId="24459" xr:uid="{00000000-0005-0000-0000-0000AC380000}"/>
    <cellStyle name="Normal 4 2 4 2 2 2 4" xfId="34679" xr:uid="{00000000-0005-0000-0000-0000AD380000}"/>
    <cellStyle name="Normal 4 2 4 2 2 2 5" xfId="19446" xr:uid="{00000000-0005-0000-0000-0000AE380000}"/>
    <cellStyle name="Normal 4 2 4 2 2 3" xfId="5997" xr:uid="{00000000-0005-0000-0000-0000AF380000}"/>
    <cellStyle name="Normal 4 2 4 2 2 3 2" xfId="16049" xr:uid="{00000000-0005-0000-0000-0000B0380000}"/>
    <cellStyle name="Normal 4 2 4 2 2 3 2 2" xfId="46380" xr:uid="{00000000-0005-0000-0000-0000B1380000}"/>
    <cellStyle name="Normal 4 2 4 2 2 3 2 3" xfId="31147" xr:uid="{00000000-0005-0000-0000-0000B2380000}"/>
    <cellStyle name="Normal 4 2 4 2 2 3 3" xfId="11029" xr:uid="{00000000-0005-0000-0000-0000B3380000}"/>
    <cellStyle name="Normal 4 2 4 2 2 3 3 2" xfId="41363" xr:uid="{00000000-0005-0000-0000-0000B4380000}"/>
    <cellStyle name="Normal 4 2 4 2 2 3 3 3" xfId="26130" xr:uid="{00000000-0005-0000-0000-0000B5380000}"/>
    <cellStyle name="Normal 4 2 4 2 2 3 4" xfId="36350" xr:uid="{00000000-0005-0000-0000-0000B6380000}"/>
    <cellStyle name="Normal 4 2 4 2 2 3 5" xfId="21117" xr:uid="{00000000-0005-0000-0000-0000B7380000}"/>
    <cellStyle name="Normal 4 2 4 2 2 4" xfId="12707" xr:uid="{00000000-0005-0000-0000-0000B8380000}"/>
    <cellStyle name="Normal 4 2 4 2 2 4 2" xfId="43038" xr:uid="{00000000-0005-0000-0000-0000B9380000}"/>
    <cellStyle name="Normal 4 2 4 2 2 4 3" xfId="27805" xr:uid="{00000000-0005-0000-0000-0000BA380000}"/>
    <cellStyle name="Normal 4 2 4 2 2 5" xfId="7686" xr:uid="{00000000-0005-0000-0000-0000BB380000}"/>
    <cellStyle name="Normal 4 2 4 2 2 5 2" xfId="38021" xr:uid="{00000000-0005-0000-0000-0000BC380000}"/>
    <cellStyle name="Normal 4 2 4 2 2 5 3" xfId="22788" xr:uid="{00000000-0005-0000-0000-0000BD380000}"/>
    <cellStyle name="Normal 4 2 4 2 2 6" xfId="33009" xr:uid="{00000000-0005-0000-0000-0000BE380000}"/>
    <cellStyle name="Normal 4 2 4 2 2 7" xfId="17775" xr:uid="{00000000-0005-0000-0000-0000BF380000}"/>
    <cellStyle name="Normal 4 2 4 2 3" xfId="3468" xr:uid="{00000000-0005-0000-0000-0000C0380000}"/>
    <cellStyle name="Normal 4 2 4 2 3 2" xfId="13542" xr:uid="{00000000-0005-0000-0000-0000C1380000}"/>
    <cellStyle name="Normal 4 2 4 2 3 2 2" xfId="43873" xr:uid="{00000000-0005-0000-0000-0000C2380000}"/>
    <cellStyle name="Normal 4 2 4 2 3 2 3" xfId="28640" xr:uid="{00000000-0005-0000-0000-0000C3380000}"/>
    <cellStyle name="Normal 4 2 4 2 3 3" xfId="8522" xr:uid="{00000000-0005-0000-0000-0000C4380000}"/>
    <cellStyle name="Normal 4 2 4 2 3 3 2" xfId="38856" xr:uid="{00000000-0005-0000-0000-0000C5380000}"/>
    <cellStyle name="Normal 4 2 4 2 3 3 3" xfId="23623" xr:uid="{00000000-0005-0000-0000-0000C6380000}"/>
    <cellStyle name="Normal 4 2 4 2 3 4" xfId="33843" xr:uid="{00000000-0005-0000-0000-0000C7380000}"/>
    <cellStyle name="Normal 4 2 4 2 3 5" xfId="18610" xr:uid="{00000000-0005-0000-0000-0000C8380000}"/>
    <cellStyle name="Normal 4 2 4 2 4" xfId="5161" xr:uid="{00000000-0005-0000-0000-0000C9380000}"/>
    <cellStyle name="Normal 4 2 4 2 4 2" xfId="15213" xr:uid="{00000000-0005-0000-0000-0000CA380000}"/>
    <cellStyle name="Normal 4 2 4 2 4 2 2" xfId="45544" xr:uid="{00000000-0005-0000-0000-0000CB380000}"/>
    <cellStyle name="Normal 4 2 4 2 4 2 3" xfId="30311" xr:uid="{00000000-0005-0000-0000-0000CC380000}"/>
    <cellStyle name="Normal 4 2 4 2 4 3" xfId="10193" xr:uid="{00000000-0005-0000-0000-0000CD380000}"/>
    <cellStyle name="Normal 4 2 4 2 4 3 2" xfId="40527" xr:uid="{00000000-0005-0000-0000-0000CE380000}"/>
    <cellStyle name="Normal 4 2 4 2 4 3 3" xfId="25294" xr:uid="{00000000-0005-0000-0000-0000CF380000}"/>
    <cellStyle name="Normal 4 2 4 2 4 4" xfId="35514" xr:uid="{00000000-0005-0000-0000-0000D0380000}"/>
    <cellStyle name="Normal 4 2 4 2 4 5" xfId="20281" xr:uid="{00000000-0005-0000-0000-0000D1380000}"/>
    <cellStyle name="Normal 4 2 4 2 5" xfId="11871" xr:uid="{00000000-0005-0000-0000-0000D2380000}"/>
    <cellStyle name="Normal 4 2 4 2 5 2" xfId="42202" xr:uid="{00000000-0005-0000-0000-0000D3380000}"/>
    <cellStyle name="Normal 4 2 4 2 5 3" xfId="26969" xr:uid="{00000000-0005-0000-0000-0000D4380000}"/>
    <cellStyle name="Normal 4 2 4 2 6" xfId="6850" xr:uid="{00000000-0005-0000-0000-0000D5380000}"/>
    <cellStyle name="Normal 4 2 4 2 6 2" xfId="37185" xr:uid="{00000000-0005-0000-0000-0000D6380000}"/>
    <cellStyle name="Normal 4 2 4 2 6 3" xfId="21952" xr:uid="{00000000-0005-0000-0000-0000D7380000}"/>
    <cellStyle name="Normal 4 2 4 2 7" xfId="32173" xr:uid="{00000000-0005-0000-0000-0000D8380000}"/>
    <cellStyle name="Normal 4 2 4 2 8" xfId="16939" xr:uid="{00000000-0005-0000-0000-0000D9380000}"/>
    <cellStyle name="Normal 4 2 4 3" xfId="2197" xr:uid="{00000000-0005-0000-0000-0000DA380000}"/>
    <cellStyle name="Normal 4 2 4 3 2" xfId="3887" xr:uid="{00000000-0005-0000-0000-0000DB380000}"/>
    <cellStyle name="Normal 4 2 4 3 2 2" xfId="13960" xr:uid="{00000000-0005-0000-0000-0000DC380000}"/>
    <cellStyle name="Normal 4 2 4 3 2 2 2" xfId="44291" xr:uid="{00000000-0005-0000-0000-0000DD380000}"/>
    <cellStyle name="Normal 4 2 4 3 2 2 3" xfId="29058" xr:uid="{00000000-0005-0000-0000-0000DE380000}"/>
    <cellStyle name="Normal 4 2 4 3 2 3" xfId="8940" xr:uid="{00000000-0005-0000-0000-0000DF380000}"/>
    <cellStyle name="Normal 4 2 4 3 2 3 2" xfId="39274" xr:uid="{00000000-0005-0000-0000-0000E0380000}"/>
    <cellStyle name="Normal 4 2 4 3 2 3 3" xfId="24041" xr:uid="{00000000-0005-0000-0000-0000E1380000}"/>
    <cellStyle name="Normal 4 2 4 3 2 4" xfId="34261" xr:uid="{00000000-0005-0000-0000-0000E2380000}"/>
    <cellStyle name="Normal 4 2 4 3 2 5" xfId="19028" xr:uid="{00000000-0005-0000-0000-0000E3380000}"/>
    <cellStyle name="Normal 4 2 4 3 3" xfId="5579" xr:uid="{00000000-0005-0000-0000-0000E4380000}"/>
    <cellStyle name="Normal 4 2 4 3 3 2" xfId="15631" xr:uid="{00000000-0005-0000-0000-0000E5380000}"/>
    <cellStyle name="Normal 4 2 4 3 3 2 2" xfId="45962" xr:uid="{00000000-0005-0000-0000-0000E6380000}"/>
    <cellStyle name="Normal 4 2 4 3 3 2 3" xfId="30729" xr:uid="{00000000-0005-0000-0000-0000E7380000}"/>
    <cellStyle name="Normal 4 2 4 3 3 3" xfId="10611" xr:uid="{00000000-0005-0000-0000-0000E8380000}"/>
    <cellStyle name="Normal 4 2 4 3 3 3 2" xfId="40945" xr:uid="{00000000-0005-0000-0000-0000E9380000}"/>
    <cellStyle name="Normal 4 2 4 3 3 3 3" xfId="25712" xr:uid="{00000000-0005-0000-0000-0000EA380000}"/>
    <cellStyle name="Normal 4 2 4 3 3 4" xfId="35932" xr:uid="{00000000-0005-0000-0000-0000EB380000}"/>
    <cellStyle name="Normal 4 2 4 3 3 5" xfId="20699" xr:uid="{00000000-0005-0000-0000-0000EC380000}"/>
    <cellStyle name="Normal 4 2 4 3 4" xfId="12289" xr:uid="{00000000-0005-0000-0000-0000ED380000}"/>
    <cellStyle name="Normal 4 2 4 3 4 2" xfId="42620" xr:uid="{00000000-0005-0000-0000-0000EE380000}"/>
    <cellStyle name="Normal 4 2 4 3 4 3" xfId="27387" xr:uid="{00000000-0005-0000-0000-0000EF380000}"/>
    <cellStyle name="Normal 4 2 4 3 5" xfId="7268" xr:uid="{00000000-0005-0000-0000-0000F0380000}"/>
    <cellStyle name="Normal 4 2 4 3 5 2" xfId="37603" xr:uid="{00000000-0005-0000-0000-0000F1380000}"/>
    <cellStyle name="Normal 4 2 4 3 5 3" xfId="22370" xr:uid="{00000000-0005-0000-0000-0000F2380000}"/>
    <cellStyle name="Normal 4 2 4 3 6" xfId="32591" xr:uid="{00000000-0005-0000-0000-0000F3380000}"/>
    <cellStyle name="Normal 4 2 4 3 7" xfId="17357" xr:uid="{00000000-0005-0000-0000-0000F4380000}"/>
    <cellStyle name="Normal 4 2 4 4" xfId="3050" xr:uid="{00000000-0005-0000-0000-0000F5380000}"/>
    <cellStyle name="Normal 4 2 4 4 2" xfId="13124" xr:uid="{00000000-0005-0000-0000-0000F6380000}"/>
    <cellStyle name="Normal 4 2 4 4 2 2" xfId="43455" xr:uid="{00000000-0005-0000-0000-0000F7380000}"/>
    <cellStyle name="Normal 4 2 4 4 2 3" xfId="28222" xr:uid="{00000000-0005-0000-0000-0000F8380000}"/>
    <cellStyle name="Normal 4 2 4 4 3" xfId="8104" xr:uid="{00000000-0005-0000-0000-0000F9380000}"/>
    <cellStyle name="Normal 4 2 4 4 3 2" xfId="38438" xr:uid="{00000000-0005-0000-0000-0000FA380000}"/>
    <cellStyle name="Normal 4 2 4 4 3 3" xfId="23205" xr:uid="{00000000-0005-0000-0000-0000FB380000}"/>
    <cellStyle name="Normal 4 2 4 4 4" xfId="33425" xr:uid="{00000000-0005-0000-0000-0000FC380000}"/>
    <cellStyle name="Normal 4 2 4 4 5" xfId="18192" xr:uid="{00000000-0005-0000-0000-0000FD380000}"/>
    <cellStyle name="Normal 4 2 4 5" xfId="4743" xr:uid="{00000000-0005-0000-0000-0000FE380000}"/>
    <cellStyle name="Normal 4 2 4 5 2" xfId="14795" xr:uid="{00000000-0005-0000-0000-0000FF380000}"/>
    <cellStyle name="Normal 4 2 4 5 2 2" xfId="45126" xr:uid="{00000000-0005-0000-0000-000000390000}"/>
    <cellStyle name="Normal 4 2 4 5 2 3" xfId="29893" xr:uid="{00000000-0005-0000-0000-000001390000}"/>
    <cellStyle name="Normal 4 2 4 5 3" xfId="9775" xr:uid="{00000000-0005-0000-0000-000002390000}"/>
    <cellStyle name="Normal 4 2 4 5 3 2" xfId="40109" xr:uid="{00000000-0005-0000-0000-000003390000}"/>
    <cellStyle name="Normal 4 2 4 5 3 3" xfId="24876" xr:uid="{00000000-0005-0000-0000-000004390000}"/>
    <cellStyle name="Normal 4 2 4 5 4" xfId="35096" xr:uid="{00000000-0005-0000-0000-000005390000}"/>
    <cellStyle name="Normal 4 2 4 5 5" xfId="19863" xr:uid="{00000000-0005-0000-0000-000006390000}"/>
    <cellStyle name="Normal 4 2 4 6" xfId="11453" xr:uid="{00000000-0005-0000-0000-000007390000}"/>
    <cellStyle name="Normal 4 2 4 6 2" xfId="41784" xr:uid="{00000000-0005-0000-0000-000008390000}"/>
    <cellStyle name="Normal 4 2 4 6 3" xfId="26551" xr:uid="{00000000-0005-0000-0000-000009390000}"/>
    <cellStyle name="Normal 4 2 4 7" xfId="6432" xr:uid="{00000000-0005-0000-0000-00000A390000}"/>
    <cellStyle name="Normal 4 2 4 7 2" xfId="36767" xr:uid="{00000000-0005-0000-0000-00000B390000}"/>
    <cellStyle name="Normal 4 2 4 7 3" xfId="21534" xr:uid="{00000000-0005-0000-0000-00000C390000}"/>
    <cellStyle name="Normal 4 2 4 8" xfId="31755" xr:uid="{00000000-0005-0000-0000-00000D390000}"/>
    <cellStyle name="Normal 4 2 4 9" xfId="16521" xr:uid="{00000000-0005-0000-0000-00000E390000}"/>
    <cellStyle name="Normal 4 2 5" xfId="1566" xr:uid="{00000000-0005-0000-0000-00000F390000}"/>
    <cellStyle name="Normal 4 2 5 2" xfId="2407" xr:uid="{00000000-0005-0000-0000-000010390000}"/>
    <cellStyle name="Normal 4 2 5 2 2" xfId="4097" xr:uid="{00000000-0005-0000-0000-000011390000}"/>
    <cellStyle name="Normal 4 2 5 2 2 2" xfId="14170" xr:uid="{00000000-0005-0000-0000-000012390000}"/>
    <cellStyle name="Normal 4 2 5 2 2 2 2" xfId="44501" xr:uid="{00000000-0005-0000-0000-000013390000}"/>
    <cellStyle name="Normal 4 2 5 2 2 2 3" xfId="29268" xr:uid="{00000000-0005-0000-0000-000014390000}"/>
    <cellStyle name="Normal 4 2 5 2 2 3" xfId="9150" xr:uid="{00000000-0005-0000-0000-000015390000}"/>
    <cellStyle name="Normal 4 2 5 2 2 3 2" xfId="39484" xr:uid="{00000000-0005-0000-0000-000016390000}"/>
    <cellStyle name="Normal 4 2 5 2 2 3 3" xfId="24251" xr:uid="{00000000-0005-0000-0000-000017390000}"/>
    <cellStyle name="Normal 4 2 5 2 2 4" xfId="34471" xr:uid="{00000000-0005-0000-0000-000018390000}"/>
    <cellStyle name="Normal 4 2 5 2 2 5" xfId="19238" xr:uid="{00000000-0005-0000-0000-000019390000}"/>
    <cellStyle name="Normal 4 2 5 2 3" xfId="5789" xr:uid="{00000000-0005-0000-0000-00001A390000}"/>
    <cellStyle name="Normal 4 2 5 2 3 2" xfId="15841" xr:uid="{00000000-0005-0000-0000-00001B390000}"/>
    <cellStyle name="Normal 4 2 5 2 3 2 2" xfId="46172" xr:uid="{00000000-0005-0000-0000-00001C390000}"/>
    <cellStyle name="Normal 4 2 5 2 3 2 3" xfId="30939" xr:uid="{00000000-0005-0000-0000-00001D390000}"/>
    <cellStyle name="Normal 4 2 5 2 3 3" xfId="10821" xr:uid="{00000000-0005-0000-0000-00001E390000}"/>
    <cellStyle name="Normal 4 2 5 2 3 3 2" xfId="41155" xr:uid="{00000000-0005-0000-0000-00001F390000}"/>
    <cellStyle name="Normal 4 2 5 2 3 3 3" xfId="25922" xr:uid="{00000000-0005-0000-0000-000020390000}"/>
    <cellStyle name="Normal 4 2 5 2 3 4" xfId="36142" xr:uid="{00000000-0005-0000-0000-000021390000}"/>
    <cellStyle name="Normal 4 2 5 2 3 5" xfId="20909" xr:uid="{00000000-0005-0000-0000-000022390000}"/>
    <cellStyle name="Normal 4 2 5 2 4" xfId="12499" xr:uid="{00000000-0005-0000-0000-000023390000}"/>
    <cellStyle name="Normal 4 2 5 2 4 2" xfId="42830" xr:uid="{00000000-0005-0000-0000-000024390000}"/>
    <cellStyle name="Normal 4 2 5 2 4 3" xfId="27597" xr:uid="{00000000-0005-0000-0000-000025390000}"/>
    <cellStyle name="Normal 4 2 5 2 5" xfId="7478" xr:uid="{00000000-0005-0000-0000-000026390000}"/>
    <cellStyle name="Normal 4 2 5 2 5 2" xfId="37813" xr:uid="{00000000-0005-0000-0000-000027390000}"/>
    <cellStyle name="Normal 4 2 5 2 5 3" xfId="22580" xr:uid="{00000000-0005-0000-0000-000028390000}"/>
    <cellStyle name="Normal 4 2 5 2 6" xfId="32801" xr:uid="{00000000-0005-0000-0000-000029390000}"/>
    <cellStyle name="Normal 4 2 5 2 7" xfId="17567" xr:uid="{00000000-0005-0000-0000-00002A390000}"/>
    <cellStyle name="Normal 4 2 5 3" xfId="3260" xr:uid="{00000000-0005-0000-0000-00002B390000}"/>
    <cellStyle name="Normal 4 2 5 3 2" xfId="13334" xr:uid="{00000000-0005-0000-0000-00002C390000}"/>
    <cellStyle name="Normal 4 2 5 3 2 2" xfId="43665" xr:uid="{00000000-0005-0000-0000-00002D390000}"/>
    <cellStyle name="Normal 4 2 5 3 2 3" xfId="28432" xr:uid="{00000000-0005-0000-0000-00002E390000}"/>
    <cellStyle name="Normal 4 2 5 3 3" xfId="8314" xr:uid="{00000000-0005-0000-0000-00002F390000}"/>
    <cellStyle name="Normal 4 2 5 3 3 2" xfId="38648" xr:uid="{00000000-0005-0000-0000-000030390000}"/>
    <cellStyle name="Normal 4 2 5 3 3 3" xfId="23415" xr:uid="{00000000-0005-0000-0000-000031390000}"/>
    <cellStyle name="Normal 4 2 5 3 4" xfId="33635" xr:uid="{00000000-0005-0000-0000-000032390000}"/>
    <cellStyle name="Normal 4 2 5 3 5" xfId="18402" xr:uid="{00000000-0005-0000-0000-000033390000}"/>
    <cellStyle name="Normal 4 2 5 4" xfId="4953" xr:uid="{00000000-0005-0000-0000-000034390000}"/>
    <cellStyle name="Normal 4 2 5 4 2" xfId="15005" xr:uid="{00000000-0005-0000-0000-000035390000}"/>
    <cellStyle name="Normal 4 2 5 4 2 2" xfId="45336" xr:uid="{00000000-0005-0000-0000-000036390000}"/>
    <cellStyle name="Normal 4 2 5 4 2 3" xfId="30103" xr:uid="{00000000-0005-0000-0000-000037390000}"/>
    <cellStyle name="Normal 4 2 5 4 3" xfId="9985" xr:uid="{00000000-0005-0000-0000-000038390000}"/>
    <cellStyle name="Normal 4 2 5 4 3 2" xfId="40319" xr:uid="{00000000-0005-0000-0000-000039390000}"/>
    <cellStyle name="Normal 4 2 5 4 3 3" xfId="25086" xr:uid="{00000000-0005-0000-0000-00003A390000}"/>
    <cellStyle name="Normal 4 2 5 4 4" xfId="35306" xr:uid="{00000000-0005-0000-0000-00003B390000}"/>
    <cellStyle name="Normal 4 2 5 4 5" xfId="20073" xr:uid="{00000000-0005-0000-0000-00003C390000}"/>
    <cellStyle name="Normal 4 2 5 5" xfId="11663" xr:uid="{00000000-0005-0000-0000-00003D390000}"/>
    <cellStyle name="Normal 4 2 5 5 2" xfId="41994" xr:uid="{00000000-0005-0000-0000-00003E390000}"/>
    <cellStyle name="Normal 4 2 5 5 3" xfId="26761" xr:uid="{00000000-0005-0000-0000-00003F390000}"/>
    <cellStyle name="Normal 4 2 5 6" xfId="6642" xr:uid="{00000000-0005-0000-0000-000040390000}"/>
    <cellStyle name="Normal 4 2 5 6 2" xfId="36977" xr:uid="{00000000-0005-0000-0000-000041390000}"/>
    <cellStyle name="Normal 4 2 5 6 3" xfId="21744" xr:uid="{00000000-0005-0000-0000-000042390000}"/>
    <cellStyle name="Normal 4 2 5 7" xfId="31965" xr:uid="{00000000-0005-0000-0000-000043390000}"/>
    <cellStyle name="Normal 4 2 5 8" xfId="16731" xr:uid="{00000000-0005-0000-0000-000044390000}"/>
    <cellStyle name="Normal 4 2 6" xfId="1987" xr:uid="{00000000-0005-0000-0000-000045390000}"/>
    <cellStyle name="Normal 4 2 6 2" xfId="3679" xr:uid="{00000000-0005-0000-0000-000046390000}"/>
    <cellStyle name="Normal 4 2 6 2 2" xfId="13752" xr:uid="{00000000-0005-0000-0000-000047390000}"/>
    <cellStyle name="Normal 4 2 6 2 2 2" xfId="44083" xr:uid="{00000000-0005-0000-0000-000048390000}"/>
    <cellStyle name="Normal 4 2 6 2 2 3" xfId="28850" xr:uid="{00000000-0005-0000-0000-000049390000}"/>
    <cellStyle name="Normal 4 2 6 2 3" xfId="8732" xr:uid="{00000000-0005-0000-0000-00004A390000}"/>
    <cellStyle name="Normal 4 2 6 2 3 2" xfId="39066" xr:uid="{00000000-0005-0000-0000-00004B390000}"/>
    <cellStyle name="Normal 4 2 6 2 3 3" xfId="23833" xr:uid="{00000000-0005-0000-0000-00004C390000}"/>
    <cellStyle name="Normal 4 2 6 2 4" xfId="34053" xr:uid="{00000000-0005-0000-0000-00004D390000}"/>
    <cellStyle name="Normal 4 2 6 2 5" xfId="18820" xr:uid="{00000000-0005-0000-0000-00004E390000}"/>
    <cellStyle name="Normal 4 2 6 3" xfId="5371" xr:uid="{00000000-0005-0000-0000-00004F390000}"/>
    <cellStyle name="Normal 4 2 6 3 2" xfId="15423" xr:uid="{00000000-0005-0000-0000-000050390000}"/>
    <cellStyle name="Normal 4 2 6 3 2 2" xfId="45754" xr:uid="{00000000-0005-0000-0000-000051390000}"/>
    <cellStyle name="Normal 4 2 6 3 2 3" xfId="30521" xr:uid="{00000000-0005-0000-0000-000052390000}"/>
    <cellStyle name="Normal 4 2 6 3 3" xfId="10403" xr:uid="{00000000-0005-0000-0000-000053390000}"/>
    <cellStyle name="Normal 4 2 6 3 3 2" xfId="40737" xr:uid="{00000000-0005-0000-0000-000054390000}"/>
    <cellStyle name="Normal 4 2 6 3 3 3" xfId="25504" xr:uid="{00000000-0005-0000-0000-000055390000}"/>
    <cellStyle name="Normal 4 2 6 3 4" xfId="35724" xr:uid="{00000000-0005-0000-0000-000056390000}"/>
    <cellStyle name="Normal 4 2 6 3 5" xfId="20491" xr:uid="{00000000-0005-0000-0000-000057390000}"/>
    <cellStyle name="Normal 4 2 6 4" xfId="12081" xr:uid="{00000000-0005-0000-0000-000058390000}"/>
    <cellStyle name="Normal 4 2 6 4 2" xfId="42412" xr:uid="{00000000-0005-0000-0000-000059390000}"/>
    <cellStyle name="Normal 4 2 6 4 3" xfId="27179" xr:uid="{00000000-0005-0000-0000-00005A390000}"/>
    <cellStyle name="Normal 4 2 6 5" xfId="7060" xr:uid="{00000000-0005-0000-0000-00005B390000}"/>
    <cellStyle name="Normal 4 2 6 5 2" xfId="37395" xr:uid="{00000000-0005-0000-0000-00005C390000}"/>
    <cellStyle name="Normal 4 2 6 5 3" xfId="22162" xr:uid="{00000000-0005-0000-0000-00005D390000}"/>
    <cellStyle name="Normal 4 2 6 6" xfId="32383" xr:uid="{00000000-0005-0000-0000-00005E390000}"/>
    <cellStyle name="Normal 4 2 6 7" xfId="17149" xr:uid="{00000000-0005-0000-0000-00005F390000}"/>
    <cellStyle name="Normal 4 2 7" xfId="2838" xr:uid="{00000000-0005-0000-0000-000060390000}"/>
    <cellStyle name="Normal 4 2 7 2" xfId="12916" xr:uid="{00000000-0005-0000-0000-000061390000}"/>
    <cellStyle name="Normal 4 2 7 2 2" xfId="43247" xr:uid="{00000000-0005-0000-0000-000062390000}"/>
    <cellStyle name="Normal 4 2 7 2 3" xfId="28014" xr:uid="{00000000-0005-0000-0000-000063390000}"/>
    <cellStyle name="Normal 4 2 7 3" xfId="7896" xr:uid="{00000000-0005-0000-0000-000064390000}"/>
    <cellStyle name="Normal 4 2 7 3 2" xfId="38230" xr:uid="{00000000-0005-0000-0000-000065390000}"/>
    <cellStyle name="Normal 4 2 7 3 3" xfId="22997" xr:uid="{00000000-0005-0000-0000-000066390000}"/>
    <cellStyle name="Normal 4 2 7 4" xfId="33217" xr:uid="{00000000-0005-0000-0000-000067390000}"/>
    <cellStyle name="Normal 4 2 7 5" xfId="17984" xr:uid="{00000000-0005-0000-0000-000068390000}"/>
    <cellStyle name="Normal 4 2 8" xfId="4532" xr:uid="{00000000-0005-0000-0000-000069390000}"/>
    <cellStyle name="Normal 4 2 8 2" xfId="14587" xr:uid="{00000000-0005-0000-0000-00006A390000}"/>
    <cellStyle name="Normal 4 2 8 2 2" xfId="44918" xr:uid="{00000000-0005-0000-0000-00006B390000}"/>
    <cellStyle name="Normal 4 2 8 2 3" xfId="29685" xr:uid="{00000000-0005-0000-0000-00006C390000}"/>
    <cellStyle name="Normal 4 2 8 3" xfId="9567" xr:uid="{00000000-0005-0000-0000-00006D390000}"/>
    <cellStyle name="Normal 4 2 8 3 2" xfId="39901" xr:uid="{00000000-0005-0000-0000-00006E390000}"/>
    <cellStyle name="Normal 4 2 8 3 3" xfId="24668" xr:uid="{00000000-0005-0000-0000-00006F390000}"/>
    <cellStyle name="Normal 4 2 8 4" xfId="34888" xr:uid="{00000000-0005-0000-0000-000070390000}"/>
    <cellStyle name="Normal 4 2 8 5" xfId="19655" xr:uid="{00000000-0005-0000-0000-000071390000}"/>
    <cellStyle name="Normal 4 2 9" xfId="11243" xr:uid="{00000000-0005-0000-0000-000072390000}"/>
    <cellStyle name="Normal 4 2 9 2" xfId="41576" xr:uid="{00000000-0005-0000-0000-000073390000}"/>
    <cellStyle name="Normal 4 2 9 3" xfId="26343" xr:uid="{00000000-0005-0000-0000-000074390000}"/>
    <cellStyle name="Normal 4 3" xfId="416" xr:uid="{00000000-0005-0000-0000-000075390000}"/>
    <cellStyle name="Normal 4 4" xfId="31514" xr:uid="{00000000-0005-0000-0000-000076390000}"/>
    <cellStyle name="Normal 4 5" xfId="46800" xr:uid="{00000000-0005-0000-0000-000077390000}"/>
    <cellStyle name="Normal 40" xfId="171" xr:uid="{00000000-0005-0000-0000-000078390000}"/>
    <cellStyle name="Normal 40 2" xfId="860" xr:uid="{00000000-0005-0000-0000-000079390000}"/>
    <cellStyle name="Normal 40 2 10" xfId="6223" xr:uid="{00000000-0005-0000-0000-00007A390000}"/>
    <cellStyle name="Normal 40 2 10 2" xfId="36560" xr:uid="{00000000-0005-0000-0000-00007B390000}"/>
    <cellStyle name="Normal 40 2 10 3" xfId="21327" xr:uid="{00000000-0005-0000-0000-00007C390000}"/>
    <cellStyle name="Normal 40 2 11" xfId="31551" xr:uid="{00000000-0005-0000-0000-00007D390000}"/>
    <cellStyle name="Normal 40 2 12" xfId="16312" xr:uid="{00000000-0005-0000-0000-00007E390000}"/>
    <cellStyle name="Normal 40 2 2" xfId="1187" xr:uid="{00000000-0005-0000-0000-00007F390000}"/>
    <cellStyle name="Normal 40 2 2 10" xfId="31603" xr:uid="{00000000-0005-0000-0000-000080390000}"/>
    <cellStyle name="Normal 40 2 2 11" xfId="16366" xr:uid="{00000000-0005-0000-0000-000081390000}"/>
    <cellStyle name="Normal 40 2 2 2" xfId="1295" xr:uid="{00000000-0005-0000-0000-000082390000}"/>
    <cellStyle name="Normal 40 2 2 2 10" xfId="16470" xr:uid="{00000000-0005-0000-0000-000083390000}"/>
    <cellStyle name="Normal 40 2 2 2 2" xfId="1512" xr:uid="{00000000-0005-0000-0000-000084390000}"/>
    <cellStyle name="Normal 40 2 2 2 2 2" xfId="1933" xr:uid="{00000000-0005-0000-0000-000085390000}"/>
    <cellStyle name="Normal 40 2 2 2 2 2 2" xfId="2772" xr:uid="{00000000-0005-0000-0000-000086390000}"/>
    <cellStyle name="Normal 40 2 2 2 2 2 2 2" xfId="4462" xr:uid="{00000000-0005-0000-0000-000087390000}"/>
    <cellStyle name="Normal 40 2 2 2 2 2 2 2 2" xfId="14535" xr:uid="{00000000-0005-0000-0000-000088390000}"/>
    <cellStyle name="Normal 40 2 2 2 2 2 2 2 2 2" xfId="44866" xr:uid="{00000000-0005-0000-0000-000089390000}"/>
    <cellStyle name="Normal 40 2 2 2 2 2 2 2 2 3" xfId="29633" xr:uid="{00000000-0005-0000-0000-00008A390000}"/>
    <cellStyle name="Normal 40 2 2 2 2 2 2 2 3" xfId="9515" xr:uid="{00000000-0005-0000-0000-00008B390000}"/>
    <cellStyle name="Normal 40 2 2 2 2 2 2 2 3 2" xfId="39849" xr:uid="{00000000-0005-0000-0000-00008C390000}"/>
    <cellStyle name="Normal 40 2 2 2 2 2 2 2 3 3" xfId="24616" xr:uid="{00000000-0005-0000-0000-00008D390000}"/>
    <cellStyle name="Normal 40 2 2 2 2 2 2 2 4" xfId="34836" xr:uid="{00000000-0005-0000-0000-00008E390000}"/>
    <cellStyle name="Normal 40 2 2 2 2 2 2 2 5" xfId="19603" xr:uid="{00000000-0005-0000-0000-00008F390000}"/>
    <cellStyle name="Normal 40 2 2 2 2 2 2 3" xfId="6154" xr:uid="{00000000-0005-0000-0000-000090390000}"/>
    <cellStyle name="Normal 40 2 2 2 2 2 2 3 2" xfId="16206" xr:uid="{00000000-0005-0000-0000-000091390000}"/>
    <cellStyle name="Normal 40 2 2 2 2 2 2 3 2 2" xfId="46537" xr:uid="{00000000-0005-0000-0000-000092390000}"/>
    <cellStyle name="Normal 40 2 2 2 2 2 2 3 2 3" xfId="31304" xr:uid="{00000000-0005-0000-0000-000093390000}"/>
    <cellStyle name="Normal 40 2 2 2 2 2 2 3 3" xfId="11186" xr:uid="{00000000-0005-0000-0000-000094390000}"/>
    <cellStyle name="Normal 40 2 2 2 2 2 2 3 3 2" xfId="41520" xr:uid="{00000000-0005-0000-0000-000095390000}"/>
    <cellStyle name="Normal 40 2 2 2 2 2 2 3 3 3" xfId="26287" xr:uid="{00000000-0005-0000-0000-000096390000}"/>
    <cellStyle name="Normal 40 2 2 2 2 2 2 3 4" xfId="36507" xr:uid="{00000000-0005-0000-0000-000097390000}"/>
    <cellStyle name="Normal 40 2 2 2 2 2 2 3 5" xfId="21274" xr:uid="{00000000-0005-0000-0000-000098390000}"/>
    <cellStyle name="Normal 40 2 2 2 2 2 2 4" xfId="12864" xr:uid="{00000000-0005-0000-0000-000099390000}"/>
    <cellStyle name="Normal 40 2 2 2 2 2 2 4 2" xfId="43195" xr:uid="{00000000-0005-0000-0000-00009A390000}"/>
    <cellStyle name="Normal 40 2 2 2 2 2 2 4 3" xfId="27962" xr:uid="{00000000-0005-0000-0000-00009B390000}"/>
    <cellStyle name="Normal 40 2 2 2 2 2 2 5" xfId="7843" xr:uid="{00000000-0005-0000-0000-00009C390000}"/>
    <cellStyle name="Normal 40 2 2 2 2 2 2 5 2" xfId="38178" xr:uid="{00000000-0005-0000-0000-00009D390000}"/>
    <cellStyle name="Normal 40 2 2 2 2 2 2 5 3" xfId="22945" xr:uid="{00000000-0005-0000-0000-00009E390000}"/>
    <cellStyle name="Normal 40 2 2 2 2 2 2 6" xfId="33166" xr:uid="{00000000-0005-0000-0000-00009F390000}"/>
    <cellStyle name="Normal 40 2 2 2 2 2 2 7" xfId="17932" xr:uid="{00000000-0005-0000-0000-0000A0390000}"/>
    <cellStyle name="Normal 40 2 2 2 2 2 3" xfId="3625" xr:uid="{00000000-0005-0000-0000-0000A1390000}"/>
    <cellStyle name="Normal 40 2 2 2 2 2 3 2" xfId="13699" xr:uid="{00000000-0005-0000-0000-0000A2390000}"/>
    <cellStyle name="Normal 40 2 2 2 2 2 3 2 2" xfId="44030" xr:uid="{00000000-0005-0000-0000-0000A3390000}"/>
    <cellStyle name="Normal 40 2 2 2 2 2 3 2 3" xfId="28797" xr:uid="{00000000-0005-0000-0000-0000A4390000}"/>
    <cellStyle name="Normal 40 2 2 2 2 2 3 3" xfId="8679" xr:uid="{00000000-0005-0000-0000-0000A5390000}"/>
    <cellStyle name="Normal 40 2 2 2 2 2 3 3 2" xfId="39013" xr:uid="{00000000-0005-0000-0000-0000A6390000}"/>
    <cellStyle name="Normal 40 2 2 2 2 2 3 3 3" xfId="23780" xr:uid="{00000000-0005-0000-0000-0000A7390000}"/>
    <cellStyle name="Normal 40 2 2 2 2 2 3 4" xfId="34000" xr:uid="{00000000-0005-0000-0000-0000A8390000}"/>
    <cellStyle name="Normal 40 2 2 2 2 2 3 5" xfId="18767" xr:uid="{00000000-0005-0000-0000-0000A9390000}"/>
    <cellStyle name="Normal 40 2 2 2 2 2 4" xfId="5318" xr:uid="{00000000-0005-0000-0000-0000AA390000}"/>
    <cellStyle name="Normal 40 2 2 2 2 2 4 2" xfId="15370" xr:uid="{00000000-0005-0000-0000-0000AB390000}"/>
    <cellStyle name="Normal 40 2 2 2 2 2 4 2 2" xfId="45701" xr:uid="{00000000-0005-0000-0000-0000AC390000}"/>
    <cellStyle name="Normal 40 2 2 2 2 2 4 2 3" xfId="30468" xr:uid="{00000000-0005-0000-0000-0000AD390000}"/>
    <cellStyle name="Normal 40 2 2 2 2 2 4 3" xfId="10350" xr:uid="{00000000-0005-0000-0000-0000AE390000}"/>
    <cellStyle name="Normal 40 2 2 2 2 2 4 3 2" xfId="40684" xr:uid="{00000000-0005-0000-0000-0000AF390000}"/>
    <cellStyle name="Normal 40 2 2 2 2 2 4 3 3" xfId="25451" xr:uid="{00000000-0005-0000-0000-0000B0390000}"/>
    <cellStyle name="Normal 40 2 2 2 2 2 4 4" xfId="35671" xr:uid="{00000000-0005-0000-0000-0000B1390000}"/>
    <cellStyle name="Normal 40 2 2 2 2 2 4 5" xfId="20438" xr:uid="{00000000-0005-0000-0000-0000B2390000}"/>
    <cellStyle name="Normal 40 2 2 2 2 2 5" xfId="12028" xr:uid="{00000000-0005-0000-0000-0000B3390000}"/>
    <cellStyle name="Normal 40 2 2 2 2 2 5 2" xfId="42359" xr:uid="{00000000-0005-0000-0000-0000B4390000}"/>
    <cellStyle name="Normal 40 2 2 2 2 2 5 3" xfId="27126" xr:uid="{00000000-0005-0000-0000-0000B5390000}"/>
    <cellStyle name="Normal 40 2 2 2 2 2 6" xfId="7007" xr:uid="{00000000-0005-0000-0000-0000B6390000}"/>
    <cellStyle name="Normal 40 2 2 2 2 2 6 2" xfId="37342" xr:uid="{00000000-0005-0000-0000-0000B7390000}"/>
    <cellStyle name="Normal 40 2 2 2 2 2 6 3" xfId="22109" xr:uid="{00000000-0005-0000-0000-0000B8390000}"/>
    <cellStyle name="Normal 40 2 2 2 2 2 7" xfId="32330" xr:uid="{00000000-0005-0000-0000-0000B9390000}"/>
    <cellStyle name="Normal 40 2 2 2 2 2 8" xfId="17096" xr:uid="{00000000-0005-0000-0000-0000BA390000}"/>
    <cellStyle name="Normal 40 2 2 2 2 3" xfId="2354" xr:uid="{00000000-0005-0000-0000-0000BB390000}"/>
    <cellStyle name="Normal 40 2 2 2 2 3 2" xfId="4044" xr:uid="{00000000-0005-0000-0000-0000BC390000}"/>
    <cellStyle name="Normal 40 2 2 2 2 3 2 2" xfId="14117" xr:uid="{00000000-0005-0000-0000-0000BD390000}"/>
    <cellStyle name="Normal 40 2 2 2 2 3 2 2 2" xfId="44448" xr:uid="{00000000-0005-0000-0000-0000BE390000}"/>
    <cellStyle name="Normal 40 2 2 2 2 3 2 2 3" xfId="29215" xr:uid="{00000000-0005-0000-0000-0000BF390000}"/>
    <cellStyle name="Normal 40 2 2 2 2 3 2 3" xfId="9097" xr:uid="{00000000-0005-0000-0000-0000C0390000}"/>
    <cellStyle name="Normal 40 2 2 2 2 3 2 3 2" xfId="39431" xr:uid="{00000000-0005-0000-0000-0000C1390000}"/>
    <cellStyle name="Normal 40 2 2 2 2 3 2 3 3" xfId="24198" xr:uid="{00000000-0005-0000-0000-0000C2390000}"/>
    <cellStyle name="Normal 40 2 2 2 2 3 2 4" xfId="34418" xr:uid="{00000000-0005-0000-0000-0000C3390000}"/>
    <cellStyle name="Normal 40 2 2 2 2 3 2 5" xfId="19185" xr:uid="{00000000-0005-0000-0000-0000C4390000}"/>
    <cellStyle name="Normal 40 2 2 2 2 3 3" xfId="5736" xr:uid="{00000000-0005-0000-0000-0000C5390000}"/>
    <cellStyle name="Normal 40 2 2 2 2 3 3 2" xfId="15788" xr:uid="{00000000-0005-0000-0000-0000C6390000}"/>
    <cellStyle name="Normal 40 2 2 2 2 3 3 2 2" xfId="46119" xr:uid="{00000000-0005-0000-0000-0000C7390000}"/>
    <cellStyle name="Normal 40 2 2 2 2 3 3 2 3" xfId="30886" xr:uid="{00000000-0005-0000-0000-0000C8390000}"/>
    <cellStyle name="Normal 40 2 2 2 2 3 3 3" xfId="10768" xr:uid="{00000000-0005-0000-0000-0000C9390000}"/>
    <cellStyle name="Normal 40 2 2 2 2 3 3 3 2" xfId="41102" xr:uid="{00000000-0005-0000-0000-0000CA390000}"/>
    <cellStyle name="Normal 40 2 2 2 2 3 3 3 3" xfId="25869" xr:uid="{00000000-0005-0000-0000-0000CB390000}"/>
    <cellStyle name="Normal 40 2 2 2 2 3 3 4" xfId="36089" xr:uid="{00000000-0005-0000-0000-0000CC390000}"/>
    <cellStyle name="Normal 40 2 2 2 2 3 3 5" xfId="20856" xr:uid="{00000000-0005-0000-0000-0000CD390000}"/>
    <cellStyle name="Normal 40 2 2 2 2 3 4" xfId="12446" xr:uid="{00000000-0005-0000-0000-0000CE390000}"/>
    <cellStyle name="Normal 40 2 2 2 2 3 4 2" xfId="42777" xr:uid="{00000000-0005-0000-0000-0000CF390000}"/>
    <cellStyle name="Normal 40 2 2 2 2 3 4 3" xfId="27544" xr:uid="{00000000-0005-0000-0000-0000D0390000}"/>
    <cellStyle name="Normal 40 2 2 2 2 3 5" xfId="7425" xr:uid="{00000000-0005-0000-0000-0000D1390000}"/>
    <cellStyle name="Normal 40 2 2 2 2 3 5 2" xfId="37760" xr:uid="{00000000-0005-0000-0000-0000D2390000}"/>
    <cellStyle name="Normal 40 2 2 2 2 3 5 3" xfId="22527" xr:uid="{00000000-0005-0000-0000-0000D3390000}"/>
    <cellStyle name="Normal 40 2 2 2 2 3 6" xfId="32748" xr:uid="{00000000-0005-0000-0000-0000D4390000}"/>
    <cellStyle name="Normal 40 2 2 2 2 3 7" xfId="17514" xr:uid="{00000000-0005-0000-0000-0000D5390000}"/>
    <cellStyle name="Normal 40 2 2 2 2 4" xfId="3207" xr:uid="{00000000-0005-0000-0000-0000D6390000}"/>
    <cellStyle name="Normal 40 2 2 2 2 4 2" xfId="13281" xr:uid="{00000000-0005-0000-0000-0000D7390000}"/>
    <cellStyle name="Normal 40 2 2 2 2 4 2 2" xfId="43612" xr:uid="{00000000-0005-0000-0000-0000D8390000}"/>
    <cellStyle name="Normal 40 2 2 2 2 4 2 3" xfId="28379" xr:uid="{00000000-0005-0000-0000-0000D9390000}"/>
    <cellStyle name="Normal 40 2 2 2 2 4 3" xfId="8261" xr:uid="{00000000-0005-0000-0000-0000DA390000}"/>
    <cellStyle name="Normal 40 2 2 2 2 4 3 2" xfId="38595" xr:uid="{00000000-0005-0000-0000-0000DB390000}"/>
    <cellStyle name="Normal 40 2 2 2 2 4 3 3" xfId="23362" xr:uid="{00000000-0005-0000-0000-0000DC390000}"/>
    <cellStyle name="Normal 40 2 2 2 2 4 4" xfId="33582" xr:uid="{00000000-0005-0000-0000-0000DD390000}"/>
    <cellStyle name="Normal 40 2 2 2 2 4 5" xfId="18349" xr:uid="{00000000-0005-0000-0000-0000DE390000}"/>
    <cellStyle name="Normal 40 2 2 2 2 5" xfId="4900" xr:uid="{00000000-0005-0000-0000-0000DF390000}"/>
    <cellStyle name="Normal 40 2 2 2 2 5 2" xfId="14952" xr:uid="{00000000-0005-0000-0000-0000E0390000}"/>
    <cellStyle name="Normal 40 2 2 2 2 5 2 2" xfId="45283" xr:uid="{00000000-0005-0000-0000-0000E1390000}"/>
    <cellStyle name="Normal 40 2 2 2 2 5 2 3" xfId="30050" xr:uid="{00000000-0005-0000-0000-0000E2390000}"/>
    <cellStyle name="Normal 40 2 2 2 2 5 3" xfId="9932" xr:uid="{00000000-0005-0000-0000-0000E3390000}"/>
    <cellStyle name="Normal 40 2 2 2 2 5 3 2" xfId="40266" xr:uid="{00000000-0005-0000-0000-0000E4390000}"/>
    <cellStyle name="Normal 40 2 2 2 2 5 3 3" xfId="25033" xr:uid="{00000000-0005-0000-0000-0000E5390000}"/>
    <cellStyle name="Normal 40 2 2 2 2 5 4" xfId="35253" xr:uid="{00000000-0005-0000-0000-0000E6390000}"/>
    <cellStyle name="Normal 40 2 2 2 2 5 5" xfId="20020" xr:uid="{00000000-0005-0000-0000-0000E7390000}"/>
    <cellStyle name="Normal 40 2 2 2 2 6" xfId="11610" xr:uid="{00000000-0005-0000-0000-0000E8390000}"/>
    <cellStyle name="Normal 40 2 2 2 2 6 2" xfId="41941" xr:uid="{00000000-0005-0000-0000-0000E9390000}"/>
    <cellStyle name="Normal 40 2 2 2 2 6 3" xfId="26708" xr:uid="{00000000-0005-0000-0000-0000EA390000}"/>
    <cellStyle name="Normal 40 2 2 2 2 7" xfId="6589" xr:uid="{00000000-0005-0000-0000-0000EB390000}"/>
    <cellStyle name="Normal 40 2 2 2 2 7 2" xfId="36924" xr:uid="{00000000-0005-0000-0000-0000EC390000}"/>
    <cellStyle name="Normal 40 2 2 2 2 7 3" xfId="21691" xr:uid="{00000000-0005-0000-0000-0000ED390000}"/>
    <cellStyle name="Normal 40 2 2 2 2 8" xfId="31912" xr:uid="{00000000-0005-0000-0000-0000EE390000}"/>
    <cellStyle name="Normal 40 2 2 2 2 9" xfId="16678" xr:uid="{00000000-0005-0000-0000-0000EF390000}"/>
    <cellStyle name="Normal 40 2 2 2 3" xfId="1725" xr:uid="{00000000-0005-0000-0000-0000F0390000}"/>
    <cellStyle name="Normal 40 2 2 2 3 2" xfId="2564" xr:uid="{00000000-0005-0000-0000-0000F1390000}"/>
    <cellStyle name="Normal 40 2 2 2 3 2 2" xfId="4254" xr:uid="{00000000-0005-0000-0000-0000F2390000}"/>
    <cellStyle name="Normal 40 2 2 2 3 2 2 2" xfId="14327" xr:uid="{00000000-0005-0000-0000-0000F3390000}"/>
    <cellStyle name="Normal 40 2 2 2 3 2 2 2 2" xfId="44658" xr:uid="{00000000-0005-0000-0000-0000F4390000}"/>
    <cellStyle name="Normal 40 2 2 2 3 2 2 2 3" xfId="29425" xr:uid="{00000000-0005-0000-0000-0000F5390000}"/>
    <cellStyle name="Normal 40 2 2 2 3 2 2 3" xfId="9307" xr:uid="{00000000-0005-0000-0000-0000F6390000}"/>
    <cellStyle name="Normal 40 2 2 2 3 2 2 3 2" xfId="39641" xr:uid="{00000000-0005-0000-0000-0000F7390000}"/>
    <cellStyle name="Normal 40 2 2 2 3 2 2 3 3" xfId="24408" xr:uid="{00000000-0005-0000-0000-0000F8390000}"/>
    <cellStyle name="Normal 40 2 2 2 3 2 2 4" xfId="34628" xr:uid="{00000000-0005-0000-0000-0000F9390000}"/>
    <cellStyle name="Normal 40 2 2 2 3 2 2 5" xfId="19395" xr:uid="{00000000-0005-0000-0000-0000FA390000}"/>
    <cellStyle name="Normal 40 2 2 2 3 2 3" xfId="5946" xr:uid="{00000000-0005-0000-0000-0000FB390000}"/>
    <cellStyle name="Normal 40 2 2 2 3 2 3 2" xfId="15998" xr:uid="{00000000-0005-0000-0000-0000FC390000}"/>
    <cellStyle name="Normal 40 2 2 2 3 2 3 2 2" xfId="46329" xr:uid="{00000000-0005-0000-0000-0000FD390000}"/>
    <cellStyle name="Normal 40 2 2 2 3 2 3 2 3" xfId="31096" xr:uid="{00000000-0005-0000-0000-0000FE390000}"/>
    <cellStyle name="Normal 40 2 2 2 3 2 3 3" xfId="10978" xr:uid="{00000000-0005-0000-0000-0000FF390000}"/>
    <cellStyle name="Normal 40 2 2 2 3 2 3 3 2" xfId="41312" xr:uid="{00000000-0005-0000-0000-0000003A0000}"/>
    <cellStyle name="Normal 40 2 2 2 3 2 3 3 3" xfId="26079" xr:uid="{00000000-0005-0000-0000-0000013A0000}"/>
    <cellStyle name="Normal 40 2 2 2 3 2 3 4" xfId="36299" xr:uid="{00000000-0005-0000-0000-0000023A0000}"/>
    <cellStyle name="Normal 40 2 2 2 3 2 3 5" xfId="21066" xr:uid="{00000000-0005-0000-0000-0000033A0000}"/>
    <cellStyle name="Normal 40 2 2 2 3 2 4" xfId="12656" xr:uid="{00000000-0005-0000-0000-0000043A0000}"/>
    <cellStyle name="Normal 40 2 2 2 3 2 4 2" xfId="42987" xr:uid="{00000000-0005-0000-0000-0000053A0000}"/>
    <cellStyle name="Normal 40 2 2 2 3 2 4 3" xfId="27754" xr:uid="{00000000-0005-0000-0000-0000063A0000}"/>
    <cellStyle name="Normal 40 2 2 2 3 2 5" xfId="7635" xr:uid="{00000000-0005-0000-0000-0000073A0000}"/>
    <cellStyle name="Normal 40 2 2 2 3 2 5 2" xfId="37970" xr:uid="{00000000-0005-0000-0000-0000083A0000}"/>
    <cellStyle name="Normal 40 2 2 2 3 2 5 3" xfId="22737" xr:uid="{00000000-0005-0000-0000-0000093A0000}"/>
    <cellStyle name="Normal 40 2 2 2 3 2 6" xfId="32958" xr:uid="{00000000-0005-0000-0000-00000A3A0000}"/>
    <cellStyle name="Normal 40 2 2 2 3 2 7" xfId="17724" xr:uid="{00000000-0005-0000-0000-00000B3A0000}"/>
    <cellStyle name="Normal 40 2 2 2 3 3" xfId="3417" xr:uid="{00000000-0005-0000-0000-00000C3A0000}"/>
    <cellStyle name="Normal 40 2 2 2 3 3 2" xfId="13491" xr:uid="{00000000-0005-0000-0000-00000D3A0000}"/>
    <cellStyle name="Normal 40 2 2 2 3 3 2 2" xfId="43822" xr:uid="{00000000-0005-0000-0000-00000E3A0000}"/>
    <cellStyle name="Normal 40 2 2 2 3 3 2 3" xfId="28589" xr:uid="{00000000-0005-0000-0000-00000F3A0000}"/>
    <cellStyle name="Normal 40 2 2 2 3 3 3" xfId="8471" xr:uid="{00000000-0005-0000-0000-0000103A0000}"/>
    <cellStyle name="Normal 40 2 2 2 3 3 3 2" xfId="38805" xr:uid="{00000000-0005-0000-0000-0000113A0000}"/>
    <cellStyle name="Normal 40 2 2 2 3 3 3 3" xfId="23572" xr:uid="{00000000-0005-0000-0000-0000123A0000}"/>
    <cellStyle name="Normal 40 2 2 2 3 3 4" xfId="33792" xr:uid="{00000000-0005-0000-0000-0000133A0000}"/>
    <cellStyle name="Normal 40 2 2 2 3 3 5" xfId="18559" xr:uid="{00000000-0005-0000-0000-0000143A0000}"/>
    <cellStyle name="Normal 40 2 2 2 3 4" xfId="5110" xr:uid="{00000000-0005-0000-0000-0000153A0000}"/>
    <cellStyle name="Normal 40 2 2 2 3 4 2" xfId="15162" xr:uid="{00000000-0005-0000-0000-0000163A0000}"/>
    <cellStyle name="Normal 40 2 2 2 3 4 2 2" xfId="45493" xr:uid="{00000000-0005-0000-0000-0000173A0000}"/>
    <cellStyle name="Normal 40 2 2 2 3 4 2 3" xfId="30260" xr:uid="{00000000-0005-0000-0000-0000183A0000}"/>
    <cellStyle name="Normal 40 2 2 2 3 4 3" xfId="10142" xr:uid="{00000000-0005-0000-0000-0000193A0000}"/>
    <cellStyle name="Normal 40 2 2 2 3 4 3 2" xfId="40476" xr:uid="{00000000-0005-0000-0000-00001A3A0000}"/>
    <cellStyle name="Normal 40 2 2 2 3 4 3 3" xfId="25243" xr:uid="{00000000-0005-0000-0000-00001B3A0000}"/>
    <cellStyle name="Normal 40 2 2 2 3 4 4" xfId="35463" xr:uid="{00000000-0005-0000-0000-00001C3A0000}"/>
    <cellStyle name="Normal 40 2 2 2 3 4 5" xfId="20230" xr:uid="{00000000-0005-0000-0000-00001D3A0000}"/>
    <cellStyle name="Normal 40 2 2 2 3 5" xfId="11820" xr:uid="{00000000-0005-0000-0000-00001E3A0000}"/>
    <cellStyle name="Normal 40 2 2 2 3 5 2" xfId="42151" xr:uid="{00000000-0005-0000-0000-00001F3A0000}"/>
    <cellStyle name="Normal 40 2 2 2 3 5 3" xfId="26918" xr:uid="{00000000-0005-0000-0000-0000203A0000}"/>
    <cellStyle name="Normal 40 2 2 2 3 6" xfId="6799" xr:uid="{00000000-0005-0000-0000-0000213A0000}"/>
    <cellStyle name="Normal 40 2 2 2 3 6 2" xfId="37134" xr:uid="{00000000-0005-0000-0000-0000223A0000}"/>
    <cellStyle name="Normal 40 2 2 2 3 6 3" xfId="21901" xr:uid="{00000000-0005-0000-0000-0000233A0000}"/>
    <cellStyle name="Normal 40 2 2 2 3 7" xfId="32122" xr:uid="{00000000-0005-0000-0000-0000243A0000}"/>
    <cellStyle name="Normal 40 2 2 2 3 8" xfId="16888" xr:uid="{00000000-0005-0000-0000-0000253A0000}"/>
    <cellStyle name="Normal 40 2 2 2 4" xfId="2146" xr:uid="{00000000-0005-0000-0000-0000263A0000}"/>
    <cellStyle name="Normal 40 2 2 2 4 2" xfId="3836" xr:uid="{00000000-0005-0000-0000-0000273A0000}"/>
    <cellStyle name="Normal 40 2 2 2 4 2 2" xfId="13909" xr:uid="{00000000-0005-0000-0000-0000283A0000}"/>
    <cellStyle name="Normal 40 2 2 2 4 2 2 2" xfId="44240" xr:uid="{00000000-0005-0000-0000-0000293A0000}"/>
    <cellStyle name="Normal 40 2 2 2 4 2 2 3" xfId="29007" xr:uid="{00000000-0005-0000-0000-00002A3A0000}"/>
    <cellStyle name="Normal 40 2 2 2 4 2 3" xfId="8889" xr:uid="{00000000-0005-0000-0000-00002B3A0000}"/>
    <cellStyle name="Normal 40 2 2 2 4 2 3 2" xfId="39223" xr:uid="{00000000-0005-0000-0000-00002C3A0000}"/>
    <cellStyle name="Normal 40 2 2 2 4 2 3 3" xfId="23990" xr:uid="{00000000-0005-0000-0000-00002D3A0000}"/>
    <cellStyle name="Normal 40 2 2 2 4 2 4" xfId="34210" xr:uid="{00000000-0005-0000-0000-00002E3A0000}"/>
    <cellStyle name="Normal 40 2 2 2 4 2 5" xfId="18977" xr:uid="{00000000-0005-0000-0000-00002F3A0000}"/>
    <cellStyle name="Normal 40 2 2 2 4 3" xfId="5528" xr:uid="{00000000-0005-0000-0000-0000303A0000}"/>
    <cellStyle name="Normal 40 2 2 2 4 3 2" xfId="15580" xr:uid="{00000000-0005-0000-0000-0000313A0000}"/>
    <cellStyle name="Normal 40 2 2 2 4 3 2 2" xfId="45911" xr:uid="{00000000-0005-0000-0000-0000323A0000}"/>
    <cellStyle name="Normal 40 2 2 2 4 3 2 3" xfId="30678" xr:uid="{00000000-0005-0000-0000-0000333A0000}"/>
    <cellStyle name="Normal 40 2 2 2 4 3 3" xfId="10560" xr:uid="{00000000-0005-0000-0000-0000343A0000}"/>
    <cellStyle name="Normal 40 2 2 2 4 3 3 2" xfId="40894" xr:uid="{00000000-0005-0000-0000-0000353A0000}"/>
    <cellStyle name="Normal 40 2 2 2 4 3 3 3" xfId="25661" xr:uid="{00000000-0005-0000-0000-0000363A0000}"/>
    <cellStyle name="Normal 40 2 2 2 4 3 4" xfId="35881" xr:uid="{00000000-0005-0000-0000-0000373A0000}"/>
    <cellStyle name="Normal 40 2 2 2 4 3 5" xfId="20648" xr:uid="{00000000-0005-0000-0000-0000383A0000}"/>
    <cellStyle name="Normal 40 2 2 2 4 4" xfId="12238" xr:uid="{00000000-0005-0000-0000-0000393A0000}"/>
    <cellStyle name="Normal 40 2 2 2 4 4 2" xfId="42569" xr:uid="{00000000-0005-0000-0000-00003A3A0000}"/>
    <cellStyle name="Normal 40 2 2 2 4 4 3" xfId="27336" xr:uid="{00000000-0005-0000-0000-00003B3A0000}"/>
    <cellStyle name="Normal 40 2 2 2 4 5" xfId="7217" xr:uid="{00000000-0005-0000-0000-00003C3A0000}"/>
    <cellStyle name="Normal 40 2 2 2 4 5 2" xfId="37552" xr:uid="{00000000-0005-0000-0000-00003D3A0000}"/>
    <cellStyle name="Normal 40 2 2 2 4 5 3" xfId="22319" xr:uid="{00000000-0005-0000-0000-00003E3A0000}"/>
    <cellStyle name="Normal 40 2 2 2 4 6" xfId="32540" xr:uid="{00000000-0005-0000-0000-00003F3A0000}"/>
    <cellStyle name="Normal 40 2 2 2 4 7" xfId="17306" xr:uid="{00000000-0005-0000-0000-0000403A0000}"/>
    <cellStyle name="Normal 40 2 2 2 5" xfId="2999" xr:uid="{00000000-0005-0000-0000-0000413A0000}"/>
    <cellStyle name="Normal 40 2 2 2 5 2" xfId="13073" xr:uid="{00000000-0005-0000-0000-0000423A0000}"/>
    <cellStyle name="Normal 40 2 2 2 5 2 2" xfId="43404" xr:uid="{00000000-0005-0000-0000-0000433A0000}"/>
    <cellStyle name="Normal 40 2 2 2 5 2 3" xfId="28171" xr:uid="{00000000-0005-0000-0000-0000443A0000}"/>
    <cellStyle name="Normal 40 2 2 2 5 3" xfId="8053" xr:uid="{00000000-0005-0000-0000-0000453A0000}"/>
    <cellStyle name="Normal 40 2 2 2 5 3 2" xfId="38387" xr:uid="{00000000-0005-0000-0000-0000463A0000}"/>
    <cellStyle name="Normal 40 2 2 2 5 3 3" xfId="23154" xr:uid="{00000000-0005-0000-0000-0000473A0000}"/>
    <cellStyle name="Normal 40 2 2 2 5 4" xfId="33374" xr:uid="{00000000-0005-0000-0000-0000483A0000}"/>
    <cellStyle name="Normal 40 2 2 2 5 5" xfId="18141" xr:uid="{00000000-0005-0000-0000-0000493A0000}"/>
    <cellStyle name="Normal 40 2 2 2 6" xfId="4692" xr:uid="{00000000-0005-0000-0000-00004A3A0000}"/>
    <cellStyle name="Normal 40 2 2 2 6 2" xfId="14744" xr:uid="{00000000-0005-0000-0000-00004B3A0000}"/>
    <cellStyle name="Normal 40 2 2 2 6 2 2" xfId="45075" xr:uid="{00000000-0005-0000-0000-00004C3A0000}"/>
    <cellStyle name="Normal 40 2 2 2 6 2 3" xfId="29842" xr:uid="{00000000-0005-0000-0000-00004D3A0000}"/>
    <cellStyle name="Normal 40 2 2 2 6 3" xfId="9724" xr:uid="{00000000-0005-0000-0000-00004E3A0000}"/>
    <cellStyle name="Normal 40 2 2 2 6 3 2" xfId="40058" xr:uid="{00000000-0005-0000-0000-00004F3A0000}"/>
    <cellStyle name="Normal 40 2 2 2 6 3 3" xfId="24825" xr:uid="{00000000-0005-0000-0000-0000503A0000}"/>
    <cellStyle name="Normal 40 2 2 2 6 4" xfId="35045" xr:uid="{00000000-0005-0000-0000-0000513A0000}"/>
    <cellStyle name="Normal 40 2 2 2 6 5" xfId="19812" xr:uid="{00000000-0005-0000-0000-0000523A0000}"/>
    <cellStyle name="Normal 40 2 2 2 7" xfId="11402" xr:uid="{00000000-0005-0000-0000-0000533A0000}"/>
    <cellStyle name="Normal 40 2 2 2 7 2" xfId="41733" xr:uid="{00000000-0005-0000-0000-0000543A0000}"/>
    <cellStyle name="Normal 40 2 2 2 7 3" xfId="26500" xr:uid="{00000000-0005-0000-0000-0000553A0000}"/>
    <cellStyle name="Normal 40 2 2 2 8" xfId="6381" xr:uid="{00000000-0005-0000-0000-0000563A0000}"/>
    <cellStyle name="Normal 40 2 2 2 8 2" xfId="36716" xr:uid="{00000000-0005-0000-0000-0000573A0000}"/>
    <cellStyle name="Normal 40 2 2 2 8 3" xfId="21483" xr:uid="{00000000-0005-0000-0000-0000583A0000}"/>
    <cellStyle name="Normal 40 2 2 2 9" xfId="31704" xr:uid="{00000000-0005-0000-0000-0000593A0000}"/>
    <cellStyle name="Normal 40 2 2 3" xfId="1408" xr:uid="{00000000-0005-0000-0000-00005A3A0000}"/>
    <cellStyle name="Normal 40 2 2 3 2" xfId="1829" xr:uid="{00000000-0005-0000-0000-00005B3A0000}"/>
    <cellStyle name="Normal 40 2 2 3 2 2" xfId="2668" xr:uid="{00000000-0005-0000-0000-00005C3A0000}"/>
    <cellStyle name="Normal 40 2 2 3 2 2 2" xfId="4358" xr:uid="{00000000-0005-0000-0000-00005D3A0000}"/>
    <cellStyle name="Normal 40 2 2 3 2 2 2 2" xfId="14431" xr:uid="{00000000-0005-0000-0000-00005E3A0000}"/>
    <cellStyle name="Normal 40 2 2 3 2 2 2 2 2" xfId="44762" xr:uid="{00000000-0005-0000-0000-00005F3A0000}"/>
    <cellStyle name="Normal 40 2 2 3 2 2 2 2 3" xfId="29529" xr:uid="{00000000-0005-0000-0000-0000603A0000}"/>
    <cellStyle name="Normal 40 2 2 3 2 2 2 3" xfId="9411" xr:uid="{00000000-0005-0000-0000-0000613A0000}"/>
    <cellStyle name="Normal 40 2 2 3 2 2 2 3 2" xfId="39745" xr:uid="{00000000-0005-0000-0000-0000623A0000}"/>
    <cellStyle name="Normal 40 2 2 3 2 2 2 3 3" xfId="24512" xr:uid="{00000000-0005-0000-0000-0000633A0000}"/>
    <cellStyle name="Normal 40 2 2 3 2 2 2 4" xfId="34732" xr:uid="{00000000-0005-0000-0000-0000643A0000}"/>
    <cellStyle name="Normal 40 2 2 3 2 2 2 5" xfId="19499" xr:uid="{00000000-0005-0000-0000-0000653A0000}"/>
    <cellStyle name="Normal 40 2 2 3 2 2 3" xfId="6050" xr:uid="{00000000-0005-0000-0000-0000663A0000}"/>
    <cellStyle name="Normal 40 2 2 3 2 2 3 2" xfId="16102" xr:uid="{00000000-0005-0000-0000-0000673A0000}"/>
    <cellStyle name="Normal 40 2 2 3 2 2 3 2 2" xfId="46433" xr:uid="{00000000-0005-0000-0000-0000683A0000}"/>
    <cellStyle name="Normal 40 2 2 3 2 2 3 2 3" xfId="31200" xr:uid="{00000000-0005-0000-0000-0000693A0000}"/>
    <cellStyle name="Normal 40 2 2 3 2 2 3 3" xfId="11082" xr:uid="{00000000-0005-0000-0000-00006A3A0000}"/>
    <cellStyle name="Normal 40 2 2 3 2 2 3 3 2" xfId="41416" xr:uid="{00000000-0005-0000-0000-00006B3A0000}"/>
    <cellStyle name="Normal 40 2 2 3 2 2 3 3 3" xfId="26183" xr:uid="{00000000-0005-0000-0000-00006C3A0000}"/>
    <cellStyle name="Normal 40 2 2 3 2 2 3 4" xfId="36403" xr:uid="{00000000-0005-0000-0000-00006D3A0000}"/>
    <cellStyle name="Normal 40 2 2 3 2 2 3 5" xfId="21170" xr:uid="{00000000-0005-0000-0000-00006E3A0000}"/>
    <cellStyle name="Normal 40 2 2 3 2 2 4" xfId="12760" xr:uid="{00000000-0005-0000-0000-00006F3A0000}"/>
    <cellStyle name="Normal 40 2 2 3 2 2 4 2" xfId="43091" xr:uid="{00000000-0005-0000-0000-0000703A0000}"/>
    <cellStyle name="Normal 40 2 2 3 2 2 4 3" xfId="27858" xr:uid="{00000000-0005-0000-0000-0000713A0000}"/>
    <cellStyle name="Normal 40 2 2 3 2 2 5" xfId="7739" xr:uid="{00000000-0005-0000-0000-0000723A0000}"/>
    <cellStyle name="Normal 40 2 2 3 2 2 5 2" xfId="38074" xr:uid="{00000000-0005-0000-0000-0000733A0000}"/>
    <cellStyle name="Normal 40 2 2 3 2 2 5 3" xfId="22841" xr:uid="{00000000-0005-0000-0000-0000743A0000}"/>
    <cellStyle name="Normal 40 2 2 3 2 2 6" xfId="33062" xr:uid="{00000000-0005-0000-0000-0000753A0000}"/>
    <cellStyle name="Normal 40 2 2 3 2 2 7" xfId="17828" xr:uid="{00000000-0005-0000-0000-0000763A0000}"/>
    <cellStyle name="Normal 40 2 2 3 2 3" xfId="3521" xr:uid="{00000000-0005-0000-0000-0000773A0000}"/>
    <cellStyle name="Normal 40 2 2 3 2 3 2" xfId="13595" xr:uid="{00000000-0005-0000-0000-0000783A0000}"/>
    <cellStyle name="Normal 40 2 2 3 2 3 2 2" xfId="43926" xr:uid="{00000000-0005-0000-0000-0000793A0000}"/>
    <cellStyle name="Normal 40 2 2 3 2 3 2 3" xfId="28693" xr:uid="{00000000-0005-0000-0000-00007A3A0000}"/>
    <cellStyle name="Normal 40 2 2 3 2 3 3" xfId="8575" xr:uid="{00000000-0005-0000-0000-00007B3A0000}"/>
    <cellStyle name="Normal 40 2 2 3 2 3 3 2" xfId="38909" xr:uid="{00000000-0005-0000-0000-00007C3A0000}"/>
    <cellStyle name="Normal 40 2 2 3 2 3 3 3" xfId="23676" xr:uid="{00000000-0005-0000-0000-00007D3A0000}"/>
    <cellStyle name="Normal 40 2 2 3 2 3 4" xfId="33896" xr:uid="{00000000-0005-0000-0000-00007E3A0000}"/>
    <cellStyle name="Normal 40 2 2 3 2 3 5" xfId="18663" xr:uid="{00000000-0005-0000-0000-00007F3A0000}"/>
    <cellStyle name="Normal 40 2 2 3 2 4" xfId="5214" xr:uid="{00000000-0005-0000-0000-0000803A0000}"/>
    <cellStyle name="Normal 40 2 2 3 2 4 2" xfId="15266" xr:uid="{00000000-0005-0000-0000-0000813A0000}"/>
    <cellStyle name="Normal 40 2 2 3 2 4 2 2" xfId="45597" xr:uid="{00000000-0005-0000-0000-0000823A0000}"/>
    <cellStyle name="Normal 40 2 2 3 2 4 2 3" xfId="30364" xr:uid="{00000000-0005-0000-0000-0000833A0000}"/>
    <cellStyle name="Normal 40 2 2 3 2 4 3" xfId="10246" xr:uid="{00000000-0005-0000-0000-0000843A0000}"/>
    <cellStyle name="Normal 40 2 2 3 2 4 3 2" xfId="40580" xr:uid="{00000000-0005-0000-0000-0000853A0000}"/>
    <cellStyle name="Normal 40 2 2 3 2 4 3 3" xfId="25347" xr:uid="{00000000-0005-0000-0000-0000863A0000}"/>
    <cellStyle name="Normal 40 2 2 3 2 4 4" xfId="35567" xr:uid="{00000000-0005-0000-0000-0000873A0000}"/>
    <cellStyle name="Normal 40 2 2 3 2 4 5" xfId="20334" xr:uid="{00000000-0005-0000-0000-0000883A0000}"/>
    <cellStyle name="Normal 40 2 2 3 2 5" xfId="11924" xr:uid="{00000000-0005-0000-0000-0000893A0000}"/>
    <cellStyle name="Normal 40 2 2 3 2 5 2" xfId="42255" xr:uid="{00000000-0005-0000-0000-00008A3A0000}"/>
    <cellStyle name="Normal 40 2 2 3 2 5 3" xfId="27022" xr:uid="{00000000-0005-0000-0000-00008B3A0000}"/>
    <cellStyle name="Normal 40 2 2 3 2 6" xfId="6903" xr:uid="{00000000-0005-0000-0000-00008C3A0000}"/>
    <cellStyle name="Normal 40 2 2 3 2 6 2" xfId="37238" xr:uid="{00000000-0005-0000-0000-00008D3A0000}"/>
    <cellStyle name="Normal 40 2 2 3 2 6 3" xfId="22005" xr:uid="{00000000-0005-0000-0000-00008E3A0000}"/>
    <cellStyle name="Normal 40 2 2 3 2 7" xfId="32226" xr:uid="{00000000-0005-0000-0000-00008F3A0000}"/>
    <cellStyle name="Normal 40 2 2 3 2 8" xfId="16992" xr:uid="{00000000-0005-0000-0000-0000903A0000}"/>
    <cellStyle name="Normal 40 2 2 3 3" xfId="2250" xr:uid="{00000000-0005-0000-0000-0000913A0000}"/>
    <cellStyle name="Normal 40 2 2 3 3 2" xfId="3940" xr:uid="{00000000-0005-0000-0000-0000923A0000}"/>
    <cellStyle name="Normal 40 2 2 3 3 2 2" xfId="14013" xr:uid="{00000000-0005-0000-0000-0000933A0000}"/>
    <cellStyle name="Normal 40 2 2 3 3 2 2 2" xfId="44344" xr:uid="{00000000-0005-0000-0000-0000943A0000}"/>
    <cellStyle name="Normal 40 2 2 3 3 2 2 3" xfId="29111" xr:uid="{00000000-0005-0000-0000-0000953A0000}"/>
    <cellStyle name="Normal 40 2 2 3 3 2 3" xfId="8993" xr:uid="{00000000-0005-0000-0000-0000963A0000}"/>
    <cellStyle name="Normal 40 2 2 3 3 2 3 2" xfId="39327" xr:uid="{00000000-0005-0000-0000-0000973A0000}"/>
    <cellStyle name="Normal 40 2 2 3 3 2 3 3" xfId="24094" xr:uid="{00000000-0005-0000-0000-0000983A0000}"/>
    <cellStyle name="Normal 40 2 2 3 3 2 4" xfId="34314" xr:uid="{00000000-0005-0000-0000-0000993A0000}"/>
    <cellStyle name="Normal 40 2 2 3 3 2 5" xfId="19081" xr:uid="{00000000-0005-0000-0000-00009A3A0000}"/>
    <cellStyle name="Normal 40 2 2 3 3 3" xfId="5632" xr:uid="{00000000-0005-0000-0000-00009B3A0000}"/>
    <cellStyle name="Normal 40 2 2 3 3 3 2" xfId="15684" xr:uid="{00000000-0005-0000-0000-00009C3A0000}"/>
    <cellStyle name="Normal 40 2 2 3 3 3 2 2" xfId="46015" xr:uid="{00000000-0005-0000-0000-00009D3A0000}"/>
    <cellStyle name="Normal 40 2 2 3 3 3 2 3" xfId="30782" xr:uid="{00000000-0005-0000-0000-00009E3A0000}"/>
    <cellStyle name="Normal 40 2 2 3 3 3 3" xfId="10664" xr:uid="{00000000-0005-0000-0000-00009F3A0000}"/>
    <cellStyle name="Normal 40 2 2 3 3 3 3 2" xfId="40998" xr:uid="{00000000-0005-0000-0000-0000A03A0000}"/>
    <cellStyle name="Normal 40 2 2 3 3 3 3 3" xfId="25765" xr:uid="{00000000-0005-0000-0000-0000A13A0000}"/>
    <cellStyle name="Normal 40 2 2 3 3 3 4" xfId="35985" xr:uid="{00000000-0005-0000-0000-0000A23A0000}"/>
    <cellStyle name="Normal 40 2 2 3 3 3 5" xfId="20752" xr:uid="{00000000-0005-0000-0000-0000A33A0000}"/>
    <cellStyle name="Normal 40 2 2 3 3 4" xfId="12342" xr:uid="{00000000-0005-0000-0000-0000A43A0000}"/>
    <cellStyle name="Normal 40 2 2 3 3 4 2" xfId="42673" xr:uid="{00000000-0005-0000-0000-0000A53A0000}"/>
    <cellStyle name="Normal 40 2 2 3 3 4 3" xfId="27440" xr:uid="{00000000-0005-0000-0000-0000A63A0000}"/>
    <cellStyle name="Normal 40 2 2 3 3 5" xfId="7321" xr:uid="{00000000-0005-0000-0000-0000A73A0000}"/>
    <cellStyle name="Normal 40 2 2 3 3 5 2" xfId="37656" xr:uid="{00000000-0005-0000-0000-0000A83A0000}"/>
    <cellStyle name="Normal 40 2 2 3 3 5 3" xfId="22423" xr:uid="{00000000-0005-0000-0000-0000A93A0000}"/>
    <cellStyle name="Normal 40 2 2 3 3 6" xfId="32644" xr:uid="{00000000-0005-0000-0000-0000AA3A0000}"/>
    <cellStyle name="Normal 40 2 2 3 3 7" xfId="17410" xr:uid="{00000000-0005-0000-0000-0000AB3A0000}"/>
    <cellStyle name="Normal 40 2 2 3 4" xfId="3103" xr:uid="{00000000-0005-0000-0000-0000AC3A0000}"/>
    <cellStyle name="Normal 40 2 2 3 4 2" xfId="13177" xr:uid="{00000000-0005-0000-0000-0000AD3A0000}"/>
    <cellStyle name="Normal 40 2 2 3 4 2 2" xfId="43508" xr:uid="{00000000-0005-0000-0000-0000AE3A0000}"/>
    <cellStyle name="Normal 40 2 2 3 4 2 3" xfId="28275" xr:uid="{00000000-0005-0000-0000-0000AF3A0000}"/>
    <cellStyle name="Normal 40 2 2 3 4 3" xfId="8157" xr:uid="{00000000-0005-0000-0000-0000B03A0000}"/>
    <cellStyle name="Normal 40 2 2 3 4 3 2" xfId="38491" xr:uid="{00000000-0005-0000-0000-0000B13A0000}"/>
    <cellStyle name="Normal 40 2 2 3 4 3 3" xfId="23258" xr:uid="{00000000-0005-0000-0000-0000B23A0000}"/>
    <cellStyle name="Normal 40 2 2 3 4 4" xfId="33478" xr:uid="{00000000-0005-0000-0000-0000B33A0000}"/>
    <cellStyle name="Normal 40 2 2 3 4 5" xfId="18245" xr:uid="{00000000-0005-0000-0000-0000B43A0000}"/>
    <cellStyle name="Normal 40 2 2 3 5" xfId="4796" xr:uid="{00000000-0005-0000-0000-0000B53A0000}"/>
    <cellStyle name="Normal 40 2 2 3 5 2" xfId="14848" xr:uid="{00000000-0005-0000-0000-0000B63A0000}"/>
    <cellStyle name="Normal 40 2 2 3 5 2 2" xfId="45179" xr:uid="{00000000-0005-0000-0000-0000B73A0000}"/>
    <cellStyle name="Normal 40 2 2 3 5 2 3" xfId="29946" xr:uid="{00000000-0005-0000-0000-0000B83A0000}"/>
    <cellStyle name="Normal 40 2 2 3 5 3" xfId="9828" xr:uid="{00000000-0005-0000-0000-0000B93A0000}"/>
    <cellStyle name="Normal 40 2 2 3 5 3 2" xfId="40162" xr:uid="{00000000-0005-0000-0000-0000BA3A0000}"/>
    <cellStyle name="Normal 40 2 2 3 5 3 3" xfId="24929" xr:uid="{00000000-0005-0000-0000-0000BB3A0000}"/>
    <cellStyle name="Normal 40 2 2 3 5 4" xfId="35149" xr:uid="{00000000-0005-0000-0000-0000BC3A0000}"/>
    <cellStyle name="Normal 40 2 2 3 5 5" xfId="19916" xr:uid="{00000000-0005-0000-0000-0000BD3A0000}"/>
    <cellStyle name="Normal 40 2 2 3 6" xfId="11506" xr:uid="{00000000-0005-0000-0000-0000BE3A0000}"/>
    <cellStyle name="Normal 40 2 2 3 6 2" xfId="41837" xr:uid="{00000000-0005-0000-0000-0000BF3A0000}"/>
    <cellStyle name="Normal 40 2 2 3 6 3" xfId="26604" xr:uid="{00000000-0005-0000-0000-0000C03A0000}"/>
    <cellStyle name="Normal 40 2 2 3 7" xfId="6485" xr:uid="{00000000-0005-0000-0000-0000C13A0000}"/>
    <cellStyle name="Normal 40 2 2 3 7 2" xfId="36820" xr:uid="{00000000-0005-0000-0000-0000C23A0000}"/>
    <cellStyle name="Normal 40 2 2 3 7 3" xfId="21587" xr:uid="{00000000-0005-0000-0000-0000C33A0000}"/>
    <cellStyle name="Normal 40 2 2 3 8" xfId="31808" xr:uid="{00000000-0005-0000-0000-0000C43A0000}"/>
    <cellStyle name="Normal 40 2 2 3 9" xfId="16574" xr:uid="{00000000-0005-0000-0000-0000C53A0000}"/>
    <cellStyle name="Normal 40 2 2 4" xfId="1621" xr:uid="{00000000-0005-0000-0000-0000C63A0000}"/>
    <cellStyle name="Normal 40 2 2 4 2" xfId="2460" xr:uid="{00000000-0005-0000-0000-0000C73A0000}"/>
    <cellStyle name="Normal 40 2 2 4 2 2" xfId="4150" xr:uid="{00000000-0005-0000-0000-0000C83A0000}"/>
    <cellStyle name="Normal 40 2 2 4 2 2 2" xfId="14223" xr:uid="{00000000-0005-0000-0000-0000C93A0000}"/>
    <cellStyle name="Normal 40 2 2 4 2 2 2 2" xfId="44554" xr:uid="{00000000-0005-0000-0000-0000CA3A0000}"/>
    <cellStyle name="Normal 40 2 2 4 2 2 2 3" xfId="29321" xr:uid="{00000000-0005-0000-0000-0000CB3A0000}"/>
    <cellStyle name="Normal 40 2 2 4 2 2 3" xfId="9203" xr:uid="{00000000-0005-0000-0000-0000CC3A0000}"/>
    <cellStyle name="Normal 40 2 2 4 2 2 3 2" xfId="39537" xr:uid="{00000000-0005-0000-0000-0000CD3A0000}"/>
    <cellStyle name="Normal 40 2 2 4 2 2 3 3" xfId="24304" xr:uid="{00000000-0005-0000-0000-0000CE3A0000}"/>
    <cellStyle name="Normal 40 2 2 4 2 2 4" xfId="34524" xr:uid="{00000000-0005-0000-0000-0000CF3A0000}"/>
    <cellStyle name="Normal 40 2 2 4 2 2 5" xfId="19291" xr:uid="{00000000-0005-0000-0000-0000D03A0000}"/>
    <cellStyle name="Normal 40 2 2 4 2 3" xfId="5842" xr:uid="{00000000-0005-0000-0000-0000D13A0000}"/>
    <cellStyle name="Normal 40 2 2 4 2 3 2" xfId="15894" xr:uid="{00000000-0005-0000-0000-0000D23A0000}"/>
    <cellStyle name="Normal 40 2 2 4 2 3 2 2" xfId="46225" xr:uid="{00000000-0005-0000-0000-0000D33A0000}"/>
    <cellStyle name="Normal 40 2 2 4 2 3 2 3" xfId="30992" xr:uid="{00000000-0005-0000-0000-0000D43A0000}"/>
    <cellStyle name="Normal 40 2 2 4 2 3 3" xfId="10874" xr:uid="{00000000-0005-0000-0000-0000D53A0000}"/>
    <cellStyle name="Normal 40 2 2 4 2 3 3 2" xfId="41208" xr:uid="{00000000-0005-0000-0000-0000D63A0000}"/>
    <cellStyle name="Normal 40 2 2 4 2 3 3 3" xfId="25975" xr:uid="{00000000-0005-0000-0000-0000D73A0000}"/>
    <cellStyle name="Normal 40 2 2 4 2 3 4" xfId="36195" xr:uid="{00000000-0005-0000-0000-0000D83A0000}"/>
    <cellStyle name="Normal 40 2 2 4 2 3 5" xfId="20962" xr:uid="{00000000-0005-0000-0000-0000D93A0000}"/>
    <cellStyle name="Normal 40 2 2 4 2 4" xfId="12552" xr:uid="{00000000-0005-0000-0000-0000DA3A0000}"/>
    <cellStyle name="Normal 40 2 2 4 2 4 2" xfId="42883" xr:uid="{00000000-0005-0000-0000-0000DB3A0000}"/>
    <cellStyle name="Normal 40 2 2 4 2 4 3" xfId="27650" xr:uid="{00000000-0005-0000-0000-0000DC3A0000}"/>
    <cellStyle name="Normal 40 2 2 4 2 5" xfId="7531" xr:uid="{00000000-0005-0000-0000-0000DD3A0000}"/>
    <cellStyle name="Normal 40 2 2 4 2 5 2" xfId="37866" xr:uid="{00000000-0005-0000-0000-0000DE3A0000}"/>
    <cellStyle name="Normal 40 2 2 4 2 5 3" xfId="22633" xr:uid="{00000000-0005-0000-0000-0000DF3A0000}"/>
    <cellStyle name="Normal 40 2 2 4 2 6" xfId="32854" xr:uid="{00000000-0005-0000-0000-0000E03A0000}"/>
    <cellStyle name="Normal 40 2 2 4 2 7" xfId="17620" xr:uid="{00000000-0005-0000-0000-0000E13A0000}"/>
    <cellStyle name="Normal 40 2 2 4 3" xfId="3313" xr:uid="{00000000-0005-0000-0000-0000E23A0000}"/>
    <cellStyle name="Normal 40 2 2 4 3 2" xfId="13387" xr:uid="{00000000-0005-0000-0000-0000E33A0000}"/>
    <cellStyle name="Normal 40 2 2 4 3 2 2" xfId="43718" xr:uid="{00000000-0005-0000-0000-0000E43A0000}"/>
    <cellStyle name="Normal 40 2 2 4 3 2 3" xfId="28485" xr:uid="{00000000-0005-0000-0000-0000E53A0000}"/>
    <cellStyle name="Normal 40 2 2 4 3 3" xfId="8367" xr:uid="{00000000-0005-0000-0000-0000E63A0000}"/>
    <cellStyle name="Normal 40 2 2 4 3 3 2" xfId="38701" xr:uid="{00000000-0005-0000-0000-0000E73A0000}"/>
    <cellStyle name="Normal 40 2 2 4 3 3 3" xfId="23468" xr:uid="{00000000-0005-0000-0000-0000E83A0000}"/>
    <cellStyle name="Normal 40 2 2 4 3 4" xfId="33688" xr:uid="{00000000-0005-0000-0000-0000E93A0000}"/>
    <cellStyle name="Normal 40 2 2 4 3 5" xfId="18455" xr:uid="{00000000-0005-0000-0000-0000EA3A0000}"/>
    <cellStyle name="Normal 40 2 2 4 4" xfId="5006" xr:uid="{00000000-0005-0000-0000-0000EB3A0000}"/>
    <cellStyle name="Normal 40 2 2 4 4 2" xfId="15058" xr:uid="{00000000-0005-0000-0000-0000EC3A0000}"/>
    <cellStyle name="Normal 40 2 2 4 4 2 2" xfId="45389" xr:uid="{00000000-0005-0000-0000-0000ED3A0000}"/>
    <cellStyle name="Normal 40 2 2 4 4 2 3" xfId="30156" xr:uid="{00000000-0005-0000-0000-0000EE3A0000}"/>
    <cellStyle name="Normal 40 2 2 4 4 3" xfId="10038" xr:uid="{00000000-0005-0000-0000-0000EF3A0000}"/>
    <cellStyle name="Normal 40 2 2 4 4 3 2" xfId="40372" xr:uid="{00000000-0005-0000-0000-0000F03A0000}"/>
    <cellStyle name="Normal 40 2 2 4 4 3 3" xfId="25139" xr:uid="{00000000-0005-0000-0000-0000F13A0000}"/>
    <cellStyle name="Normal 40 2 2 4 4 4" xfId="35359" xr:uid="{00000000-0005-0000-0000-0000F23A0000}"/>
    <cellStyle name="Normal 40 2 2 4 4 5" xfId="20126" xr:uid="{00000000-0005-0000-0000-0000F33A0000}"/>
    <cellStyle name="Normal 40 2 2 4 5" xfId="11716" xr:uid="{00000000-0005-0000-0000-0000F43A0000}"/>
    <cellStyle name="Normal 40 2 2 4 5 2" xfId="42047" xr:uid="{00000000-0005-0000-0000-0000F53A0000}"/>
    <cellStyle name="Normal 40 2 2 4 5 3" xfId="26814" xr:uid="{00000000-0005-0000-0000-0000F63A0000}"/>
    <cellStyle name="Normal 40 2 2 4 6" xfId="6695" xr:uid="{00000000-0005-0000-0000-0000F73A0000}"/>
    <cellStyle name="Normal 40 2 2 4 6 2" xfId="37030" xr:uid="{00000000-0005-0000-0000-0000F83A0000}"/>
    <cellStyle name="Normal 40 2 2 4 6 3" xfId="21797" xr:uid="{00000000-0005-0000-0000-0000F93A0000}"/>
    <cellStyle name="Normal 40 2 2 4 7" xfId="32018" xr:uid="{00000000-0005-0000-0000-0000FA3A0000}"/>
    <cellStyle name="Normal 40 2 2 4 8" xfId="16784" xr:uid="{00000000-0005-0000-0000-0000FB3A0000}"/>
    <cellStyle name="Normal 40 2 2 5" xfId="2042" xr:uid="{00000000-0005-0000-0000-0000FC3A0000}"/>
    <cellStyle name="Normal 40 2 2 5 2" xfId="3732" xr:uid="{00000000-0005-0000-0000-0000FD3A0000}"/>
    <cellStyle name="Normal 40 2 2 5 2 2" xfId="13805" xr:uid="{00000000-0005-0000-0000-0000FE3A0000}"/>
    <cellStyle name="Normal 40 2 2 5 2 2 2" xfId="44136" xr:uid="{00000000-0005-0000-0000-0000FF3A0000}"/>
    <cellStyle name="Normal 40 2 2 5 2 2 3" xfId="28903" xr:uid="{00000000-0005-0000-0000-0000003B0000}"/>
    <cellStyle name="Normal 40 2 2 5 2 3" xfId="8785" xr:uid="{00000000-0005-0000-0000-0000013B0000}"/>
    <cellStyle name="Normal 40 2 2 5 2 3 2" xfId="39119" xr:uid="{00000000-0005-0000-0000-0000023B0000}"/>
    <cellStyle name="Normal 40 2 2 5 2 3 3" xfId="23886" xr:uid="{00000000-0005-0000-0000-0000033B0000}"/>
    <cellStyle name="Normal 40 2 2 5 2 4" xfId="34106" xr:uid="{00000000-0005-0000-0000-0000043B0000}"/>
    <cellStyle name="Normal 40 2 2 5 2 5" xfId="18873" xr:uid="{00000000-0005-0000-0000-0000053B0000}"/>
    <cellStyle name="Normal 40 2 2 5 3" xfId="5424" xr:uid="{00000000-0005-0000-0000-0000063B0000}"/>
    <cellStyle name="Normal 40 2 2 5 3 2" xfId="15476" xr:uid="{00000000-0005-0000-0000-0000073B0000}"/>
    <cellStyle name="Normal 40 2 2 5 3 2 2" xfId="45807" xr:uid="{00000000-0005-0000-0000-0000083B0000}"/>
    <cellStyle name="Normal 40 2 2 5 3 2 3" xfId="30574" xr:uid="{00000000-0005-0000-0000-0000093B0000}"/>
    <cellStyle name="Normal 40 2 2 5 3 3" xfId="10456" xr:uid="{00000000-0005-0000-0000-00000A3B0000}"/>
    <cellStyle name="Normal 40 2 2 5 3 3 2" xfId="40790" xr:uid="{00000000-0005-0000-0000-00000B3B0000}"/>
    <cellStyle name="Normal 40 2 2 5 3 3 3" xfId="25557" xr:uid="{00000000-0005-0000-0000-00000C3B0000}"/>
    <cellStyle name="Normal 40 2 2 5 3 4" xfId="35777" xr:uid="{00000000-0005-0000-0000-00000D3B0000}"/>
    <cellStyle name="Normal 40 2 2 5 3 5" xfId="20544" xr:uid="{00000000-0005-0000-0000-00000E3B0000}"/>
    <cellStyle name="Normal 40 2 2 5 4" xfId="12134" xr:uid="{00000000-0005-0000-0000-00000F3B0000}"/>
    <cellStyle name="Normal 40 2 2 5 4 2" xfId="42465" xr:uid="{00000000-0005-0000-0000-0000103B0000}"/>
    <cellStyle name="Normal 40 2 2 5 4 3" xfId="27232" xr:uid="{00000000-0005-0000-0000-0000113B0000}"/>
    <cellStyle name="Normal 40 2 2 5 5" xfId="7113" xr:uid="{00000000-0005-0000-0000-0000123B0000}"/>
    <cellStyle name="Normal 40 2 2 5 5 2" xfId="37448" xr:uid="{00000000-0005-0000-0000-0000133B0000}"/>
    <cellStyle name="Normal 40 2 2 5 5 3" xfId="22215" xr:uid="{00000000-0005-0000-0000-0000143B0000}"/>
    <cellStyle name="Normal 40 2 2 5 6" xfId="32436" xr:uid="{00000000-0005-0000-0000-0000153B0000}"/>
    <cellStyle name="Normal 40 2 2 5 7" xfId="17202" xr:uid="{00000000-0005-0000-0000-0000163B0000}"/>
    <cellStyle name="Normal 40 2 2 6" xfId="2895" xr:uid="{00000000-0005-0000-0000-0000173B0000}"/>
    <cellStyle name="Normal 40 2 2 6 2" xfId="12969" xr:uid="{00000000-0005-0000-0000-0000183B0000}"/>
    <cellStyle name="Normal 40 2 2 6 2 2" xfId="43300" xr:uid="{00000000-0005-0000-0000-0000193B0000}"/>
    <cellStyle name="Normal 40 2 2 6 2 3" xfId="28067" xr:uid="{00000000-0005-0000-0000-00001A3B0000}"/>
    <cellStyle name="Normal 40 2 2 6 3" xfId="7949" xr:uid="{00000000-0005-0000-0000-00001B3B0000}"/>
    <cellStyle name="Normal 40 2 2 6 3 2" xfId="38283" xr:uid="{00000000-0005-0000-0000-00001C3B0000}"/>
    <cellStyle name="Normal 40 2 2 6 3 3" xfId="23050" xr:uid="{00000000-0005-0000-0000-00001D3B0000}"/>
    <cellStyle name="Normal 40 2 2 6 4" xfId="33270" xr:uid="{00000000-0005-0000-0000-00001E3B0000}"/>
    <cellStyle name="Normal 40 2 2 6 5" xfId="18037" xr:uid="{00000000-0005-0000-0000-00001F3B0000}"/>
    <cellStyle name="Normal 40 2 2 7" xfId="4588" xr:uid="{00000000-0005-0000-0000-0000203B0000}"/>
    <cellStyle name="Normal 40 2 2 7 2" xfId="14640" xr:uid="{00000000-0005-0000-0000-0000213B0000}"/>
    <cellStyle name="Normal 40 2 2 7 2 2" xfId="44971" xr:uid="{00000000-0005-0000-0000-0000223B0000}"/>
    <cellStyle name="Normal 40 2 2 7 2 3" xfId="29738" xr:uid="{00000000-0005-0000-0000-0000233B0000}"/>
    <cellStyle name="Normal 40 2 2 7 3" xfId="9620" xr:uid="{00000000-0005-0000-0000-0000243B0000}"/>
    <cellStyle name="Normal 40 2 2 7 3 2" xfId="39954" xr:uid="{00000000-0005-0000-0000-0000253B0000}"/>
    <cellStyle name="Normal 40 2 2 7 3 3" xfId="24721" xr:uid="{00000000-0005-0000-0000-0000263B0000}"/>
    <cellStyle name="Normal 40 2 2 7 4" xfId="34941" xr:uid="{00000000-0005-0000-0000-0000273B0000}"/>
    <cellStyle name="Normal 40 2 2 7 5" xfId="19708" xr:uid="{00000000-0005-0000-0000-0000283B0000}"/>
    <cellStyle name="Normal 40 2 2 8" xfId="11298" xr:uid="{00000000-0005-0000-0000-0000293B0000}"/>
    <cellStyle name="Normal 40 2 2 8 2" xfId="41629" xr:uid="{00000000-0005-0000-0000-00002A3B0000}"/>
    <cellStyle name="Normal 40 2 2 8 3" xfId="26396" xr:uid="{00000000-0005-0000-0000-00002B3B0000}"/>
    <cellStyle name="Normal 40 2 2 9" xfId="6277" xr:uid="{00000000-0005-0000-0000-00002C3B0000}"/>
    <cellStyle name="Normal 40 2 2 9 2" xfId="36612" xr:uid="{00000000-0005-0000-0000-00002D3B0000}"/>
    <cellStyle name="Normal 40 2 2 9 3" xfId="21379" xr:uid="{00000000-0005-0000-0000-00002E3B0000}"/>
    <cellStyle name="Normal 40 2 3" xfId="1241" xr:uid="{00000000-0005-0000-0000-00002F3B0000}"/>
    <cellStyle name="Normal 40 2 3 10" xfId="16418" xr:uid="{00000000-0005-0000-0000-0000303B0000}"/>
    <cellStyle name="Normal 40 2 3 2" xfId="1460" xr:uid="{00000000-0005-0000-0000-0000313B0000}"/>
    <cellStyle name="Normal 40 2 3 2 2" xfId="1881" xr:uid="{00000000-0005-0000-0000-0000323B0000}"/>
    <cellStyle name="Normal 40 2 3 2 2 2" xfId="2720" xr:uid="{00000000-0005-0000-0000-0000333B0000}"/>
    <cellStyle name="Normal 40 2 3 2 2 2 2" xfId="4410" xr:uid="{00000000-0005-0000-0000-0000343B0000}"/>
    <cellStyle name="Normal 40 2 3 2 2 2 2 2" xfId="14483" xr:uid="{00000000-0005-0000-0000-0000353B0000}"/>
    <cellStyle name="Normal 40 2 3 2 2 2 2 2 2" xfId="44814" xr:uid="{00000000-0005-0000-0000-0000363B0000}"/>
    <cellStyle name="Normal 40 2 3 2 2 2 2 2 3" xfId="29581" xr:uid="{00000000-0005-0000-0000-0000373B0000}"/>
    <cellStyle name="Normal 40 2 3 2 2 2 2 3" xfId="9463" xr:uid="{00000000-0005-0000-0000-0000383B0000}"/>
    <cellStyle name="Normal 40 2 3 2 2 2 2 3 2" xfId="39797" xr:uid="{00000000-0005-0000-0000-0000393B0000}"/>
    <cellStyle name="Normal 40 2 3 2 2 2 2 3 3" xfId="24564" xr:uid="{00000000-0005-0000-0000-00003A3B0000}"/>
    <cellStyle name="Normal 40 2 3 2 2 2 2 4" xfId="34784" xr:uid="{00000000-0005-0000-0000-00003B3B0000}"/>
    <cellStyle name="Normal 40 2 3 2 2 2 2 5" xfId="19551" xr:uid="{00000000-0005-0000-0000-00003C3B0000}"/>
    <cellStyle name="Normal 40 2 3 2 2 2 3" xfId="6102" xr:uid="{00000000-0005-0000-0000-00003D3B0000}"/>
    <cellStyle name="Normal 40 2 3 2 2 2 3 2" xfId="16154" xr:uid="{00000000-0005-0000-0000-00003E3B0000}"/>
    <cellStyle name="Normal 40 2 3 2 2 2 3 2 2" xfId="46485" xr:uid="{00000000-0005-0000-0000-00003F3B0000}"/>
    <cellStyle name="Normal 40 2 3 2 2 2 3 2 3" xfId="31252" xr:uid="{00000000-0005-0000-0000-0000403B0000}"/>
    <cellStyle name="Normal 40 2 3 2 2 2 3 3" xfId="11134" xr:uid="{00000000-0005-0000-0000-0000413B0000}"/>
    <cellStyle name="Normal 40 2 3 2 2 2 3 3 2" xfId="41468" xr:uid="{00000000-0005-0000-0000-0000423B0000}"/>
    <cellStyle name="Normal 40 2 3 2 2 2 3 3 3" xfId="26235" xr:uid="{00000000-0005-0000-0000-0000433B0000}"/>
    <cellStyle name="Normal 40 2 3 2 2 2 3 4" xfId="36455" xr:uid="{00000000-0005-0000-0000-0000443B0000}"/>
    <cellStyle name="Normal 40 2 3 2 2 2 3 5" xfId="21222" xr:uid="{00000000-0005-0000-0000-0000453B0000}"/>
    <cellStyle name="Normal 40 2 3 2 2 2 4" xfId="12812" xr:uid="{00000000-0005-0000-0000-0000463B0000}"/>
    <cellStyle name="Normal 40 2 3 2 2 2 4 2" xfId="43143" xr:uid="{00000000-0005-0000-0000-0000473B0000}"/>
    <cellStyle name="Normal 40 2 3 2 2 2 4 3" xfId="27910" xr:uid="{00000000-0005-0000-0000-0000483B0000}"/>
    <cellStyle name="Normal 40 2 3 2 2 2 5" xfId="7791" xr:uid="{00000000-0005-0000-0000-0000493B0000}"/>
    <cellStyle name="Normal 40 2 3 2 2 2 5 2" xfId="38126" xr:uid="{00000000-0005-0000-0000-00004A3B0000}"/>
    <cellStyle name="Normal 40 2 3 2 2 2 5 3" xfId="22893" xr:uid="{00000000-0005-0000-0000-00004B3B0000}"/>
    <cellStyle name="Normal 40 2 3 2 2 2 6" xfId="33114" xr:uid="{00000000-0005-0000-0000-00004C3B0000}"/>
    <cellStyle name="Normal 40 2 3 2 2 2 7" xfId="17880" xr:uid="{00000000-0005-0000-0000-00004D3B0000}"/>
    <cellStyle name="Normal 40 2 3 2 2 3" xfId="3573" xr:uid="{00000000-0005-0000-0000-00004E3B0000}"/>
    <cellStyle name="Normal 40 2 3 2 2 3 2" xfId="13647" xr:uid="{00000000-0005-0000-0000-00004F3B0000}"/>
    <cellStyle name="Normal 40 2 3 2 2 3 2 2" xfId="43978" xr:uid="{00000000-0005-0000-0000-0000503B0000}"/>
    <cellStyle name="Normal 40 2 3 2 2 3 2 3" xfId="28745" xr:uid="{00000000-0005-0000-0000-0000513B0000}"/>
    <cellStyle name="Normal 40 2 3 2 2 3 3" xfId="8627" xr:uid="{00000000-0005-0000-0000-0000523B0000}"/>
    <cellStyle name="Normal 40 2 3 2 2 3 3 2" xfId="38961" xr:uid="{00000000-0005-0000-0000-0000533B0000}"/>
    <cellStyle name="Normal 40 2 3 2 2 3 3 3" xfId="23728" xr:uid="{00000000-0005-0000-0000-0000543B0000}"/>
    <cellStyle name="Normal 40 2 3 2 2 3 4" xfId="33948" xr:uid="{00000000-0005-0000-0000-0000553B0000}"/>
    <cellStyle name="Normal 40 2 3 2 2 3 5" xfId="18715" xr:uid="{00000000-0005-0000-0000-0000563B0000}"/>
    <cellStyle name="Normal 40 2 3 2 2 4" xfId="5266" xr:uid="{00000000-0005-0000-0000-0000573B0000}"/>
    <cellStyle name="Normal 40 2 3 2 2 4 2" xfId="15318" xr:uid="{00000000-0005-0000-0000-0000583B0000}"/>
    <cellStyle name="Normal 40 2 3 2 2 4 2 2" xfId="45649" xr:uid="{00000000-0005-0000-0000-0000593B0000}"/>
    <cellStyle name="Normal 40 2 3 2 2 4 2 3" xfId="30416" xr:uid="{00000000-0005-0000-0000-00005A3B0000}"/>
    <cellStyle name="Normal 40 2 3 2 2 4 3" xfId="10298" xr:uid="{00000000-0005-0000-0000-00005B3B0000}"/>
    <cellStyle name="Normal 40 2 3 2 2 4 3 2" xfId="40632" xr:uid="{00000000-0005-0000-0000-00005C3B0000}"/>
    <cellStyle name="Normal 40 2 3 2 2 4 3 3" xfId="25399" xr:uid="{00000000-0005-0000-0000-00005D3B0000}"/>
    <cellStyle name="Normal 40 2 3 2 2 4 4" xfId="35619" xr:uid="{00000000-0005-0000-0000-00005E3B0000}"/>
    <cellStyle name="Normal 40 2 3 2 2 4 5" xfId="20386" xr:uid="{00000000-0005-0000-0000-00005F3B0000}"/>
    <cellStyle name="Normal 40 2 3 2 2 5" xfId="11976" xr:uid="{00000000-0005-0000-0000-0000603B0000}"/>
    <cellStyle name="Normal 40 2 3 2 2 5 2" xfId="42307" xr:uid="{00000000-0005-0000-0000-0000613B0000}"/>
    <cellStyle name="Normal 40 2 3 2 2 5 3" xfId="27074" xr:uid="{00000000-0005-0000-0000-0000623B0000}"/>
    <cellStyle name="Normal 40 2 3 2 2 6" xfId="6955" xr:uid="{00000000-0005-0000-0000-0000633B0000}"/>
    <cellStyle name="Normal 40 2 3 2 2 6 2" xfId="37290" xr:uid="{00000000-0005-0000-0000-0000643B0000}"/>
    <cellStyle name="Normal 40 2 3 2 2 6 3" xfId="22057" xr:uid="{00000000-0005-0000-0000-0000653B0000}"/>
    <cellStyle name="Normal 40 2 3 2 2 7" xfId="32278" xr:uid="{00000000-0005-0000-0000-0000663B0000}"/>
    <cellStyle name="Normal 40 2 3 2 2 8" xfId="17044" xr:uid="{00000000-0005-0000-0000-0000673B0000}"/>
    <cellStyle name="Normal 40 2 3 2 3" xfId="2302" xr:uid="{00000000-0005-0000-0000-0000683B0000}"/>
    <cellStyle name="Normal 40 2 3 2 3 2" xfId="3992" xr:uid="{00000000-0005-0000-0000-0000693B0000}"/>
    <cellStyle name="Normal 40 2 3 2 3 2 2" xfId="14065" xr:uid="{00000000-0005-0000-0000-00006A3B0000}"/>
    <cellStyle name="Normal 40 2 3 2 3 2 2 2" xfId="44396" xr:uid="{00000000-0005-0000-0000-00006B3B0000}"/>
    <cellStyle name="Normal 40 2 3 2 3 2 2 3" xfId="29163" xr:uid="{00000000-0005-0000-0000-00006C3B0000}"/>
    <cellStyle name="Normal 40 2 3 2 3 2 3" xfId="9045" xr:uid="{00000000-0005-0000-0000-00006D3B0000}"/>
    <cellStyle name="Normal 40 2 3 2 3 2 3 2" xfId="39379" xr:uid="{00000000-0005-0000-0000-00006E3B0000}"/>
    <cellStyle name="Normal 40 2 3 2 3 2 3 3" xfId="24146" xr:uid="{00000000-0005-0000-0000-00006F3B0000}"/>
    <cellStyle name="Normal 40 2 3 2 3 2 4" xfId="34366" xr:uid="{00000000-0005-0000-0000-0000703B0000}"/>
    <cellStyle name="Normal 40 2 3 2 3 2 5" xfId="19133" xr:uid="{00000000-0005-0000-0000-0000713B0000}"/>
    <cellStyle name="Normal 40 2 3 2 3 3" xfId="5684" xr:uid="{00000000-0005-0000-0000-0000723B0000}"/>
    <cellStyle name="Normal 40 2 3 2 3 3 2" xfId="15736" xr:uid="{00000000-0005-0000-0000-0000733B0000}"/>
    <cellStyle name="Normal 40 2 3 2 3 3 2 2" xfId="46067" xr:uid="{00000000-0005-0000-0000-0000743B0000}"/>
    <cellStyle name="Normal 40 2 3 2 3 3 2 3" xfId="30834" xr:uid="{00000000-0005-0000-0000-0000753B0000}"/>
    <cellStyle name="Normal 40 2 3 2 3 3 3" xfId="10716" xr:uid="{00000000-0005-0000-0000-0000763B0000}"/>
    <cellStyle name="Normal 40 2 3 2 3 3 3 2" xfId="41050" xr:uid="{00000000-0005-0000-0000-0000773B0000}"/>
    <cellStyle name="Normal 40 2 3 2 3 3 3 3" xfId="25817" xr:uid="{00000000-0005-0000-0000-0000783B0000}"/>
    <cellStyle name="Normal 40 2 3 2 3 3 4" xfId="36037" xr:uid="{00000000-0005-0000-0000-0000793B0000}"/>
    <cellStyle name="Normal 40 2 3 2 3 3 5" xfId="20804" xr:uid="{00000000-0005-0000-0000-00007A3B0000}"/>
    <cellStyle name="Normal 40 2 3 2 3 4" xfId="12394" xr:uid="{00000000-0005-0000-0000-00007B3B0000}"/>
    <cellStyle name="Normal 40 2 3 2 3 4 2" xfId="42725" xr:uid="{00000000-0005-0000-0000-00007C3B0000}"/>
    <cellStyle name="Normal 40 2 3 2 3 4 3" xfId="27492" xr:uid="{00000000-0005-0000-0000-00007D3B0000}"/>
    <cellStyle name="Normal 40 2 3 2 3 5" xfId="7373" xr:uid="{00000000-0005-0000-0000-00007E3B0000}"/>
    <cellStyle name="Normal 40 2 3 2 3 5 2" xfId="37708" xr:uid="{00000000-0005-0000-0000-00007F3B0000}"/>
    <cellStyle name="Normal 40 2 3 2 3 5 3" xfId="22475" xr:uid="{00000000-0005-0000-0000-0000803B0000}"/>
    <cellStyle name="Normal 40 2 3 2 3 6" xfId="32696" xr:uid="{00000000-0005-0000-0000-0000813B0000}"/>
    <cellStyle name="Normal 40 2 3 2 3 7" xfId="17462" xr:uid="{00000000-0005-0000-0000-0000823B0000}"/>
    <cellStyle name="Normal 40 2 3 2 4" xfId="3155" xr:uid="{00000000-0005-0000-0000-0000833B0000}"/>
    <cellStyle name="Normal 40 2 3 2 4 2" xfId="13229" xr:uid="{00000000-0005-0000-0000-0000843B0000}"/>
    <cellStyle name="Normal 40 2 3 2 4 2 2" xfId="43560" xr:uid="{00000000-0005-0000-0000-0000853B0000}"/>
    <cellStyle name="Normal 40 2 3 2 4 2 3" xfId="28327" xr:uid="{00000000-0005-0000-0000-0000863B0000}"/>
    <cellStyle name="Normal 40 2 3 2 4 3" xfId="8209" xr:uid="{00000000-0005-0000-0000-0000873B0000}"/>
    <cellStyle name="Normal 40 2 3 2 4 3 2" xfId="38543" xr:uid="{00000000-0005-0000-0000-0000883B0000}"/>
    <cellStyle name="Normal 40 2 3 2 4 3 3" xfId="23310" xr:uid="{00000000-0005-0000-0000-0000893B0000}"/>
    <cellStyle name="Normal 40 2 3 2 4 4" xfId="33530" xr:uid="{00000000-0005-0000-0000-00008A3B0000}"/>
    <cellStyle name="Normal 40 2 3 2 4 5" xfId="18297" xr:uid="{00000000-0005-0000-0000-00008B3B0000}"/>
    <cellStyle name="Normal 40 2 3 2 5" xfId="4848" xr:uid="{00000000-0005-0000-0000-00008C3B0000}"/>
    <cellStyle name="Normal 40 2 3 2 5 2" xfId="14900" xr:uid="{00000000-0005-0000-0000-00008D3B0000}"/>
    <cellStyle name="Normal 40 2 3 2 5 2 2" xfId="45231" xr:uid="{00000000-0005-0000-0000-00008E3B0000}"/>
    <cellStyle name="Normal 40 2 3 2 5 2 3" xfId="29998" xr:uid="{00000000-0005-0000-0000-00008F3B0000}"/>
    <cellStyle name="Normal 40 2 3 2 5 3" xfId="9880" xr:uid="{00000000-0005-0000-0000-0000903B0000}"/>
    <cellStyle name="Normal 40 2 3 2 5 3 2" xfId="40214" xr:uid="{00000000-0005-0000-0000-0000913B0000}"/>
    <cellStyle name="Normal 40 2 3 2 5 3 3" xfId="24981" xr:uid="{00000000-0005-0000-0000-0000923B0000}"/>
    <cellStyle name="Normal 40 2 3 2 5 4" xfId="35201" xr:uid="{00000000-0005-0000-0000-0000933B0000}"/>
    <cellStyle name="Normal 40 2 3 2 5 5" xfId="19968" xr:uid="{00000000-0005-0000-0000-0000943B0000}"/>
    <cellStyle name="Normal 40 2 3 2 6" xfId="11558" xr:uid="{00000000-0005-0000-0000-0000953B0000}"/>
    <cellStyle name="Normal 40 2 3 2 6 2" xfId="41889" xr:uid="{00000000-0005-0000-0000-0000963B0000}"/>
    <cellStyle name="Normal 40 2 3 2 6 3" xfId="26656" xr:uid="{00000000-0005-0000-0000-0000973B0000}"/>
    <cellStyle name="Normal 40 2 3 2 7" xfId="6537" xr:uid="{00000000-0005-0000-0000-0000983B0000}"/>
    <cellStyle name="Normal 40 2 3 2 7 2" xfId="36872" xr:uid="{00000000-0005-0000-0000-0000993B0000}"/>
    <cellStyle name="Normal 40 2 3 2 7 3" xfId="21639" xr:uid="{00000000-0005-0000-0000-00009A3B0000}"/>
    <cellStyle name="Normal 40 2 3 2 8" xfId="31860" xr:uid="{00000000-0005-0000-0000-00009B3B0000}"/>
    <cellStyle name="Normal 40 2 3 2 9" xfId="16626" xr:uid="{00000000-0005-0000-0000-00009C3B0000}"/>
    <cellStyle name="Normal 40 2 3 3" xfId="1673" xr:uid="{00000000-0005-0000-0000-00009D3B0000}"/>
    <cellStyle name="Normal 40 2 3 3 2" xfId="2512" xr:uid="{00000000-0005-0000-0000-00009E3B0000}"/>
    <cellStyle name="Normal 40 2 3 3 2 2" xfId="4202" xr:uid="{00000000-0005-0000-0000-00009F3B0000}"/>
    <cellStyle name="Normal 40 2 3 3 2 2 2" xfId="14275" xr:uid="{00000000-0005-0000-0000-0000A03B0000}"/>
    <cellStyle name="Normal 40 2 3 3 2 2 2 2" xfId="44606" xr:uid="{00000000-0005-0000-0000-0000A13B0000}"/>
    <cellStyle name="Normal 40 2 3 3 2 2 2 3" xfId="29373" xr:uid="{00000000-0005-0000-0000-0000A23B0000}"/>
    <cellStyle name="Normal 40 2 3 3 2 2 3" xfId="9255" xr:uid="{00000000-0005-0000-0000-0000A33B0000}"/>
    <cellStyle name="Normal 40 2 3 3 2 2 3 2" xfId="39589" xr:uid="{00000000-0005-0000-0000-0000A43B0000}"/>
    <cellStyle name="Normal 40 2 3 3 2 2 3 3" xfId="24356" xr:uid="{00000000-0005-0000-0000-0000A53B0000}"/>
    <cellStyle name="Normal 40 2 3 3 2 2 4" xfId="34576" xr:uid="{00000000-0005-0000-0000-0000A63B0000}"/>
    <cellStyle name="Normal 40 2 3 3 2 2 5" xfId="19343" xr:uid="{00000000-0005-0000-0000-0000A73B0000}"/>
    <cellStyle name="Normal 40 2 3 3 2 3" xfId="5894" xr:uid="{00000000-0005-0000-0000-0000A83B0000}"/>
    <cellStyle name="Normal 40 2 3 3 2 3 2" xfId="15946" xr:uid="{00000000-0005-0000-0000-0000A93B0000}"/>
    <cellStyle name="Normal 40 2 3 3 2 3 2 2" xfId="46277" xr:uid="{00000000-0005-0000-0000-0000AA3B0000}"/>
    <cellStyle name="Normal 40 2 3 3 2 3 2 3" xfId="31044" xr:uid="{00000000-0005-0000-0000-0000AB3B0000}"/>
    <cellStyle name="Normal 40 2 3 3 2 3 3" xfId="10926" xr:uid="{00000000-0005-0000-0000-0000AC3B0000}"/>
    <cellStyle name="Normal 40 2 3 3 2 3 3 2" xfId="41260" xr:uid="{00000000-0005-0000-0000-0000AD3B0000}"/>
    <cellStyle name="Normal 40 2 3 3 2 3 3 3" xfId="26027" xr:uid="{00000000-0005-0000-0000-0000AE3B0000}"/>
    <cellStyle name="Normal 40 2 3 3 2 3 4" xfId="36247" xr:uid="{00000000-0005-0000-0000-0000AF3B0000}"/>
    <cellStyle name="Normal 40 2 3 3 2 3 5" xfId="21014" xr:uid="{00000000-0005-0000-0000-0000B03B0000}"/>
    <cellStyle name="Normal 40 2 3 3 2 4" xfId="12604" xr:uid="{00000000-0005-0000-0000-0000B13B0000}"/>
    <cellStyle name="Normal 40 2 3 3 2 4 2" xfId="42935" xr:uid="{00000000-0005-0000-0000-0000B23B0000}"/>
    <cellStyle name="Normal 40 2 3 3 2 4 3" xfId="27702" xr:uid="{00000000-0005-0000-0000-0000B33B0000}"/>
    <cellStyle name="Normal 40 2 3 3 2 5" xfId="7583" xr:uid="{00000000-0005-0000-0000-0000B43B0000}"/>
    <cellStyle name="Normal 40 2 3 3 2 5 2" xfId="37918" xr:uid="{00000000-0005-0000-0000-0000B53B0000}"/>
    <cellStyle name="Normal 40 2 3 3 2 5 3" xfId="22685" xr:uid="{00000000-0005-0000-0000-0000B63B0000}"/>
    <cellStyle name="Normal 40 2 3 3 2 6" xfId="32906" xr:uid="{00000000-0005-0000-0000-0000B73B0000}"/>
    <cellStyle name="Normal 40 2 3 3 2 7" xfId="17672" xr:uid="{00000000-0005-0000-0000-0000B83B0000}"/>
    <cellStyle name="Normal 40 2 3 3 3" xfId="3365" xr:uid="{00000000-0005-0000-0000-0000B93B0000}"/>
    <cellStyle name="Normal 40 2 3 3 3 2" xfId="13439" xr:uid="{00000000-0005-0000-0000-0000BA3B0000}"/>
    <cellStyle name="Normal 40 2 3 3 3 2 2" xfId="43770" xr:uid="{00000000-0005-0000-0000-0000BB3B0000}"/>
    <cellStyle name="Normal 40 2 3 3 3 2 3" xfId="28537" xr:uid="{00000000-0005-0000-0000-0000BC3B0000}"/>
    <cellStyle name="Normal 40 2 3 3 3 3" xfId="8419" xr:uid="{00000000-0005-0000-0000-0000BD3B0000}"/>
    <cellStyle name="Normal 40 2 3 3 3 3 2" xfId="38753" xr:uid="{00000000-0005-0000-0000-0000BE3B0000}"/>
    <cellStyle name="Normal 40 2 3 3 3 3 3" xfId="23520" xr:uid="{00000000-0005-0000-0000-0000BF3B0000}"/>
    <cellStyle name="Normal 40 2 3 3 3 4" xfId="33740" xr:uid="{00000000-0005-0000-0000-0000C03B0000}"/>
    <cellStyle name="Normal 40 2 3 3 3 5" xfId="18507" xr:uid="{00000000-0005-0000-0000-0000C13B0000}"/>
    <cellStyle name="Normal 40 2 3 3 4" xfId="5058" xr:uid="{00000000-0005-0000-0000-0000C23B0000}"/>
    <cellStyle name="Normal 40 2 3 3 4 2" xfId="15110" xr:uid="{00000000-0005-0000-0000-0000C33B0000}"/>
    <cellStyle name="Normal 40 2 3 3 4 2 2" xfId="45441" xr:uid="{00000000-0005-0000-0000-0000C43B0000}"/>
    <cellStyle name="Normal 40 2 3 3 4 2 3" xfId="30208" xr:uid="{00000000-0005-0000-0000-0000C53B0000}"/>
    <cellStyle name="Normal 40 2 3 3 4 3" xfId="10090" xr:uid="{00000000-0005-0000-0000-0000C63B0000}"/>
    <cellStyle name="Normal 40 2 3 3 4 3 2" xfId="40424" xr:uid="{00000000-0005-0000-0000-0000C73B0000}"/>
    <cellStyle name="Normal 40 2 3 3 4 3 3" xfId="25191" xr:uid="{00000000-0005-0000-0000-0000C83B0000}"/>
    <cellStyle name="Normal 40 2 3 3 4 4" xfId="35411" xr:uid="{00000000-0005-0000-0000-0000C93B0000}"/>
    <cellStyle name="Normal 40 2 3 3 4 5" xfId="20178" xr:uid="{00000000-0005-0000-0000-0000CA3B0000}"/>
    <cellStyle name="Normal 40 2 3 3 5" xfId="11768" xr:uid="{00000000-0005-0000-0000-0000CB3B0000}"/>
    <cellStyle name="Normal 40 2 3 3 5 2" xfId="42099" xr:uid="{00000000-0005-0000-0000-0000CC3B0000}"/>
    <cellStyle name="Normal 40 2 3 3 5 3" xfId="26866" xr:uid="{00000000-0005-0000-0000-0000CD3B0000}"/>
    <cellStyle name="Normal 40 2 3 3 6" xfId="6747" xr:uid="{00000000-0005-0000-0000-0000CE3B0000}"/>
    <cellStyle name="Normal 40 2 3 3 6 2" xfId="37082" xr:uid="{00000000-0005-0000-0000-0000CF3B0000}"/>
    <cellStyle name="Normal 40 2 3 3 6 3" xfId="21849" xr:uid="{00000000-0005-0000-0000-0000D03B0000}"/>
    <cellStyle name="Normal 40 2 3 3 7" xfId="32070" xr:uid="{00000000-0005-0000-0000-0000D13B0000}"/>
    <cellStyle name="Normal 40 2 3 3 8" xfId="16836" xr:uid="{00000000-0005-0000-0000-0000D23B0000}"/>
    <cellStyle name="Normal 40 2 3 4" xfId="2094" xr:uid="{00000000-0005-0000-0000-0000D33B0000}"/>
    <cellStyle name="Normal 40 2 3 4 2" xfId="3784" xr:uid="{00000000-0005-0000-0000-0000D43B0000}"/>
    <cellStyle name="Normal 40 2 3 4 2 2" xfId="13857" xr:uid="{00000000-0005-0000-0000-0000D53B0000}"/>
    <cellStyle name="Normal 40 2 3 4 2 2 2" xfId="44188" xr:uid="{00000000-0005-0000-0000-0000D63B0000}"/>
    <cellStyle name="Normal 40 2 3 4 2 2 3" xfId="28955" xr:uid="{00000000-0005-0000-0000-0000D73B0000}"/>
    <cellStyle name="Normal 40 2 3 4 2 3" xfId="8837" xr:uid="{00000000-0005-0000-0000-0000D83B0000}"/>
    <cellStyle name="Normal 40 2 3 4 2 3 2" xfId="39171" xr:uid="{00000000-0005-0000-0000-0000D93B0000}"/>
    <cellStyle name="Normal 40 2 3 4 2 3 3" xfId="23938" xr:uid="{00000000-0005-0000-0000-0000DA3B0000}"/>
    <cellStyle name="Normal 40 2 3 4 2 4" xfId="34158" xr:uid="{00000000-0005-0000-0000-0000DB3B0000}"/>
    <cellStyle name="Normal 40 2 3 4 2 5" xfId="18925" xr:uid="{00000000-0005-0000-0000-0000DC3B0000}"/>
    <cellStyle name="Normal 40 2 3 4 3" xfId="5476" xr:uid="{00000000-0005-0000-0000-0000DD3B0000}"/>
    <cellStyle name="Normal 40 2 3 4 3 2" xfId="15528" xr:uid="{00000000-0005-0000-0000-0000DE3B0000}"/>
    <cellStyle name="Normal 40 2 3 4 3 2 2" xfId="45859" xr:uid="{00000000-0005-0000-0000-0000DF3B0000}"/>
    <cellStyle name="Normal 40 2 3 4 3 2 3" xfId="30626" xr:uid="{00000000-0005-0000-0000-0000E03B0000}"/>
    <cellStyle name="Normal 40 2 3 4 3 3" xfId="10508" xr:uid="{00000000-0005-0000-0000-0000E13B0000}"/>
    <cellStyle name="Normal 40 2 3 4 3 3 2" xfId="40842" xr:uid="{00000000-0005-0000-0000-0000E23B0000}"/>
    <cellStyle name="Normal 40 2 3 4 3 3 3" xfId="25609" xr:uid="{00000000-0005-0000-0000-0000E33B0000}"/>
    <cellStyle name="Normal 40 2 3 4 3 4" xfId="35829" xr:uid="{00000000-0005-0000-0000-0000E43B0000}"/>
    <cellStyle name="Normal 40 2 3 4 3 5" xfId="20596" xr:uid="{00000000-0005-0000-0000-0000E53B0000}"/>
    <cellStyle name="Normal 40 2 3 4 4" xfId="12186" xr:uid="{00000000-0005-0000-0000-0000E63B0000}"/>
    <cellStyle name="Normal 40 2 3 4 4 2" xfId="42517" xr:uid="{00000000-0005-0000-0000-0000E73B0000}"/>
    <cellStyle name="Normal 40 2 3 4 4 3" xfId="27284" xr:uid="{00000000-0005-0000-0000-0000E83B0000}"/>
    <cellStyle name="Normal 40 2 3 4 5" xfId="7165" xr:uid="{00000000-0005-0000-0000-0000E93B0000}"/>
    <cellStyle name="Normal 40 2 3 4 5 2" xfId="37500" xr:uid="{00000000-0005-0000-0000-0000EA3B0000}"/>
    <cellStyle name="Normal 40 2 3 4 5 3" xfId="22267" xr:uid="{00000000-0005-0000-0000-0000EB3B0000}"/>
    <cellStyle name="Normal 40 2 3 4 6" xfId="32488" xr:uid="{00000000-0005-0000-0000-0000EC3B0000}"/>
    <cellStyle name="Normal 40 2 3 4 7" xfId="17254" xr:uid="{00000000-0005-0000-0000-0000ED3B0000}"/>
    <cellStyle name="Normal 40 2 3 5" xfId="2947" xr:uid="{00000000-0005-0000-0000-0000EE3B0000}"/>
    <cellStyle name="Normal 40 2 3 5 2" xfId="13021" xr:uid="{00000000-0005-0000-0000-0000EF3B0000}"/>
    <cellStyle name="Normal 40 2 3 5 2 2" xfId="43352" xr:uid="{00000000-0005-0000-0000-0000F03B0000}"/>
    <cellStyle name="Normal 40 2 3 5 2 3" xfId="28119" xr:uid="{00000000-0005-0000-0000-0000F13B0000}"/>
    <cellStyle name="Normal 40 2 3 5 3" xfId="8001" xr:uid="{00000000-0005-0000-0000-0000F23B0000}"/>
    <cellStyle name="Normal 40 2 3 5 3 2" xfId="38335" xr:uid="{00000000-0005-0000-0000-0000F33B0000}"/>
    <cellStyle name="Normal 40 2 3 5 3 3" xfId="23102" xr:uid="{00000000-0005-0000-0000-0000F43B0000}"/>
    <cellStyle name="Normal 40 2 3 5 4" xfId="33322" xr:uid="{00000000-0005-0000-0000-0000F53B0000}"/>
    <cellStyle name="Normal 40 2 3 5 5" xfId="18089" xr:uid="{00000000-0005-0000-0000-0000F63B0000}"/>
    <cellStyle name="Normal 40 2 3 6" xfId="4640" xr:uid="{00000000-0005-0000-0000-0000F73B0000}"/>
    <cellStyle name="Normal 40 2 3 6 2" xfId="14692" xr:uid="{00000000-0005-0000-0000-0000F83B0000}"/>
    <cellStyle name="Normal 40 2 3 6 2 2" xfId="45023" xr:uid="{00000000-0005-0000-0000-0000F93B0000}"/>
    <cellStyle name="Normal 40 2 3 6 2 3" xfId="29790" xr:uid="{00000000-0005-0000-0000-0000FA3B0000}"/>
    <cellStyle name="Normal 40 2 3 6 3" xfId="9672" xr:uid="{00000000-0005-0000-0000-0000FB3B0000}"/>
    <cellStyle name="Normal 40 2 3 6 3 2" xfId="40006" xr:uid="{00000000-0005-0000-0000-0000FC3B0000}"/>
    <cellStyle name="Normal 40 2 3 6 3 3" xfId="24773" xr:uid="{00000000-0005-0000-0000-0000FD3B0000}"/>
    <cellStyle name="Normal 40 2 3 6 4" xfId="34993" xr:uid="{00000000-0005-0000-0000-0000FE3B0000}"/>
    <cellStyle name="Normal 40 2 3 6 5" xfId="19760" xr:uid="{00000000-0005-0000-0000-0000FF3B0000}"/>
    <cellStyle name="Normal 40 2 3 7" xfId="11350" xr:uid="{00000000-0005-0000-0000-0000003C0000}"/>
    <cellStyle name="Normal 40 2 3 7 2" xfId="41681" xr:uid="{00000000-0005-0000-0000-0000013C0000}"/>
    <cellStyle name="Normal 40 2 3 7 3" xfId="26448" xr:uid="{00000000-0005-0000-0000-0000023C0000}"/>
    <cellStyle name="Normal 40 2 3 8" xfId="6329" xr:uid="{00000000-0005-0000-0000-0000033C0000}"/>
    <cellStyle name="Normal 40 2 3 8 2" xfId="36664" xr:uid="{00000000-0005-0000-0000-0000043C0000}"/>
    <cellStyle name="Normal 40 2 3 8 3" xfId="21431" xr:uid="{00000000-0005-0000-0000-0000053C0000}"/>
    <cellStyle name="Normal 40 2 3 9" xfId="31653" xr:uid="{00000000-0005-0000-0000-0000063C0000}"/>
    <cellStyle name="Normal 40 2 4" xfId="1354" xr:uid="{00000000-0005-0000-0000-0000073C0000}"/>
    <cellStyle name="Normal 40 2 4 2" xfId="1777" xr:uid="{00000000-0005-0000-0000-0000083C0000}"/>
    <cellStyle name="Normal 40 2 4 2 2" xfId="2616" xr:uid="{00000000-0005-0000-0000-0000093C0000}"/>
    <cellStyle name="Normal 40 2 4 2 2 2" xfId="4306" xr:uid="{00000000-0005-0000-0000-00000A3C0000}"/>
    <cellStyle name="Normal 40 2 4 2 2 2 2" xfId="14379" xr:uid="{00000000-0005-0000-0000-00000B3C0000}"/>
    <cellStyle name="Normal 40 2 4 2 2 2 2 2" xfId="44710" xr:uid="{00000000-0005-0000-0000-00000C3C0000}"/>
    <cellStyle name="Normal 40 2 4 2 2 2 2 3" xfId="29477" xr:uid="{00000000-0005-0000-0000-00000D3C0000}"/>
    <cellStyle name="Normal 40 2 4 2 2 2 3" xfId="9359" xr:uid="{00000000-0005-0000-0000-00000E3C0000}"/>
    <cellStyle name="Normal 40 2 4 2 2 2 3 2" xfId="39693" xr:uid="{00000000-0005-0000-0000-00000F3C0000}"/>
    <cellStyle name="Normal 40 2 4 2 2 2 3 3" xfId="24460" xr:uid="{00000000-0005-0000-0000-0000103C0000}"/>
    <cellStyle name="Normal 40 2 4 2 2 2 4" xfId="34680" xr:uid="{00000000-0005-0000-0000-0000113C0000}"/>
    <cellStyle name="Normal 40 2 4 2 2 2 5" xfId="19447" xr:uid="{00000000-0005-0000-0000-0000123C0000}"/>
    <cellStyle name="Normal 40 2 4 2 2 3" xfId="5998" xr:uid="{00000000-0005-0000-0000-0000133C0000}"/>
    <cellStyle name="Normal 40 2 4 2 2 3 2" xfId="16050" xr:uid="{00000000-0005-0000-0000-0000143C0000}"/>
    <cellStyle name="Normal 40 2 4 2 2 3 2 2" xfId="46381" xr:uid="{00000000-0005-0000-0000-0000153C0000}"/>
    <cellStyle name="Normal 40 2 4 2 2 3 2 3" xfId="31148" xr:uid="{00000000-0005-0000-0000-0000163C0000}"/>
    <cellStyle name="Normal 40 2 4 2 2 3 3" xfId="11030" xr:uid="{00000000-0005-0000-0000-0000173C0000}"/>
    <cellStyle name="Normal 40 2 4 2 2 3 3 2" xfId="41364" xr:uid="{00000000-0005-0000-0000-0000183C0000}"/>
    <cellStyle name="Normal 40 2 4 2 2 3 3 3" xfId="26131" xr:uid="{00000000-0005-0000-0000-0000193C0000}"/>
    <cellStyle name="Normal 40 2 4 2 2 3 4" xfId="36351" xr:uid="{00000000-0005-0000-0000-00001A3C0000}"/>
    <cellStyle name="Normal 40 2 4 2 2 3 5" xfId="21118" xr:uid="{00000000-0005-0000-0000-00001B3C0000}"/>
    <cellStyle name="Normal 40 2 4 2 2 4" xfId="12708" xr:uid="{00000000-0005-0000-0000-00001C3C0000}"/>
    <cellStyle name="Normal 40 2 4 2 2 4 2" xfId="43039" xr:uid="{00000000-0005-0000-0000-00001D3C0000}"/>
    <cellStyle name="Normal 40 2 4 2 2 4 3" xfId="27806" xr:uid="{00000000-0005-0000-0000-00001E3C0000}"/>
    <cellStyle name="Normal 40 2 4 2 2 5" xfId="7687" xr:uid="{00000000-0005-0000-0000-00001F3C0000}"/>
    <cellStyle name="Normal 40 2 4 2 2 5 2" xfId="38022" xr:uid="{00000000-0005-0000-0000-0000203C0000}"/>
    <cellStyle name="Normal 40 2 4 2 2 5 3" xfId="22789" xr:uid="{00000000-0005-0000-0000-0000213C0000}"/>
    <cellStyle name="Normal 40 2 4 2 2 6" xfId="33010" xr:uid="{00000000-0005-0000-0000-0000223C0000}"/>
    <cellStyle name="Normal 40 2 4 2 2 7" xfId="17776" xr:uid="{00000000-0005-0000-0000-0000233C0000}"/>
    <cellStyle name="Normal 40 2 4 2 3" xfId="3469" xr:uid="{00000000-0005-0000-0000-0000243C0000}"/>
    <cellStyle name="Normal 40 2 4 2 3 2" xfId="13543" xr:uid="{00000000-0005-0000-0000-0000253C0000}"/>
    <cellStyle name="Normal 40 2 4 2 3 2 2" xfId="43874" xr:uid="{00000000-0005-0000-0000-0000263C0000}"/>
    <cellStyle name="Normal 40 2 4 2 3 2 3" xfId="28641" xr:uid="{00000000-0005-0000-0000-0000273C0000}"/>
    <cellStyle name="Normal 40 2 4 2 3 3" xfId="8523" xr:uid="{00000000-0005-0000-0000-0000283C0000}"/>
    <cellStyle name="Normal 40 2 4 2 3 3 2" xfId="38857" xr:uid="{00000000-0005-0000-0000-0000293C0000}"/>
    <cellStyle name="Normal 40 2 4 2 3 3 3" xfId="23624" xr:uid="{00000000-0005-0000-0000-00002A3C0000}"/>
    <cellStyle name="Normal 40 2 4 2 3 4" xfId="33844" xr:uid="{00000000-0005-0000-0000-00002B3C0000}"/>
    <cellStyle name="Normal 40 2 4 2 3 5" xfId="18611" xr:uid="{00000000-0005-0000-0000-00002C3C0000}"/>
    <cellStyle name="Normal 40 2 4 2 4" xfId="5162" xr:uid="{00000000-0005-0000-0000-00002D3C0000}"/>
    <cellStyle name="Normal 40 2 4 2 4 2" xfId="15214" xr:uid="{00000000-0005-0000-0000-00002E3C0000}"/>
    <cellStyle name="Normal 40 2 4 2 4 2 2" xfId="45545" xr:uid="{00000000-0005-0000-0000-00002F3C0000}"/>
    <cellStyle name="Normal 40 2 4 2 4 2 3" xfId="30312" xr:uid="{00000000-0005-0000-0000-0000303C0000}"/>
    <cellStyle name="Normal 40 2 4 2 4 3" xfId="10194" xr:uid="{00000000-0005-0000-0000-0000313C0000}"/>
    <cellStyle name="Normal 40 2 4 2 4 3 2" xfId="40528" xr:uid="{00000000-0005-0000-0000-0000323C0000}"/>
    <cellStyle name="Normal 40 2 4 2 4 3 3" xfId="25295" xr:uid="{00000000-0005-0000-0000-0000333C0000}"/>
    <cellStyle name="Normal 40 2 4 2 4 4" xfId="35515" xr:uid="{00000000-0005-0000-0000-0000343C0000}"/>
    <cellStyle name="Normal 40 2 4 2 4 5" xfId="20282" xr:uid="{00000000-0005-0000-0000-0000353C0000}"/>
    <cellStyle name="Normal 40 2 4 2 5" xfId="11872" xr:uid="{00000000-0005-0000-0000-0000363C0000}"/>
    <cellStyle name="Normal 40 2 4 2 5 2" xfId="42203" xr:uid="{00000000-0005-0000-0000-0000373C0000}"/>
    <cellStyle name="Normal 40 2 4 2 5 3" xfId="26970" xr:uid="{00000000-0005-0000-0000-0000383C0000}"/>
    <cellStyle name="Normal 40 2 4 2 6" xfId="6851" xr:uid="{00000000-0005-0000-0000-0000393C0000}"/>
    <cellStyle name="Normal 40 2 4 2 6 2" xfId="37186" xr:uid="{00000000-0005-0000-0000-00003A3C0000}"/>
    <cellStyle name="Normal 40 2 4 2 6 3" xfId="21953" xr:uid="{00000000-0005-0000-0000-00003B3C0000}"/>
    <cellStyle name="Normal 40 2 4 2 7" xfId="32174" xr:uid="{00000000-0005-0000-0000-00003C3C0000}"/>
    <cellStyle name="Normal 40 2 4 2 8" xfId="16940" xr:uid="{00000000-0005-0000-0000-00003D3C0000}"/>
    <cellStyle name="Normal 40 2 4 3" xfId="2198" xr:uid="{00000000-0005-0000-0000-00003E3C0000}"/>
    <cellStyle name="Normal 40 2 4 3 2" xfId="3888" xr:uid="{00000000-0005-0000-0000-00003F3C0000}"/>
    <cellStyle name="Normal 40 2 4 3 2 2" xfId="13961" xr:uid="{00000000-0005-0000-0000-0000403C0000}"/>
    <cellStyle name="Normal 40 2 4 3 2 2 2" xfId="44292" xr:uid="{00000000-0005-0000-0000-0000413C0000}"/>
    <cellStyle name="Normal 40 2 4 3 2 2 3" xfId="29059" xr:uid="{00000000-0005-0000-0000-0000423C0000}"/>
    <cellStyle name="Normal 40 2 4 3 2 3" xfId="8941" xr:uid="{00000000-0005-0000-0000-0000433C0000}"/>
    <cellStyle name="Normal 40 2 4 3 2 3 2" xfId="39275" xr:uid="{00000000-0005-0000-0000-0000443C0000}"/>
    <cellStyle name="Normal 40 2 4 3 2 3 3" xfId="24042" xr:uid="{00000000-0005-0000-0000-0000453C0000}"/>
    <cellStyle name="Normal 40 2 4 3 2 4" xfId="34262" xr:uid="{00000000-0005-0000-0000-0000463C0000}"/>
    <cellStyle name="Normal 40 2 4 3 2 5" xfId="19029" xr:uid="{00000000-0005-0000-0000-0000473C0000}"/>
    <cellStyle name="Normal 40 2 4 3 3" xfId="5580" xr:uid="{00000000-0005-0000-0000-0000483C0000}"/>
    <cellStyle name="Normal 40 2 4 3 3 2" xfId="15632" xr:uid="{00000000-0005-0000-0000-0000493C0000}"/>
    <cellStyle name="Normal 40 2 4 3 3 2 2" xfId="45963" xr:uid="{00000000-0005-0000-0000-00004A3C0000}"/>
    <cellStyle name="Normal 40 2 4 3 3 2 3" xfId="30730" xr:uid="{00000000-0005-0000-0000-00004B3C0000}"/>
    <cellStyle name="Normal 40 2 4 3 3 3" xfId="10612" xr:uid="{00000000-0005-0000-0000-00004C3C0000}"/>
    <cellStyle name="Normal 40 2 4 3 3 3 2" xfId="40946" xr:uid="{00000000-0005-0000-0000-00004D3C0000}"/>
    <cellStyle name="Normal 40 2 4 3 3 3 3" xfId="25713" xr:uid="{00000000-0005-0000-0000-00004E3C0000}"/>
    <cellStyle name="Normal 40 2 4 3 3 4" xfId="35933" xr:uid="{00000000-0005-0000-0000-00004F3C0000}"/>
    <cellStyle name="Normal 40 2 4 3 3 5" xfId="20700" xr:uid="{00000000-0005-0000-0000-0000503C0000}"/>
    <cellStyle name="Normal 40 2 4 3 4" xfId="12290" xr:uid="{00000000-0005-0000-0000-0000513C0000}"/>
    <cellStyle name="Normal 40 2 4 3 4 2" xfId="42621" xr:uid="{00000000-0005-0000-0000-0000523C0000}"/>
    <cellStyle name="Normal 40 2 4 3 4 3" xfId="27388" xr:uid="{00000000-0005-0000-0000-0000533C0000}"/>
    <cellStyle name="Normal 40 2 4 3 5" xfId="7269" xr:uid="{00000000-0005-0000-0000-0000543C0000}"/>
    <cellStyle name="Normal 40 2 4 3 5 2" xfId="37604" xr:uid="{00000000-0005-0000-0000-0000553C0000}"/>
    <cellStyle name="Normal 40 2 4 3 5 3" xfId="22371" xr:uid="{00000000-0005-0000-0000-0000563C0000}"/>
    <cellStyle name="Normal 40 2 4 3 6" xfId="32592" xr:uid="{00000000-0005-0000-0000-0000573C0000}"/>
    <cellStyle name="Normal 40 2 4 3 7" xfId="17358" xr:uid="{00000000-0005-0000-0000-0000583C0000}"/>
    <cellStyle name="Normal 40 2 4 4" xfId="3051" xr:uid="{00000000-0005-0000-0000-0000593C0000}"/>
    <cellStyle name="Normal 40 2 4 4 2" xfId="13125" xr:uid="{00000000-0005-0000-0000-00005A3C0000}"/>
    <cellStyle name="Normal 40 2 4 4 2 2" xfId="43456" xr:uid="{00000000-0005-0000-0000-00005B3C0000}"/>
    <cellStyle name="Normal 40 2 4 4 2 3" xfId="28223" xr:uid="{00000000-0005-0000-0000-00005C3C0000}"/>
    <cellStyle name="Normal 40 2 4 4 3" xfId="8105" xr:uid="{00000000-0005-0000-0000-00005D3C0000}"/>
    <cellStyle name="Normal 40 2 4 4 3 2" xfId="38439" xr:uid="{00000000-0005-0000-0000-00005E3C0000}"/>
    <cellStyle name="Normal 40 2 4 4 3 3" xfId="23206" xr:uid="{00000000-0005-0000-0000-00005F3C0000}"/>
    <cellStyle name="Normal 40 2 4 4 4" xfId="33426" xr:uid="{00000000-0005-0000-0000-0000603C0000}"/>
    <cellStyle name="Normal 40 2 4 4 5" xfId="18193" xr:uid="{00000000-0005-0000-0000-0000613C0000}"/>
    <cellStyle name="Normal 40 2 4 5" xfId="4744" xr:uid="{00000000-0005-0000-0000-0000623C0000}"/>
    <cellStyle name="Normal 40 2 4 5 2" xfId="14796" xr:uid="{00000000-0005-0000-0000-0000633C0000}"/>
    <cellStyle name="Normal 40 2 4 5 2 2" xfId="45127" xr:uid="{00000000-0005-0000-0000-0000643C0000}"/>
    <cellStyle name="Normal 40 2 4 5 2 3" xfId="29894" xr:uid="{00000000-0005-0000-0000-0000653C0000}"/>
    <cellStyle name="Normal 40 2 4 5 3" xfId="9776" xr:uid="{00000000-0005-0000-0000-0000663C0000}"/>
    <cellStyle name="Normal 40 2 4 5 3 2" xfId="40110" xr:uid="{00000000-0005-0000-0000-0000673C0000}"/>
    <cellStyle name="Normal 40 2 4 5 3 3" xfId="24877" xr:uid="{00000000-0005-0000-0000-0000683C0000}"/>
    <cellStyle name="Normal 40 2 4 5 4" xfId="35097" xr:uid="{00000000-0005-0000-0000-0000693C0000}"/>
    <cellStyle name="Normal 40 2 4 5 5" xfId="19864" xr:uid="{00000000-0005-0000-0000-00006A3C0000}"/>
    <cellStyle name="Normal 40 2 4 6" xfId="11454" xr:uid="{00000000-0005-0000-0000-00006B3C0000}"/>
    <cellStyle name="Normal 40 2 4 6 2" xfId="41785" xr:uid="{00000000-0005-0000-0000-00006C3C0000}"/>
    <cellStyle name="Normal 40 2 4 6 3" xfId="26552" xr:uid="{00000000-0005-0000-0000-00006D3C0000}"/>
    <cellStyle name="Normal 40 2 4 7" xfId="6433" xr:uid="{00000000-0005-0000-0000-00006E3C0000}"/>
    <cellStyle name="Normal 40 2 4 7 2" xfId="36768" xr:uid="{00000000-0005-0000-0000-00006F3C0000}"/>
    <cellStyle name="Normal 40 2 4 7 3" xfId="21535" xr:uid="{00000000-0005-0000-0000-0000703C0000}"/>
    <cellStyle name="Normal 40 2 4 8" xfId="31756" xr:uid="{00000000-0005-0000-0000-0000713C0000}"/>
    <cellStyle name="Normal 40 2 4 9" xfId="16522" xr:uid="{00000000-0005-0000-0000-0000723C0000}"/>
    <cellStyle name="Normal 40 2 5" xfId="1567" xr:uid="{00000000-0005-0000-0000-0000733C0000}"/>
    <cellStyle name="Normal 40 2 5 2" xfId="2408" xr:uid="{00000000-0005-0000-0000-0000743C0000}"/>
    <cellStyle name="Normal 40 2 5 2 2" xfId="4098" xr:uid="{00000000-0005-0000-0000-0000753C0000}"/>
    <cellStyle name="Normal 40 2 5 2 2 2" xfId="14171" xr:uid="{00000000-0005-0000-0000-0000763C0000}"/>
    <cellStyle name="Normal 40 2 5 2 2 2 2" xfId="44502" xr:uid="{00000000-0005-0000-0000-0000773C0000}"/>
    <cellStyle name="Normal 40 2 5 2 2 2 3" xfId="29269" xr:uid="{00000000-0005-0000-0000-0000783C0000}"/>
    <cellStyle name="Normal 40 2 5 2 2 3" xfId="9151" xr:uid="{00000000-0005-0000-0000-0000793C0000}"/>
    <cellStyle name="Normal 40 2 5 2 2 3 2" xfId="39485" xr:uid="{00000000-0005-0000-0000-00007A3C0000}"/>
    <cellStyle name="Normal 40 2 5 2 2 3 3" xfId="24252" xr:uid="{00000000-0005-0000-0000-00007B3C0000}"/>
    <cellStyle name="Normal 40 2 5 2 2 4" xfId="34472" xr:uid="{00000000-0005-0000-0000-00007C3C0000}"/>
    <cellStyle name="Normal 40 2 5 2 2 5" xfId="19239" xr:uid="{00000000-0005-0000-0000-00007D3C0000}"/>
    <cellStyle name="Normal 40 2 5 2 3" xfId="5790" xr:uid="{00000000-0005-0000-0000-00007E3C0000}"/>
    <cellStyle name="Normal 40 2 5 2 3 2" xfId="15842" xr:uid="{00000000-0005-0000-0000-00007F3C0000}"/>
    <cellStyle name="Normal 40 2 5 2 3 2 2" xfId="46173" xr:uid="{00000000-0005-0000-0000-0000803C0000}"/>
    <cellStyle name="Normal 40 2 5 2 3 2 3" xfId="30940" xr:uid="{00000000-0005-0000-0000-0000813C0000}"/>
    <cellStyle name="Normal 40 2 5 2 3 3" xfId="10822" xr:uid="{00000000-0005-0000-0000-0000823C0000}"/>
    <cellStyle name="Normal 40 2 5 2 3 3 2" xfId="41156" xr:uid="{00000000-0005-0000-0000-0000833C0000}"/>
    <cellStyle name="Normal 40 2 5 2 3 3 3" xfId="25923" xr:uid="{00000000-0005-0000-0000-0000843C0000}"/>
    <cellStyle name="Normal 40 2 5 2 3 4" xfId="36143" xr:uid="{00000000-0005-0000-0000-0000853C0000}"/>
    <cellStyle name="Normal 40 2 5 2 3 5" xfId="20910" xr:uid="{00000000-0005-0000-0000-0000863C0000}"/>
    <cellStyle name="Normal 40 2 5 2 4" xfId="12500" xr:uid="{00000000-0005-0000-0000-0000873C0000}"/>
    <cellStyle name="Normal 40 2 5 2 4 2" xfId="42831" xr:uid="{00000000-0005-0000-0000-0000883C0000}"/>
    <cellStyle name="Normal 40 2 5 2 4 3" xfId="27598" xr:uid="{00000000-0005-0000-0000-0000893C0000}"/>
    <cellStyle name="Normal 40 2 5 2 5" xfId="7479" xr:uid="{00000000-0005-0000-0000-00008A3C0000}"/>
    <cellStyle name="Normal 40 2 5 2 5 2" xfId="37814" xr:uid="{00000000-0005-0000-0000-00008B3C0000}"/>
    <cellStyle name="Normal 40 2 5 2 5 3" xfId="22581" xr:uid="{00000000-0005-0000-0000-00008C3C0000}"/>
    <cellStyle name="Normal 40 2 5 2 6" xfId="32802" xr:uid="{00000000-0005-0000-0000-00008D3C0000}"/>
    <cellStyle name="Normal 40 2 5 2 7" xfId="17568" xr:uid="{00000000-0005-0000-0000-00008E3C0000}"/>
    <cellStyle name="Normal 40 2 5 3" xfId="3261" xr:uid="{00000000-0005-0000-0000-00008F3C0000}"/>
    <cellStyle name="Normal 40 2 5 3 2" xfId="13335" xr:uid="{00000000-0005-0000-0000-0000903C0000}"/>
    <cellStyle name="Normal 40 2 5 3 2 2" xfId="43666" xr:uid="{00000000-0005-0000-0000-0000913C0000}"/>
    <cellStyle name="Normal 40 2 5 3 2 3" xfId="28433" xr:uid="{00000000-0005-0000-0000-0000923C0000}"/>
    <cellStyle name="Normal 40 2 5 3 3" xfId="8315" xr:uid="{00000000-0005-0000-0000-0000933C0000}"/>
    <cellStyle name="Normal 40 2 5 3 3 2" xfId="38649" xr:uid="{00000000-0005-0000-0000-0000943C0000}"/>
    <cellStyle name="Normal 40 2 5 3 3 3" xfId="23416" xr:uid="{00000000-0005-0000-0000-0000953C0000}"/>
    <cellStyle name="Normal 40 2 5 3 4" xfId="33636" xr:uid="{00000000-0005-0000-0000-0000963C0000}"/>
    <cellStyle name="Normal 40 2 5 3 5" xfId="18403" xr:uid="{00000000-0005-0000-0000-0000973C0000}"/>
    <cellStyle name="Normal 40 2 5 4" xfId="4954" xr:uid="{00000000-0005-0000-0000-0000983C0000}"/>
    <cellStyle name="Normal 40 2 5 4 2" xfId="15006" xr:uid="{00000000-0005-0000-0000-0000993C0000}"/>
    <cellStyle name="Normal 40 2 5 4 2 2" xfId="45337" xr:uid="{00000000-0005-0000-0000-00009A3C0000}"/>
    <cellStyle name="Normal 40 2 5 4 2 3" xfId="30104" xr:uid="{00000000-0005-0000-0000-00009B3C0000}"/>
    <cellStyle name="Normal 40 2 5 4 3" xfId="9986" xr:uid="{00000000-0005-0000-0000-00009C3C0000}"/>
    <cellStyle name="Normal 40 2 5 4 3 2" xfId="40320" xr:uid="{00000000-0005-0000-0000-00009D3C0000}"/>
    <cellStyle name="Normal 40 2 5 4 3 3" xfId="25087" xr:uid="{00000000-0005-0000-0000-00009E3C0000}"/>
    <cellStyle name="Normal 40 2 5 4 4" xfId="35307" xr:uid="{00000000-0005-0000-0000-00009F3C0000}"/>
    <cellStyle name="Normal 40 2 5 4 5" xfId="20074" xr:uid="{00000000-0005-0000-0000-0000A03C0000}"/>
    <cellStyle name="Normal 40 2 5 5" xfId="11664" xr:uid="{00000000-0005-0000-0000-0000A13C0000}"/>
    <cellStyle name="Normal 40 2 5 5 2" xfId="41995" xr:uid="{00000000-0005-0000-0000-0000A23C0000}"/>
    <cellStyle name="Normal 40 2 5 5 3" xfId="26762" xr:uid="{00000000-0005-0000-0000-0000A33C0000}"/>
    <cellStyle name="Normal 40 2 5 6" xfId="6643" xr:uid="{00000000-0005-0000-0000-0000A43C0000}"/>
    <cellStyle name="Normal 40 2 5 6 2" xfId="36978" xr:uid="{00000000-0005-0000-0000-0000A53C0000}"/>
    <cellStyle name="Normal 40 2 5 6 3" xfId="21745" xr:uid="{00000000-0005-0000-0000-0000A63C0000}"/>
    <cellStyle name="Normal 40 2 5 7" xfId="31966" xr:uid="{00000000-0005-0000-0000-0000A73C0000}"/>
    <cellStyle name="Normal 40 2 5 8" xfId="16732" xr:uid="{00000000-0005-0000-0000-0000A83C0000}"/>
    <cellStyle name="Normal 40 2 6" xfId="1988" xr:uid="{00000000-0005-0000-0000-0000A93C0000}"/>
    <cellStyle name="Normal 40 2 6 2" xfId="3680" xr:uid="{00000000-0005-0000-0000-0000AA3C0000}"/>
    <cellStyle name="Normal 40 2 6 2 2" xfId="13753" xr:uid="{00000000-0005-0000-0000-0000AB3C0000}"/>
    <cellStyle name="Normal 40 2 6 2 2 2" xfId="44084" xr:uid="{00000000-0005-0000-0000-0000AC3C0000}"/>
    <cellStyle name="Normal 40 2 6 2 2 3" xfId="28851" xr:uid="{00000000-0005-0000-0000-0000AD3C0000}"/>
    <cellStyle name="Normal 40 2 6 2 3" xfId="8733" xr:uid="{00000000-0005-0000-0000-0000AE3C0000}"/>
    <cellStyle name="Normal 40 2 6 2 3 2" xfId="39067" xr:uid="{00000000-0005-0000-0000-0000AF3C0000}"/>
    <cellStyle name="Normal 40 2 6 2 3 3" xfId="23834" xr:uid="{00000000-0005-0000-0000-0000B03C0000}"/>
    <cellStyle name="Normal 40 2 6 2 4" xfId="34054" xr:uid="{00000000-0005-0000-0000-0000B13C0000}"/>
    <cellStyle name="Normal 40 2 6 2 5" xfId="18821" xr:uid="{00000000-0005-0000-0000-0000B23C0000}"/>
    <cellStyle name="Normal 40 2 6 3" xfId="5372" xr:uid="{00000000-0005-0000-0000-0000B33C0000}"/>
    <cellStyle name="Normal 40 2 6 3 2" xfId="15424" xr:uid="{00000000-0005-0000-0000-0000B43C0000}"/>
    <cellStyle name="Normal 40 2 6 3 2 2" xfId="45755" xr:uid="{00000000-0005-0000-0000-0000B53C0000}"/>
    <cellStyle name="Normal 40 2 6 3 2 3" xfId="30522" xr:uid="{00000000-0005-0000-0000-0000B63C0000}"/>
    <cellStyle name="Normal 40 2 6 3 3" xfId="10404" xr:uid="{00000000-0005-0000-0000-0000B73C0000}"/>
    <cellStyle name="Normal 40 2 6 3 3 2" xfId="40738" xr:uid="{00000000-0005-0000-0000-0000B83C0000}"/>
    <cellStyle name="Normal 40 2 6 3 3 3" xfId="25505" xr:uid="{00000000-0005-0000-0000-0000B93C0000}"/>
    <cellStyle name="Normal 40 2 6 3 4" xfId="35725" xr:uid="{00000000-0005-0000-0000-0000BA3C0000}"/>
    <cellStyle name="Normal 40 2 6 3 5" xfId="20492" xr:uid="{00000000-0005-0000-0000-0000BB3C0000}"/>
    <cellStyle name="Normal 40 2 6 4" xfId="12082" xr:uid="{00000000-0005-0000-0000-0000BC3C0000}"/>
    <cellStyle name="Normal 40 2 6 4 2" xfId="42413" xr:uid="{00000000-0005-0000-0000-0000BD3C0000}"/>
    <cellStyle name="Normal 40 2 6 4 3" xfId="27180" xr:uid="{00000000-0005-0000-0000-0000BE3C0000}"/>
    <cellStyle name="Normal 40 2 6 5" xfId="7061" xr:uid="{00000000-0005-0000-0000-0000BF3C0000}"/>
    <cellStyle name="Normal 40 2 6 5 2" xfId="37396" xr:uid="{00000000-0005-0000-0000-0000C03C0000}"/>
    <cellStyle name="Normal 40 2 6 5 3" xfId="22163" xr:uid="{00000000-0005-0000-0000-0000C13C0000}"/>
    <cellStyle name="Normal 40 2 6 6" xfId="32384" xr:uid="{00000000-0005-0000-0000-0000C23C0000}"/>
    <cellStyle name="Normal 40 2 6 7" xfId="17150" xr:uid="{00000000-0005-0000-0000-0000C33C0000}"/>
    <cellStyle name="Normal 40 2 7" xfId="2839" xr:uid="{00000000-0005-0000-0000-0000C43C0000}"/>
    <cellStyle name="Normal 40 2 7 2" xfId="12917" xr:uid="{00000000-0005-0000-0000-0000C53C0000}"/>
    <cellStyle name="Normal 40 2 7 2 2" xfId="43248" xr:uid="{00000000-0005-0000-0000-0000C63C0000}"/>
    <cellStyle name="Normal 40 2 7 2 3" xfId="28015" xr:uid="{00000000-0005-0000-0000-0000C73C0000}"/>
    <cellStyle name="Normal 40 2 7 3" xfId="7897" xr:uid="{00000000-0005-0000-0000-0000C83C0000}"/>
    <cellStyle name="Normal 40 2 7 3 2" xfId="38231" xr:uid="{00000000-0005-0000-0000-0000C93C0000}"/>
    <cellStyle name="Normal 40 2 7 3 3" xfId="22998" xr:uid="{00000000-0005-0000-0000-0000CA3C0000}"/>
    <cellStyle name="Normal 40 2 7 4" xfId="33218" xr:uid="{00000000-0005-0000-0000-0000CB3C0000}"/>
    <cellStyle name="Normal 40 2 7 5" xfId="17985" xr:uid="{00000000-0005-0000-0000-0000CC3C0000}"/>
    <cellStyle name="Normal 40 2 8" xfId="4533" xr:uid="{00000000-0005-0000-0000-0000CD3C0000}"/>
    <cellStyle name="Normal 40 2 8 2" xfId="14588" xr:uid="{00000000-0005-0000-0000-0000CE3C0000}"/>
    <cellStyle name="Normal 40 2 8 2 2" xfId="44919" xr:uid="{00000000-0005-0000-0000-0000CF3C0000}"/>
    <cellStyle name="Normal 40 2 8 2 3" xfId="29686" xr:uid="{00000000-0005-0000-0000-0000D03C0000}"/>
    <cellStyle name="Normal 40 2 8 3" xfId="9568" xr:uid="{00000000-0005-0000-0000-0000D13C0000}"/>
    <cellStyle name="Normal 40 2 8 3 2" xfId="39902" xr:uid="{00000000-0005-0000-0000-0000D23C0000}"/>
    <cellStyle name="Normal 40 2 8 3 3" xfId="24669" xr:uid="{00000000-0005-0000-0000-0000D33C0000}"/>
    <cellStyle name="Normal 40 2 8 4" xfId="34889" xr:uid="{00000000-0005-0000-0000-0000D43C0000}"/>
    <cellStyle name="Normal 40 2 8 5" xfId="19656" xr:uid="{00000000-0005-0000-0000-0000D53C0000}"/>
    <cellStyle name="Normal 40 2 9" xfId="11244" xr:uid="{00000000-0005-0000-0000-0000D63C0000}"/>
    <cellStyle name="Normal 40 2 9 2" xfId="41577" xr:uid="{00000000-0005-0000-0000-0000D73C0000}"/>
    <cellStyle name="Normal 40 2 9 3" xfId="26344" xr:uid="{00000000-0005-0000-0000-0000D83C0000}"/>
    <cellStyle name="Normal 41" xfId="172" xr:uid="{00000000-0005-0000-0000-0000D93C0000}"/>
    <cellStyle name="Normal 41 2" xfId="861" xr:uid="{00000000-0005-0000-0000-0000DA3C0000}"/>
    <cellStyle name="Normal 41 2 10" xfId="6224" xr:uid="{00000000-0005-0000-0000-0000DB3C0000}"/>
    <cellStyle name="Normal 41 2 10 2" xfId="36561" xr:uid="{00000000-0005-0000-0000-0000DC3C0000}"/>
    <cellStyle name="Normal 41 2 10 3" xfId="21328" xr:uid="{00000000-0005-0000-0000-0000DD3C0000}"/>
    <cellStyle name="Normal 41 2 11" xfId="31552" xr:uid="{00000000-0005-0000-0000-0000DE3C0000}"/>
    <cellStyle name="Normal 41 2 12" xfId="16313" xr:uid="{00000000-0005-0000-0000-0000DF3C0000}"/>
    <cellStyle name="Normal 41 2 2" xfId="1188" xr:uid="{00000000-0005-0000-0000-0000E03C0000}"/>
    <cellStyle name="Normal 41 2 2 10" xfId="31604" xr:uid="{00000000-0005-0000-0000-0000E13C0000}"/>
    <cellStyle name="Normal 41 2 2 11" xfId="16367" xr:uid="{00000000-0005-0000-0000-0000E23C0000}"/>
    <cellStyle name="Normal 41 2 2 2" xfId="1296" xr:uid="{00000000-0005-0000-0000-0000E33C0000}"/>
    <cellStyle name="Normal 41 2 2 2 10" xfId="16471" xr:uid="{00000000-0005-0000-0000-0000E43C0000}"/>
    <cellStyle name="Normal 41 2 2 2 2" xfId="1513" xr:uid="{00000000-0005-0000-0000-0000E53C0000}"/>
    <cellStyle name="Normal 41 2 2 2 2 2" xfId="1934" xr:uid="{00000000-0005-0000-0000-0000E63C0000}"/>
    <cellStyle name="Normal 41 2 2 2 2 2 2" xfId="2773" xr:uid="{00000000-0005-0000-0000-0000E73C0000}"/>
    <cellStyle name="Normal 41 2 2 2 2 2 2 2" xfId="4463" xr:uid="{00000000-0005-0000-0000-0000E83C0000}"/>
    <cellStyle name="Normal 41 2 2 2 2 2 2 2 2" xfId="14536" xr:uid="{00000000-0005-0000-0000-0000E93C0000}"/>
    <cellStyle name="Normal 41 2 2 2 2 2 2 2 2 2" xfId="44867" xr:uid="{00000000-0005-0000-0000-0000EA3C0000}"/>
    <cellStyle name="Normal 41 2 2 2 2 2 2 2 2 3" xfId="29634" xr:uid="{00000000-0005-0000-0000-0000EB3C0000}"/>
    <cellStyle name="Normal 41 2 2 2 2 2 2 2 3" xfId="9516" xr:uid="{00000000-0005-0000-0000-0000EC3C0000}"/>
    <cellStyle name="Normal 41 2 2 2 2 2 2 2 3 2" xfId="39850" xr:uid="{00000000-0005-0000-0000-0000ED3C0000}"/>
    <cellStyle name="Normal 41 2 2 2 2 2 2 2 3 3" xfId="24617" xr:uid="{00000000-0005-0000-0000-0000EE3C0000}"/>
    <cellStyle name="Normal 41 2 2 2 2 2 2 2 4" xfId="34837" xr:uid="{00000000-0005-0000-0000-0000EF3C0000}"/>
    <cellStyle name="Normal 41 2 2 2 2 2 2 2 5" xfId="19604" xr:uid="{00000000-0005-0000-0000-0000F03C0000}"/>
    <cellStyle name="Normal 41 2 2 2 2 2 2 3" xfId="6155" xr:uid="{00000000-0005-0000-0000-0000F13C0000}"/>
    <cellStyle name="Normal 41 2 2 2 2 2 2 3 2" xfId="16207" xr:uid="{00000000-0005-0000-0000-0000F23C0000}"/>
    <cellStyle name="Normal 41 2 2 2 2 2 2 3 2 2" xfId="46538" xr:uid="{00000000-0005-0000-0000-0000F33C0000}"/>
    <cellStyle name="Normal 41 2 2 2 2 2 2 3 2 3" xfId="31305" xr:uid="{00000000-0005-0000-0000-0000F43C0000}"/>
    <cellStyle name="Normal 41 2 2 2 2 2 2 3 3" xfId="11187" xr:uid="{00000000-0005-0000-0000-0000F53C0000}"/>
    <cellStyle name="Normal 41 2 2 2 2 2 2 3 3 2" xfId="41521" xr:uid="{00000000-0005-0000-0000-0000F63C0000}"/>
    <cellStyle name="Normal 41 2 2 2 2 2 2 3 3 3" xfId="26288" xr:uid="{00000000-0005-0000-0000-0000F73C0000}"/>
    <cellStyle name="Normal 41 2 2 2 2 2 2 3 4" xfId="36508" xr:uid="{00000000-0005-0000-0000-0000F83C0000}"/>
    <cellStyle name="Normal 41 2 2 2 2 2 2 3 5" xfId="21275" xr:uid="{00000000-0005-0000-0000-0000F93C0000}"/>
    <cellStyle name="Normal 41 2 2 2 2 2 2 4" xfId="12865" xr:uid="{00000000-0005-0000-0000-0000FA3C0000}"/>
    <cellStyle name="Normal 41 2 2 2 2 2 2 4 2" xfId="43196" xr:uid="{00000000-0005-0000-0000-0000FB3C0000}"/>
    <cellStyle name="Normal 41 2 2 2 2 2 2 4 3" xfId="27963" xr:uid="{00000000-0005-0000-0000-0000FC3C0000}"/>
    <cellStyle name="Normal 41 2 2 2 2 2 2 5" xfId="7844" xr:uid="{00000000-0005-0000-0000-0000FD3C0000}"/>
    <cellStyle name="Normal 41 2 2 2 2 2 2 5 2" xfId="38179" xr:uid="{00000000-0005-0000-0000-0000FE3C0000}"/>
    <cellStyle name="Normal 41 2 2 2 2 2 2 5 3" xfId="22946" xr:uid="{00000000-0005-0000-0000-0000FF3C0000}"/>
    <cellStyle name="Normal 41 2 2 2 2 2 2 6" xfId="33167" xr:uid="{00000000-0005-0000-0000-0000003D0000}"/>
    <cellStyle name="Normal 41 2 2 2 2 2 2 7" xfId="17933" xr:uid="{00000000-0005-0000-0000-0000013D0000}"/>
    <cellStyle name="Normal 41 2 2 2 2 2 3" xfId="3626" xr:uid="{00000000-0005-0000-0000-0000023D0000}"/>
    <cellStyle name="Normal 41 2 2 2 2 2 3 2" xfId="13700" xr:uid="{00000000-0005-0000-0000-0000033D0000}"/>
    <cellStyle name="Normal 41 2 2 2 2 2 3 2 2" xfId="44031" xr:uid="{00000000-0005-0000-0000-0000043D0000}"/>
    <cellStyle name="Normal 41 2 2 2 2 2 3 2 3" xfId="28798" xr:uid="{00000000-0005-0000-0000-0000053D0000}"/>
    <cellStyle name="Normal 41 2 2 2 2 2 3 3" xfId="8680" xr:uid="{00000000-0005-0000-0000-0000063D0000}"/>
    <cellStyle name="Normal 41 2 2 2 2 2 3 3 2" xfId="39014" xr:uid="{00000000-0005-0000-0000-0000073D0000}"/>
    <cellStyle name="Normal 41 2 2 2 2 2 3 3 3" xfId="23781" xr:uid="{00000000-0005-0000-0000-0000083D0000}"/>
    <cellStyle name="Normal 41 2 2 2 2 2 3 4" xfId="34001" xr:uid="{00000000-0005-0000-0000-0000093D0000}"/>
    <cellStyle name="Normal 41 2 2 2 2 2 3 5" xfId="18768" xr:uid="{00000000-0005-0000-0000-00000A3D0000}"/>
    <cellStyle name="Normal 41 2 2 2 2 2 4" xfId="5319" xr:uid="{00000000-0005-0000-0000-00000B3D0000}"/>
    <cellStyle name="Normal 41 2 2 2 2 2 4 2" xfId="15371" xr:uid="{00000000-0005-0000-0000-00000C3D0000}"/>
    <cellStyle name="Normal 41 2 2 2 2 2 4 2 2" xfId="45702" xr:uid="{00000000-0005-0000-0000-00000D3D0000}"/>
    <cellStyle name="Normal 41 2 2 2 2 2 4 2 3" xfId="30469" xr:uid="{00000000-0005-0000-0000-00000E3D0000}"/>
    <cellStyle name="Normal 41 2 2 2 2 2 4 3" xfId="10351" xr:uid="{00000000-0005-0000-0000-00000F3D0000}"/>
    <cellStyle name="Normal 41 2 2 2 2 2 4 3 2" xfId="40685" xr:uid="{00000000-0005-0000-0000-0000103D0000}"/>
    <cellStyle name="Normal 41 2 2 2 2 2 4 3 3" xfId="25452" xr:uid="{00000000-0005-0000-0000-0000113D0000}"/>
    <cellStyle name="Normal 41 2 2 2 2 2 4 4" xfId="35672" xr:uid="{00000000-0005-0000-0000-0000123D0000}"/>
    <cellStyle name="Normal 41 2 2 2 2 2 4 5" xfId="20439" xr:uid="{00000000-0005-0000-0000-0000133D0000}"/>
    <cellStyle name="Normal 41 2 2 2 2 2 5" xfId="12029" xr:uid="{00000000-0005-0000-0000-0000143D0000}"/>
    <cellStyle name="Normal 41 2 2 2 2 2 5 2" xfId="42360" xr:uid="{00000000-0005-0000-0000-0000153D0000}"/>
    <cellStyle name="Normal 41 2 2 2 2 2 5 3" xfId="27127" xr:uid="{00000000-0005-0000-0000-0000163D0000}"/>
    <cellStyle name="Normal 41 2 2 2 2 2 6" xfId="7008" xr:uid="{00000000-0005-0000-0000-0000173D0000}"/>
    <cellStyle name="Normal 41 2 2 2 2 2 6 2" xfId="37343" xr:uid="{00000000-0005-0000-0000-0000183D0000}"/>
    <cellStyle name="Normal 41 2 2 2 2 2 6 3" xfId="22110" xr:uid="{00000000-0005-0000-0000-0000193D0000}"/>
    <cellStyle name="Normal 41 2 2 2 2 2 7" xfId="32331" xr:uid="{00000000-0005-0000-0000-00001A3D0000}"/>
    <cellStyle name="Normal 41 2 2 2 2 2 8" xfId="17097" xr:uid="{00000000-0005-0000-0000-00001B3D0000}"/>
    <cellStyle name="Normal 41 2 2 2 2 3" xfId="2355" xr:uid="{00000000-0005-0000-0000-00001C3D0000}"/>
    <cellStyle name="Normal 41 2 2 2 2 3 2" xfId="4045" xr:uid="{00000000-0005-0000-0000-00001D3D0000}"/>
    <cellStyle name="Normal 41 2 2 2 2 3 2 2" xfId="14118" xr:uid="{00000000-0005-0000-0000-00001E3D0000}"/>
    <cellStyle name="Normal 41 2 2 2 2 3 2 2 2" xfId="44449" xr:uid="{00000000-0005-0000-0000-00001F3D0000}"/>
    <cellStyle name="Normal 41 2 2 2 2 3 2 2 3" xfId="29216" xr:uid="{00000000-0005-0000-0000-0000203D0000}"/>
    <cellStyle name="Normal 41 2 2 2 2 3 2 3" xfId="9098" xr:uid="{00000000-0005-0000-0000-0000213D0000}"/>
    <cellStyle name="Normal 41 2 2 2 2 3 2 3 2" xfId="39432" xr:uid="{00000000-0005-0000-0000-0000223D0000}"/>
    <cellStyle name="Normal 41 2 2 2 2 3 2 3 3" xfId="24199" xr:uid="{00000000-0005-0000-0000-0000233D0000}"/>
    <cellStyle name="Normal 41 2 2 2 2 3 2 4" xfId="34419" xr:uid="{00000000-0005-0000-0000-0000243D0000}"/>
    <cellStyle name="Normal 41 2 2 2 2 3 2 5" xfId="19186" xr:uid="{00000000-0005-0000-0000-0000253D0000}"/>
    <cellStyle name="Normal 41 2 2 2 2 3 3" xfId="5737" xr:uid="{00000000-0005-0000-0000-0000263D0000}"/>
    <cellStyle name="Normal 41 2 2 2 2 3 3 2" xfId="15789" xr:uid="{00000000-0005-0000-0000-0000273D0000}"/>
    <cellStyle name="Normal 41 2 2 2 2 3 3 2 2" xfId="46120" xr:uid="{00000000-0005-0000-0000-0000283D0000}"/>
    <cellStyle name="Normal 41 2 2 2 2 3 3 2 3" xfId="30887" xr:uid="{00000000-0005-0000-0000-0000293D0000}"/>
    <cellStyle name="Normal 41 2 2 2 2 3 3 3" xfId="10769" xr:uid="{00000000-0005-0000-0000-00002A3D0000}"/>
    <cellStyle name="Normal 41 2 2 2 2 3 3 3 2" xfId="41103" xr:uid="{00000000-0005-0000-0000-00002B3D0000}"/>
    <cellStyle name="Normal 41 2 2 2 2 3 3 3 3" xfId="25870" xr:uid="{00000000-0005-0000-0000-00002C3D0000}"/>
    <cellStyle name="Normal 41 2 2 2 2 3 3 4" xfId="36090" xr:uid="{00000000-0005-0000-0000-00002D3D0000}"/>
    <cellStyle name="Normal 41 2 2 2 2 3 3 5" xfId="20857" xr:uid="{00000000-0005-0000-0000-00002E3D0000}"/>
    <cellStyle name="Normal 41 2 2 2 2 3 4" xfId="12447" xr:uid="{00000000-0005-0000-0000-00002F3D0000}"/>
    <cellStyle name="Normal 41 2 2 2 2 3 4 2" xfId="42778" xr:uid="{00000000-0005-0000-0000-0000303D0000}"/>
    <cellStyle name="Normal 41 2 2 2 2 3 4 3" xfId="27545" xr:uid="{00000000-0005-0000-0000-0000313D0000}"/>
    <cellStyle name="Normal 41 2 2 2 2 3 5" xfId="7426" xr:uid="{00000000-0005-0000-0000-0000323D0000}"/>
    <cellStyle name="Normal 41 2 2 2 2 3 5 2" xfId="37761" xr:uid="{00000000-0005-0000-0000-0000333D0000}"/>
    <cellStyle name="Normal 41 2 2 2 2 3 5 3" xfId="22528" xr:uid="{00000000-0005-0000-0000-0000343D0000}"/>
    <cellStyle name="Normal 41 2 2 2 2 3 6" xfId="32749" xr:uid="{00000000-0005-0000-0000-0000353D0000}"/>
    <cellStyle name="Normal 41 2 2 2 2 3 7" xfId="17515" xr:uid="{00000000-0005-0000-0000-0000363D0000}"/>
    <cellStyle name="Normal 41 2 2 2 2 4" xfId="3208" xr:uid="{00000000-0005-0000-0000-0000373D0000}"/>
    <cellStyle name="Normal 41 2 2 2 2 4 2" xfId="13282" xr:uid="{00000000-0005-0000-0000-0000383D0000}"/>
    <cellStyle name="Normal 41 2 2 2 2 4 2 2" xfId="43613" xr:uid="{00000000-0005-0000-0000-0000393D0000}"/>
    <cellStyle name="Normal 41 2 2 2 2 4 2 3" xfId="28380" xr:uid="{00000000-0005-0000-0000-00003A3D0000}"/>
    <cellStyle name="Normal 41 2 2 2 2 4 3" xfId="8262" xr:uid="{00000000-0005-0000-0000-00003B3D0000}"/>
    <cellStyle name="Normal 41 2 2 2 2 4 3 2" xfId="38596" xr:uid="{00000000-0005-0000-0000-00003C3D0000}"/>
    <cellStyle name="Normal 41 2 2 2 2 4 3 3" xfId="23363" xr:uid="{00000000-0005-0000-0000-00003D3D0000}"/>
    <cellStyle name="Normal 41 2 2 2 2 4 4" xfId="33583" xr:uid="{00000000-0005-0000-0000-00003E3D0000}"/>
    <cellStyle name="Normal 41 2 2 2 2 4 5" xfId="18350" xr:uid="{00000000-0005-0000-0000-00003F3D0000}"/>
    <cellStyle name="Normal 41 2 2 2 2 5" xfId="4901" xr:uid="{00000000-0005-0000-0000-0000403D0000}"/>
    <cellStyle name="Normal 41 2 2 2 2 5 2" xfId="14953" xr:uid="{00000000-0005-0000-0000-0000413D0000}"/>
    <cellStyle name="Normal 41 2 2 2 2 5 2 2" xfId="45284" xr:uid="{00000000-0005-0000-0000-0000423D0000}"/>
    <cellStyle name="Normal 41 2 2 2 2 5 2 3" xfId="30051" xr:uid="{00000000-0005-0000-0000-0000433D0000}"/>
    <cellStyle name="Normal 41 2 2 2 2 5 3" xfId="9933" xr:uid="{00000000-0005-0000-0000-0000443D0000}"/>
    <cellStyle name="Normal 41 2 2 2 2 5 3 2" xfId="40267" xr:uid="{00000000-0005-0000-0000-0000453D0000}"/>
    <cellStyle name="Normal 41 2 2 2 2 5 3 3" xfId="25034" xr:uid="{00000000-0005-0000-0000-0000463D0000}"/>
    <cellStyle name="Normal 41 2 2 2 2 5 4" xfId="35254" xr:uid="{00000000-0005-0000-0000-0000473D0000}"/>
    <cellStyle name="Normal 41 2 2 2 2 5 5" xfId="20021" xr:uid="{00000000-0005-0000-0000-0000483D0000}"/>
    <cellStyle name="Normal 41 2 2 2 2 6" xfId="11611" xr:uid="{00000000-0005-0000-0000-0000493D0000}"/>
    <cellStyle name="Normal 41 2 2 2 2 6 2" xfId="41942" xr:uid="{00000000-0005-0000-0000-00004A3D0000}"/>
    <cellStyle name="Normal 41 2 2 2 2 6 3" xfId="26709" xr:uid="{00000000-0005-0000-0000-00004B3D0000}"/>
    <cellStyle name="Normal 41 2 2 2 2 7" xfId="6590" xr:uid="{00000000-0005-0000-0000-00004C3D0000}"/>
    <cellStyle name="Normal 41 2 2 2 2 7 2" xfId="36925" xr:uid="{00000000-0005-0000-0000-00004D3D0000}"/>
    <cellStyle name="Normal 41 2 2 2 2 7 3" xfId="21692" xr:uid="{00000000-0005-0000-0000-00004E3D0000}"/>
    <cellStyle name="Normal 41 2 2 2 2 8" xfId="31913" xr:uid="{00000000-0005-0000-0000-00004F3D0000}"/>
    <cellStyle name="Normal 41 2 2 2 2 9" xfId="16679" xr:uid="{00000000-0005-0000-0000-0000503D0000}"/>
    <cellStyle name="Normal 41 2 2 2 3" xfId="1726" xr:uid="{00000000-0005-0000-0000-0000513D0000}"/>
    <cellStyle name="Normal 41 2 2 2 3 2" xfId="2565" xr:uid="{00000000-0005-0000-0000-0000523D0000}"/>
    <cellStyle name="Normal 41 2 2 2 3 2 2" xfId="4255" xr:uid="{00000000-0005-0000-0000-0000533D0000}"/>
    <cellStyle name="Normal 41 2 2 2 3 2 2 2" xfId="14328" xr:uid="{00000000-0005-0000-0000-0000543D0000}"/>
    <cellStyle name="Normal 41 2 2 2 3 2 2 2 2" xfId="44659" xr:uid="{00000000-0005-0000-0000-0000553D0000}"/>
    <cellStyle name="Normal 41 2 2 2 3 2 2 2 3" xfId="29426" xr:uid="{00000000-0005-0000-0000-0000563D0000}"/>
    <cellStyle name="Normal 41 2 2 2 3 2 2 3" xfId="9308" xr:uid="{00000000-0005-0000-0000-0000573D0000}"/>
    <cellStyle name="Normal 41 2 2 2 3 2 2 3 2" xfId="39642" xr:uid="{00000000-0005-0000-0000-0000583D0000}"/>
    <cellStyle name="Normal 41 2 2 2 3 2 2 3 3" xfId="24409" xr:uid="{00000000-0005-0000-0000-0000593D0000}"/>
    <cellStyle name="Normal 41 2 2 2 3 2 2 4" xfId="34629" xr:uid="{00000000-0005-0000-0000-00005A3D0000}"/>
    <cellStyle name="Normal 41 2 2 2 3 2 2 5" xfId="19396" xr:uid="{00000000-0005-0000-0000-00005B3D0000}"/>
    <cellStyle name="Normal 41 2 2 2 3 2 3" xfId="5947" xr:uid="{00000000-0005-0000-0000-00005C3D0000}"/>
    <cellStyle name="Normal 41 2 2 2 3 2 3 2" xfId="15999" xr:uid="{00000000-0005-0000-0000-00005D3D0000}"/>
    <cellStyle name="Normal 41 2 2 2 3 2 3 2 2" xfId="46330" xr:uid="{00000000-0005-0000-0000-00005E3D0000}"/>
    <cellStyle name="Normal 41 2 2 2 3 2 3 2 3" xfId="31097" xr:uid="{00000000-0005-0000-0000-00005F3D0000}"/>
    <cellStyle name="Normal 41 2 2 2 3 2 3 3" xfId="10979" xr:uid="{00000000-0005-0000-0000-0000603D0000}"/>
    <cellStyle name="Normal 41 2 2 2 3 2 3 3 2" xfId="41313" xr:uid="{00000000-0005-0000-0000-0000613D0000}"/>
    <cellStyle name="Normal 41 2 2 2 3 2 3 3 3" xfId="26080" xr:uid="{00000000-0005-0000-0000-0000623D0000}"/>
    <cellStyle name="Normal 41 2 2 2 3 2 3 4" xfId="36300" xr:uid="{00000000-0005-0000-0000-0000633D0000}"/>
    <cellStyle name="Normal 41 2 2 2 3 2 3 5" xfId="21067" xr:uid="{00000000-0005-0000-0000-0000643D0000}"/>
    <cellStyle name="Normal 41 2 2 2 3 2 4" xfId="12657" xr:uid="{00000000-0005-0000-0000-0000653D0000}"/>
    <cellStyle name="Normal 41 2 2 2 3 2 4 2" xfId="42988" xr:uid="{00000000-0005-0000-0000-0000663D0000}"/>
    <cellStyle name="Normal 41 2 2 2 3 2 4 3" xfId="27755" xr:uid="{00000000-0005-0000-0000-0000673D0000}"/>
    <cellStyle name="Normal 41 2 2 2 3 2 5" xfId="7636" xr:uid="{00000000-0005-0000-0000-0000683D0000}"/>
    <cellStyle name="Normal 41 2 2 2 3 2 5 2" xfId="37971" xr:uid="{00000000-0005-0000-0000-0000693D0000}"/>
    <cellStyle name="Normal 41 2 2 2 3 2 5 3" xfId="22738" xr:uid="{00000000-0005-0000-0000-00006A3D0000}"/>
    <cellStyle name="Normal 41 2 2 2 3 2 6" xfId="32959" xr:uid="{00000000-0005-0000-0000-00006B3D0000}"/>
    <cellStyle name="Normal 41 2 2 2 3 2 7" xfId="17725" xr:uid="{00000000-0005-0000-0000-00006C3D0000}"/>
    <cellStyle name="Normal 41 2 2 2 3 3" xfId="3418" xr:uid="{00000000-0005-0000-0000-00006D3D0000}"/>
    <cellStyle name="Normal 41 2 2 2 3 3 2" xfId="13492" xr:uid="{00000000-0005-0000-0000-00006E3D0000}"/>
    <cellStyle name="Normal 41 2 2 2 3 3 2 2" xfId="43823" xr:uid="{00000000-0005-0000-0000-00006F3D0000}"/>
    <cellStyle name="Normal 41 2 2 2 3 3 2 3" xfId="28590" xr:uid="{00000000-0005-0000-0000-0000703D0000}"/>
    <cellStyle name="Normal 41 2 2 2 3 3 3" xfId="8472" xr:uid="{00000000-0005-0000-0000-0000713D0000}"/>
    <cellStyle name="Normal 41 2 2 2 3 3 3 2" xfId="38806" xr:uid="{00000000-0005-0000-0000-0000723D0000}"/>
    <cellStyle name="Normal 41 2 2 2 3 3 3 3" xfId="23573" xr:uid="{00000000-0005-0000-0000-0000733D0000}"/>
    <cellStyle name="Normal 41 2 2 2 3 3 4" xfId="33793" xr:uid="{00000000-0005-0000-0000-0000743D0000}"/>
    <cellStyle name="Normal 41 2 2 2 3 3 5" xfId="18560" xr:uid="{00000000-0005-0000-0000-0000753D0000}"/>
    <cellStyle name="Normal 41 2 2 2 3 4" xfId="5111" xr:uid="{00000000-0005-0000-0000-0000763D0000}"/>
    <cellStyle name="Normal 41 2 2 2 3 4 2" xfId="15163" xr:uid="{00000000-0005-0000-0000-0000773D0000}"/>
    <cellStyle name="Normal 41 2 2 2 3 4 2 2" xfId="45494" xr:uid="{00000000-0005-0000-0000-0000783D0000}"/>
    <cellStyle name="Normal 41 2 2 2 3 4 2 3" xfId="30261" xr:uid="{00000000-0005-0000-0000-0000793D0000}"/>
    <cellStyle name="Normal 41 2 2 2 3 4 3" xfId="10143" xr:uid="{00000000-0005-0000-0000-00007A3D0000}"/>
    <cellStyle name="Normal 41 2 2 2 3 4 3 2" xfId="40477" xr:uid="{00000000-0005-0000-0000-00007B3D0000}"/>
    <cellStyle name="Normal 41 2 2 2 3 4 3 3" xfId="25244" xr:uid="{00000000-0005-0000-0000-00007C3D0000}"/>
    <cellStyle name="Normal 41 2 2 2 3 4 4" xfId="35464" xr:uid="{00000000-0005-0000-0000-00007D3D0000}"/>
    <cellStyle name="Normal 41 2 2 2 3 4 5" xfId="20231" xr:uid="{00000000-0005-0000-0000-00007E3D0000}"/>
    <cellStyle name="Normal 41 2 2 2 3 5" xfId="11821" xr:uid="{00000000-0005-0000-0000-00007F3D0000}"/>
    <cellStyle name="Normal 41 2 2 2 3 5 2" xfId="42152" xr:uid="{00000000-0005-0000-0000-0000803D0000}"/>
    <cellStyle name="Normal 41 2 2 2 3 5 3" xfId="26919" xr:uid="{00000000-0005-0000-0000-0000813D0000}"/>
    <cellStyle name="Normal 41 2 2 2 3 6" xfId="6800" xr:uid="{00000000-0005-0000-0000-0000823D0000}"/>
    <cellStyle name="Normal 41 2 2 2 3 6 2" xfId="37135" xr:uid="{00000000-0005-0000-0000-0000833D0000}"/>
    <cellStyle name="Normal 41 2 2 2 3 6 3" xfId="21902" xr:uid="{00000000-0005-0000-0000-0000843D0000}"/>
    <cellStyle name="Normal 41 2 2 2 3 7" xfId="32123" xr:uid="{00000000-0005-0000-0000-0000853D0000}"/>
    <cellStyle name="Normal 41 2 2 2 3 8" xfId="16889" xr:uid="{00000000-0005-0000-0000-0000863D0000}"/>
    <cellStyle name="Normal 41 2 2 2 4" xfId="2147" xr:uid="{00000000-0005-0000-0000-0000873D0000}"/>
    <cellStyle name="Normal 41 2 2 2 4 2" xfId="3837" xr:uid="{00000000-0005-0000-0000-0000883D0000}"/>
    <cellStyle name="Normal 41 2 2 2 4 2 2" xfId="13910" xr:uid="{00000000-0005-0000-0000-0000893D0000}"/>
    <cellStyle name="Normal 41 2 2 2 4 2 2 2" xfId="44241" xr:uid="{00000000-0005-0000-0000-00008A3D0000}"/>
    <cellStyle name="Normal 41 2 2 2 4 2 2 3" xfId="29008" xr:uid="{00000000-0005-0000-0000-00008B3D0000}"/>
    <cellStyle name="Normal 41 2 2 2 4 2 3" xfId="8890" xr:uid="{00000000-0005-0000-0000-00008C3D0000}"/>
    <cellStyle name="Normal 41 2 2 2 4 2 3 2" xfId="39224" xr:uid="{00000000-0005-0000-0000-00008D3D0000}"/>
    <cellStyle name="Normal 41 2 2 2 4 2 3 3" xfId="23991" xr:uid="{00000000-0005-0000-0000-00008E3D0000}"/>
    <cellStyle name="Normal 41 2 2 2 4 2 4" xfId="34211" xr:uid="{00000000-0005-0000-0000-00008F3D0000}"/>
    <cellStyle name="Normal 41 2 2 2 4 2 5" xfId="18978" xr:uid="{00000000-0005-0000-0000-0000903D0000}"/>
    <cellStyle name="Normal 41 2 2 2 4 3" xfId="5529" xr:uid="{00000000-0005-0000-0000-0000913D0000}"/>
    <cellStyle name="Normal 41 2 2 2 4 3 2" xfId="15581" xr:uid="{00000000-0005-0000-0000-0000923D0000}"/>
    <cellStyle name="Normal 41 2 2 2 4 3 2 2" xfId="45912" xr:uid="{00000000-0005-0000-0000-0000933D0000}"/>
    <cellStyle name="Normal 41 2 2 2 4 3 2 3" xfId="30679" xr:uid="{00000000-0005-0000-0000-0000943D0000}"/>
    <cellStyle name="Normal 41 2 2 2 4 3 3" xfId="10561" xr:uid="{00000000-0005-0000-0000-0000953D0000}"/>
    <cellStyle name="Normal 41 2 2 2 4 3 3 2" xfId="40895" xr:uid="{00000000-0005-0000-0000-0000963D0000}"/>
    <cellStyle name="Normal 41 2 2 2 4 3 3 3" xfId="25662" xr:uid="{00000000-0005-0000-0000-0000973D0000}"/>
    <cellStyle name="Normal 41 2 2 2 4 3 4" xfId="35882" xr:uid="{00000000-0005-0000-0000-0000983D0000}"/>
    <cellStyle name="Normal 41 2 2 2 4 3 5" xfId="20649" xr:uid="{00000000-0005-0000-0000-0000993D0000}"/>
    <cellStyle name="Normal 41 2 2 2 4 4" xfId="12239" xr:uid="{00000000-0005-0000-0000-00009A3D0000}"/>
    <cellStyle name="Normal 41 2 2 2 4 4 2" xfId="42570" xr:uid="{00000000-0005-0000-0000-00009B3D0000}"/>
    <cellStyle name="Normal 41 2 2 2 4 4 3" xfId="27337" xr:uid="{00000000-0005-0000-0000-00009C3D0000}"/>
    <cellStyle name="Normal 41 2 2 2 4 5" xfId="7218" xr:uid="{00000000-0005-0000-0000-00009D3D0000}"/>
    <cellStyle name="Normal 41 2 2 2 4 5 2" xfId="37553" xr:uid="{00000000-0005-0000-0000-00009E3D0000}"/>
    <cellStyle name="Normal 41 2 2 2 4 5 3" xfId="22320" xr:uid="{00000000-0005-0000-0000-00009F3D0000}"/>
    <cellStyle name="Normal 41 2 2 2 4 6" xfId="32541" xr:uid="{00000000-0005-0000-0000-0000A03D0000}"/>
    <cellStyle name="Normal 41 2 2 2 4 7" xfId="17307" xr:uid="{00000000-0005-0000-0000-0000A13D0000}"/>
    <cellStyle name="Normal 41 2 2 2 5" xfId="3000" xr:uid="{00000000-0005-0000-0000-0000A23D0000}"/>
    <cellStyle name="Normal 41 2 2 2 5 2" xfId="13074" xr:uid="{00000000-0005-0000-0000-0000A33D0000}"/>
    <cellStyle name="Normal 41 2 2 2 5 2 2" xfId="43405" xr:uid="{00000000-0005-0000-0000-0000A43D0000}"/>
    <cellStyle name="Normal 41 2 2 2 5 2 3" xfId="28172" xr:uid="{00000000-0005-0000-0000-0000A53D0000}"/>
    <cellStyle name="Normal 41 2 2 2 5 3" xfId="8054" xr:uid="{00000000-0005-0000-0000-0000A63D0000}"/>
    <cellStyle name="Normal 41 2 2 2 5 3 2" xfId="38388" xr:uid="{00000000-0005-0000-0000-0000A73D0000}"/>
    <cellStyle name="Normal 41 2 2 2 5 3 3" xfId="23155" xr:uid="{00000000-0005-0000-0000-0000A83D0000}"/>
    <cellStyle name="Normal 41 2 2 2 5 4" xfId="33375" xr:uid="{00000000-0005-0000-0000-0000A93D0000}"/>
    <cellStyle name="Normal 41 2 2 2 5 5" xfId="18142" xr:uid="{00000000-0005-0000-0000-0000AA3D0000}"/>
    <cellStyle name="Normal 41 2 2 2 6" xfId="4693" xr:uid="{00000000-0005-0000-0000-0000AB3D0000}"/>
    <cellStyle name="Normal 41 2 2 2 6 2" xfId="14745" xr:uid="{00000000-0005-0000-0000-0000AC3D0000}"/>
    <cellStyle name="Normal 41 2 2 2 6 2 2" xfId="45076" xr:uid="{00000000-0005-0000-0000-0000AD3D0000}"/>
    <cellStyle name="Normal 41 2 2 2 6 2 3" xfId="29843" xr:uid="{00000000-0005-0000-0000-0000AE3D0000}"/>
    <cellStyle name="Normal 41 2 2 2 6 3" xfId="9725" xr:uid="{00000000-0005-0000-0000-0000AF3D0000}"/>
    <cellStyle name="Normal 41 2 2 2 6 3 2" xfId="40059" xr:uid="{00000000-0005-0000-0000-0000B03D0000}"/>
    <cellStyle name="Normal 41 2 2 2 6 3 3" xfId="24826" xr:uid="{00000000-0005-0000-0000-0000B13D0000}"/>
    <cellStyle name="Normal 41 2 2 2 6 4" xfId="35046" xr:uid="{00000000-0005-0000-0000-0000B23D0000}"/>
    <cellStyle name="Normal 41 2 2 2 6 5" xfId="19813" xr:uid="{00000000-0005-0000-0000-0000B33D0000}"/>
    <cellStyle name="Normal 41 2 2 2 7" xfId="11403" xr:uid="{00000000-0005-0000-0000-0000B43D0000}"/>
    <cellStyle name="Normal 41 2 2 2 7 2" xfId="41734" xr:uid="{00000000-0005-0000-0000-0000B53D0000}"/>
    <cellStyle name="Normal 41 2 2 2 7 3" xfId="26501" xr:uid="{00000000-0005-0000-0000-0000B63D0000}"/>
    <cellStyle name="Normal 41 2 2 2 8" xfId="6382" xr:uid="{00000000-0005-0000-0000-0000B73D0000}"/>
    <cellStyle name="Normal 41 2 2 2 8 2" xfId="36717" xr:uid="{00000000-0005-0000-0000-0000B83D0000}"/>
    <cellStyle name="Normal 41 2 2 2 8 3" xfId="21484" xr:uid="{00000000-0005-0000-0000-0000B93D0000}"/>
    <cellStyle name="Normal 41 2 2 2 9" xfId="31705" xr:uid="{00000000-0005-0000-0000-0000BA3D0000}"/>
    <cellStyle name="Normal 41 2 2 3" xfId="1409" xr:uid="{00000000-0005-0000-0000-0000BB3D0000}"/>
    <cellStyle name="Normal 41 2 2 3 2" xfId="1830" xr:uid="{00000000-0005-0000-0000-0000BC3D0000}"/>
    <cellStyle name="Normal 41 2 2 3 2 2" xfId="2669" xr:uid="{00000000-0005-0000-0000-0000BD3D0000}"/>
    <cellStyle name="Normal 41 2 2 3 2 2 2" xfId="4359" xr:uid="{00000000-0005-0000-0000-0000BE3D0000}"/>
    <cellStyle name="Normal 41 2 2 3 2 2 2 2" xfId="14432" xr:uid="{00000000-0005-0000-0000-0000BF3D0000}"/>
    <cellStyle name="Normal 41 2 2 3 2 2 2 2 2" xfId="44763" xr:uid="{00000000-0005-0000-0000-0000C03D0000}"/>
    <cellStyle name="Normal 41 2 2 3 2 2 2 2 3" xfId="29530" xr:uid="{00000000-0005-0000-0000-0000C13D0000}"/>
    <cellStyle name="Normal 41 2 2 3 2 2 2 3" xfId="9412" xr:uid="{00000000-0005-0000-0000-0000C23D0000}"/>
    <cellStyle name="Normal 41 2 2 3 2 2 2 3 2" xfId="39746" xr:uid="{00000000-0005-0000-0000-0000C33D0000}"/>
    <cellStyle name="Normal 41 2 2 3 2 2 2 3 3" xfId="24513" xr:uid="{00000000-0005-0000-0000-0000C43D0000}"/>
    <cellStyle name="Normal 41 2 2 3 2 2 2 4" xfId="34733" xr:uid="{00000000-0005-0000-0000-0000C53D0000}"/>
    <cellStyle name="Normal 41 2 2 3 2 2 2 5" xfId="19500" xr:uid="{00000000-0005-0000-0000-0000C63D0000}"/>
    <cellStyle name="Normal 41 2 2 3 2 2 3" xfId="6051" xr:uid="{00000000-0005-0000-0000-0000C73D0000}"/>
    <cellStyle name="Normal 41 2 2 3 2 2 3 2" xfId="16103" xr:uid="{00000000-0005-0000-0000-0000C83D0000}"/>
    <cellStyle name="Normal 41 2 2 3 2 2 3 2 2" xfId="46434" xr:uid="{00000000-0005-0000-0000-0000C93D0000}"/>
    <cellStyle name="Normal 41 2 2 3 2 2 3 2 3" xfId="31201" xr:uid="{00000000-0005-0000-0000-0000CA3D0000}"/>
    <cellStyle name="Normal 41 2 2 3 2 2 3 3" xfId="11083" xr:uid="{00000000-0005-0000-0000-0000CB3D0000}"/>
    <cellStyle name="Normal 41 2 2 3 2 2 3 3 2" xfId="41417" xr:uid="{00000000-0005-0000-0000-0000CC3D0000}"/>
    <cellStyle name="Normal 41 2 2 3 2 2 3 3 3" xfId="26184" xr:uid="{00000000-0005-0000-0000-0000CD3D0000}"/>
    <cellStyle name="Normal 41 2 2 3 2 2 3 4" xfId="36404" xr:uid="{00000000-0005-0000-0000-0000CE3D0000}"/>
    <cellStyle name="Normal 41 2 2 3 2 2 3 5" xfId="21171" xr:uid="{00000000-0005-0000-0000-0000CF3D0000}"/>
    <cellStyle name="Normal 41 2 2 3 2 2 4" xfId="12761" xr:uid="{00000000-0005-0000-0000-0000D03D0000}"/>
    <cellStyle name="Normal 41 2 2 3 2 2 4 2" xfId="43092" xr:uid="{00000000-0005-0000-0000-0000D13D0000}"/>
    <cellStyle name="Normal 41 2 2 3 2 2 4 3" xfId="27859" xr:uid="{00000000-0005-0000-0000-0000D23D0000}"/>
    <cellStyle name="Normal 41 2 2 3 2 2 5" xfId="7740" xr:uid="{00000000-0005-0000-0000-0000D33D0000}"/>
    <cellStyle name="Normal 41 2 2 3 2 2 5 2" xfId="38075" xr:uid="{00000000-0005-0000-0000-0000D43D0000}"/>
    <cellStyle name="Normal 41 2 2 3 2 2 5 3" xfId="22842" xr:uid="{00000000-0005-0000-0000-0000D53D0000}"/>
    <cellStyle name="Normal 41 2 2 3 2 2 6" xfId="33063" xr:uid="{00000000-0005-0000-0000-0000D63D0000}"/>
    <cellStyle name="Normal 41 2 2 3 2 2 7" xfId="17829" xr:uid="{00000000-0005-0000-0000-0000D73D0000}"/>
    <cellStyle name="Normal 41 2 2 3 2 3" xfId="3522" xr:uid="{00000000-0005-0000-0000-0000D83D0000}"/>
    <cellStyle name="Normal 41 2 2 3 2 3 2" xfId="13596" xr:uid="{00000000-0005-0000-0000-0000D93D0000}"/>
    <cellStyle name="Normal 41 2 2 3 2 3 2 2" xfId="43927" xr:uid="{00000000-0005-0000-0000-0000DA3D0000}"/>
    <cellStyle name="Normal 41 2 2 3 2 3 2 3" xfId="28694" xr:uid="{00000000-0005-0000-0000-0000DB3D0000}"/>
    <cellStyle name="Normal 41 2 2 3 2 3 3" xfId="8576" xr:uid="{00000000-0005-0000-0000-0000DC3D0000}"/>
    <cellStyle name="Normal 41 2 2 3 2 3 3 2" xfId="38910" xr:uid="{00000000-0005-0000-0000-0000DD3D0000}"/>
    <cellStyle name="Normal 41 2 2 3 2 3 3 3" xfId="23677" xr:uid="{00000000-0005-0000-0000-0000DE3D0000}"/>
    <cellStyle name="Normal 41 2 2 3 2 3 4" xfId="33897" xr:uid="{00000000-0005-0000-0000-0000DF3D0000}"/>
    <cellStyle name="Normal 41 2 2 3 2 3 5" xfId="18664" xr:uid="{00000000-0005-0000-0000-0000E03D0000}"/>
    <cellStyle name="Normal 41 2 2 3 2 4" xfId="5215" xr:uid="{00000000-0005-0000-0000-0000E13D0000}"/>
    <cellStyle name="Normal 41 2 2 3 2 4 2" xfId="15267" xr:uid="{00000000-0005-0000-0000-0000E23D0000}"/>
    <cellStyle name="Normal 41 2 2 3 2 4 2 2" xfId="45598" xr:uid="{00000000-0005-0000-0000-0000E33D0000}"/>
    <cellStyle name="Normal 41 2 2 3 2 4 2 3" xfId="30365" xr:uid="{00000000-0005-0000-0000-0000E43D0000}"/>
    <cellStyle name="Normal 41 2 2 3 2 4 3" xfId="10247" xr:uid="{00000000-0005-0000-0000-0000E53D0000}"/>
    <cellStyle name="Normal 41 2 2 3 2 4 3 2" xfId="40581" xr:uid="{00000000-0005-0000-0000-0000E63D0000}"/>
    <cellStyle name="Normal 41 2 2 3 2 4 3 3" xfId="25348" xr:uid="{00000000-0005-0000-0000-0000E73D0000}"/>
    <cellStyle name="Normal 41 2 2 3 2 4 4" xfId="35568" xr:uid="{00000000-0005-0000-0000-0000E83D0000}"/>
    <cellStyle name="Normal 41 2 2 3 2 4 5" xfId="20335" xr:uid="{00000000-0005-0000-0000-0000E93D0000}"/>
    <cellStyle name="Normal 41 2 2 3 2 5" xfId="11925" xr:uid="{00000000-0005-0000-0000-0000EA3D0000}"/>
    <cellStyle name="Normal 41 2 2 3 2 5 2" xfId="42256" xr:uid="{00000000-0005-0000-0000-0000EB3D0000}"/>
    <cellStyle name="Normal 41 2 2 3 2 5 3" xfId="27023" xr:uid="{00000000-0005-0000-0000-0000EC3D0000}"/>
    <cellStyle name="Normal 41 2 2 3 2 6" xfId="6904" xr:uid="{00000000-0005-0000-0000-0000ED3D0000}"/>
    <cellStyle name="Normal 41 2 2 3 2 6 2" xfId="37239" xr:uid="{00000000-0005-0000-0000-0000EE3D0000}"/>
    <cellStyle name="Normal 41 2 2 3 2 6 3" xfId="22006" xr:uid="{00000000-0005-0000-0000-0000EF3D0000}"/>
    <cellStyle name="Normal 41 2 2 3 2 7" xfId="32227" xr:uid="{00000000-0005-0000-0000-0000F03D0000}"/>
    <cellStyle name="Normal 41 2 2 3 2 8" xfId="16993" xr:uid="{00000000-0005-0000-0000-0000F13D0000}"/>
    <cellStyle name="Normal 41 2 2 3 3" xfId="2251" xr:uid="{00000000-0005-0000-0000-0000F23D0000}"/>
    <cellStyle name="Normal 41 2 2 3 3 2" xfId="3941" xr:uid="{00000000-0005-0000-0000-0000F33D0000}"/>
    <cellStyle name="Normal 41 2 2 3 3 2 2" xfId="14014" xr:uid="{00000000-0005-0000-0000-0000F43D0000}"/>
    <cellStyle name="Normal 41 2 2 3 3 2 2 2" xfId="44345" xr:uid="{00000000-0005-0000-0000-0000F53D0000}"/>
    <cellStyle name="Normal 41 2 2 3 3 2 2 3" xfId="29112" xr:uid="{00000000-0005-0000-0000-0000F63D0000}"/>
    <cellStyle name="Normal 41 2 2 3 3 2 3" xfId="8994" xr:uid="{00000000-0005-0000-0000-0000F73D0000}"/>
    <cellStyle name="Normal 41 2 2 3 3 2 3 2" xfId="39328" xr:uid="{00000000-0005-0000-0000-0000F83D0000}"/>
    <cellStyle name="Normal 41 2 2 3 3 2 3 3" xfId="24095" xr:uid="{00000000-0005-0000-0000-0000F93D0000}"/>
    <cellStyle name="Normal 41 2 2 3 3 2 4" xfId="34315" xr:uid="{00000000-0005-0000-0000-0000FA3D0000}"/>
    <cellStyle name="Normal 41 2 2 3 3 2 5" xfId="19082" xr:uid="{00000000-0005-0000-0000-0000FB3D0000}"/>
    <cellStyle name="Normal 41 2 2 3 3 3" xfId="5633" xr:uid="{00000000-0005-0000-0000-0000FC3D0000}"/>
    <cellStyle name="Normal 41 2 2 3 3 3 2" xfId="15685" xr:uid="{00000000-0005-0000-0000-0000FD3D0000}"/>
    <cellStyle name="Normal 41 2 2 3 3 3 2 2" xfId="46016" xr:uid="{00000000-0005-0000-0000-0000FE3D0000}"/>
    <cellStyle name="Normal 41 2 2 3 3 3 2 3" xfId="30783" xr:uid="{00000000-0005-0000-0000-0000FF3D0000}"/>
    <cellStyle name="Normal 41 2 2 3 3 3 3" xfId="10665" xr:uid="{00000000-0005-0000-0000-0000003E0000}"/>
    <cellStyle name="Normal 41 2 2 3 3 3 3 2" xfId="40999" xr:uid="{00000000-0005-0000-0000-0000013E0000}"/>
    <cellStyle name="Normal 41 2 2 3 3 3 3 3" xfId="25766" xr:uid="{00000000-0005-0000-0000-0000023E0000}"/>
    <cellStyle name="Normal 41 2 2 3 3 3 4" xfId="35986" xr:uid="{00000000-0005-0000-0000-0000033E0000}"/>
    <cellStyle name="Normal 41 2 2 3 3 3 5" xfId="20753" xr:uid="{00000000-0005-0000-0000-0000043E0000}"/>
    <cellStyle name="Normal 41 2 2 3 3 4" xfId="12343" xr:uid="{00000000-0005-0000-0000-0000053E0000}"/>
    <cellStyle name="Normal 41 2 2 3 3 4 2" xfId="42674" xr:uid="{00000000-0005-0000-0000-0000063E0000}"/>
    <cellStyle name="Normal 41 2 2 3 3 4 3" xfId="27441" xr:uid="{00000000-0005-0000-0000-0000073E0000}"/>
    <cellStyle name="Normal 41 2 2 3 3 5" xfId="7322" xr:uid="{00000000-0005-0000-0000-0000083E0000}"/>
    <cellStyle name="Normal 41 2 2 3 3 5 2" xfId="37657" xr:uid="{00000000-0005-0000-0000-0000093E0000}"/>
    <cellStyle name="Normal 41 2 2 3 3 5 3" xfId="22424" xr:uid="{00000000-0005-0000-0000-00000A3E0000}"/>
    <cellStyle name="Normal 41 2 2 3 3 6" xfId="32645" xr:uid="{00000000-0005-0000-0000-00000B3E0000}"/>
    <cellStyle name="Normal 41 2 2 3 3 7" xfId="17411" xr:uid="{00000000-0005-0000-0000-00000C3E0000}"/>
    <cellStyle name="Normal 41 2 2 3 4" xfId="3104" xr:uid="{00000000-0005-0000-0000-00000D3E0000}"/>
    <cellStyle name="Normal 41 2 2 3 4 2" xfId="13178" xr:uid="{00000000-0005-0000-0000-00000E3E0000}"/>
    <cellStyle name="Normal 41 2 2 3 4 2 2" xfId="43509" xr:uid="{00000000-0005-0000-0000-00000F3E0000}"/>
    <cellStyle name="Normal 41 2 2 3 4 2 3" xfId="28276" xr:uid="{00000000-0005-0000-0000-0000103E0000}"/>
    <cellStyle name="Normal 41 2 2 3 4 3" xfId="8158" xr:uid="{00000000-0005-0000-0000-0000113E0000}"/>
    <cellStyle name="Normal 41 2 2 3 4 3 2" xfId="38492" xr:uid="{00000000-0005-0000-0000-0000123E0000}"/>
    <cellStyle name="Normal 41 2 2 3 4 3 3" xfId="23259" xr:uid="{00000000-0005-0000-0000-0000133E0000}"/>
    <cellStyle name="Normal 41 2 2 3 4 4" xfId="33479" xr:uid="{00000000-0005-0000-0000-0000143E0000}"/>
    <cellStyle name="Normal 41 2 2 3 4 5" xfId="18246" xr:uid="{00000000-0005-0000-0000-0000153E0000}"/>
    <cellStyle name="Normal 41 2 2 3 5" xfId="4797" xr:uid="{00000000-0005-0000-0000-0000163E0000}"/>
    <cellStyle name="Normal 41 2 2 3 5 2" xfId="14849" xr:uid="{00000000-0005-0000-0000-0000173E0000}"/>
    <cellStyle name="Normal 41 2 2 3 5 2 2" xfId="45180" xr:uid="{00000000-0005-0000-0000-0000183E0000}"/>
    <cellStyle name="Normal 41 2 2 3 5 2 3" xfId="29947" xr:uid="{00000000-0005-0000-0000-0000193E0000}"/>
    <cellStyle name="Normal 41 2 2 3 5 3" xfId="9829" xr:uid="{00000000-0005-0000-0000-00001A3E0000}"/>
    <cellStyle name="Normal 41 2 2 3 5 3 2" xfId="40163" xr:uid="{00000000-0005-0000-0000-00001B3E0000}"/>
    <cellStyle name="Normal 41 2 2 3 5 3 3" xfId="24930" xr:uid="{00000000-0005-0000-0000-00001C3E0000}"/>
    <cellStyle name="Normal 41 2 2 3 5 4" xfId="35150" xr:uid="{00000000-0005-0000-0000-00001D3E0000}"/>
    <cellStyle name="Normal 41 2 2 3 5 5" xfId="19917" xr:uid="{00000000-0005-0000-0000-00001E3E0000}"/>
    <cellStyle name="Normal 41 2 2 3 6" xfId="11507" xr:uid="{00000000-0005-0000-0000-00001F3E0000}"/>
    <cellStyle name="Normal 41 2 2 3 6 2" xfId="41838" xr:uid="{00000000-0005-0000-0000-0000203E0000}"/>
    <cellStyle name="Normal 41 2 2 3 6 3" xfId="26605" xr:uid="{00000000-0005-0000-0000-0000213E0000}"/>
    <cellStyle name="Normal 41 2 2 3 7" xfId="6486" xr:uid="{00000000-0005-0000-0000-0000223E0000}"/>
    <cellStyle name="Normal 41 2 2 3 7 2" xfId="36821" xr:uid="{00000000-0005-0000-0000-0000233E0000}"/>
    <cellStyle name="Normal 41 2 2 3 7 3" xfId="21588" xr:uid="{00000000-0005-0000-0000-0000243E0000}"/>
    <cellStyle name="Normal 41 2 2 3 8" xfId="31809" xr:uid="{00000000-0005-0000-0000-0000253E0000}"/>
    <cellStyle name="Normal 41 2 2 3 9" xfId="16575" xr:uid="{00000000-0005-0000-0000-0000263E0000}"/>
    <cellStyle name="Normal 41 2 2 4" xfId="1622" xr:uid="{00000000-0005-0000-0000-0000273E0000}"/>
    <cellStyle name="Normal 41 2 2 4 2" xfId="2461" xr:uid="{00000000-0005-0000-0000-0000283E0000}"/>
    <cellStyle name="Normal 41 2 2 4 2 2" xfId="4151" xr:uid="{00000000-0005-0000-0000-0000293E0000}"/>
    <cellStyle name="Normal 41 2 2 4 2 2 2" xfId="14224" xr:uid="{00000000-0005-0000-0000-00002A3E0000}"/>
    <cellStyle name="Normal 41 2 2 4 2 2 2 2" xfId="44555" xr:uid="{00000000-0005-0000-0000-00002B3E0000}"/>
    <cellStyle name="Normal 41 2 2 4 2 2 2 3" xfId="29322" xr:uid="{00000000-0005-0000-0000-00002C3E0000}"/>
    <cellStyle name="Normal 41 2 2 4 2 2 3" xfId="9204" xr:uid="{00000000-0005-0000-0000-00002D3E0000}"/>
    <cellStyle name="Normal 41 2 2 4 2 2 3 2" xfId="39538" xr:uid="{00000000-0005-0000-0000-00002E3E0000}"/>
    <cellStyle name="Normal 41 2 2 4 2 2 3 3" xfId="24305" xr:uid="{00000000-0005-0000-0000-00002F3E0000}"/>
    <cellStyle name="Normal 41 2 2 4 2 2 4" xfId="34525" xr:uid="{00000000-0005-0000-0000-0000303E0000}"/>
    <cellStyle name="Normal 41 2 2 4 2 2 5" xfId="19292" xr:uid="{00000000-0005-0000-0000-0000313E0000}"/>
    <cellStyle name="Normal 41 2 2 4 2 3" xfId="5843" xr:uid="{00000000-0005-0000-0000-0000323E0000}"/>
    <cellStyle name="Normal 41 2 2 4 2 3 2" xfId="15895" xr:uid="{00000000-0005-0000-0000-0000333E0000}"/>
    <cellStyle name="Normal 41 2 2 4 2 3 2 2" xfId="46226" xr:uid="{00000000-0005-0000-0000-0000343E0000}"/>
    <cellStyle name="Normal 41 2 2 4 2 3 2 3" xfId="30993" xr:uid="{00000000-0005-0000-0000-0000353E0000}"/>
    <cellStyle name="Normal 41 2 2 4 2 3 3" xfId="10875" xr:uid="{00000000-0005-0000-0000-0000363E0000}"/>
    <cellStyle name="Normal 41 2 2 4 2 3 3 2" xfId="41209" xr:uid="{00000000-0005-0000-0000-0000373E0000}"/>
    <cellStyle name="Normal 41 2 2 4 2 3 3 3" xfId="25976" xr:uid="{00000000-0005-0000-0000-0000383E0000}"/>
    <cellStyle name="Normal 41 2 2 4 2 3 4" xfId="36196" xr:uid="{00000000-0005-0000-0000-0000393E0000}"/>
    <cellStyle name="Normal 41 2 2 4 2 3 5" xfId="20963" xr:uid="{00000000-0005-0000-0000-00003A3E0000}"/>
    <cellStyle name="Normal 41 2 2 4 2 4" xfId="12553" xr:uid="{00000000-0005-0000-0000-00003B3E0000}"/>
    <cellStyle name="Normal 41 2 2 4 2 4 2" xfId="42884" xr:uid="{00000000-0005-0000-0000-00003C3E0000}"/>
    <cellStyle name="Normal 41 2 2 4 2 4 3" xfId="27651" xr:uid="{00000000-0005-0000-0000-00003D3E0000}"/>
    <cellStyle name="Normal 41 2 2 4 2 5" xfId="7532" xr:uid="{00000000-0005-0000-0000-00003E3E0000}"/>
    <cellStyle name="Normal 41 2 2 4 2 5 2" xfId="37867" xr:uid="{00000000-0005-0000-0000-00003F3E0000}"/>
    <cellStyle name="Normal 41 2 2 4 2 5 3" xfId="22634" xr:uid="{00000000-0005-0000-0000-0000403E0000}"/>
    <cellStyle name="Normal 41 2 2 4 2 6" xfId="32855" xr:uid="{00000000-0005-0000-0000-0000413E0000}"/>
    <cellStyle name="Normal 41 2 2 4 2 7" xfId="17621" xr:uid="{00000000-0005-0000-0000-0000423E0000}"/>
    <cellStyle name="Normal 41 2 2 4 3" xfId="3314" xr:uid="{00000000-0005-0000-0000-0000433E0000}"/>
    <cellStyle name="Normal 41 2 2 4 3 2" xfId="13388" xr:uid="{00000000-0005-0000-0000-0000443E0000}"/>
    <cellStyle name="Normal 41 2 2 4 3 2 2" xfId="43719" xr:uid="{00000000-0005-0000-0000-0000453E0000}"/>
    <cellStyle name="Normal 41 2 2 4 3 2 3" xfId="28486" xr:uid="{00000000-0005-0000-0000-0000463E0000}"/>
    <cellStyle name="Normal 41 2 2 4 3 3" xfId="8368" xr:uid="{00000000-0005-0000-0000-0000473E0000}"/>
    <cellStyle name="Normal 41 2 2 4 3 3 2" xfId="38702" xr:uid="{00000000-0005-0000-0000-0000483E0000}"/>
    <cellStyle name="Normal 41 2 2 4 3 3 3" xfId="23469" xr:uid="{00000000-0005-0000-0000-0000493E0000}"/>
    <cellStyle name="Normal 41 2 2 4 3 4" xfId="33689" xr:uid="{00000000-0005-0000-0000-00004A3E0000}"/>
    <cellStyle name="Normal 41 2 2 4 3 5" xfId="18456" xr:uid="{00000000-0005-0000-0000-00004B3E0000}"/>
    <cellStyle name="Normal 41 2 2 4 4" xfId="5007" xr:uid="{00000000-0005-0000-0000-00004C3E0000}"/>
    <cellStyle name="Normal 41 2 2 4 4 2" xfId="15059" xr:uid="{00000000-0005-0000-0000-00004D3E0000}"/>
    <cellStyle name="Normal 41 2 2 4 4 2 2" xfId="45390" xr:uid="{00000000-0005-0000-0000-00004E3E0000}"/>
    <cellStyle name="Normal 41 2 2 4 4 2 3" xfId="30157" xr:uid="{00000000-0005-0000-0000-00004F3E0000}"/>
    <cellStyle name="Normal 41 2 2 4 4 3" xfId="10039" xr:uid="{00000000-0005-0000-0000-0000503E0000}"/>
    <cellStyle name="Normal 41 2 2 4 4 3 2" xfId="40373" xr:uid="{00000000-0005-0000-0000-0000513E0000}"/>
    <cellStyle name="Normal 41 2 2 4 4 3 3" xfId="25140" xr:uid="{00000000-0005-0000-0000-0000523E0000}"/>
    <cellStyle name="Normal 41 2 2 4 4 4" xfId="35360" xr:uid="{00000000-0005-0000-0000-0000533E0000}"/>
    <cellStyle name="Normal 41 2 2 4 4 5" xfId="20127" xr:uid="{00000000-0005-0000-0000-0000543E0000}"/>
    <cellStyle name="Normal 41 2 2 4 5" xfId="11717" xr:uid="{00000000-0005-0000-0000-0000553E0000}"/>
    <cellStyle name="Normal 41 2 2 4 5 2" xfId="42048" xr:uid="{00000000-0005-0000-0000-0000563E0000}"/>
    <cellStyle name="Normal 41 2 2 4 5 3" xfId="26815" xr:uid="{00000000-0005-0000-0000-0000573E0000}"/>
    <cellStyle name="Normal 41 2 2 4 6" xfId="6696" xr:uid="{00000000-0005-0000-0000-0000583E0000}"/>
    <cellStyle name="Normal 41 2 2 4 6 2" xfId="37031" xr:uid="{00000000-0005-0000-0000-0000593E0000}"/>
    <cellStyle name="Normal 41 2 2 4 6 3" xfId="21798" xr:uid="{00000000-0005-0000-0000-00005A3E0000}"/>
    <cellStyle name="Normal 41 2 2 4 7" xfId="32019" xr:uid="{00000000-0005-0000-0000-00005B3E0000}"/>
    <cellStyle name="Normal 41 2 2 4 8" xfId="16785" xr:uid="{00000000-0005-0000-0000-00005C3E0000}"/>
    <cellStyle name="Normal 41 2 2 5" xfId="2043" xr:uid="{00000000-0005-0000-0000-00005D3E0000}"/>
    <cellStyle name="Normal 41 2 2 5 2" xfId="3733" xr:uid="{00000000-0005-0000-0000-00005E3E0000}"/>
    <cellStyle name="Normal 41 2 2 5 2 2" xfId="13806" xr:uid="{00000000-0005-0000-0000-00005F3E0000}"/>
    <cellStyle name="Normal 41 2 2 5 2 2 2" xfId="44137" xr:uid="{00000000-0005-0000-0000-0000603E0000}"/>
    <cellStyle name="Normal 41 2 2 5 2 2 3" xfId="28904" xr:uid="{00000000-0005-0000-0000-0000613E0000}"/>
    <cellStyle name="Normal 41 2 2 5 2 3" xfId="8786" xr:uid="{00000000-0005-0000-0000-0000623E0000}"/>
    <cellStyle name="Normal 41 2 2 5 2 3 2" xfId="39120" xr:uid="{00000000-0005-0000-0000-0000633E0000}"/>
    <cellStyle name="Normal 41 2 2 5 2 3 3" xfId="23887" xr:uid="{00000000-0005-0000-0000-0000643E0000}"/>
    <cellStyle name="Normal 41 2 2 5 2 4" xfId="34107" xr:uid="{00000000-0005-0000-0000-0000653E0000}"/>
    <cellStyle name="Normal 41 2 2 5 2 5" xfId="18874" xr:uid="{00000000-0005-0000-0000-0000663E0000}"/>
    <cellStyle name="Normal 41 2 2 5 3" xfId="5425" xr:uid="{00000000-0005-0000-0000-0000673E0000}"/>
    <cellStyle name="Normal 41 2 2 5 3 2" xfId="15477" xr:uid="{00000000-0005-0000-0000-0000683E0000}"/>
    <cellStyle name="Normal 41 2 2 5 3 2 2" xfId="45808" xr:uid="{00000000-0005-0000-0000-0000693E0000}"/>
    <cellStyle name="Normal 41 2 2 5 3 2 3" xfId="30575" xr:uid="{00000000-0005-0000-0000-00006A3E0000}"/>
    <cellStyle name="Normal 41 2 2 5 3 3" xfId="10457" xr:uid="{00000000-0005-0000-0000-00006B3E0000}"/>
    <cellStyle name="Normal 41 2 2 5 3 3 2" xfId="40791" xr:uid="{00000000-0005-0000-0000-00006C3E0000}"/>
    <cellStyle name="Normal 41 2 2 5 3 3 3" xfId="25558" xr:uid="{00000000-0005-0000-0000-00006D3E0000}"/>
    <cellStyle name="Normal 41 2 2 5 3 4" xfId="35778" xr:uid="{00000000-0005-0000-0000-00006E3E0000}"/>
    <cellStyle name="Normal 41 2 2 5 3 5" xfId="20545" xr:uid="{00000000-0005-0000-0000-00006F3E0000}"/>
    <cellStyle name="Normal 41 2 2 5 4" xfId="12135" xr:uid="{00000000-0005-0000-0000-0000703E0000}"/>
    <cellStyle name="Normal 41 2 2 5 4 2" xfId="42466" xr:uid="{00000000-0005-0000-0000-0000713E0000}"/>
    <cellStyle name="Normal 41 2 2 5 4 3" xfId="27233" xr:uid="{00000000-0005-0000-0000-0000723E0000}"/>
    <cellStyle name="Normal 41 2 2 5 5" xfId="7114" xr:uid="{00000000-0005-0000-0000-0000733E0000}"/>
    <cellStyle name="Normal 41 2 2 5 5 2" xfId="37449" xr:uid="{00000000-0005-0000-0000-0000743E0000}"/>
    <cellStyle name="Normal 41 2 2 5 5 3" xfId="22216" xr:uid="{00000000-0005-0000-0000-0000753E0000}"/>
    <cellStyle name="Normal 41 2 2 5 6" xfId="32437" xr:uid="{00000000-0005-0000-0000-0000763E0000}"/>
    <cellStyle name="Normal 41 2 2 5 7" xfId="17203" xr:uid="{00000000-0005-0000-0000-0000773E0000}"/>
    <cellStyle name="Normal 41 2 2 6" xfId="2896" xr:uid="{00000000-0005-0000-0000-0000783E0000}"/>
    <cellStyle name="Normal 41 2 2 6 2" xfId="12970" xr:uid="{00000000-0005-0000-0000-0000793E0000}"/>
    <cellStyle name="Normal 41 2 2 6 2 2" xfId="43301" xr:uid="{00000000-0005-0000-0000-00007A3E0000}"/>
    <cellStyle name="Normal 41 2 2 6 2 3" xfId="28068" xr:uid="{00000000-0005-0000-0000-00007B3E0000}"/>
    <cellStyle name="Normal 41 2 2 6 3" xfId="7950" xr:uid="{00000000-0005-0000-0000-00007C3E0000}"/>
    <cellStyle name="Normal 41 2 2 6 3 2" xfId="38284" xr:uid="{00000000-0005-0000-0000-00007D3E0000}"/>
    <cellStyle name="Normal 41 2 2 6 3 3" xfId="23051" xr:uid="{00000000-0005-0000-0000-00007E3E0000}"/>
    <cellStyle name="Normal 41 2 2 6 4" xfId="33271" xr:uid="{00000000-0005-0000-0000-00007F3E0000}"/>
    <cellStyle name="Normal 41 2 2 6 5" xfId="18038" xr:uid="{00000000-0005-0000-0000-0000803E0000}"/>
    <cellStyle name="Normal 41 2 2 7" xfId="4589" xr:uid="{00000000-0005-0000-0000-0000813E0000}"/>
    <cellStyle name="Normal 41 2 2 7 2" xfId="14641" xr:uid="{00000000-0005-0000-0000-0000823E0000}"/>
    <cellStyle name="Normal 41 2 2 7 2 2" xfId="44972" xr:uid="{00000000-0005-0000-0000-0000833E0000}"/>
    <cellStyle name="Normal 41 2 2 7 2 3" xfId="29739" xr:uid="{00000000-0005-0000-0000-0000843E0000}"/>
    <cellStyle name="Normal 41 2 2 7 3" xfId="9621" xr:uid="{00000000-0005-0000-0000-0000853E0000}"/>
    <cellStyle name="Normal 41 2 2 7 3 2" xfId="39955" xr:uid="{00000000-0005-0000-0000-0000863E0000}"/>
    <cellStyle name="Normal 41 2 2 7 3 3" xfId="24722" xr:uid="{00000000-0005-0000-0000-0000873E0000}"/>
    <cellStyle name="Normal 41 2 2 7 4" xfId="34942" xr:uid="{00000000-0005-0000-0000-0000883E0000}"/>
    <cellStyle name="Normal 41 2 2 7 5" xfId="19709" xr:uid="{00000000-0005-0000-0000-0000893E0000}"/>
    <cellStyle name="Normal 41 2 2 8" xfId="11299" xr:uid="{00000000-0005-0000-0000-00008A3E0000}"/>
    <cellStyle name="Normal 41 2 2 8 2" xfId="41630" xr:uid="{00000000-0005-0000-0000-00008B3E0000}"/>
    <cellStyle name="Normal 41 2 2 8 3" xfId="26397" xr:uid="{00000000-0005-0000-0000-00008C3E0000}"/>
    <cellStyle name="Normal 41 2 2 9" xfId="6278" xr:uid="{00000000-0005-0000-0000-00008D3E0000}"/>
    <cellStyle name="Normal 41 2 2 9 2" xfId="36613" xr:uid="{00000000-0005-0000-0000-00008E3E0000}"/>
    <cellStyle name="Normal 41 2 2 9 3" xfId="21380" xr:uid="{00000000-0005-0000-0000-00008F3E0000}"/>
    <cellStyle name="Normal 41 2 3" xfId="1242" xr:uid="{00000000-0005-0000-0000-0000903E0000}"/>
    <cellStyle name="Normal 41 2 3 10" xfId="16419" xr:uid="{00000000-0005-0000-0000-0000913E0000}"/>
    <cellStyle name="Normal 41 2 3 2" xfId="1461" xr:uid="{00000000-0005-0000-0000-0000923E0000}"/>
    <cellStyle name="Normal 41 2 3 2 2" xfId="1882" xr:uid="{00000000-0005-0000-0000-0000933E0000}"/>
    <cellStyle name="Normal 41 2 3 2 2 2" xfId="2721" xr:uid="{00000000-0005-0000-0000-0000943E0000}"/>
    <cellStyle name="Normal 41 2 3 2 2 2 2" xfId="4411" xr:uid="{00000000-0005-0000-0000-0000953E0000}"/>
    <cellStyle name="Normal 41 2 3 2 2 2 2 2" xfId="14484" xr:uid="{00000000-0005-0000-0000-0000963E0000}"/>
    <cellStyle name="Normal 41 2 3 2 2 2 2 2 2" xfId="44815" xr:uid="{00000000-0005-0000-0000-0000973E0000}"/>
    <cellStyle name="Normal 41 2 3 2 2 2 2 2 3" xfId="29582" xr:uid="{00000000-0005-0000-0000-0000983E0000}"/>
    <cellStyle name="Normal 41 2 3 2 2 2 2 3" xfId="9464" xr:uid="{00000000-0005-0000-0000-0000993E0000}"/>
    <cellStyle name="Normal 41 2 3 2 2 2 2 3 2" xfId="39798" xr:uid="{00000000-0005-0000-0000-00009A3E0000}"/>
    <cellStyle name="Normal 41 2 3 2 2 2 2 3 3" xfId="24565" xr:uid="{00000000-0005-0000-0000-00009B3E0000}"/>
    <cellStyle name="Normal 41 2 3 2 2 2 2 4" xfId="34785" xr:uid="{00000000-0005-0000-0000-00009C3E0000}"/>
    <cellStyle name="Normal 41 2 3 2 2 2 2 5" xfId="19552" xr:uid="{00000000-0005-0000-0000-00009D3E0000}"/>
    <cellStyle name="Normal 41 2 3 2 2 2 3" xfId="6103" xr:uid="{00000000-0005-0000-0000-00009E3E0000}"/>
    <cellStyle name="Normal 41 2 3 2 2 2 3 2" xfId="16155" xr:uid="{00000000-0005-0000-0000-00009F3E0000}"/>
    <cellStyle name="Normal 41 2 3 2 2 2 3 2 2" xfId="46486" xr:uid="{00000000-0005-0000-0000-0000A03E0000}"/>
    <cellStyle name="Normal 41 2 3 2 2 2 3 2 3" xfId="31253" xr:uid="{00000000-0005-0000-0000-0000A13E0000}"/>
    <cellStyle name="Normal 41 2 3 2 2 2 3 3" xfId="11135" xr:uid="{00000000-0005-0000-0000-0000A23E0000}"/>
    <cellStyle name="Normal 41 2 3 2 2 2 3 3 2" xfId="41469" xr:uid="{00000000-0005-0000-0000-0000A33E0000}"/>
    <cellStyle name="Normal 41 2 3 2 2 2 3 3 3" xfId="26236" xr:uid="{00000000-0005-0000-0000-0000A43E0000}"/>
    <cellStyle name="Normal 41 2 3 2 2 2 3 4" xfId="36456" xr:uid="{00000000-0005-0000-0000-0000A53E0000}"/>
    <cellStyle name="Normal 41 2 3 2 2 2 3 5" xfId="21223" xr:uid="{00000000-0005-0000-0000-0000A63E0000}"/>
    <cellStyle name="Normal 41 2 3 2 2 2 4" xfId="12813" xr:uid="{00000000-0005-0000-0000-0000A73E0000}"/>
    <cellStyle name="Normal 41 2 3 2 2 2 4 2" xfId="43144" xr:uid="{00000000-0005-0000-0000-0000A83E0000}"/>
    <cellStyle name="Normal 41 2 3 2 2 2 4 3" xfId="27911" xr:uid="{00000000-0005-0000-0000-0000A93E0000}"/>
    <cellStyle name="Normal 41 2 3 2 2 2 5" xfId="7792" xr:uid="{00000000-0005-0000-0000-0000AA3E0000}"/>
    <cellStyle name="Normal 41 2 3 2 2 2 5 2" xfId="38127" xr:uid="{00000000-0005-0000-0000-0000AB3E0000}"/>
    <cellStyle name="Normal 41 2 3 2 2 2 5 3" xfId="22894" xr:uid="{00000000-0005-0000-0000-0000AC3E0000}"/>
    <cellStyle name="Normal 41 2 3 2 2 2 6" xfId="33115" xr:uid="{00000000-0005-0000-0000-0000AD3E0000}"/>
    <cellStyle name="Normal 41 2 3 2 2 2 7" xfId="17881" xr:uid="{00000000-0005-0000-0000-0000AE3E0000}"/>
    <cellStyle name="Normal 41 2 3 2 2 3" xfId="3574" xr:uid="{00000000-0005-0000-0000-0000AF3E0000}"/>
    <cellStyle name="Normal 41 2 3 2 2 3 2" xfId="13648" xr:uid="{00000000-0005-0000-0000-0000B03E0000}"/>
    <cellStyle name="Normal 41 2 3 2 2 3 2 2" xfId="43979" xr:uid="{00000000-0005-0000-0000-0000B13E0000}"/>
    <cellStyle name="Normal 41 2 3 2 2 3 2 3" xfId="28746" xr:uid="{00000000-0005-0000-0000-0000B23E0000}"/>
    <cellStyle name="Normal 41 2 3 2 2 3 3" xfId="8628" xr:uid="{00000000-0005-0000-0000-0000B33E0000}"/>
    <cellStyle name="Normal 41 2 3 2 2 3 3 2" xfId="38962" xr:uid="{00000000-0005-0000-0000-0000B43E0000}"/>
    <cellStyle name="Normal 41 2 3 2 2 3 3 3" xfId="23729" xr:uid="{00000000-0005-0000-0000-0000B53E0000}"/>
    <cellStyle name="Normal 41 2 3 2 2 3 4" xfId="33949" xr:uid="{00000000-0005-0000-0000-0000B63E0000}"/>
    <cellStyle name="Normal 41 2 3 2 2 3 5" xfId="18716" xr:uid="{00000000-0005-0000-0000-0000B73E0000}"/>
    <cellStyle name="Normal 41 2 3 2 2 4" xfId="5267" xr:uid="{00000000-0005-0000-0000-0000B83E0000}"/>
    <cellStyle name="Normal 41 2 3 2 2 4 2" xfId="15319" xr:uid="{00000000-0005-0000-0000-0000B93E0000}"/>
    <cellStyle name="Normal 41 2 3 2 2 4 2 2" xfId="45650" xr:uid="{00000000-0005-0000-0000-0000BA3E0000}"/>
    <cellStyle name="Normal 41 2 3 2 2 4 2 3" xfId="30417" xr:uid="{00000000-0005-0000-0000-0000BB3E0000}"/>
    <cellStyle name="Normal 41 2 3 2 2 4 3" xfId="10299" xr:uid="{00000000-0005-0000-0000-0000BC3E0000}"/>
    <cellStyle name="Normal 41 2 3 2 2 4 3 2" xfId="40633" xr:uid="{00000000-0005-0000-0000-0000BD3E0000}"/>
    <cellStyle name="Normal 41 2 3 2 2 4 3 3" xfId="25400" xr:uid="{00000000-0005-0000-0000-0000BE3E0000}"/>
    <cellStyle name="Normal 41 2 3 2 2 4 4" xfId="35620" xr:uid="{00000000-0005-0000-0000-0000BF3E0000}"/>
    <cellStyle name="Normal 41 2 3 2 2 4 5" xfId="20387" xr:uid="{00000000-0005-0000-0000-0000C03E0000}"/>
    <cellStyle name="Normal 41 2 3 2 2 5" xfId="11977" xr:uid="{00000000-0005-0000-0000-0000C13E0000}"/>
    <cellStyle name="Normal 41 2 3 2 2 5 2" xfId="42308" xr:uid="{00000000-0005-0000-0000-0000C23E0000}"/>
    <cellStyle name="Normal 41 2 3 2 2 5 3" xfId="27075" xr:uid="{00000000-0005-0000-0000-0000C33E0000}"/>
    <cellStyle name="Normal 41 2 3 2 2 6" xfId="6956" xr:uid="{00000000-0005-0000-0000-0000C43E0000}"/>
    <cellStyle name="Normal 41 2 3 2 2 6 2" xfId="37291" xr:uid="{00000000-0005-0000-0000-0000C53E0000}"/>
    <cellStyle name="Normal 41 2 3 2 2 6 3" xfId="22058" xr:uid="{00000000-0005-0000-0000-0000C63E0000}"/>
    <cellStyle name="Normal 41 2 3 2 2 7" xfId="32279" xr:uid="{00000000-0005-0000-0000-0000C73E0000}"/>
    <cellStyle name="Normal 41 2 3 2 2 8" xfId="17045" xr:uid="{00000000-0005-0000-0000-0000C83E0000}"/>
    <cellStyle name="Normal 41 2 3 2 3" xfId="2303" xr:uid="{00000000-0005-0000-0000-0000C93E0000}"/>
    <cellStyle name="Normal 41 2 3 2 3 2" xfId="3993" xr:uid="{00000000-0005-0000-0000-0000CA3E0000}"/>
    <cellStyle name="Normal 41 2 3 2 3 2 2" xfId="14066" xr:uid="{00000000-0005-0000-0000-0000CB3E0000}"/>
    <cellStyle name="Normal 41 2 3 2 3 2 2 2" xfId="44397" xr:uid="{00000000-0005-0000-0000-0000CC3E0000}"/>
    <cellStyle name="Normal 41 2 3 2 3 2 2 3" xfId="29164" xr:uid="{00000000-0005-0000-0000-0000CD3E0000}"/>
    <cellStyle name="Normal 41 2 3 2 3 2 3" xfId="9046" xr:uid="{00000000-0005-0000-0000-0000CE3E0000}"/>
    <cellStyle name="Normal 41 2 3 2 3 2 3 2" xfId="39380" xr:uid="{00000000-0005-0000-0000-0000CF3E0000}"/>
    <cellStyle name="Normal 41 2 3 2 3 2 3 3" xfId="24147" xr:uid="{00000000-0005-0000-0000-0000D03E0000}"/>
    <cellStyle name="Normal 41 2 3 2 3 2 4" xfId="34367" xr:uid="{00000000-0005-0000-0000-0000D13E0000}"/>
    <cellStyle name="Normal 41 2 3 2 3 2 5" xfId="19134" xr:uid="{00000000-0005-0000-0000-0000D23E0000}"/>
    <cellStyle name="Normal 41 2 3 2 3 3" xfId="5685" xr:uid="{00000000-0005-0000-0000-0000D33E0000}"/>
    <cellStyle name="Normal 41 2 3 2 3 3 2" xfId="15737" xr:uid="{00000000-0005-0000-0000-0000D43E0000}"/>
    <cellStyle name="Normal 41 2 3 2 3 3 2 2" xfId="46068" xr:uid="{00000000-0005-0000-0000-0000D53E0000}"/>
    <cellStyle name="Normal 41 2 3 2 3 3 2 3" xfId="30835" xr:uid="{00000000-0005-0000-0000-0000D63E0000}"/>
    <cellStyle name="Normal 41 2 3 2 3 3 3" xfId="10717" xr:uid="{00000000-0005-0000-0000-0000D73E0000}"/>
    <cellStyle name="Normal 41 2 3 2 3 3 3 2" xfId="41051" xr:uid="{00000000-0005-0000-0000-0000D83E0000}"/>
    <cellStyle name="Normal 41 2 3 2 3 3 3 3" xfId="25818" xr:uid="{00000000-0005-0000-0000-0000D93E0000}"/>
    <cellStyle name="Normal 41 2 3 2 3 3 4" xfId="36038" xr:uid="{00000000-0005-0000-0000-0000DA3E0000}"/>
    <cellStyle name="Normal 41 2 3 2 3 3 5" xfId="20805" xr:uid="{00000000-0005-0000-0000-0000DB3E0000}"/>
    <cellStyle name="Normal 41 2 3 2 3 4" xfId="12395" xr:uid="{00000000-0005-0000-0000-0000DC3E0000}"/>
    <cellStyle name="Normal 41 2 3 2 3 4 2" xfId="42726" xr:uid="{00000000-0005-0000-0000-0000DD3E0000}"/>
    <cellStyle name="Normal 41 2 3 2 3 4 3" xfId="27493" xr:uid="{00000000-0005-0000-0000-0000DE3E0000}"/>
    <cellStyle name="Normal 41 2 3 2 3 5" xfId="7374" xr:uid="{00000000-0005-0000-0000-0000DF3E0000}"/>
    <cellStyle name="Normal 41 2 3 2 3 5 2" xfId="37709" xr:uid="{00000000-0005-0000-0000-0000E03E0000}"/>
    <cellStyle name="Normal 41 2 3 2 3 5 3" xfId="22476" xr:uid="{00000000-0005-0000-0000-0000E13E0000}"/>
    <cellStyle name="Normal 41 2 3 2 3 6" xfId="32697" xr:uid="{00000000-0005-0000-0000-0000E23E0000}"/>
    <cellStyle name="Normal 41 2 3 2 3 7" xfId="17463" xr:uid="{00000000-0005-0000-0000-0000E33E0000}"/>
    <cellStyle name="Normal 41 2 3 2 4" xfId="3156" xr:uid="{00000000-0005-0000-0000-0000E43E0000}"/>
    <cellStyle name="Normal 41 2 3 2 4 2" xfId="13230" xr:uid="{00000000-0005-0000-0000-0000E53E0000}"/>
    <cellStyle name="Normal 41 2 3 2 4 2 2" xfId="43561" xr:uid="{00000000-0005-0000-0000-0000E63E0000}"/>
    <cellStyle name="Normal 41 2 3 2 4 2 3" xfId="28328" xr:uid="{00000000-0005-0000-0000-0000E73E0000}"/>
    <cellStyle name="Normal 41 2 3 2 4 3" xfId="8210" xr:uid="{00000000-0005-0000-0000-0000E83E0000}"/>
    <cellStyle name="Normal 41 2 3 2 4 3 2" xfId="38544" xr:uid="{00000000-0005-0000-0000-0000E93E0000}"/>
    <cellStyle name="Normal 41 2 3 2 4 3 3" xfId="23311" xr:uid="{00000000-0005-0000-0000-0000EA3E0000}"/>
    <cellStyle name="Normal 41 2 3 2 4 4" xfId="33531" xr:uid="{00000000-0005-0000-0000-0000EB3E0000}"/>
    <cellStyle name="Normal 41 2 3 2 4 5" xfId="18298" xr:uid="{00000000-0005-0000-0000-0000EC3E0000}"/>
    <cellStyle name="Normal 41 2 3 2 5" xfId="4849" xr:uid="{00000000-0005-0000-0000-0000ED3E0000}"/>
    <cellStyle name="Normal 41 2 3 2 5 2" xfId="14901" xr:uid="{00000000-0005-0000-0000-0000EE3E0000}"/>
    <cellStyle name="Normal 41 2 3 2 5 2 2" xfId="45232" xr:uid="{00000000-0005-0000-0000-0000EF3E0000}"/>
    <cellStyle name="Normal 41 2 3 2 5 2 3" xfId="29999" xr:uid="{00000000-0005-0000-0000-0000F03E0000}"/>
    <cellStyle name="Normal 41 2 3 2 5 3" xfId="9881" xr:uid="{00000000-0005-0000-0000-0000F13E0000}"/>
    <cellStyle name="Normal 41 2 3 2 5 3 2" xfId="40215" xr:uid="{00000000-0005-0000-0000-0000F23E0000}"/>
    <cellStyle name="Normal 41 2 3 2 5 3 3" xfId="24982" xr:uid="{00000000-0005-0000-0000-0000F33E0000}"/>
    <cellStyle name="Normal 41 2 3 2 5 4" xfId="35202" xr:uid="{00000000-0005-0000-0000-0000F43E0000}"/>
    <cellStyle name="Normal 41 2 3 2 5 5" xfId="19969" xr:uid="{00000000-0005-0000-0000-0000F53E0000}"/>
    <cellStyle name="Normal 41 2 3 2 6" xfId="11559" xr:uid="{00000000-0005-0000-0000-0000F63E0000}"/>
    <cellStyle name="Normal 41 2 3 2 6 2" xfId="41890" xr:uid="{00000000-0005-0000-0000-0000F73E0000}"/>
    <cellStyle name="Normal 41 2 3 2 6 3" xfId="26657" xr:uid="{00000000-0005-0000-0000-0000F83E0000}"/>
    <cellStyle name="Normal 41 2 3 2 7" xfId="6538" xr:uid="{00000000-0005-0000-0000-0000F93E0000}"/>
    <cellStyle name="Normal 41 2 3 2 7 2" xfId="36873" xr:uid="{00000000-0005-0000-0000-0000FA3E0000}"/>
    <cellStyle name="Normal 41 2 3 2 7 3" xfId="21640" xr:uid="{00000000-0005-0000-0000-0000FB3E0000}"/>
    <cellStyle name="Normal 41 2 3 2 8" xfId="31861" xr:uid="{00000000-0005-0000-0000-0000FC3E0000}"/>
    <cellStyle name="Normal 41 2 3 2 9" xfId="16627" xr:uid="{00000000-0005-0000-0000-0000FD3E0000}"/>
    <cellStyle name="Normal 41 2 3 3" xfId="1674" xr:uid="{00000000-0005-0000-0000-0000FE3E0000}"/>
    <cellStyle name="Normal 41 2 3 3 2" xfId="2513" xr:uid="{00000000-0005-0000-0000-0000FF3E0000}"/>
    <cellStyle name="Normal 41 2 3 3 2 2" xfId="4203" xr:uid="{00000000-0005-0000-0000-0000003F0000}"/>
    <cellStyle name="Normal 41 2 3 3 2 2 2" xfId="14276" xr:uid="{00000000-0005-0000-0000-0000013F0000}"/>
    <cellStyle name="Normal 41 2 3 3 2 2 2 2" xfId="44607" xr:uid="{00000000-0005-0000-0000-0000023F0000}"/>
    <cellStyle name="Normal 41 2 3 3 2 2 2 3" xfId="29374" xr:uid="{00000000-0005-0000-0000-0000033F0000}"/>
    <cellStyle name="Normal 41 2 3 3 2 2 3" xfId="9256" xr:uid="{00000000-0005-0000-0000-0000043F0000}"/>
    <cellStyle name="Normal 41 2 3 3 2 2 3 2" xfId="39590" xr:uid="{00000000-0005-0000-0000-0000053F0000}"/>
    <cellStyle name="Normal 41 2 3 3 2 2 3 3" xfId="24357" xr:uid="{00000000-0005-0000-0000-0000063F0000}"/>
    <cellStyle name="Normal 41 2 3 3 2 2 4" xfId="34577" xr:uid="{00000000-0005-0000-0000-0000073F0000}"/>
    <cellStyle name="Normal 41 2 3 3 2 2 5" xfId="19344" xr:uid="{00000000-0005-0000-0000-0000083F0000}"/>
    <cellStyle name="Normal 41 2 3 3 2 3" xfId="5895" xr:uid="{00000000-0005-0000-0000-0000093F0000}"/>
    <cellStyle name="Normal 41 2 3 3 2 3 2" xfId="15947" xr:uid="{00000000-0005-0000-0000-00000A3F0000}"/>
    <cellStyle name="Normal 41 2 3 3 2 3 2 2" xfId="46278" xr:uid="{00000000-0005-0000-0000-00000B3F0000}"/>
    <cellStyle name="Normal 41 2 3 3 2 3 2 3" xfId="31045" xr:uid="{00000000-0005-0000-0000-00000C3F0000}"/>
    <cellStyle name="Normal 41 2 3 3 2 3 3" xfId="10927" xr:uid="{00000000-0005-0000-0000-00000D3F0000}"/>
    <cellStyle name="Normal 41 2 3 3 2 3 3 2" xfId="41261" xr:uid="{00000000-0005-0000-0000-00000E3F0000}"/>
    <cellStyle name="Normal 41 2 3 3 2 3 3 3" xfId="26028" xr:uid="{00000000-0005-0000-0000-00000F3F0000}"/>
    <cellStyle name="Normal 41 2 3 3 2 3 4" xfId="36248" xr:uid="{00000000-0005-0000-0000-0000103F0000}"/>
    <cellStyle name="Normal 41 2 3 3 2 3 5" xfId="21015" xr:uid="{00000000-0005-0000-0000-0000113F0000}"/>
    <cellStyle name="Normal 41 2 3 3 2 4" xfId="12605" xr:uid="{00000000-0005-0000-0000-0000123F0000}"/>
    <cellStyle name="Normal 41 2 3 3 2 4 2" xfId="42936" xr:uid="{00000000-0005-0000-0000-0000133F0000}"/>
    <cellStyle name="Normal 41 2 3 3 2 4 3" xfId="27703" xr:uid="{00000000-0005-0000-0000-0000143F0000}"/>
    <cellStyle name="Normal 41 2 3 3 2 5" xfId="7584" xr:uid="{00000000-0005-0000-0000-0000153F0000}"/>
    <cellStyle name="Normal 41 2 3 3 2 5 2" xfId="37919" xr:uid="{00000000-0005-0000-0000-0000163F0000}"/>
    <cellStyle name="Normal 41 2 3 3 2 5 3" xfId="22686" xr:uid="{00000000-0005-0000-0000-0000173F0000}"/>
    <cellStyle name="Normal 41 2 3 3 2 6" xfId="32907" xr:uid="{00000000-0005-0000-0000-0000183F0000}"/>
    <cellStyle name="Normal 41 2 3 3 2 7" xfId="17673" xr:uid="{00000000-0005-0000-0000-0000193F0000}"/>
    <cellStyle name="Normal 41 2 3 3 3" xfId="3366" xr:uid="{00000000-0005-0000-0000-00001A3F0000}"/>
    <cellStyle name="Normal 41 2 3 3 3 2" xfId="13440" xr:uid="{00000000-0005-0000-0000-00001B3F0000}"/>
    <cellStyle name="Normal 41 2 3 3 3 2 2" xfId="43771" xr:uid="{00000000-0005-0000-0000-00001C3F0000}"/>
    <cellStyle name="Normal 41 2 3 3 3 2 3" xfId="28538" xr:uid="{00000000-0005-0000-0000-00001D3F0000}"/>
    <cellStyle name="Normal 41 2 3 3 3 3" xfId="8420" xr:uid="{00000000-0005-0000-0000-00001E3F0000}"/>
    <cellStyle name="Normal 41 2 3 3 3 3 2" xfId="38754" xr:uid="{00000000-0005-0000-0000-00001F3F0000}"/>
    <cellStyle name="Normal 41 2 3 3 3 3 3" xfId="23521" xr:uid="{00000000-0005-0000-0000-0000203F0000}"/>
    <cellStyle name="Normal 41 2 3 3 3 4" xfId="33741" xr:uid="{00000000-0005-0000-0000-0000213F0000}"/>
    <cellStyle name="Normal 41 2 3 3 3 5" xfId="18508" xr:uid="{00000000-0005-0000-0000-0000223F0000}"/>
    <cellStyle name="Normal 41 2 3 3 4" xfId="5059" xr:uid="{00000000-0005-0000-0000-0000233F0000}"/>
    <cellStyle name="Normal 41 2 3 3 4 2" xfId="15111" xr:uid="{00000000-0005-0000-0000-0000243F0000}"/>
    <cellStyle name="Normal 41 2 3 3 4 2 2" xfId="45442" xr:uid="{00000000-0005-0000-0000-0000253F0000}"/>
    <cellStyle name="Normal 41 2 3 3 4 2 3" xfId="30209" xr:uid="{00000000-0005-0000-0000-0000263F0000}"/>
    <cellStyle name="Normal 41 2 3 3 4 3" xfId="10091" xr:uid="{00000000-0005-0000-0000-0000273F0000}"/>
    <cellStyle name="Normal 41 2 3 3 4 3 2" xfId="40425" xr:uid="{00000000-0005-0000-0000-0000283F0000}"/>
    <cellStyle name="Normal 41 2 3 3 4 3 3" xfId="25192" xr:uid="{00000000-0005-0000-0000-0000293F0000}"/>
    <cellStyle name="Normal 41 2 3 3 4 4" xfId="35412" xr:uid="{00000000-0005-0000-0000-00002A3F0000}"/>
    <cellStyle name="Normal 41 2 3 3 4 5" xfId="20179" xr:uid="{00000000-0005-0000-0000-00002B3F0000}"/>
    <cellStyle name="Normal 41 2 3 3 5" xfId="11769" xr:uid="{00000000-0005-0000-0000-00002C3F0000}"/>
    <cellStyle name="Normal 41 2 3 3 5 2" xfId="42100" xr:uid="{00000000-0005-0000-0000-00002D3F0000}"/>
    <cellStyle name="Normal 41 2 3 3 5 3" xfId="26867" xr:uid="{00000000-0005-0000-0000-00002E3F0000}"/>
    <cellStyle name="Normal 41 2 3 3 6" xfId="6748" xr:uid="{00000000-0005-0000-0000-00002F3F0000}"/>
    <cellStyle name="Normal 41 2 3 3 6 2" xfId="37083" xr:uid="{00000000-0005-0000-0000-0000303F0000}"/>
    <cellStyle name="Normal 41 2 3 3 6 3" xfId="21850" xr:uid="{00000000-0005-0000-0000-0000313F0000}"/>
    <cellStyle name="Normal 41 2 3 3 7" xfId="32071" xr:uid="{00000000-0005-0000-0000-0000323F0000}"/>
    <cellStyle name="Normal 41 2 3 3 8" xfId="16837" xr:uid="{00000000-0005-0000-0000-0000333F0000}"/>
    <cellStyle name="Normal 41 2 3 4" xfId="2095" xr:uid="{00000000-0005-0000-0000-0000343F0000}"/>
    <cellStyle name="Normal 41 2 3 4 2" xfId="3785" xr:uid="{00000000-0005-0000-0000-0000353F0000}"/>
    <cellStyle name="Normal 41 2 3 4 2 2" xfId="13858" xr:uid="{00000000-0005-0000-0000-0000363F0000}"/>
    <cellStyle name="Normal 41 2 3 4 2 2 2" xfId="44189" xr:uid="{00000000-0005-0000-0000-0000373F0000}"/>
    <cellStyle name="Normal 41 2 3 4 2 2 3" xfId="28956" xr:uid="{00000000-0005-0000-0000-0000383F0000}"/>
    <cellStyle name="Normal 41 2 3 4 2 3" xfId="8838" xr:uid="{00000000-0005-0000-0000-0000393F0000}"/>
    <cellStyle name="Normal 41 2 3 4 2 3 2" xfId="39172" xr:uid="{00000000-0005-0000-0000-00003A3F0000}"/>
    <cellStyle name="Normal 41 2 3 4 2 3 3" xfId="23939" xr:uid="{00000000-0005-0000-0000-00003B3F0000}"/>
    <cellStyle name="Normal 41 2 3 4 2 4" xfId="34159" xr:uid="{00000000-0005-0000-0000-00003C3F0000}"/>
    <cellStyle name="Normal 41 2 3 4 2 5" xfId="18926" xr:uid="{00000000-0005-0000-0000-00003D3F0000}"/>
    <cellStyle name="Normal 41 2 3 4 3" xfId="5477" xr:uid="{00000000-0005-0000-0000-00003E3F0000}"/>
    <cellStyle name="Normal 41 2 3 4 3 2" xfId="15529" xr:uid="{00000000-0005-0000-0000-00003F3F0000}"/>
    <cellStyle name="Normal 41 2 3 4 3 2 2" xfId="45860" xr:uid="{00000000-0005-0000-0000-0000403F0000}"/>
    <cellStyle name="Normal 41 2 3 4 3 2 3" xfId="30627" xr:uid="{00000000-0005-0000-0000-0000413F0000}"/>
    <cellStyle name="Normal 41 2 3 4 3 3" xfId="10509" xr:uid="{00000000-0005-0000-0000-0000423F0000}"/>
    <cellStyle name="Normal 41 2 3 4 3 3 2" xfId="40843" xr:uid="{00000000-0005-0000-0000-0000433F0000}"/>
    <cellStyle name="Normal 41 2 3 4 3 3 3" xfId="25610" xr:uid="{00000000-0005-0000-0000-0000443F0000}"/>
    <cellStyle name="Normal 41 2 3 4 3 4" xfId="35830" xr:uid="{00000000-0005-0000-0000-0000453F0000}"/>
    <cellStyle name="Normal 41 2 3 4 3 5" xfId="20597" xr:uid="{00000000-0005-0000-0000-0000463F0000}"/>
    <cellStyle name="Normal 41 2 3 4 4" xfId="12187" xr:uid="{00000000-0005-0000-0000-0000473F0000}"/>
    <cellStyle name="Normal 41 2 3 4 4 2" xfId="42518" xr:uid="{00000000-0005-0000-0000-0000483F0000}"/>
    <cellStyle name="Normal 41 2 3 4 4 3" xfId="27285" xr:uid="{00000000-0005-0000-0000-0000493F0000}"/>
    <cellStyle name="Normal 41 2 3 4 5" xfId="7166" xr:uid="{00000000-0005-0000-0000-00004A3F0000}"/>
    <cellStyle name="Normal 41 2 3 4 5 2" xfId="37501" xr:uid="{00000000-0005-0000-0000-00004B3F0000}"/>
    <cellStyle name="Normal 41 2 3 4 5 3" xfId="22268" xr:uid="{00000000-0005-0000-0000-00004C3F0000}"/>
    <cellStyle name="Normal 41 2 3 4 6" xfId="32489" xr:uid="{00000000-0005-0000-0000-00004D3F0000}"/>
    <cellStyle name="Normal 41 2 3 4 7" xfId="17255" xr:uid="{00000000-0005-0000-0000-00004E3F0000}"/>
    <cellStyle name="Normal 41 2 3 5" xfId="2948" xr:uid="{00000000-0005-0000-0000-00004F3F0000}"/>
    <cellStyle name="Normal 41 2 3 5 2" xfId="13022" xr:uid="{00000000-0005-0000-0000-0000503F0000}"/>
    <cellStyle name="Normal 41 2 3 5 2 2" xfId="43353" xr:uid="{00000000-0005-0000-0000-0000513F0000}"/>
    <cellStyle name="Normal 41 2 3 5 2 3" xfId="28120" xr:uid="{00000000-0005-0000-0000-0000523F0000}"/>
    <cellStyle name="Normal 41 2 3 5 3" xfId="8002" xr:uid="{00000000-0005-0000-0000-0000533F0000}"/>
    <cellStyle name="Normal 41 2 3 5 3 2" xfId="38336" xr:uid="{00000000-0005-0000-0000-0000543F0000}"/>
    <cellStyle name="Normal 41 2 3 5 3 3" xfId="23103" xr:uid="{00000000-0005-0000-0000-0000553F0000}"/>
    <cellStyle name="Normal 41 2 3 5 4" xfId="33323" xr:uid="{00000000-0005-0000-0000-0000563F0000}"/>
    <cellStyle name="Normal 41 2 3 5 5" xfId="18090" xr:uid="{00000000-0005-0000-0000-0000573F0000}"/>
    <cellStyle name="Normal 41 2 3 6" xfId="4641" xr:uid="{00000000-0005-0000-0000-0000583F0000}"/>
    <cellStyle name="Normal 41 2 3 6 2" xfId="14693" xr:uid="{00000000-0005-0000-0000-0000593F0000}"/>
    <cellStyle name="Normal 41 2 3 6 2 2" xfId="45024" xr:uid="{00000000-0005-0000-0000-00005A3F0000}"/>
    <cellStyle name="Normal 41 2 3 6 2 3" xfId="29791" xr:uid="{00000000-0005-0000-0000-00005B3F0000}"/>
    <cellStyle name="Normal 41 2 3 6 3" xfId="9673" xr:uid="{00000000-0005-0000-0000-00005C3F0000}"/>
    <cellStyle name="Normal 41 2 3 6 3 2" xfId="40007" xr:uid="{00000000-0005-0000-0000-00005D3F0000}"/>
    <cellStyle name="Normal 41 2 3 6 3 3" xfId="24774" xr:uid="{00000000-0005-0000-0000-00005E3F0000}"/>
    <cellStyle name="Normal 41 2 3 6 4" xfId="34994" xr:uid="{00000000-0005-0000-0000-00005F3F0000}"/>
    <cellStyle name="Normal 41 2 3 6 5" xfId="19761" xr:uid="{00000000-0005-0000-0000-0000603F0000}"/>
    <cellStyle name="Normal 41 2 3 7" xfId="11351" xr:uid="{00000000-0005-0000-0000-0000613F0000}"/>
    <cellStyle name="Normal 41 2 3 7 2" xfId="41682" xr:uid="{00000000-0005-0000-0000-0000623F0000}"/>
    <cellStyle name="Normal 41 2 3 7 3" xfId="26449" xr:uid="{00000000-0005-0000-0000-0000633F0000}"/>
    <cellStyle name="Normal 41 2 3 8" xfId="6330" xr:uid="{00000000-0005-0000-0000-0000643F0000}"/>
    <cellStyle name="Normal 41 2 3 8 2" xfId="36665" xr:uid="{00000000-0005-0000-0000-0000653F0000}"/>
    <cellStyle name="Normal 41 2 3 8 3" xfId="21432" xr:uid="{00000000-0005-0000-0000-0000663F0000}"/>
    <cellStyle name="Normal 41 2 3 9" xfId="31654" xr:uid="{00000000-0005-0000-0000-0000673F0000}"/>
    <cellStyle name="Normal 41 2 4" xfId="1355" xr:uid="{00000000-0005-0000-0000-0000683F0000}"/>
    <cellStyle name="Normal 41 2 4 2" xfId="1778" xr:uid="{00000000-0005-0000-0000-0000693F0000}"/>
    <cellStyle name="Normal 41 2 4 2 2" xfId="2617" xr:uid="{00000000-0005-0000-0000-00006A3F0000}"/>
    <cellStyle name="Normal 41 2 4 2 2 2" xfId="4307" xr:uid="{00000000-0005-0000-0000-00006B3F0000}"/>
    <cellStyle name="Normal 41 2 4 2 2 2 2" xfId="14380" xr:uid="{00000000-0005-0000-0000-00006C3F0000}"/>
    <cellStyle name="Normal 41 2 4 2 2 2 2 2" xfId="44711" xr:uid="{00000000-0005-0000-0000-00006D3F0000}"/>
    <cellStyle name="Normal 41 2 4 2 2 2 2 3" xfId="29478" xr:uid="{00000000-0005-0000-0000-00006E3F0000}"/>
    <cellStyle name="Normal 41 2 4 2 2 2 3" xfId="9360" xr:uid="{00000000-0005-0000-0000-00006F3F0000}"/>
    <cellStyle name="Normal 41 2 4 2 2 2 3 2" xfId="39694" xr:uid="{00000000-0005-0000-0000-0000703F0000}"/>
    <cellStyle name="Normal 41 2 4 2 2 2 3 3" xfId="24461" xr:uid="{00000000-0005-0000-0000-0000713F0000}"/>
    <cellStyle name="Normal 41 2 4 2 2 2 4" xfId="34681" xr:uid="{00000000-0005-0000-0000-0000723F0000}"/>
    <cellStyle name="Normal 41 2 4 2 2 2 5" xfId="19448" xr:uid="{00000000-0005-0000-0000-0000733F0000}"/>
    <cellStyle name="Normal 41 2 4 2 2 3" xfId="5999" xr:uid="{00000000-0005-0000-0000-0000743F0000}"/>
    <cellStyle name="Normal 41 2 4 2 2 3 2" xfId="16051" xr:uid="{00000000-0005-0000-0000-0000753F0000}"/>
    <cellStyle name="Normal 41 2 4 2 2 3 2 2" xfId="46382" xr:uid="{00000000-0005-0000-0000-0000763F0000}"/>
    <cellStyle name="Normal 41 2 4 2 2 3 2 3" xfId="31149" xr:uid="{00000000-0005-0000-0000-0000773F0000}"/>
    <cellStyle name="Normal 41 2 4 2 2 3 3" xfId="11031" xr:uid="{00000000-0005-0000-0000-0000783F0000}"/>
    <cellStyle name="Normal 41 2 4 2 2 3 3 2" xfId="41365" xr:uid="{00000000-0005-0000-0000-0000793F0000}"/>
    <cellStyle name="Normal 41 2 4 2 2 3 3 3" xfId="26132" xr:uid="{00000000-0005-0000-0000-00007A3F0000}"/>
    <cellStyle name="Normal 41 2 4 2 2 3 4" xfId="36352" xr:uid="{00000000-0005-0000-0000-00007B3F0000}"/>
    <cellStyle name="Normal 41 2 4 2 2 3 5" xfId="21119" xr:uid="{00000000-0005-0000-0000-00007C3F0000}"/>
    <cellStyle name="Normal 41 2 4 2 2 4" xfId="12709" xr:uid="{00000000-0005-0000-0000-00007D3F0000}"/>
    <cellStyle name="Normal 41 2 4 2 2 4 2" xfId="43040" xr:uid="{00000000-0005-0000-0000-00007E3F0000}"/>
    <cellStyle name="Normal 41 2 4 2 2 4 3" xfId="27807" xr:uid="{00000000-0005-0000-0000-00007F3F0000}"/>
    <cellStyle name="Normal 41 2 4 2 2 5" xfId="7688" xr:uid="{00000000-0005-0000-0000-0000803F0000}"/>
    <cellStyle name="Normal 41 2 4 2 2 5 2" xfId="38023" xr:uid="{00000000-0005-0000-0000-0000813F0000}"/>
    <cellStyle name="Normal 41 2 4 2 2 5 3" xfId="22790" xr:uid="{00000000-0005-0000-0000-0000823F0000}"/>
    <cellStyle name="Normal 41 2 4 2 2 6" xfId="33011" xr:uid="{00000000-0005-0000-0000-0000833F0000}"/>
    <cellStyle name="Normal 41 2 4 2 2 7" xfId="17777" xr:uid="{00000000-0005-0000-0000-0000843F0000}"/>
    <cellStyle name="Normal 41 2 4 2 3" xfId="3470" xr:uid="{00000000-0005-0000-0000-0000853F0000}"/>
    <cellStyle name="Normal 41 2 4 2 3 2" xfId="13544" xr:uid="{00000000-0005-0000-0000-0000863F0000}"/>
    <cellStyle name="Normal 41 2 4 2 3 2 2" xfId="43875" xr:uid="{00000000-0005-0000-0000-0000873F0000}"/>
    <cellStyle name="Normal 41 2 4 2 3 2 3" xfId="28642" xr:uid="{00000000-0005-0000-0000-0000883F0000}"/>
    <cellStyle name="Normal 41 2 4 2 3 3" xfId="8524" xr:uid="{00000000-0005-0000-0000-0000893F0000}"/>
    <cellStyle name="Normal 41 2 4 2 3 3 2" xfId="38858" xr:uid="{00000000-0005-0000-0000-00008A3F0000}"/>
    <cellStyle name="Normal 41 2 4 2 3 3 3" xfId="23625" xr:uid="{00000000-0005-0000-0000-00008B3F0000}"/>
    <cellStyle name="Normal 41 2 4 2 3 4" xfId="33845" xr:uid="{00000000-0005-0000-0000-00008C3F0000}"/>
    <cellStyle name="Normal 41 2 4 2 3 5" xfId="18612" xr:uid="{00000000-0005-0000-0000-00008D3F0000}"/>
    <cellStyle name="Normal 41 2 4 2 4" xfId="5163" xr:uid="{00000000-0005-0000-0000-00008E3F0000}"/>
    <cellStyle name="Normal 41 2 4 2 4 2" xfId="15215" xr:uid="{00000000-0005-0000-0000-00008F3F0000}"/>
    <cellStyle name="Normal 41 2 4 2 4 2 2" xfId="45546" xr:uid="{00000000-0005-0000-0000-0000903F0000}"/>
    <cellStyle name="Normal 41 2 4 2 4 2 3" xfId="30313" xr:uid="{00000000-0005-0000-0000-0000913F0000}"/>
    <cellStyle name="Normal 41 2 4 2 4 3" xfId="10195" xr:uid="{00000000-0005-0000-0000-0000923F0000}"/>
    <cellStyle name="Normal 41 2 4 2 4 3 2" xfId="40529" xr:uid="{00000000-0005-0000-0000-0000933F0000}"/>
    <cellStyle name="Normal 41 2 4 2 4 3 3" xfId="25296" xr:uid="{00000000-0005-0000-0000-0000943F0000}"/>
    <cellStyle name="Normal 41 2 4 2 4 4" xfId="35516" xr:uid="{00000000-0005-0000-0000-0000953F0000}"/>
    <cellStyle name="Normal 41 2 4 2 4 5" xfId="20283" xr:uid="{00000000-0005-0000-0000-0000963F0000}"/>
    <cellStyle name="Normal 41 2 4 2 5" xfId="11873" xr:uid="{00000000-0005-0000-0000-0000973F0000}"/>
    <cellStyle name="Normal 41 2 4 2 5 2" xfId="42204" xr:uid="{00000000-0005-0000-0000-0000983F0000}"/>
    <cellStyle name="Normal 41 2 4 2 5 3" xfId="26971" xr:uid="{00000000-0005-0000-0000-0000993F0000}"/>
    <cellStyle name="Normal 41 2 4 2 6" xfId="6852" xr:uid="{00000000-0005-0000-0000-00009A3F0000}"/>
    <cellStyle name="Normal 41 2 4 2 6 2" xfId="37187" xr:uid="{00000000-0005-0000-0000-00009B3F0000}"/>
    <cellStyle name="Normal 41 2 4 2 6 3" xfId="21954" xr:uid="{00000000-0005-0000-0000-00009C3F0000}"/>
    <cellStyle name="Normal 41 2 4 2 7" xfId="32175" xr:uid="{00000000-0005-0000-0000-00009D3F0000}"/>
    <cellStyle name="Normal 41 2 4 2 8" xfId="16941" xr:uid="{00000000-0005-0000-0000-00009E3F0000}"/>
    <cellStyle name="Normal 41 2 4 3" xfId="2199" xr:uid="{00000000-0005-0000-0000-00009F3F0000}"/>
    <cellStyle name="Normal 41 2 4 3 2" xfId="3889" xr:uid="{00000000-0005-0000-0000-0000A03F0000}"/>
    <cellStyle name="Normal 41 2 4 3 2 2" xfId="13962" xr:uid="{00000000-0005-0000-0000-0000A13F0000}"/>
    <cellStyle name="Normal 41 2 4 3 2 2 2" xfId="44293" xr:uid="{00000000-0005-0000-0000-0000A23F0000}"/>
    <cellStyle name="Normal 41 2 4 3 2 2 3" xfId="29060" xr:uid="{00000000-0005-0000-0000-0000A33F0000}"/>
    <cellStyle name="Normal 41 2 4 3 2 3" xfId="8942" xr:uid="{00000000-0005-0000-0000-0000A43F0000}"/>
    <cellStyle name="Normal 41 2 4 3 2 3 2" xfId="39276" xr:uid="{00000000-0005-0000-0000-0000A53F0000}"/>
    <cellStyle name="Normal 41 2 4 3 2 3 3" xfId="24043" xr:uid="{00000000-0005-0000-0000-0000A63F0000}"/>
    <cellStyle name="Normal 41 2 4 3 2 4" xfId="34263" xr:uid="{00000000-0005-0000-0000-0000A73F0000}"/>
    <cellStyle name="Normal 41 2 4 3 2 5" xfId="19030" xr:uid="{00000000-0005-0000-0000-0000A83F0000}"/>
    <cellStyle name="Normal 41 2 4 3 3" xfId="5581" xr:uid="{00000000-0005-0000-0000-0000A93F0000}"/>
    <cellStyle name="Normal 41 2 4 3 3 2" xfId="15633" xr:uid="{00000000-0005-0000-0000-0000AA3F0000}"/>
    <cellStyle name="Normal 41 2 4 3 3 2 2" xfId="45964" xr:uid="{00000000-0005-0000-0000-0000AB3F0000}"/>
    <cellStyle name="Normal 41 2 4 3 3 2 3" xfId="30731" xr:uid="{00000000-0005-0000-0000-0000AC3F0000}"/>
    <cellStyle name="Normal 41 2 4 3 3 3" xfId="10613" xr:uid="{00000000-0005-0000-0000-0000AD3F0000}"/>
    <cellStyle name="Normal 41 2 4 3 3 3 2" xfId="40947" xr:uid="{00000000-0005-0000-0000-0000AE3F0000}"/>
    <cellStyle name="Normal 41 2 4 3 3 3 3" xfId="25714" xr:uid="{00000000-0005-0000-0000-0000AF3F0000}"/>
    <cellStyle name="Normal 41 2 4 3 3 4" xfId="35934" xr:uid="{00000000-0005-0000-0000-0000B03F0000}"/>
    <cellStyle name="Normal 41 2 4 3 3 5" xfId="20701" xr:uid="{00000000-0005-0000-0000-0000B13F0000}"/>
    <cellStyle name="Normal 41 2 4 3 4" xfId="12291" xr:uid="{00000000-0005-0000-0000-0000B23F0000}"/>
    <cellStyle name="Normal 41 2 4 3 4 2" xfId="42622" xr:uid="{00000000-0005-0000-0000-0000B33F0000}"/>
    <cellStyle name="Normal 41 2 4 3 4 3" xfId="27389" xr:uid="{00000000-0005-0000-0000-0000B43F0000}"/>
    <cellStyle name="Normal 41 2 4 3 5" xfId="7270" xr:uid="{00000000-0005-0000-0000-0000B53F0000}"/>
    <cellStyle name="Normal 41 2 4 3 5 2" xfId="37605" xr:uid="{00000000-0005-0000-0000-0000B63F0000}"/>
    <cellStyle name="Normal 41 2 4 3 5 3" xfId="22372" xr:uid="{00000000-0005-0000-0000-0000B73F0000}"/>
    <cellStyle name="Normal 41 2 4 3 6" xfId="32593" xr:uid="{00000000-0005-0000-0000-0000B83F0000}"/>
    <cellStyle name="Normal 41 2 4 3 7" xfId="17359" xr:uid="{00000000-0005-0000-0000-0000B93F0000}"/>
    <cellStyle name="Normal 41 2 4 4" xfId="3052" xr:uid="{00000000-0005-0000-0000-0000BA3F0000}"/>
    <cellStyle name="Normal 41 2 4 4 2" xfId="13126" xr:uid="{00000000-0005-0000-0000-0000BB3F0000}"/>
    <cellStyle name="Normal 41 2 4 4 2 2" xfId="43457" xr:uid="{00000000-0005-0000-0000-0000BC3F0000}"/>
    <cellStyle name="Normal 41 2 4 4 2 3" xfId="28224" xr:uid="{00000000-0005-0000-0000-0000BD3F0000}"/>
    <cellStyle name="Normal 41 2 4 4 3" xfId="8106" xr:uid="{00000000-0005-0000-0000-0000BE3F0000}"/>
    <cellStyle name="Normal 41 2 4 4 3 2" xfId="38440" xr:uid="{00000000-0005-0000-0000-0000BF3F0000}"/>
    <cellStyle name="Normal 41 2 4 4 3 3" xfId="23207" xr:uid="{00000000-0005-0000-0000-0000C03F0000}"/>
    <cellStyle name="Normal 41 2 4 4 4" xfId="33427" xr:uid="{00000000-0005-0000-0000-0000C13F0000}"/>
    <cellStyle name="Normal 41 2 4 4 5" xfId="18194" xr:uid="{00000000-0005-0000-0000-0000C23F0000}"/>
    <cellStyle name="Normal 41 2 4 5" xfId="4745" xr:uid="{00000000-0005-0000-0000-0000C33F0000}"/>
    <cellStyle name="Normal 41 2 4 5 2" xfId="14797" xr:uid="{00000000-0005-0000-0000-0000C43F0000}"/>
    <cellStyle name="Normal 41 2 4 5 2 2" xfId="45128" xr:uid="{00000000-0005-0000-0000-0000C53F0000}"/>
    <cellStyle name="Normal 41 2 4 5 2 3" xfId="29895" xr:uid="{00000000-0005-0000-0000-0000C63F0000}"/>
    <cellStyle name="Normal 41 2 4 5 3" xfId="9777" xr:uid="{00000000-0005-0000-0000-0000C73F0000}"/>
    <cellStyle name="Normal 41 2 4 5 3 2" xfId="40111" xr:uid="{00000000-0005-0000-0000-0000C83F0000}"/>
    <cellStyle name="Normal 41 2 4 5 3 3" xfId="24878" xr:uid="{00000000-0005-0000-0000-0000C93F0000}"/>
    <cellStyle name="Normal 41 2 4 5 4" xfId="35098" xr:uid="{00000000-0005-0000-0000-0000CA3F0000}"/>
    <cellStyle name="Normal 41 2 4 5 5" xfId="19865" xr:uid="{00000000-0005-0000-0000-0000CB3F0000}"/>
    <cellStyle name="Normal 41 2 4 6" xfId="11455" xr:uid="{00000000-0005-0000-0000-0000CC3F0000}"/>
    <cellStyle name="Normal 41 2 4 6 2" xfId="41786" xr:uid="{00000000-0005-0000-0000-0000CD3F0000}"/>
    <cellStyle name="Normal 41 2 4 6 3" xfId="26553" xr:uid="{00000000-0005-0000-0000-0000CE3F0000}"/>
    <cellStyle name="Normal 41 2 4 7" xfId="6434" xr:uid="{00000000-0005-0000-0000-0000CF3F0000}"/>
    <cellStyle name="Normal 41 2 4 7 2" xfId="36769" xr:uid="{00000000-0005-0000-0000-0000D03F0000}"/>
    <cellStyle name="Normal 41 2 4 7 3" xfId="21536" xr:uid="{00000000-0005-0000-0000-0000D13F0000}"/>
    <cellStyle name="Normal 41 2 4 8" xfId="31757" xr:uid="{00000000-0005-0000-0000-0000D23F0000}"/>
    <cellStyle name="Normal 41 2 4 9" xfId="16523" xr:uid="{00000000-0005-0000-0000-0000D33F0000}"/>
    <cellStyle name="Normal 41 2 5" xfId="1568" xr:uid="{00000000-0005-0000-0000-0000D43F0000}"/>
    <cellStyle name="Normal 41 2 5 2" xfId="2409" xr:uid="{00000000-0005-0000-0000-0000D53F0000}"/>
    <cellStyle name="Normal 41 2 5 2 2" xfId="4099" xr:uid="{00000000-0005-0000-0000-0000D63F0000}"/>
    <cellStyle name="Normal 41 2 5 2 2 2" xfId="14172" xr:uid="{00000000-0005-0000-0000-0000D73F0000}"/>
    <cellStyle name="Normal 41 2 5 2 2 2 2" xfId="44503" xr:uid="{00000000-0005-0000-0000-0000D83F0000}"/>
    <cellStyle name="Normal 41 2 5 2 2 2 3" xfId="29270" xr:uid="{00000000-0005-0000-0000-0000D93F0000}"/>
    <cellStyle name="Normal 41 2 5 2 2 3" xfId="9152" xr:uid="{00000000-0005-0000-0000-0000DA3F0000}"/>
    <cellStyle name="Normal 41 2 5 2 2 3 2" xfId="39486" xr:uid="{00000000-0005-0000-0000-0000DB3F0000}"/>
    <cellStyle name="Normal 41 2 5 2 2 3 3" xfId="24253" xr:uid="{00000000-0005-0000-0000-0000DC3F0000}"/>
    <cellStyle name="Normal 41 2 5 2 2 4" xfId="34473" xr:uid="{00000000-0005-0000-0000-0000DD3F0000}"/>
    <cellStyle name="Normal 41 2 5 2 2 5" xfId="19240" xr:uid="{00000000-0005-0000-0000-0000DE3F0000}"/>
    <cellStyle name="Normal 41 2 5 2 3" xfId="5791" xr:uid="{00000000-0005-0000-0000-0000DF3F0000}"/>
    <cellStyle name="Normal 41 2 5 2 3 2" xfId="15843" xr:uid="{00000000-0005-0000-0000-0000E03F0000}"/>
    <cellStyle name="Normal 41 2 5 2 3 2 2" xfId="46174" xr:uid="{00000000-0005-0000-0000-0000E13F0000}"/>
    <cellStyle name="Normal 41 2 5 2 3 2 3" xfId="30941" xr:uid="{00000000-0005-0000-0000-0000E23F0000}"/>
    <cellStyle name="Normal 41 2 5 2 3 3" xfId="10823" xr:uid="{00000000-0005-0000-0000-0000E33F0000}"/>
    <cellStyle name="Normal 41 2 5 2 3 3 2" xfId="41157" xr:uid="{00000000-0005-0000-0000-0000E43F0000}"/>
    <cellStyle name="Normal 41 2 5 2 3 3 3" xfId="25924" xr:uid="{00000000-0005-0000-0000-0000E53F0000}"/>
    <cellStyle name="Normal 41 2 5 2 3 4" xfId="36144" xr:uid="{00000000-0005-0000-0000-0000E63F0000}"/>
    <cellStyle name="Normal 41 2 5 2 3 5" xfId="20911" xr:uid="{00000000-0005-0000-0000-0000E73F0000}"/>
    <cellStyle name="Normal 41 2 5 2 4" xfId="12501" xr:uid="{00000000-0005-0000-0000-0000E83F0000}"/>
    <cellStyle name="Normal 41 2 5 2 4 2" xfId="42832" xr:uid="{00000000-0005-0000-0000-0000E93F0000}"/>
    <cellStyle name="Normal 41 2 5 2 4 3" xfId="27599" xr:uid="{00000000-0005-0000-0000-0000EA3F0000}"/>
    <cellStyle name="Normal 41 2 5 2 5" xfId="7480" xr:uid="{00000000-0005-0000-0000-0000EB3F0000}"/>
    <cellStyle name="Normal 41 2 5 2 5 2" xfId="37815" xr:uid="{00000000-0005-0000-0000-0000EC3F0000}"/>
    <cellStyle name="Normal 41 2 5 2 5 3" xfId="22582" xr:uid="{00000000-0005-0000-0000-0000ED3F0000}"/>
    <cellStyle name="Normal 41 2 5 2 6" xfId="32803" xr:uid="{00000000-0005-0000-0000-0000EE3F0000}"/>
    <cellStyle name="Normal 41 2 5 2 7" xfId="17569" xr:uid="{00000000-0005-0000-0000-0000EF3F0000}"/>
    <cellStyle name="Normal 41 2 5 3" xfId="3262" xr:uid="{00000000-0005-0000-0000-0000F03F0000}"/>
    <cellStyle name="Normal 41 2 5 3 2" xfId="13336" xr:uid="{00000000-0005-0000-0000-0000F13F0000}"/>
    <cellStyle name="Normal 41 2 5 3 2 2" xfId="43667" xr:uid="{00000000-0005-0000-0000-0000F23F0000}"/>
    <cellStyle name="Normal 41 2 5 3 2 3" xfId="28434" xr:uid="{00000000-0005-0000-0000-0000F33F0000}"/>
    <cellStyle name="Normal 41 2 5 3 3" xfId="8316" xr:uid="{00000000-0005-0000-0000-0000F43F0000}"/>
    <cellStyle name="Normal 41 2 5 3 3 2" xfId="38650" xr:uid="{00000000-0005-0000-0000-0000F53F0000}"/>
    <cellStyle name="Normal 41 2 5 3 3 3" xfId="23417" xr:uid="{00000000-0005-0000-0000-0000F63F0000}"/>
    <cellStyle name="Normal 41 2 5 3 4" xfId="33637" xr:uid="{00000000-0005-0000-0000-0000F73F0000}"/>
    <cellStyle name="Normal 41 2 5 3 5" xfId="18404" xr:uid="{00000000-0005-0000-0000-0000F83F0000}"/>
    <cellStyle name="Normal 41 2 5 4" xfId="4955" xr:uid="{00000000-0005-0000-0000-0000F93F0000}"/>
    <cellStyle name="Normal 41 2 5 4 2" xfId="15007" xr:uid="{00000000-0005-0000-0000-0000FA3F0000}"/>
    <cellStyle name="Normal 41 2 5 4 2 2" xfId="45338" xr:uid="{00000000-0005-0000-0000-0000FB3F0000}"/>
    <cellStyle name="Normal 41 2 5 4 2 3" xfId="30105" xr:uid="{00000000-0005-0000-0000-0000FC3F0000}"/>
    <cellStyle name="Normal 41 2 5 4 3" xfId="9987" xr:uid="{00000000-0005-0000-0000-0000FD3F0000}"/>
    <cellStyle name="Normal 41 2 5 4 3 2" xfId="40321" xr:uid="{00000000-0005-0000-0000-0000FE3F0000}"/>
    <cellStyle name="Normal 41 2 5 4 3 3" xfId="25088" xr:uid="{00000000-0005-0000-0000-0000FF3F0000}"/>
    <cellStyle name="Normal 41 2 5 4 4" xfId="35308" xr:uid="{00000000-0005-0000-0000-000000400000}"/>
    <cellStyle name="Normal 41 2 5 4 5" xfId="20075" xr:uid="{00000000-0005-0000-0000-000001400000}"/>
    <cellStyle name="Normal 41 2 5 5" xfId="11665" xr:uid="{00000000-0005-0000-0000-000002400000}"/>
    <cellStyle name="Normal 41 2 5 5 2" xfId="41996" xr:uid="{00000000-0005-0000-0000-000003400000}"/>
    <cellStyle name="Normal 41 2 5 5 3" xfId="26763" xr:uid="{00000000-0005-0000-0000-000004400000}"/>
    <cellStyle name="Normal 41 2 5 6" xfId="6644" xr:uid="{00000000-0005-0000-0000-000005400000}"/>
    <cellStyle name="Normal 41 2 5 6 2" xfId="36979" xr:uid="{00000000-0005-0000-0000-000006400000}"/>
    <cellStyle name="Normal 41 2 5 6 3" xfId="21746" xr:uid="{00000000-0005-0000-0000-000007400000}"/>
    <cellStyle name="Normal 41 2 5 7" xfId="31967" xr:uid="{00000000-0005-0000-0000-000008400000}"/>
    <cellStyle name="Normal 41 2 5 8" xfId="16733" xr:uid="{00000000-0005-0000-0000-000009400000}"/>
    <cellStyle name="Normal 41 2 6" xfId="1989" xr:uid="{00000000-0005-0000-0000-00000A400000}"/>
    <cellStyle name="Normal 41 2 6 2" xfId="3681" xr:uid="{00000000-0005-0000-0000-00000B400000}"/>
    <cellStyle name="Normal 41 2 6 2 2" xfId="13754" xr:uid="{00000000-0005-0000-0000-00000C400000}"/>
    <cellStyle name="Normal 41 2 6 2 2 2" xfId="44085" xr:uid="{00000000-0005-0000-0000-00000D400000}"/>
    <cellStyle name="Normal 41 2 6 2 2 3" xfId="28852" xr:uid="{00000000-0005-0000-0000-00000E400000}"/>
    <cellStyle name="Normal 41 2 6 2 3" xfId="8734" xr:uid="{00000000-0005-0000-0000-00000F400000}"/>
    <cellStyle name="Normal 41 2 6 2 3 2" xfId="39068" xr:uid="{00000000-0005-0000-0000-000010400000}"/>
    <cellStyle name="Normal 41 2 6 2 3 3" xfId="23835" xr:uid="{00000000-0005-0000-0000-000011400000}"/>
    <cellStyle name="Normal 41 2 6 2 4" xfId="34055" xr:uid="{00000000-0005-0000-0000-000012400000}"/>
    <cellStyle name="Normal 41 2 6 2 5" xfId="18822" xr:uid="{00000000-0005-0000-0000-000013400000}"/>
    <cellStyle name="Normal 41 2 6 3" xfId="5373" xr:uid="{00000000-0005-0000-0000-000014400000}"/>
    <cellStyle name="Normal 41 2 6 3 2" xfId="15425" xr:uid="{00000000-0005-0000-0000-000015400000}"/>
    <cellStyle name="Normal 41 2 6 3 2 2" xfId="45756" xr:uid="{00000000-0005-0000-0000-000016400000}"/>
    <cellStyle name="Normal 41 2 6 3 2 3" xfId="30523" xr:uid="{00000000-0005-0000-0000-000017400000}"/>
    <cellStyle name="Normal 41 2 6 3 3" xfId="10405" xr:uid="{00000000-0005-0000-0000-000018400000}"/>
    <cellStyle name="Normal 41 2 6 3 3 2" xfId="40739" xr:uid="{00000000-0005-0000-0000-000019400000}"/>
    <cellStyle name="Normal 41 2 6 3 3 3" xfId="25506" xr:uid="{00000000-0005-0000-0000-00001A400000}"/>
    <cellStyle name="Normal 41 2 6 3 4" xfId="35726" xr:uid="{00000000-0005-0000-0000-00001B400000}"/>
    <cellStyle name="Normal 41 2 6 3 5" xfId="20493" xr:uid="{00000000-0005-0000-0000-00001C400000}"/>
    <cellStyle name="Normal 41 2 6 4" xfId="12083" xr:uid="{00000000-0005-0000-0000-00001D400000}"/>
    <cellStyle name="Normal 41 2 6 4 2" xfId="42414" xr:uid="{00000000-0005-0000-0000-00001E400000}"/>
    <cellStyle name="Normal 41 2 6 4 3" xfId="27181" xr:uid="{00000000-0005-0000-0000-00001F400000}"/>
    <cellStyle name="Normal 41 2 6 5" xfId="7062" xr:uid="{00000000-0005-0000-0000-000020400000}"/>
    <cellStyle name="Normal 41 2 6 5 2" xfId="37397" xr:uid="{00000000-0005-0000-0000-000021400000}"/>
    <cellStyle name="Normal 41 2 6 5 3" xfId="22164" xr:uid="{00000000-0005-0000-0000-000022400000}"/>
    <cellStyle name="Normal 41 2 6 6" xfId="32385" xr:uid="{00000000-0005-0000-0000-000023400000}"/>
    <cellStyle name="Normal 41 2 6 7" xfId="17151" xr:uid="{00000000-0005-0000-0000-000024400000}"/>
    <cellStyle name="Normal 41 2 7" xfId="2840" xr:uid="{00000000-0005-0000-0000-000025400000}"/>
    <cellStyle name="Normal 41 2 7 2" xfId="12918" xr:uid="{00000000-0005-0000-0000-000026400000}"/>
    <cellStyle name="Normal 41 2 7 2 2" xfId="43249" xr:uid="{00000000-0005-0000-0000-000027400000}"/>
    <cellStyle name="Normal 41 2 7 2 3" xfId="28016" xr:uid="{00000000-0005-0000-0000-000028400000}"/>
    <cellStyle name="Normal 41 2 7 3" xfId="7898" xr:uid="{00000000-0005-0000-0000-000029400000}"/>
    <cellStyle name="Normal 41 2 7 3 2" xfId="38232" xr:uid="{00000000-0005-0000-0000-00002A400000}"/>
    <cellStyle name="Normal 41 2 7 3 3" xfId="22999" xr:uid="{00000000-0005-0000-0000-00002B400000}"/>
    <cellStyle name="Normal 41 2 7 4" xfId="33219" xr:uid="{00000000-0005-0000-0000-00002C400000}"/>
    <cellStyle name="Normal 41 2 7 5" xfId="17986" xr:uid="{00000000-0005-0000-0000-00002D400000}"/>
    <cellStyle name="Normal 41 2 8" xfId="4534" xr:uid="{00000000-0005-0000-0000-00002E400000}"/>
    <cellStyle name="Normal 41 2 8 2" xfId="14589" xr:uid="{00000000-0005-0000-0000-00002F400000}"/>
    <cellStyle name="Normal 41 2 8 2 2" xfId="44920" xr:uid="{00000000-0005-0000-0000-000030400000}"/>
    <cellStyle name="Normal 41 2 8 2 3" xfId="29687" xr:uid="{00000000-0005-0000-0000-000031400000}"/>
    <cellStyle name="Normal 41 2 8 3" xfId="9569" xr:uid="{00000000-0005-0000-0000-000032400000}"/>
    <cellStyle name="Normal 41 2 8 3 2" xfId="39903" xr:uid="{00000000-0005-0000-0000-000033400000}"/>
    <cellStyle name="Normal 41 2 8 3 3" xfId="24670" xr:uid="{00000000-0005-0000-0000-000034400000}"/>
    <cellStyle name="Normal 41 2 8 4" xfId="34890" xr:uid="{00000000-0005-0000-0000-000035400000}"/>
    <cellStyle name="Normal 41 2 8 5" xfId="19657" xr:uid="{00000000-0005-0000-0000-000036400000}"/>
    <cellStyle name="Normal 41 2 9" xfId="11245" xr:uid="{00000000-0005-0000-0000-000037400000}"/>
    <cellStyle name="Normal 41 2 9 2" xfId="41578" xr:uid="{00000000-0005-0000-0000-000038400000}"/>
    <cellStyle name="Normal 41 2 9 3" xfId="26345" xr:uid="{00000000-0005-0000-0000-000039400000}"/>
    <cellStyle name="Normal 42" xfId="173" xr:uid="{00000000-0005-0000-0000-00003A400000}"/>
    <cellStyle name="Normal 42 2" xfId="862" xr:uid="{00000000-0005-0000-0000-00003B400000}"/>
    <cellStyle name="Normal 42 2 10" xfId="6225" xr:uid="{00000000-0005-0000-0000-00003C400000}"/>
    <cellStyle name="Normal 42 2 10 2" xfId="36562" xr:uid="{00000000-0005-0000-0000-00003D400000}"/>
    <cellStyle name="Normal 42 2 10 3" xfId="21329" xr:uid="{00000000-0005-0000-0000-00003E400000}"/>
    <cellStyle name="Normal 42 2 11" xfId="31553" xr:uid="{00000000-0005-0000-0000-00003F400000}"/>
    <cellStyle name="Normal 42 2 12" xfId="16314" xr:uid="{00000000-0005-0000-0000-000040400000}"/>
    <cellStyle name="Normal 42 2 2" xfId="1189" xr:uid="{00000000-0005-0000-0000-000041400000}"/>
    <cellStyle name="Normal 42 2 2 10" xfId="31605" xr:uid="{00000000-0005-0000-0000-000042400000}"/>
    <cellStyle name="Normal 42 2 2 11" xfId="16368" xr:uid="{00000000-0005-0000-0000-000043400000}"/>
    <cellStyle name="Normal 42 2 2 2" xfId="1297" xr:uid="{00000000-0005-0000-0000-000044400000}"/>
    <cellStyle name="Normal 42 2 2 2 10" xfId="16472" xr:uid="{00000000-0005-0000-0000-000045400000}"/>
    <cellStyle name="Normal 42 2 2 2 2" xfId="1514" xr:uid="{00000000-0005-0000-0000-000046400000}"/>
    <cellStyle name="Normal 42 2 2 2 2 2" xfId="1935" xr:uid="{00000000-0005-0000-0000-000047400000}"/>
    <cellStyle name="Normal 42 2 2 2 2 2 2" xfId="2774" xr:uid="{00000000-0005-0000-0000-000048400000}"/>
    <cellStyle name="Normal 42 2 2 2 2 2 2 2" xfId="4464" xr:uid="{00000000-0005-0000-0000-000049400000}"/>
    <cellStyle name="Normal 42 2 2 2 2 2 2 2 2" xfId="14537" xr:uid="{00000000-0005-0000-0000-00004A400000}"/>
    <cellStyle name="Normal 42 2 2 2 2 2 2 2 2 2" xfId="44868" xr:uid="{00000000-0005-0000-0000-00004B400000}"/>
    <cellStyle name="Normal 42 2 2 2 2 2 2 2 2 3" xfId="29635" xr:uid="{00000000-0005-0000-0000-00004C400000}"/>
    <cellStyle name="Normal 42 2 2 2 2 2 2 2 3" xfId="9517" xr:uid="{00000000-0005-0000-0000-00004D400000}"/>
    <cellStyle name="Normal 42 2 2 2 2 2 2 2 3 2" xfId="39851" xr:uid="{00000000-0005-0000-0000-00004E400000}"/>
    <cellStyle name="Normal 42 2 2 2 2 2 2 2 3 3" xfId="24618" xr:uid="{00000000-0005-0000-0000-00004F400000}"/>
    <cellStyle name="Normal 42 2 2 2 2 2 2 2 4" xfId="34838" xr:uid="{00000000-0005-0000-0000-000050400000}"/>
    <cellStyle name="Normal 42 2 2 2 2 2 2 2 5" xfId="19605" xr:uid="{00000000-0005-0000-0000-000051400000}"/>
    <cellStyle name="Normal 42 2 2 2 2 2 2 3" xfId="6156" xr:uid="{00000000-0005-0000-0000-000052400000}"/>
    <cellStyle name="Normal 42 2 2 2 2 2 2 3 2" xfId="16208" xr:uid="{00000000-0005-0000-0000-000053400000}"/>
    <cellStyle name="Normal 42 2 2 2 2 2 2 3 2 2" xfId="46539" xr:uid="{00000000-0005-0000-0000-000054400000}"/>
    <cellStyle name="Normal 42 2 2 2 2 2 2 3 2 3" xfId="31306" xr:uid="{00000000-0005-0000-0000-000055400000}"/>
    <cellStyle name="Normal 42 2 2 2 2 2 2 3 3" xfId="11188" xr:uid="{00000000-0005-0000-0000-000056400000}"/>
    <cellStyle name="Normal 42 2 2 2 2 2 2 3 3 2" xfId="41522" xr:uid="{00000000-0005-0000-0000-000057400000}"/>
    <cellStyle name="Normal 42 2 2 2 2 2 2 3 3 3" xfId="26289" xr:uid="{00000000-0005-0000-0000-000058400000}"/>
    <cellStyle name="Normal 42 2 2 2 2 2 2 3 4" xfId="36509" xr:uid="{00000000-0005-0000-0000-000059400000}"/>
    <cellStyle name="Normal 42 2 2 2 2 2 2 3 5" xfId="21276" xr:uid="{00000000-0005-0000-0000-00005A400000}"/>
    <cellStyle name="Normal 42 2 2 2 2 2 2 4" xfId="12866" xr:uid="{00000000-0005-0000-0000-00005B400000}"/>
    <cellStyle name="Normal 42 2 2 2 2 2 2 4 2" xfId="43197" xr:uid="{00000000-0005-0000-0000-00005C400000}"/>
    <cellStyle name="Normal 42 2 2 2 2 2 2 4 3" xfId="27964" xr:uid="{00000000-0005-0000-0000-00005D400000}"/>
    <cellStyle name="Normal 42 2 2 2 2 2 2 5" xfId="7845" xr:uid="{00000000-0005-0000-0000-00005E400000}"/>
    <cellStyle name="Normal 42 2 2 2 2 2 2 5 2" xfId="38180" xr:uid="{00000000-0005-0000-0000-00005F400000}"/>
    <cellStyle name="Normal 42 2 2 2 2 2 2 5 3" xfId="22947" xr:uid="{00000000-0005-0000-0000-000060400000}"/>
    <cellStyle name="Normal 42 2 2 2 2 2 2 6" xfId="33168" xr:uid="{00000000-0005-0000-0000-000061400000}"/>
    <cellStyle name="Normal 42 2 2 2 2 2 2 7" xfId="17934" xr:uid="{00000000-0005-0000-0000-000062400000}"/>
    <cellStyle name="Normal 42 2 2 2 2 2 3" xfId="3627" xr:uid="{00000000-0005-0000-0000-000063400000}"/>
    <cellStyle name="Normal 42 2 2 2 2 2 3 2" xfId="13701" xr:uid="{00000000-0005-0000-0000-000064400000}"/>
    <cellStyle name="Normal 42 2 2 2 2 2 3 2 2" xfId="44032" xr:uid="{00000000-0005-0000-0000-000065400000}"/>
    <cellStyle name="Normal 42 2 2 2 2 2 3 2 3" xfId="28799" xr:uid="{00000000-0005-0000-0000-000066400000}"/>
    <cellStyle name="Normal 42 2 2 2 2 2 3 3" xfId="8681" xr:uid="{00000000-0005-0000-0000-000067400000}"/>
    <cellStyle name="Normal 42 2 2 2 2 2 3 3 2" xfId="39015" xr:uid="{00000000-0005-0000-0000-000068400000}"/>
    <cellStyle name="Normal 42 2 2 2 2 2 3 3 3" xfId="23782" xr:uid="{00000000-0005-0000-0000-000069400000}"/>
    <cellStyle name="Normal 42 2 2 2 2 2 3 4" xfId="34002" xr:uid="{00000000-0005-0000-0000-00006A400000}"/>
    <cellStyle name="Normal 42 2 2 2 2 2 3 5" xfId="18769" xr:uid="{00000000-0005-0000-0000-00006B400000}"/>
    <cellStyle name="Normal 42 2 2 2 2 2 4" xfId="5320" xr:uid="{00000000-0005-0000-0000-00006C400000}"/>
    <cellStyle name="Normal 42 2 2 2 2 2 4 2" xfId="15372" xr:uid="{00000000-0005-0000-0000-00006D400000}"/>
    <cellStyle name="Normal 42 2 2 2 2 2 4 2 2" xfId="45703" xr:uid="{00000000-0005-0000-0000-00006E400000}"/>
    <cellStyle name="Normal 42 2 2 2 2 2 4 2 3" xfId="30470" xr:uid="{00000000-0005-0000-0000-00006F400000}"/>
    <cellStyle name="Normal 42 2 2 2 2 2 4 3" xfId="10352" xr:uid="{00000000-0005-0000-0000-000070400000}"/>
    <cellStyle name="Normal 42 2 2 2 2 2 4 3 2" xfId="40686" xr:uid="{00000000-0005-0000-0000-000071400000}"/>
    <cellStyle name="Normal 42 2 2 2 2 2 4 3 3" xfId="25453" xr:uid="{00000000-0005-0000-0000-000072400000}"/>
    <cellStyle name="Normal 42 2 2 2 2 2 4 4" xfId="35673" xr:uid="{00000000-0005-0000-0000-000073400000}"/>
    <cellStyle name="Normal 42 2 2 2 2 2 4 5" xfId="20440" xr:uid="{00000000-0005-0000-0000-000074400000}"/>
    <cellStyle name="Normal 42 2 2 2 2 2 5" xfId="12030" xr:uid="{00000000-0005-0000-0000-000075400000}"/>
    <cellStyle name="Normal 42 2 2 2 2 2 5 2" xfId="42361" xr:uid="{00000000-0005-0000-0000-000076400000}"/>
    <cellStyle name="Normal 42 2 2 2 2 2 5 3" xfId="27128" xr:uid="{00000000-0005-0000-0000-000077400000}"/>
    <cellStyle name="Normal 42 2 2 2 2 2 6" xfId="7009" xr:uid="{00000000-0005-0000-0000-000078400000}"/>
    <cellStyle name="Normal 42 2 2 2 2 2 6 2" xfId="37344" xr:uid="{00000000-0005-0000-0000-000079400000}"/>
    <cellStyle name="Normal 42 2 2 2 2 2 6 3" xfId="22111" xr:uid="{00000000-0005-0000-0000-00007A400000}"/>
    <cellStyle name="Normal 42 2 2 2 2 2 7" xfId="32332" xr:uid="{00000000-0005-0000-0000-00007B400000}"/>
    <cellStyle name="Normal 42 2 2 2 2 2 8" xfId="17098" xr:uid="{00000000-0005-0000-0000-00007C400000}"/>
    <cellStyle name="Normal 42 2 2 2 2 3" xfId="2356" xr:uid="{00000000-0005-0000-0000-00007D400000}"/>
    <cellStyle name="Normal 42 2 2 2 2 3 2" xfId="4046" xr:uid="{00000000-0005-0000-0000-00007E400000}"/>
    <cellStyle name="Normal 42 2 2 2 2 3 2 2" xfId="14119" xr:uid="{00000000-0005-0000-0000-00007F400000}"/>
    <cellStyle name="Normal 42 2 2 2 2 3 2 2 2" xfId="44450" xr:uid="{00000000-0005-0000-0000-000080400000}"/>
    <cellStyle name="Normal 42 2 2 2 2 3 2 2 3" xfId="29217" xr:uid="{00000000-0005-0000-0000-000081400000}"/>
    <cellStyle name="Normal 42 2 2 2 2 3 2 3" xfId="9099" xr:uid="{00000000-0005-0000-0000-000082400000}"/>
    <cellStyle name="Normal 42 2 2 2 2 3 2 3 2" xfId="39433" xr:uid="{00000000-0005-0000-0000-000083400000}"/>
    <cellStyle name="Normal 42 2 2 2 2 3 2 3 3" xfId="24200" xr:uid="{00000000-0005-0000-0000-000084400000}"/>
    <cellStyle name="Normal 42 2 2 2 2 3 2 4" xfId="34420" xr:uid="{00000000-0005-0000-0000-000085400000}"/>
    <cellStyle name="Normal 42 2 2 2 2 3 2 5" xfId="19187" xr:uid="{00000000-0005-0000-0000-000086400000}"/>
    <cellStyle name="Normal 42 2 2 2 2 3 3" xfId="5738" xr:uid="{00000000-0005-0000-0000-000087400000}"/>
    <cellStyle name="Normal 42 2 2 2 2 3 3 2" xfId="15790" xr:uid="{00000000-0005-0000-0000-000088400000}"/>
    <cellStyle name="Normal 42 2 2 2 2 3 3 2 2" xfId="46121" xr:uid="{00000000-0005-0000-0000-000089400000}"/>
    <cellStyle name="Normal 42 2 2 2 2 3 3 2 3" xfId="30888" xr:uid="{00000000-0005-0000-0000-00008A400000}"/>
    <cellStyle name="Normal 42 2 2 2 2 3 3 3" xfId="10770" xr:uid="{00000000-0005-0000-0000-00008B400000}"/>
    <cellStyle name="Normal 42 2 2 2 2 3 3 3 2" xfId="41104" xr:uid="{00000000-0005-0000-0000-00008C400000}"/>
    <cellStyle name="Normal 42 2 2 2 2 3 3 3 3" xfId="25871" xr:uid="{00000000-0005-0000-0000-00008D400000}"/>
    <cellStyle name="Normal 42 2 2 2 2 3 3 4" xfId="36091" xr:uid="{00000000-0005-0000-0000-00008E400000}"/>
    <cellStyle name="Normal 42 2 2 2 2 3 3 5" xfId="20858" xr:uid="{00000000-0005-0000-0000-00008F400000}"/>
    <cellStyle name="Normal 42 2 2 2 2 3 4" xfId="12448" xr:uid="{00000000-0005-0000-0000-000090400000}"/>
    <cellStyle name="Normal 42 2 2 2 2 3 4 2" xfId="42779" xr:uid="{00000000-0005-0000-0000-000091400000}"/>
    <cellStyle name="Normal 42 2 2 2 2 3 4 3" xfId="27546" xr:uid="{00000000-0005-0000-0000-000092400000}"/>
    <cellStyle name="Normal 42 2 2 2 2 3 5" xfId="7427" xr:uid="{00000000-0005-0000-0000-000093400000}"/>
    <cellStyle name="Normal 42 2 2 2 2 3 5 2" xfId="37762" xr:uid="{00000000-0005-0000-0000-000094400000}"/>
    <cellStyle name="Normal 42 2 2 2 2 3 5 3" xfId="22529" xr:uid="{00000000-0005-0000-0000-000095400000}"/>
    <cellStyle name="Normal 42 2 2 2 2 3 6" xfId="32750" xr:uid="{00000000-0005-0000-0000-000096400000}"/>
    <cellStyle name="Normal 42 2 2 2 2 3 7" xfId="17516" xr:uid="{00000000-0005-0000-0000-000097400000}"/>
    <cellStyle name="Normal 42 2 2 2 2 4" xfId="3209" xr:uid="{00000000-0005-0000-0000-000098400000}"/>
    <cellStyle name="Normal 42 2 2 2 2 4 2" xfId="13283" xr:uid="{00000000-0005-0000-0000-000099400000}"/>
    <cellStyle name="Normal 42 2 2 2 2 4 2 2" xfId="43614" xr:uid="{00000000-0005-0000-0000-00009A400000}"/>
    <cellStyle name="Normal 42 2 2 2 2 4 2 3" xfId="28381" xr:uid="{00000000-0005-0000-0000-00009B400000}"/>
    <cellStyle name="Normal 42 2 2 2 2 4 3" xfId="8263" xr:uid="{00000000-0005-0000-0000-00009C400000}"/>
    <cellStyle name="Normal 42 2 2 2 2 4 3 2" xfId="38597" xr:uid="{00000000-0005-0000-0000-00009D400000}"/>
    <cellStyle name="Normal 42 2 2 2 2 4 3 3" xfId="23364" xr:uid="{00000000-0005-0000-0000-00009E400000}"/>
    <cellStyle name="Normal 42 2 2 2 2 4 4" xfId="33584" xr:uid="{00000000-0005-0000-0000-00009F400000}"/>
    <cellStyle name="Normal 42 2 2 2 2 4 5" xfId="18351" xr:uid="{00000000-0005-0000-0000-0000A0400000}"/>
    <cellStyle name="Normal 42 2 2 2 2 5" xfId="4902" xr:uid="{00000000-0005-0000-0000-0000A1400000}"/>
    <cellStyle name="Normal 42 2 2 2 2 5 2" xfId="14954" xr:uid="{00000000-0005-0000-0000-0000A2400000}"/>
    <cellStyle name="Normal 42 2 2 2 2 5 2 2" xfId="45285" xr:uid="{00000000-0005-0000-0000-0000A3400000}"/>
    <cellStyle name="Normal 42 2 2 2 2 5 2 3" xfId="30052" xr:uid="{00000000-0005-0000-0000-0000A4400000}"/>
    <cellStyle name="Normal 42 2 2 2 2 5 3" xfId="9934" xr:uid="{00000000-0005-0000-0000-0000A5400000}"/>
    <cellStyle name="Normal 42 2 2 2 2 5 3 2" xfId="40268" xr:uid="{00000000-0005-0000-0000-0000A6400000}"/>
    <cellStyle name="Normal 42 2 2 2 2 5 3 3" xfId="25035" xr:uid="{00000000-0005-0000-0000-0000A7400000}"/>
    <cellStyle name="Normal 42 2 2 2 2 5 4" xfId="35255" xr:uid="{00000000-0005-0000-0000-0000A8400000}"/>
    <cellStyle name="Normal 42 2 2 2 2 5 5" xfId="20022" xr:uid="{00000000-0005-0000-0000-0000A9400000}"/>
    <cellStyle name="Normal 42 2 2 2 2 6" xfId="11612" xr:uid="{00000000-0005-0000-0000-0000AA400000}"/>
    <cellStyle name="Normal 42 2 2 2 2 6 2" xfId="41943" xr:uid="{00000000-0005-0000-0000-0000AB400000}"/>
    <cellStyle name="Normal 42 2 2 2 2 6 3" xfId="26710" xr:uid="{00000000-0005-0000-0000-0000AC400000}"/>
    <cellStyle name="Normal 42 2 2 2 2 7" xfId="6591" xr:uid="{00000000-0005-0000-0000-0000AD400000}"/>
    <cellStyle name="Normal 42 2 2 2 2 7 2" xfId="36926" xr:uid="{00000000-0005-0000-0000-0000AE400000}"/>
    <cellStyle name="Normal 42 2 2 2 2 7 3" xfId="21693" xr:uid="{00000000-0005-0000-0000-0000AF400000}"/>
    <cellStyle name="Normal 42 2 2 2 2 8" xfId="31914" xr:uid="{00000000-0005-0000-0000-0000B0400000}"/>
    <cellStyle name="Normal 42 2 2 2 2 9" xfId="16680" xr:uid="{00000000-0005-0000-0000-0000B1400000}"/>
    <cellStyle name="Normal 42 2 2 2 3" xfId="1727" xr:uid="{00000000-0005-0000-0000-0000B2400000}"/>
    <cellStyle name="Normal 42 2 2 2 3 2" xfId="2566" xr:uid="{00000000-0005-0000-0000-0000B3400000}"/>
    <cellStyle name="Normal 42 2 2 2 3 2 2" xfId="4256" xr:uid="{00000000-0005-0000-0000-0000B4400000}"/>
    <cellStyle name="Normal 42 2 2 2 3 2 2 2" xfId="14329" xr:uid="{00000000-0005-0000-0000-0000B5400000}"/>
    <cellStyle name="Normal 42 2 2 2 3 2 2 2 2" xfId="44660" xr:uid="{00000000-0005-0000-0000-0000B6400000}"/>
    <cellStyle name="Normal 42 2 2 2 3 2 2 2 3" xfId="29427" xr:uid="{00000000-0005-0000-0000-0000B7400000}"/>
    <cellStyle name="Normal 42 2 2 2 3 2 2 3" xfId="9309" xr:uid="{00000000-0005-0000-0000-0000B8400000}"/>
    <cellStyle name="Normal 42 2 2 2 3 2 2 3 2" xfId="39643" xr:uid="{00000000-0005-0000-0000-0000B9400000}"/>
    <cellStyle name="Normal 42 2 2 2 3 2 2 3 3" xfId="24410" xr:uid="{00000000-0005-0000-0000-0000BA400000}"/>
    <cellStyle name="Normal 42 2 2 2 3 2 2 4" xfId="34630" xr:uid="{00000000-0005-0000-0000-0000BB400000}"/>
    <cellStyle name="Normal 42 2 2 2 3 2 2 5" xfId="19397" xr:uid="{00000000-0005-0000-0000-0000BC400000}"/>
    <cellStyle name="Normal 42 2 2 2 3 2 3" xfId="5948" xr:uid="{00000000-0005-0000-0000-0000BD400000}"/>
    <cellStyle name="Normal 42 2 2 2 3 2 3 2" xfId="16000" xr:uid="{00000000-0005-0000-0000-0000BE400000}"/>
    <cellStyle name="Normal 42 2 2 2 3 2 3 2 2" xfId="46331" xr:uid="{00000000-0005-0000-0000-0000BF400000}"/>
    <cellStyle name="Normal 42 2 2 2 3 2 3 2 3" xfId="31098" xr:uid="{00000000-0005-0000-0000-0000C0400000}"/>
    <cellStyle name="Normal 42 2 2 2 3 2 3 3" xfId="10980" xr:uid="{00000000-0005-0000-0000-0000C1400000}"/>
    <cellStyle name="Normal 42 2 2 2 3 2 3 3 2" xfId="41314" xr:uid="{00000000-0005-0000-0000-0000C2400000}"/>
    <cellStyle name="Normal 42 2 2 2 3 2 3 3 3" xfId="26081" xr:uid="{00000000-0005-0000-0000-0000C3400000}"/>
    <cellStyle name="Normal 42 2 2 2 3 2 3 4" xfId="36301" xr:uid="{00000000-0005-0000-0000-0000C4400000}"/>
    <cellStyle name="Normal 42 2 2 2 3 2 3 5" xfId="21068" xr:uid="{00000000-0005-0000-0000-0000C5400000}"/>
    <cellStyle name="Normal 42 2 2 2 3 2 4" xfId="12658" xr:uid="{00000000-0005-0000-0000-0000C6400000}"/>
    <cellStyle name="Normal 42 2 2 2 3 2 4 2" xfId="42989" xr:uid="{00000000-0005-0000-0000-0000C7400000}"/>
    <cellStyle name="Normal 42 2 2 2 3 2 4 3" xfId="27756" xr:uid="{00000000-0005-0000-0000-0000C8400000}"/>
    <cellStyle name="Normal 42 2 2 2 3 2 5" xfId="7637" xr:uid="{00000000-0005-0000-0000-0000C9400000}"/>
    <cellStyle name="Normal 42 2 2 2 3 2 5 2" xfId="37972" xr:uid="{00000000-0005-0000-0000-0000CA400000}"/>
    <cellStyle name="Normal 42 2 2 2 3 2 5 3" xfId="22739" xr:uid="{00000000-0005-0000-0000-0000CB400000}"/>
    <cellStyle name="Normal 42 2 2 2 3 2 6" xfId="32960" xr:uid="{00000000-0005-0000-0000-0000CC400000}"/>
    <cellStyle name="Normal 42 2 2 2 3 2 7" xfId="17726" xr:uid="{00000000-0005-0000-0000-0000CD400000}"/>
    <cellStyle name="Normal 42 2 2 2 3 3" xfId="3419" xr:uid="{00000000-0005-0000-0000-0000CE400000}"/>
    <cellStyle name="Normal 42 2 2 2 3 3 2" xfId="13493" xr:uid="{00000000-0005-0000-0000-0000CF400000}"/>
    <cellStyle name="Normal 42 2 2 2 3 3 2 2" xfId="43824" xr:uid="{00000000-0005-0000-0000-0000D0400000}"/>
    <cellStyle name="Normal 42 2 2 2 3 3 2 3" xfId="28591" xr:uid="{00000000-0005-0000-0000-0000D1400000}"/>
    <cellStyle name="Normal 42 2 2 2 3 3 3" xfId="8473" xr:uid="{00000000-0005-0000-0000-0000D2400000}"/>
    <cellStyle name="Normal 42 2 2 2 3 3 3 2" xfId="38807" xr:uid="{00000000-0005-0000-0000-0000D3400000}"/>
    <cellStyle name="Normal 42 2 2 2 3 3 3 3" xfId="23574" xr:uid="{00000000-0005-0000-0000-0000D4400000}"/>
    <cellStyle name="Normal 42 2 2 2 3 3 4" xfId="33794" xr:uid="{00000000-0005-0000-0000-0000D5400000}"/>
    <cellStyle name="Normal 42 2 2 2 3 3 5" xfId="18561" xr:uid="{00000000-0005-0000-0000-0000D6400000}"/>
    <cellStyle name="Normal 42 2 2 2 3 4" xfId="5112" xr:uid="{00000000-0005-0000-0000-0000D7400000}"/>
    <cellStyle name="Normal 42 2 2 2 3 4 2" xfId="15164" xr:uid="{00000000-0005-0000-0000-0000D8400000}"/>
    <cellStyle name="Normal 42 2 2 2 3 4 2 2" xfId="45495" xr:uid="{00000000-0005-0000-0000-0000D9400000}"/>
    <cellStyle name="Normal 42 2 2 2 3 4 2 3" xfId="30262" xr:uid="{00000000-0005-0000-0000-0000DA400000}"/>
    <cellStyle name="Normal 42 2 2 2 3 4 3" xfId="10144" xr:uid="{00000000-0005-0000-0000-0000DB400000}"/>
    <cellStyle name="Normal 42 2 2 2 3 4 3 2" xfId="40478" xr:uid="{00000000-0005-0000-0000-0000DC400000}"/>
    <cellStyle name="Normal 42 2 2 2 3 4 3 3" xfId="25245" xr:uid="{00000000-0005-0000-0000-0000DD400000}"/>
    <cellStyle name="Normal 42 2 2 2 3 4 4" xfId="35465" xr:uid="{00000000-0005-0000-0000-0000DE400000}"/>
    <cellStyle name="Normal 42 2 2 2 3 4 5" xfId="20232" xr:uid="{00000000-0005-0000-0000-0000DF400000}"/>
    <cellStyle name="Normal 42 2 2 2 3 5" xfId="11822" xr:uid="{00000000-0005-0000-0000-0000E0400000}"/>
    <cellStyle name="Normal 42 2 2 2 3 5 2" xfId="42153" xr:uid="{00000000-0005-0000-0000-0000E1400000}"/>
    <cellStyle name="Normal 42 2 2 2 3 5 3" xfId="26920" xr:uid="{00000000-0005-0000-0000-0000E2400000}"/>
    <cellStyle name="Normal 42 2 2 2 3 6" xfId="6801" xr:uid="{00000000-0005-0000-0000-0000E3400000}"/>
    <cellStyle name="Normal 42 2 2 2 3 6 2" xfId="37136" xr:uid="{00000000-0005-0000-0000-0000E4400000}"/>
    <cellStyle name="Normal 42 2 2 2 3 6 3" xfId="21903" xr:uid="{00000000-0005-0000-0000-0000E5400000}"/>
    <cellStyle name="Normal 42 2 2 2 3 7" xfId="32124" xr:uid="{00000000-0005-0000-0000-0000E6400000}"/>
    <cellStyle name="Normal 42 2 2 2 3 8" xfId="16890" xr:uid="{00000000-0005-0000-0000-0000E7400000}"/>
    <cellStyle name="Normal 42 2 2 2 4" xfId="2148" xr:uid="{00000000-0005-0000-0000-0000E8400000}"/>
    <cellStyle name="Normal 42 2 2 2 4 2" xfId="3838" xr:uid="{00000000-0005-0000-0000-0000E9400000}"/>
    <cellStyle name="Normal 42 2 2 2 4 2 2" xfId="13911" xr:uid="{00000000-0005-0000-0000-0000EA400000}"/>
    <cellStyle name="Normal 42 2 2 2 4 2 2 2" xfId="44242" xr:uid="{00000000-0005-0000-0000-0000EB400000}"/>
    <cellStyle name="Normal 42 2 2 2 4 2 2 3" xfId="29009" xr:uid="{00000000-0005-0000-0000-0000EC400000}"/>
    <cellStyle name="Normal 42 2 2 2 4 2 3" xfId="8891" xr:uid="{00000000-0005-0000-0000-0000ED400000}"/>
    <cellStyle name="Normal 42 2 2 2 4 2 3 2" xfId="39225" xr:uid="{00000000-0005-0000-0000-0000EE400000}"/>
    <cellStyle name="Normal 42 2 2 2 4 2 3 3" xfId="23992" xr:uid="{00000000-0005-0000-0000-0000EF400000}"/>
    <cellStyle name="Normal 42 2 2 2 4 2 4" xfId="34212" xr:uid="{00000000-0005-0000-0000-0000F0400000}"/>
    <cellStyle name="Normal 42 2 2 2 4 2 5" xfId="18979" xr:uid="{00000000-0005-0000-0000-0000F1400000}"/>
    <cellStyle name="Normal 42 2 2 2 4 3" xfId="5530" xr:uid="{00000000-0005-0000-0000-0000F2400000}"/>
    <cellStyle name="Normal 42 2 2 2 4 3 2" xfId="15582" xr:uid="{00000000-0005-0000-0000-0000F3400000}"/>
    <cellStyle name="Normal 42 2 2 2 4 3 2 2" xfId="45913" xr:uid="{00000000-0005-0000-0000-0000F4400000}"/>
    <cellStyle name="Normal 42 2 2 2 4 3 2 3" xfId="30680" xr:uid="{00000000-0005-0000-0000-0000F5400000}"/>
    <cellStyle name="Normal 42 2 2 2 4 3 3" xfId="10562" xr:uid="{00000000-0005-0000-0000-0000F6400000}"/>
    <cellStyle name="Normal 42 2 2 2 4 3 3 2" xfId="40896" xr:uid="{00000000-0005-0000-0000-0000F7400000}"/>
    <cellStyle name="Normal 42 2 2 2 4 3 3 3" xfId="25663" xr:uid="{00000000-0005-0000-0000-0000F8400000}"/>
    <cellStyle name="Normal 42 2 2 2 4 3 4" xfId="35883" xr:uid="{00000000-0005-0000-0000-0000F9400000}"/>
    <cellStyle name="Normal 42 2 2 2 4 3 5" xfId="20650" xr:uid="{00000000-0005-0000-0000-0000FA400000}"/>
    <cellStyle name="Normal 42 2 2 2 4 4" xfId="12240" xr:uid="{00000000-0005-0000-0000-0000FB400000}"/>
    <cellStyle name="Normal 42 2 2 2 4 4 2" xfId="42571" xr:uid="{00000000-0005-0000-0000-0000FC400000}"/>
    <cellStyle name="Normal 42 2 2 2 4 4 3" xfId="27338" xr:uid="{00000000-0005-0000-0000-0000FD400000}"/>
    <cellStyle name="Normal 42 2 2 2 4 5" xfId="7219" xr:uid="{00000000-0005-0000-0000-0000FE400000}"/>
    <cellStyle name="Normal 42 2 2 2 4 5 2" xfId="37554" xr:uid="{00000000-0005-0000-0000-0000FF400000}"/>
    <cellStyle name="Normal 42 2 2 2 4 5 3" xfId="22321" xr:uid="{00000000-0005-0000-0000-000000410000}"/>
    <cellStyle name="Normal 42 2 2 2 4 6" xfId="32542" xr:uid="{00000000-0005-0000-0000-000001410000}"/>
    <cellStyle name="Normal 42 2 2 2 4 7" xfId="17308" xr:uid="{00000000-0005-0000-0000-000002410000}"/>
    <cellStyle name="Normal 42 2 2 2 5" xfId="3001" xr:uid="{00000000-0005-0000-0000-000003410000}"/>
    <cellStyle name="Normal 42 2 2 2 5 2" xfId="13075" xr:uid="{00000000-0005-0000-0000-000004410000}"/>
    <cellStyle name="Normal 42 2 2 2 5 2 2" xfId="43406" xr:uid="{00000000-0005-0000-0000-000005410000}"/>
    <cellStyle name="Normal 42 2 2 2 5 2 3" xfId="28173" xr:uid="{00000000-0005-0000-0000-000006410000}"/>
    <cellStyle name="Normal 42 2 2 2 5 3" xfId="8055" xr:uid="{00000000-0005-0000-0000-000007410000}"/>
    <cellStyle name="Normal 42 2 2 2 5 3 2" xfId="38389" xr:uid="{00000000-0005-0000-0000-000008410000}"/>
    <cellStyle name="Normal 42 2 2 2 5 3 3" xfId="23156" xr:uid="{00000000-0005-0000-0000-000009410000}"/>
    <cellStyle name="Normal 42 2 2 2 5 4" xfId="33376" xr:uid="{00000000-0005-0000-0000-00000A410000}"/>
    <cellStyle name="Normal 42 2 2 2 5 5" xfId="18143" xr:uid="{00000000-0005-0000-0000-00000B410000}"/>
    <cellStyle name="Normal 42 2 2 2 6" xfId="4694" xr:uid="{00000000-0005-0000-0000-00000C410000}"/>
    <cellStyle name="Normal 42 2 2 2 6 2" xfId="14746" xr:uid="{00000000-0005-0000-0000-00000D410000}"/>
    <cellStyle name="Normal 42 2 2 2 6 2 2" xfId="45077" xr:uid="{00000000-0005-0000-0000-00000E410000}"/>
    <cellStyle name="Normal 42 2 2 2 6 2 3" xfId="29844" xr:uid="{00000000-0005-0000-0000-00000F410000}"/>
    <cellStyle name="Normal 42 2 2 2 6 3" xfId="9726" xr:uid="{00000000-0005-0000-0000-000010410000}"/>
    <cellStyle name="Normal 42 2 2 2 6 3 2" xfId="40060" xr:uid="{00000000-0005-0000-0000-000011410000}"/>
    <cellStyle name="Normal 42 2 2 2 6 3 3" xfId="24827" xr:uid="{00000000-0005-0000-0000-000012410000}"/>
    <cellStyle name="Normal 42 2 2 2 6 4" xfId="35047" xr:uid="{00000000-0005-0000-0000-000013410000}"/>
    <cellStyle name="Normal 42 2 2 2 6 5" xfId="19814" xr:uid="{00000000-0005-0000-0000-000014410000}"/>
    <cellStyle name="Normal 42 2 2 2 7" xfId="11404" xr:uid="{00000000-0005-0000-0000-000015410000}"/>
    <cellStyle name="Normal 42 2 2 2 7 2" xfId="41735" xr:uid="{00000000-0005-0000-0000-000016410000}"/>
    <cellStyle name="Normal 42 2 2 2 7 3" xfId="26502" xr:uid="{00000000-0005-0000-0000-000017410000}"/>
    <cellStyle name="Normal 42 2 2 2 8" xfId="6383" xr:uid="{00000000-0005-0000-0000-000018410000}"/>
    <cellStyle name="Normal 42 2 2 2 8 2" xfId="36718" xr:uid="{00000000-0005-0000-0000-000019410000}"/>
    <cellStyle name="Normal 42 2 2 2 8 3" xfId="21485" xr:uid="{00000000-0005-0000-0000-00001A410000}"/>
    <cellStyle name="Normal 42 2 2 2 9" xfId="31706" xr:uid="{00000000-0005-0000-0000-00001B410000}"/>
    <cellStyle name="Normal 42 2 2 3" xfId="1410" xr:uid="{00000000-0005-0000-0000-00001C410000}"/>
    <cellStyle name="Normal 42 2 2 3 2" xfId="1831" xr:uid="{00000000-0005-0000-0000-00001D410000}"/>
    <cellStyle name="Normal 42 2 2 3 2 2" xfId="2670" xr:uid="{00000000-0005-0000-0000-00001E410000}"/>
    <cellStyle name="Normal 42 2 2 3 2 2 2" xfId="4360" xr:uid="{00000000-0005-0000-0000-00001F410000}"/>
    <cellStyle name="Normal 42 2 2 3 2 2 2 2" xfId="14433" xr:uid="{00000000-0005-0000-0000-000020410000}"/>
    <cellStyle name="Normal 42 2 2 3 2 2 2 2 2" xfId="44764" xr:uid="{00000000-0005-0000-0000-000021410000}"/>
    <cellStyle name="Normal 42 2 2 3 2 2 2 2 3" xfId="29531" xr:uid="{00000000-0005-0000-0000-000022410000}"/>
    <cellStyle name="Normal 42 2 2 3 2 2 2 3" xfId="9413" xr:uid="{00000000-0005-0000-0000-000023410000}"/>
    <cellStyle name="Normal 42 2 2 3 2 2 2 3 2" xfId="39747" xr:uid="{00000000-0005-0000-0000-000024410000}"/>
    <cellStyle name="Normal 42 2 2 3 2 2 2 3 3" xfId="24514" xr:uid="{00000000-0005-0000-0000-000025410000}"/>
    <cellStyle name="Normal 42 2 2 3 2 2 2 4" xfId="34734" xr:uid="{00000000-0005-0000-0000-000026410000}"/>
    <cellStyle name="Normal 42 2 2 3 2 2 2 5" xfId="19501" xr:uid="{00000000-0005-0000-0000-000027410000}"/>
    <cellStyle name="Normal 42 2 2 3 2 2 3" xfId="6052" xr:uid="{00000000-0005-0000-0000-000028410000}"/>
    <cellStyle name="Normal 42 2 2 3 2 2 3 2" xfId="16104" xr:uid="{00000000-0005-0000-0000-000029410000}"/>
    <cellStyle name="Normal 42 2 2 3 2 2 3 2 2" xfId="46435" xr:uid="{00000000-0005-0000-0000-00002A410000}"/>
    <cellStyle name="Normal 42 2 2 3 2 2 3 2 3" xfId="31202" xr:uid="{00000000-0005-0000-0000-00002B410000}"/>
    <cellStyle name="Normal 42 2 2 3 2 2 3 3" xfId="11084" xr:uid="{00000000-0005-0000-0000-00002C410000}"/>
    <cellStyle name="Normal 42 2 2 3 2 2 3 3 2" xfId="41418" xr:uid="{00000000-0005-0000-0000-00002D410000}"/>
    <cellStyle name="Normal 42 2 2 3 2 2 3 3 3" xfId="26185" xr:uid="{00000000-0005-0000-0000-00002E410000}"/>
    <cellStyle name="Normal 42 2 2 3 2 2 3 4" xfId="36405" xr:uid="{00000000-0005-0000-0000-00002F410000}"/>
    <cellStyle name="Normal 42 2 2 3 2 2 3 5" xfId="21172" xr:uid="{00000000-0005-0000-0000-000030410000}"/>
    <cellStyle name="Normal 42 2 2 3 2 2 4" xfId="12762" xr:uid="{00000000-0005-0000-0000-000031410000}"/>
    <cellStyle name="Normal 42 2 2 3 2 2 4 2" xfId="43093" xr:uid="{00000000-0005-0000-0000-000032410000}"/>
    <cellStyle name="Normal 42 2 2 3 2 2 4 3" xfId="27860" xr:uid="{00000000-0005-0000-0000-000033410000}"/>
    <cellStyle name="Normal 42 2 2 3 2 2 5" xfId="7741" xr:uid="{00000000-0005-0000-0000-000034410000}"/>
    <cellStyle name="Normal 42 2 2 3 2 2 5 2" xfId="38076" xr:uid="{00000000-0005-0000-0000-000035410000}"/>
    <cellStyle name="Normal 42 2 2 3 2 2 5 3" xfId="22843" xr:uid="{00000000-0005-0000-0000-000036410000}"/>
    <cellStyle name="Normal 42 2 2 3 2 2 6" xfId="33064" xr:uid="{00000000-0005-0000-0000-000037410000}"/>
    <cellStyle name="Normal 42 2 2 3 2 2 7" xfId="17830" xr:uid="{00000000-0005-0000-0000-000038410000}"/>
    <cellStyle name="Normal 42 2 2 3 2 3" xfId="3523" xr:uid="{00000000-0005-0000-0000-000039410000}"/>
    <cellStyle name="Normal 42 2 2 3 2 3 2" xfId="13597" xr:uid="{00000000-0005-0000-0000-00003A410000}"/>
    <cellStyle name="Normal 42 2 2 3 2 3 2 2" xfId="43928" xr:uid="{00000000-0005-0000-0000-00003B410000}"/>
    <cellStyle name="Normal 42 2 2 3 2 3 2 3" xfId="28695" xr:uid="{00000000-0005-0000-0000-00003C410000}"/>
    <cellStyle name="Normal 42 2 2 3 2 3 3" xfId="8577" xr:uid="{00000000-0005-0000-0000-00003D410000}"/>
    <cellStyle name="Normal 42 2 2 3 2 3 3 2" xfId="38911" xr:uid="{00000000-0005-0000-0000-00003E410000}"/>
    <cellStyle name="Normal 42 2 2 3 2 3 3 3" xfId="23678" xr:uid="{00000000-0005-0000-0000-00003F410000}"/>
    <cellStyle name="Normal 42 2 2 3 2 3 4" xfId="33898" xr:uid="{00000000-0005-0000-0000-000040410000}"/>
    <cellStyle name="Normal 42 2 2 3 2 3 5" xfId="18665" xr:uid="{00000000-0005-0000-0000-000041410000}"/>
    <cellStyle name="Normal 42 2 2 3 2 4" xfId="5216" xr:uid="{00000000-0005-0000-0000-000042410000}"/>
    <cellStyle name="Normal 42 2 2 3 2 4 2" xfId="15268" xr:uid="{00000000-0005-0000-0000-000043410000}"/>
    <cellStyle name="Normal 42 2 2 3 2 4 2 2" xfId="45599" xr:uid="{00000000-0005-0000-0000-000044410000}"/>
    <cellStyle name="Normal 42 2 2 3 2 4 2 3" xfId="30366" xr:uid="{00000000-0005-0000-0000-000045410000}"/>
    <cellStyle name="Normal 42 2 2 3 2 4 3" xfId="10248" xr:uid="{00000000-0005-0000-0000-000046410000}"/>
    <cellStyle name="Normal 42 2 2 3 2 4 3 2" xfId="40582" xr:uid="{00000000-0005-0000-0000-000047410000}"/>
    <cellStyle name="Normal 42 2 2 3 2 4 3 3" xfId="25349" xr:uid="{00000000-0005-0000-0000-000048410000}"/>
    <cellStyle name="Normal 42 2 2 3 2 4 4" xfId="35569" xr:uid="{00000000-0005-0000-0000-000049410000}"/>
    <cellStyle name="Normal 42 2 2 3 2 4 5" xfId="20336" xr:uid="{00000000-0005-0000-0000-00004A410000}"/>
    <cellStyle name="Normal 42 2 2 3 2 5" xfId="11926" xr:uid="{00000000-0005-0000-0000-00004B410000}"/>
    <cellStyle name="Normal 42 2 2 3 2 5 2" xfId="42257" xr:uid="{00000000-0005-0000-0000-00004C410000}"/>
    <cellStyle name="Normal 42 2 2 3 2 5 3" xfId="27024" xr:uid="{00000000-0005-0000-0000-00004D410000}"/>
    <cellStyle name="Normal 42 2 2 3 2 6" xfId="6905" xr:uid="{00000000-0005-0000-0000-00004E410000}"/>
    <cellStyle name="Normal 42 2 2 3 2 6 2" xfId="37240" xr:uid="{00000000-0005-0000-0000-00004F410000}"/>
    <cellStyle name="Normal 42 2 2 3 2 6 3" xfId="22007" xr:uid="{00000000-0005-0000-0000-000050410000}"/>
    <cellStyle name="Normal 42 2 2 3 2 7" xfId="32228" xr:uid="{00000000-0005-0000-0000-000051410000}"/>
    <cellStyle name="Normal 42 2 2 3 2 8" xfId="16994" xr:uid="{00000000-0005-0000-0000-000052410000}"/>
    <cellStyle name="Normal 42 2 2 3 3" xfId="2252" xr:uid="{00000000-0005-0000-0000-000053410000}"/>
    <cellStyle name="Normal 42 2 2 3 3 2" xfId="3942" xr:uid="{00000000-0005-0000-0000-000054410000}"/>
    <cellStyle name="Normal 42 2 2 3 3 2 2" xfId="14015" xr:uid="{00000000-0005-0000-0000-000055410000}"/>
    <cellStyle name="Normal 42 2 2 3 3 2 2 2" xfId="44346" xr:uid="{00000000-0005-0000-0000-000056410000}"/>
    <cellStyle name="Normal 42 2 2 3 3 2 2 3" xfId="29113" xr:uid="{00000000-0005-0000-0000-000057410000}"/>
    <cellStyle name="Normal 42 2 2 3 3 2 3" xfId="8995" xr:uid="{00000000-0005-0000-0000-000058410000}"/>
    <cellStyle name="Normal 42 2 2 3 3 2 3 2" xfId="39329" xr:uid="{00000000-0005-0000-0000-000059410000}"/>
    <cellStyle name="Normal 42 2 2 3 3 2 3 3" xfId="24096" xr:uid="{00000000-0005-0000-0000-00005A410000}"/>
    <cellStyle name="Normal 42 2 2 3 3 2 4" xfId="34316" xr:uid="{00000000-0005-0000-0000-00005B410000}"/>
    <cellStyle name="Normal 42 2 2 3 3 2 5" xfId="19083" xr:uid="{00000000-0005-0000-0000-00005C410000}"/>
    <cellStyle name="Normal 42 2 2 3 3 3" xfId="5634" xr:uid="{00000000-0005-0000-0000-00005D410000}"/>
    <cellStyle name="Normal 42 2 2 3 3 3 2" xfId="15686" xr:uid="{00000000-0005-0000-0000-00005E410000}"/>
    <cellStyle name="Normal 42 2 2 3 3 3 2 2" xfId="46017" xr:uid="{00000000-0005-0000-0000-00005F410000}"/>
    <cellStyle name="Normal 42 2 2 3 3 3 2 3" xfId="30784" xr:uid="{00000000-0005-0000-0000-000060410000}"/>
    <cellStyle name="Normal 42 2 2 3 3 3 3" xfId="10666" xr:uid="{00000000-0005-0000-0000-000061410000}"/>
    <cellStyle name="Normal 42 2 2 3 3 3 3 2" xfId="41000" xr:uid="{00000000-0005-0000-0000-000062410000}"/>
    <cellStyle name="Normal 42 2 2 3 3 3 3 3" xfId="25767" xr:uid="{00000000-0005-0000-0000-000063410000}"/>
    <cellStyle name="Normal 42 2 2 3 3 3 4" xfId="35987" xr:uid="{00000000-0005-0000-0000-000064410000}"/>
    <cellStyle name="Normal 42 2 2 3 3 3 5" xfId="20754" xr:uid="{00000000-0005-0000-0000-000065410000}"/>
    <cellStyle name="Normal 42 2 2 3 3 4" xfId="12344" xr:uid="{00000000-0005-0000-0000-000066410000}"/>
    <cellStyle name="Normal 42 2 2 3 3 4 2" xfId="42675" xr:uid="{00000000-0005-0000-0000-000067410000}"/>
    <cellStyle name="Normal 42 2 2 3 3 4 3" xfId="27442" xr:uid="{00000000-0005-0000-0000-000068410000}"/>
    <cellStyle name="Normal 42 2 2 3 3 5" xfId="7323" xr:uid="{00000000-0005-0000-0000-000069410000}"/>
    <cellStyle name="Normal 42 2 2 3 3 5 2" xfId="37658" xr:uid="{00000000-0005-0000-0000-00006A410000}"/>
    <cellStyle name="Normal 42 2 2 3 3 5 3" xfId="22425" xr:uid="{00000000-0005-0000-0000-00006B410000}"/>
    <cellStyle name="Normal 42 2 2 3 3 6" xfId="32646" xr:uid="{00000000-0005-0000-0000-00006C410000}"/>
    <cellStyle name="Normal 42 2 2 3 3 7" xfId="17412" xr:uid="{00000000-0005-0000-0000-00006D410000}"/>
    <cellStyle name="Normal 42 2 2 3 4" xfId="3105" xr:uid="{00000000-0005-0000-0000-00006E410000}"/>
    <cellStyle name="Normal 42 2 2 3 4 2" xfId="13179" xr:uid="{00000000-0005-0000-0000-00006F410000}"/>
    <cellStyle name="Normal 42 2 2 3 4 2 2" xfId="43510" xr:uid="{00000000-0005-0000-0000-000070410000}"/>
    <cellStyle name="Normal 42 2 2 3 4 2 3" xfId="28277" xr:uid="{00000000-0005-0000-0000-000071410000}"/>
    <cellStyle name="Normal 42 2 2 3 4 3" xfId="8159" xr:uid="{00000000-0005-0000-0000-000072410000}"/>
    <cellStyle name="Normal 42 2 2 3 4 3 2" xfId="38493" xr:uid="{00000000-0005-0000-0000-000073410000}"/>
    <cellStyle name="Normal 42 2 2 3 4 3 3" xfId="23260" xr:uid="{00000000-0005-0000-0000-000074410000}"/>
    <cellStyle name="Normal 42 2 2 3 4 4" xfId="33480" xr:uid="{00000000-0005-0000-0000-000075410000}"/>
    <cellStyle name="Normal 42 2 2 3 4 5" xfId="18247" xr:uid="{00000000-0005-0000-0000-000076410000}"/>
    <cellStyle name="Normal 42 2 2 3 5" xfId="4798" xr:uid="{00000000-0005-0000-0000-000077410000}"/>
    <cellStyle name="Normal 42 2 2 3 5 2" xfId="14850" xr:uid="{00000000-0005-0000-0000-000078410000}"/>
    <cellStyle name="Normal 42 2 2 3 5 2 2" xfId="45181" xr:uid="{00000000-0005-0000-0000-000079410000}"/>
    <cellStyle name="Normal 42 2 2 3 5 2 3" xfId="29948" xr:uid="{00000000-0005-0000-0000-00007A410000}"/>
    <cellStyle name="Normal 42 2 2 3 5 3" xfId="9830" xr:uid="{00000000-0005-0000-0000-00007B410000}"/>
    <cellStyle name="Normal 42 2 2 3 5 3 2" xfId="40164" xr:uid="{00000000-0005-0000-0000-00007C410000}"/>
    <cellStyle name="Normal 42 2 2 3 5 3 3" xfId="24931" xr:uid="{00000000-0005-0000-0000-00007D410000}"/>
    <cellStyle name="Normal 42 2 2 3 5 4" xfId="35151" xr:uid="{00000000-0005-0000-0000-00007E410000}"/>
    <cellStyle name="Normal 42 2 2 3 5 5" xfId="19918" xr:uid="{00000000-0005-0000-0000-00007F410000}"/>
    <cellStyle name="Normal 42 2 2 3 6" xfId="11508" xr:uid="{00000000-0005-0000-0000-000080410000}"/>
    <cellStyle name="Normal 42 2 2 3 6 2" xfId="41839" xr:uid="{00000000-0005-0000-0000-000081410000}"/>
    <cellStyle name="Normal 42 2 2 3 6 3" xfId="26606" xr:uid="{00000000-0005-0000-0000-000082410000}"/>
    <cellStyle name="Normal 42 2 2 3 7" xfId="6487" xr:uid="{00000000-0005-0000-0000-000083410000}"/>
    <cellStyle name="Normal 42 2 2 3 7 2" xfId="36822" xr:uid="{00000000-0005-0000-0000-000084410000}"/>
    <cellStyle name="Normal 42 2 2 3 7 3" xfId="21589" xr:uid="{00000000-0005-0000-0000-000085410000}"/>
    <cellStyle name="Normal 42 2 2 3 8" xfId="31810" xr:uid="{00000000-0005-0000-0000-000086410000}"/>
    <cellStyle name="Normal 42 2 2 3 9" xfId="16576" xr:uid="{00000000-0005-0000-0000-000087410000}"/>
    <cellStyle name="Normal 42 2 2 4" xfId="1623" xr:uid="{00000000-0005-0000-0000-000088410000}"/>
    <cellStyle name="Normal 42 2 2 4 2" xfId="2462" xr:uid="{00000000-0005-0000-0000-000089410000}"/>
    <cellStyle name="Normal 42 2 2 4 2 2" xfId="4152" xr:uid="{00000000-0005-0000-0000-00008A410000}"/>
    <cellStyle name="Normal 42 2 2 4 2 2 2" xfId="14225" xr:uid="{00000000-0005-0000-0000-00008B410000}"/>
    <cellStyle name="Normal 42 2 2 4 2 2 2 2" xfId="44556" xr:uid="{00000000-0005-0000-0000-00008C410000}"/>
    <cellStyle name="Normal 42 2 2 4 2 2 2 3" xfId="29323" xr:uid="{00000000-0005-0000-0000-00008D410000}"/>
    <cellStyle name="Normal 42 2 2 4 2 2 3" xfId="9205" xr:uid="{00000000-0005-0000-0000-00008E410000}"/>
    <cellStyle name="Normal 42 2 2 4 2 2 3 2" xfId="39539" xr:uid="{00000000-0005-0000-0000-00008F410000}"/>
    <cellStyle name="Normal 42 2 2 4 2 2 3 3" xfId="24306" xr:uid="{00000000-0005-0000-0000-000090410000}"/>
    <cellStyle name="Normal 42 2 2 4 2 2 4" xfId="34526" xr:uid="{00000000-0005-0000-0000-000091410000}"/>
    <cellStyle name="Normal 42 2 2 4 2 2 5" xfId="19293" xr:uid="{00000000-0005-0000-0000-000092410000}"/>
    <cellStyle name="Normal 42 2 2 4 2 3" xfId="5844" xr:uid="{00000000-0005-0000-0000-000093410000}"/>
    <cellStyle name="Normal 42 2 2 4 2 3 2" xfId="15896" xr:uid="{00000000-0005-0000-0000-000094410000}"/>
    <cellStyle name="Normal 42 2 2 4 2 3 2 2" xfId="46227" xr:uid="{00000000-0005-0000-0000-000095410000}"/>
    <cellStyle name="Normal 42 2 2 4 2 3 2 3" xfId="30994" xr:uid="{00000000-0005-0000-0000-000096410000}"/>
    <cellStyle name="Normal 42 2 2 4 2 3 3" xfId="10876" xr:uid="{00000000-0005-0000-0000-000097410000}"/>
    <cellStyle name="Normal 42 2 2 4 2 3 3 2" xfId="41210" xr:uid="{00000000-0005-0000-0000-000098410000}"/>
    <cellStyle name="Normal 42 2 2 4 2 3 3 3" xfId="25977" xr:uid="{00000000-0005-0000-0000-000099410000}"/>
    <cellStyle name="Normal 42 2 2 4 2 3 4" xfId="36197" xr:uid="{00000000-0005-0000-0000-00009A410000}"/>
    <cellStyle name="Normal 42 2 2 4 2 3 5" xfId="20964" xr:uid="{00000000-0005-0000-0000-00009B410000}"/>
    <cellStyle name="Normal 42 2 2 4 2 4" xfId="12554" xr:uid="{00000000-0005-0000-0000-00009C410000}"/>
    <cellStyle name="Normal 42 2 2 4 2 4 2" xfId="42885" xr:uid="{00000000-0005-0000-0000-00009D410000}"/>
    <cellStyle name="Normal 42 2 2 4 2 4 3" xfId="27652" xr:uid="{00000000-0005-0000-0000-00009E410000}"/>
    <cellStyle name="Normal 42 2 2 4 2 5" xfId="7533" xr:uid="{00000000-0005-0000-0000-00009F410000}"/>
    <cellStyle name="Normal 42 2 2 4 2 5 2" xfId="37868" xr:uid="{00000000-0005-0000-0000-0000A0410000}"/>
    <cellStyle name="Normal 42 2 2 4 2 5 3" xfId="22635" xr:uid="{00000000-0005-0000-0000-0000A1410000}"/>
    <cellStyle name="Normal 42 2 2 4 2 6" xfId="32856" xr:uid="{00000000-0005-0000-0000-0000A2410000}"/>
    <cellStyle name="Normal 42 2 2 4 2 7" xfId="17622" xr:uid="{00000000-0005-0000-0000-0000A3410000}"/>
    <cellStyle name="Normal 42 2 2 4 3" xfId="3315" xr:uid="{00000000-0005-0000-0000-0000A4410000}"/>
    <cellStyle name="Normal 42 2 2 4 3 2" xfId="13389" xr:uid="{00000000-0005-0000-0000-0000A5410000}"/>
    <cellStyle name="Normal 42 2 2 4 3 2 2" xfId="43720" xr:uid="{00000000-0005-0000-0000-0000A6410000}"/>
    <cellStyle name="Normal 42 2 2 4 3 2 3" xfId="28487" xr:uid="{00000000-0005-0000-0000-0000A7410000}"/>
    <cellStyle name="Normal 42 2 2 4 3 3" xfId="8369" xr:uid="{00000000-0005-0000-0000-0000A8410000}"/>
    <cellStyle name="Normal 42 2 2 4 3 3 2" xfId="38703" xr:uid="{00000000-0005-0000-0000-0000A9410000}"/>
    <cellStyle name="Normal 42 2 2 4 3 3 3" xfId="23470" xr:uid="{00000000-0005-0000-0000-0000AA410000}"/>
    <cellStyle name="Normal 42 2 2 4 3 4" xfId="33690" xr:uid="{00000000-0005-0000-0000-0000AB410000}"/>
    <cellStyle name="Normal 42 2 2 4 3 5" xfId="18457" xr:uid="{00000000-0005-0000-0000-0000AC410000}"/>
    <cellStyle name="Normal 42 2 2 4 4" xfId="5008" xr:uid="{00000000-0005-0000-0000-0000AD410000}"/>
    <cellStyle name="Normal 42 2 2 4 4 2" xfId="15060" xr:uid="{00000000-0005-0000-0000-0000AE410000}"/>
    <cellStyle name="Normal 42 2 2 4 4 2 2" xfId="45391" xr:uid="{00000000-0005-0000-0000-0000AF410000}"/>
    <cellStyle name="Normal 42 2 2 4 4 2 3" xfId="30158" xr:uid="{00000000-0005-0000-0000-0000B0410000}"/>
    <cellStyle name="Normal 42 2 2 4 4 3" xfId="10040" xr:uid="{00000000-0005-0000-0000-0000B1410000}"/>
    <cellStyle name="Normal 42 2 2 4 4 3 2" xfId="40374" xr:uid="{00000000-0005-0000-0000-0000B2410000}"/>
    <cellStyle name="Normal 42 2 2 4 4 3 3" xfId="25141" xr:uid="{00000000-0005-0000-0000-0000B3410000}"/>
    <cellStyle name="Normal 42 2 2 4 4 4" xfId="35361" xr:uid="{00000000-0005-0000-0000-0000B4410000}"/>
    <cellStyle name="Normal 42 2 2 4 4 5" xfId="20128" xr:uid="{00000000-0005-0000-0000-0000B5410000}"/>
    <cellStyle name="Normal 42 2 2 4 5" xfId="11718" xr:uid="{00000000-0005-0000-0000-0000B6410000}"/>
    <cellStyle name="Normal 42 2 2 4 5 2" xfId="42049" xr:uid="{00000000-0005-0000-0000-0000B7410000}"/>
    <cellStyle name="Normal 42 2 2 4 5 3" xfId="26816" xr:uid="{00000000-0005-0000-0000-0000B8410000}"/>
    <cellStyle name="Normal 42 2 2 4 6" xfId="6697" xr:uid="{00000000-0005-0000-0000-0000B9410000}"/>
    <cellStyle name="Normal 42 2 2 4 6 2" xfId="37032" xr:uid="{00000000-0005-0000-0000-0000BA410000}"/>
    <cellStyle name="Normal 42 2 2 4 6 3" xfId="21799" xr:uid="{00000000-0005-0000-0000-0000BB410000}"/>
    <cellStyle name="Normal 42 2 2 4 7" xfId="32020" xr:uid="{00000000-0005-0000-0000-0000BC410000}"/>
    <cellStyle name="Normal 42 2 2 4 8" xfId="16786" xr:uid="{00000000-0005-0000-0000-0000BD410000}"/>
    <cellStyle name="Normal 42 2 2 5" xfId="2044" xr:uid="{00000000-0005-0000-0000-0000BE410000}"/>
    <cellStyle name="Normal 42 2 2 5 2" xfId="3734" xr:uid="{00000000-0005-0000-0000-0000BF410000}"/>
    <cellStyle name="Normal 42 2 2 5 2 2" xfId="13807" xr:uid="{00000000-0005-0000-0000-0000C0410000}"/>
    <cellStyle name="Normal 42 2 2 5 2 2 2" xfId="44138" xr:uid="{00000000-0005-0000-0000-0000C1410000}"/>
    <cellStyle name="Normal 42 2 2 5 2 2 3" xfId="28905" xr:uid="{00000000-0005-0000-0000-0000C2410000}"/>
    <cellStyle name="Normal 42 2 2 5 2 3" xfId="8787" xr:uid="{00000000-0005-0000-0000-0000C3410000}"/>
    <cellStyle name="Normal 42 2 2 5 2 3 2" xfId="39121" xr:uid="{00000000-0005-0000-0000-0000C4410000}"/>
    <cellStyle name="Normal 42 2 2 5 2 3 3" xfId="23888" xr:uid="{00000000-0005-0000-0000-0000C5410000}"/>
    <cellStyle name="Normal 42 2 2 5 2 4" xfId="34108" xr:uid="{00000000-0005-0000-0000-0000C6410000}"/>
    <cellStyle name="Normal 42 2 2 5 2 5" xfId="18875" xr:uid="{00000000-0005-0000-0000-0000C7410000}"/>
    <cellStyle name="Normal 42 2 2 5 3" xfId="5426" xr:uid="{00000000-0005-0000-0000-0000C8410000}"/>
    <cellStyle name="Normal 42 2 2 5 3 2" xfId="15478" xr:uid="{00000000-0005-0000-0000-0000C9410000}"/>
    <cellStyle name="Normal 42 2 2 5 3 2 2" xfId="45809" xr:uid="{00000000-0005-0000-0000-0000CA410000}"/>
    <cellStyle name="Normal 42 2 2 5 3 2 3" xfId="30576" xr:uid="{00000000-0005-0000-0000-0000CB410000}"/>
    <cellStyle name="Normal 42 2 2 5 3 3" xfId="10458" xr:uid="{00000000-0005-0000-0000-0000CC410000}"/>
    <cellStyle name="Normal 42 2 2 5 3 3 2" xfId="40792" xr:uid="{00000000-0005-0000-0000-0000CD410000}"/>
    <cellStyle name="Normal 42 2 2 5 3 3 3" xfId="25559" xr:uid="{00000000-0005-0000-0000-0000CE410000}"/>
    <cellStyle name="Normal 42 2 2 5 3 4" xfId="35779" xr:uid="{00000000-0005-0000-0000-0000CF410000}"/>
    <cellStyle name="Normal 42 2 2 5 3 5" xfId="20546" xr:uid="{00000000-0005-0000-0000-0000D0410000}"/>
    <cellStyle name="Normal 42 2 2 5 4" xfId="12136" xr:uid="{00000000-0005-0000-0000-0000D1410000}"/>
    <cellStyle name="Normal 42 2 2 5 4 2" xfId="42467" xr:uid="{00000000-0005-0000-0000-0000D2410000}"/>
    <cellStyle name="Normal 42 2 2 5 4 3" xfId="27234" xr:uid="{00000000-0005-0000-0000-0000D3410000}"/>
    <cellStyle name="Normal 42 2 2 5 5" xfId="7115" xr:uid="{00000000-0005-0000-0000-0000D4410000}"/>
    <cellStyle name="Normal 42 2 2 5 5 2" xfId="37450" xr:uid="{00000000-0005-0000-0000-0000D5410000}"/>
    <cellStyle name="Normal 42 2 2 5 5 3" xfId="22217" xr:uid="{00000000-0005-0000-0000-0000D6410000}"/>
    <cellStyle name="Normal 42 2 2 5 6" xfId="32438" xr:uid="{00000000-0005-0000-0000-0000D7410000}"/>
    <cellStyle name="Normal 42 2 2 5 7" xfId="17204" xr:uid="{00000000-0005-0000-0000-0000D8410000}"/>
    <cellStyle name="Normal 42 2 2 6" xfId="2897" xr:uid="{00000000-0005-0000-0000-0000D9410000}"/>
    <cellStyle name="Normal 42 2 2 6 2" xfId="12971" xr:uid="{00000000-0005-0000-0000-0000DA410000}"/>
    <cellStyle name="Normal 42 2 2 6 2 2" xfId="43302" xr:uid="{00000000-0005-0000-0000-0000DB410000}"/>
    <cellStyle name="Normal 42 2 2 6 2 3" xfId="28069" xr:uid="{00000000-0005-0000-0000-0000DC410000}"/>
    <cellStyle name="Normal 42 2 2 6 3" xfId="7951" xr:uid="{00000000-0005-0000-0000-0000DD410000}"/>
    <cellStyle name="Normal 42 2 2 6 3 2" xfId="38285" xr:uid="{00000000-0005-0000-0000-0000DE410000}"/>
    <cellStyle name="Normal 42 2 2 6 3 3" xfId="23052" xr:uid="{00000000-0005-0000-0000-0000DF410000}"/>
    <cellStyle name="Normal 42 2 2 6 4" xfId="33272" xr:uid="{00000000-0005-0000-0000-0000E0410000}"/>
    <cellStyle name="Normal 42 2 2 6 5" xfId="18039" xr:uid="{00000000-0005-0000-0000-0000E1410000}"/>
    <cellStyle name="Normal 42 2 2 7" xfId="4590" xr:uid="{00000000-0005-0000-0000-0000E2410000}"/>
    <cellStyle name="Normal 42 2 2 7 2" xfId="14642" xr:uid="{00000000-0005-0000-0000-0000E3410000}"/>
    <cellStyle name="Normal 42 2 2 7 2 2" xfId="44973" xr:uid="{00000000-0005-0000-0000-0000E4410000}"/>
    <cellStyle name="Normal 42 2 2 7 2 3" xfId="29740" xr:uid="{00000000-0005-0000-0000-0000E5410000}"/>
    <cellStyle name="Normal 42 2 2 7 3" xfId="9622" xr:uid="{00000000-0005-0000-0000-0000E6410000}"/>
    <cellStyle name="Normal 42 2 2 7 3 2" xfId="39956" xr:uid="{00000000-0005-0000-0000-0000E7410000}"/>
    <cellStyle name="Normal 42 2 2 7 3 3" xfId="24723" xr:uid="{00000000-0005-0000-0000-0000E8410000}"/>
    <cellStyle name="Normal 42 2 2 7 4" xfId="34943" xr:uid="{00000000-0005-0000-0000-0000E9410000}"/>
    <cellStyle name="Normal 42 2 2 7 5" xfId="19710" xr:uid="{00000000-0005-0000-0000-0000EA410000}"/>
    <cellStyle name="Normal 42 2 2 8" xfId="11300" xr:uid="{00000000-0005-0000-0000-0000EB410000}"/>
    <cellStyle name="Normal 42 2 2 8 2" xfId="41631" xr:uid="{00000000-0005-0000-0000-0000EC410000}"/>
    <cellStyle name="Normal 42 2 2 8 3" xfId="26398" xr:uid="{00000000-0005-0000-0000-0000ED410000}"/>
    <cellStyle name="Normal 42 2 2 9" xfId="6279" xr:uid="{00000000-0005-0000-0000-0000EE410000}"/>
    <cellStyle name="Normal 42 2 2 9 2" xfId="36614" xr:uid="{00000000-0005-0000-0000-0000EF410000}"/>
    <cellStyle name="Normal 42 2 2 9 3" xfId="21381" xr:uid="{00000000-0005-0000-0000-0000F0410000}"/>
    <cellStyle name="Normal 42 2 3" xfId="1243" xr:uid="{00000000-0005-0000-0000-0000F1410000}"/>
    <cellStyle name="Normal 42 2 3 10" xfId="16420" xr:uid="{00000000-0005-0000-0000-0000F2410000}"/>
    <cellStyle name="Normal 42 2 3 2" xfId="1462" xr:uid="{00000000-0005-0000-0000-0000F3410000}"/>
    <cellStyle name="Normal 42 2 3 2 2" xfId="1883" xr:uid="{00000000-0005-0000-0000-0000F4410000}"/>
    <cellStyle name="Normal 42 2 3 2 2 2" xfId="2722" xr:uid="{00000000-0005-0000-0000-0000F5410000}"/>
    <cellStyle name="Normal 42 2 3 2 2 2 2" xfId="4412" xr:uid="{00000000-0005-0000-0000-0000F6410000}"/>
    <cellStyle name="Normal 42 2 3 2 2 2 2 2" xfId="14485" xr:uid="{00000000-0005-0000-0000-0000F7410000}"/>
    <cellStyle name="Normal 42 2 3 2 2 2 2 2 2" xfId="44816" xr:uid="{00000000-0005-0000-0000-0000F8410000}"/>
    <cellStyle name="Normal 42 2 3 2 2 2 2 2 3" xfId="29583" xr:uid="{00000000-0005-0000-0000-0000F9410000}"/>
    <cellStyle name="Normal 42 2 3 2 2 2 2 3" xfId="9465" xr:uid="{00000000-0005-0000-0000-0000FA410000}"/>
    <cellStyle name="Normal 42 2 3 2 2 2 2 3 2" xfId="39799" xr:uid="{00000000-0005-0000-0000-0000FB410000}"/>
    <cellStyle name="Normal 42 2 3 2 2 2 2 3 3" xfId="24566" xr:uid="{00000000-0005-0000-0000-0000FC410000}"/>
    <cellStyle name="Normal 42 2 3 2 2 2 2 4" xfId="34786" xr:uid="{00000000-0005-0000-0000-0000FD410000}"/>
    <cellStyle name="Normal 42 2 3 2 2 2 2 5" xfId="19553" xr:uid="{00000000-0005-0000-0000-0000FE410000}"/>
    <cellStyle name="Normal 42 2 3 2 2 2 3" xfId="6104" xr:uid="{00000000-0005-0000-0000-0000FF410000}"/>
    <cellStyle name="Normal 42 2 3 2 2 2 3 2" xfId="16156" xr:uid="{00000000-0005-0000-0000-000000420000}"/>
    <cellStyle name="Normal 42 2 3 2 2 2 3 2 2" xfId="46487" xr:uid="{00000000-0005-0000-0000-000001420000}"/>
    <cellStyle name="Normal 42 2 3 2 2 2 3 2 3" xfId="31254" xr:uid="{00000000-0005-0000-0000-000002420000}"/>
    <cellStyle name="Normal 42 2 3 2 2 2 3 3" xfId="11136" xr:uid="{00000000-0005-0000-0000-000003420000}"/>
    <cellStyle name="Normal 42 2 3 2 2 2 3 3 2" xfId="41470" xr:uid="{00000000-0005-0000-0000-000004420000}"/>
    <cellStyle name="Normal 42 2 3 2 2 2 3 3 3" xfId="26237" xr:uid="{00000000-0005-0000-0000-000005420000}"/>
    <cellStyle name="Normal 42 2 3 2 2 2 3 4" xfId="36457" xr:uid="{00000000-0005-0000-0000-000006420000}"/>
    <cellStyle name="Normal 42 2 3 2 2 2 3 5" xfId="21224" xr:uid="{00000000-0005-0000-0000-000007420000}"/>
    <cellStyle name="Normal 42 2 3 2 2 2 4" xfId="12814" xr:uid="{00000000-0005-0000-0000-000008420000}"/>
    <cellStyle name="Normal 42 2 3 2 2 2 4 2" xfId="43145" xr:uid="{00000000-0005-0000-0000-000009420000}"/>
    <cellStyle name="Normal 42 2 3 2 2 2 4 3" xfId="27912" xr:uid="{00000000-0005-0000-0000-00000A420000}"/>
    <cellStyle name="Normal 42 2 3 2 2 2 5" xfId="7793" xr:uid="{00000000-0005-0000-0000-00000B420000}"/>
    <cellStyle name="Normal 42 2 3 2 2 2 5 2" xfId="38128" xr:uid="{00000000-0005-0000-0000-00000C420000}"/>
    <cellStyle name="Normal 42 2 3 2 2 2 5 3" xfId="22895" xr:uid="{00000000-0005-0000-0000-00000D420000}"/>
    <cellStyle name="Normal 42 2 3 2 2 2 6" xfId="33116" xr:uid="{00000000-0005-0000-0000-00000E420000}"/>
    <cellStyle name="Normal 42 2 3 2 2 2 7" xfId="17882" xr:uid="{00000000-0005-0000-0000-00000F420000}"/>
    <cellStyle name="Normal 42 2 3 2 2 3" xfId="3575" xr:uid="{00000000-0005-0000-0000-000010420000}"/>
    <cellStyle name="Normal 42 2 3 2 2 3 2" xfId="13649" xr:uid="{00000000-0005-0000-0000-000011420000}"/>
    <cellStyle name="Normal 42 2 3 2 2 3 2 2" xfId="43980" xr:uid="{00000000-0005-0000-0000-000012420000}"/>
    <cellStyle name="Normal 42 2 3 2 2 3 2 3" xfId="28747" xr:uid="{00000000-0005-0000-0000-000013420000}"/>
    <cellStyle name="Normal 42 2 3 2 2 3 3" xfId="8629" xr:uid="{00000000-0005-0000-0000-000014420000}"/>
    <cellStyle name="Normal 42 2 3 2 2 3 3 2" xfId="38963" xr:uid="{00000000-0005-0000-0000-000015420000}"/>
    <cellStyle name="Normal 42 2 3 2 2 3 3 3" xfId="23730" xr:uid="{00000000-0005-0000-0000-000016420000}"/>
    <cellStyle name="Normal 42 2 3 2 2 3 4" xfId="33950" xr:uid="{00000000-0005-0000-0000-000017420000}"/>
    <cellStyle name="Normal 42 2 3 2 2 3 5" xfId="18717" xr:uid="{00000000-0005-0000-0000-000018420000}"/>
    <cellStyle name="Normal 42 2 3 2 2 4" xfId="5268" xr:uid="{00000000-0005-0000-0000-000019420000}"/>
    <cellStyle name="Normal 42 2 3 2 2 4 2" xfId="15320" xr:uid="{00000000-0005-0000-0000-00001A420000}"/>
    <cellStyle name="Normal 42 2 3 2 2 4 2 2" xfId="45651" xr:uid="{00000000-0005-0000-0000-00001B420000}"/>
    <cellStyle name="Normal 42 2 3 2 2 4 2 3" xfId="30418" xr:uid="{00000000-0005-0000-0000-00001C420000}"/>
    <cellStyle name="Normal 42 2 3 2 2 4 3" xfId="10300" xr:uid="{00000000-0005-0000-0000-00001D420000}"/>
    <cellStyle name="Normal 42 2 3 2 2 4 3 2" xfId="40634" xr:uid="{00000000-0005-0000-0000-00001E420000}"/>
    <cellStyle name="Normal 42 2 3 2 2 4 3 3" xfId="25401" xr:uid="{00000000-0005-0000-0000-00001F420000}"/>
    <cellStyle name="Normal 42 2 3 2 2 4 4" xfId="35621" xr:uid="{00000000-0005-0000-0000-000020420000}"/>
    <cellStyle name="Normal 42 2 3 2 2 4 5" xfId="20388" xr:uid="{00000000-0005-0000-0000-000021420000}"/>
    <cellStyle name="Normal 42 2 3 2 2 5" xfId="11978" xr:uid="{00000000-0005-0000-0000-000022420000}"/>
    <cellStyle name="Normal 42 2 3 2 2 5 2" xfId="42309" xr:uid="{00000000-0005-0000-0000-000023420000}"/>
    <cellStyle name="Normal 42 2 3 2 2 5 3" xfId="27076" xr:uid="{00000000-0005-0000-0000-000024420000}"/>
    <cellStyle name="Normal 42 2 3 2 2 6" xfId="6957" xr:uid="{00000000-0005-0000-0000-000025420000}"/>
    <cellStyle name="Normal 42 2 3 2 2 6 2" xfId="37292" xr:uid="{00000000-0005-0000-0000-000026420000}"/>
    <cellStyle name="Normal 42 2 3 2 2 6 3" xfId="22059" xr:uid="{00000000-0005-0000-0000-000027420000}"/>
    <cellStyle name="Normal 42 2 3 2 2 7" xfId="32280" xr:uid="{00000000-0005-0000-0000-000028420000}"/>
    <cellStyle name="Normal 42 2 3 2 2 8" xfId="17046" xr:uid="{00000000-0005-0000-0000-000029420000}"/>
    <cellStyle name="Normal 42 2 3 2 3" xfId="2304" xr:uid="{00000000-0005-0000-0000-00002A420000}"/>
    <cellStyle name="Normal 42 2 3 2 3 2" xfId="3994" xr:uid="{00000000-0005-0000-0000-00002B420000}"/>
    <cellStyle name="Normal 42 2 3 2 3 2 2" xfId="14067" xr:uid="{00000000-0005-0000-0000-00002C420000}"/>
    <cellStyle name="Normal 42 2 3 2 3 2 2 2" xfId="44398" xr:uid="{00000000-0005-0000-0000-00002D420000}"/>
    <cellStyle name="Normal 42 2 3 2 3 2 2 3" xfId="29165" xr:uid="{00000000-0005-0000-0000-00002E420000}"/>
    <cellStyle name="Normal 42 2 3 2 3 2 3" xfId="9047" xr:uid="{00000000-0005-0000-0000-00002F420000}"/>
    <cellStyle name="Normal 42 2 3 2 3 2 3 2" xfId="39381" xr:uid="{00000000-0005-0000-0000-000030420000}"/>
    <cellStyle name="Normal 42 2 3 2 3 2 3 3" xfId="24148" xr:uid="{00000000-0005-0000-0000-000031420000}"/>
    <cellStyle name="Normal 42 2 3 2 3 2 4" xfId="34368" xr:uid="{00000000-0005-0000-0000-000032420000}"/>
    <cellStyle name="Normal 42 2 3 2 3 2 5" xfId="19135" xr:uid="{00000000-0005-0000-0000-000033420000}"/>
    <cellStyle name="Normal 42 2 3 2 3 3" xfId="5686" xr:uid="{00000000-0005-0000-0000-000034420000}"/>
    <cellStyle name="Normal 42 2 3 2 3 3 2" xfId="15738" xr:uid="{00000000-0005-0000-0000-000035420000}"/>
    <cellStyle name="Normal 42 2 3 2 3 3 2 2" xfId="46069" xr:uid="{00000000-0005-0000-0000-000036420000}"/>
    <cellStyle name="Normal 42 2 3 2 3 3 2 3" xfId="30836" xr:uid="{00000000-0005-0000-0000-000037420000}"/>
    <cellStyle name="Normal 42 2 3 2 3 3 3" xfId="10718" xr:uid="{00000000-0005-0000-0000-000038420000}"/>
    <cellStyle name="Normal 42 2 3 2 3 3 3 2" xfId="41052" xr:uid="{00000000-0005-0000-0000-000039420000}"/>
    <cellStyle name="Normal 42 2 3 2 3 3 3 3" xfId="25819" xr:uid="{00000000-0005-0000-0000-00003A420000}"/>
    <cellStyle name="Normal 42 2 3 2 3 3 4" xfId="36039" xr:uid="{00000000-0005-0000-0000-00003B420000}"/>
    <cellStyle name="Normal 42 2 3 2 3 3 5" xfId="20806" xr:uid="{00000000-0005-0000-0000-00003C420000}"/>
    <cellStyle name="Normal 42 2 3 2 3 4" xfId="12396" xr:uid="{00000000-0005-0000-0000-00003D420000}"/>
    <cellStyle name="Normal 42 2 3 2 3 4 2" xfId="42727" xr:uid="{00000000-0005-0000-0000-00003E420000}"/>
    <cellStyle name="Normal 42 2 3 2 3 4 3" xfId="27494" xr:uid="{00000000-0005-0000-0000-00003F420000}"/>
    <cellStyle name="Normal 42 2 3 2 3 5" xfId="7375" xr:uid="{00000000-0005-0000-0000-000040420000}"/>
    <cellStyle name="Normal 42 2 3 2 3 5 2" xfId="37710" xr:uid="{00000000-0005-0000-0000-000041420000}"/>
    <cellStyle name="Normal 42 2 3 2 3 5 3" xfId="22477" xr:uid="{00000000-0005-0000-0000-000042420000}"/>
    <cellStyle name="Normal 42 2 3 2 3 6" xfId="32698" xr:uid="{00000000-0005-0000-0000-000043420000}"/>
    <cellStyle name="Normal 42 2 3 2 3 7" xfId="17464" xr:uid="{00000000-0005-0000-0000-000044420000}"/>
    <cellStyle name="Normal 42 2 3 2 4" xfId="3157" xr:uid="{00000000-0005-0000-0000-000045420000}"/>
    <cellStyle name="Normal 42 2 3 2 4 2" xfId="13231" xr:uid="{00000000-0005-0000-0000-000046420000}"/>
    <cellStyle name="Normal 42 2 3 2 4 2 2" xfId="43562" xr:uid="{00000000-0005-0000-0000-000047420000}"/>
    <cellStyle name="Normal 42 2 3 2 4 2 3" xfId="28329" xr:uid="{00000000-0005-0000-0000-000048420000}"/>
    <cellStyle name="Normal 42 2 3 2 4 3" xfId="8211" xr:uid="{00000000-0005-0000-0000-000049420000}"/>
    <cellStyle name="Normal 42 2 3 2 4 3 2" xfId="38545" xr:uid="{00000000-0005-0000-0000-00004A420000}"/>
    <cellStyle name="Normal 42 2 3 2 4 3 3" xfId="23312" xr:uid="{00000000-0005-0000-0000-00004B420000}"/>
    <cellStyle name="Normal 42 2 3 2 4 4" xfId="33532" xr:uid="{00000000-0005-0000-0000-00004C420000}"/>
    <cellStyle name="Normal 42 2 3 2 4 5" xfId="18299" xr:uid="{00000000-0005-0000-0000-00004D420000}"/>
    <cellStyle name="Normal 42 2 3 2 5" xfId="4850" xr:uid="{00000000-0005-0000-0000-00004E420000}"/>
    <cellStyle name="Normal 42 2 3 2 5 2" xfId="14902" xr:uid="{00000000-0005-0000-0000-00004F420000}"/>
    <cellStyle name="Normal 42 2 3 2 5 2 2" xfId="45233" xr:uid="{00000000-0005-0000-0000-000050420000}"/>
    <cellStyle name="Normal 42 2 3 2 5 2 3" xfId="30000" xr:uid="{00000000-0005-0000-0000-000051420000}"/>
    <cellStyle name="Normal 42 2 3 2 5 3" xfId="9882" xr:uid="{00000000-0005-0000-0000-000052420000}"/>
    <cellStyle name="Normal 42 2 3 2 5 3 2" xfId="40216" xr:uid="{00000000-0005-0000-0000-000053420000}"/>
    <cellStyle name="Normal 42 2 3 2 5 3 3" xfId="24983" xr:uid="{00000000-0005-0000-0000-000054420000}"/>
    <cellStyle name="Normal 42 2 3 2 5 4" xfId="35203" xr:uid="{00000000-0005-0000-0000-000055420000}"/>
    <cellStyle name="Normal 42 2 3 2 5 5" xfId="19970" xr:uid="{00000000-0005-0000-0000-000056420000}"/>
    <cellStyle name="Normal 42 2 3 2 6" xfId="11560" xr:uid="{00000000-0005-0000-0000-000057420000}"/>
    <cellStyle name="Normal 42 2 3 2 6 2" xfId="41891" xr:uid="{00000000-0005-0000-0000-000058420000}"/>
    <cellStyle name="Normal 42 2 3 2 6 3" xfId="26658" xr:uid="{00000000-0005-0000-0000-000059420000}"/>
    <cellStyle name="Normal 42 2 3 2 7" xfId="6539" xr:uid="{00000000-0005-0000-0000-00005A420000}"/>
    <cellStyle name="Normal 42 2 3 2 7 2" xfId="36874" xr:uid="{00000000-0005-0000-0000-00005B420000}"/>
    <cellStyle name="Normal 42 2 3 2 7 3" xfId="21641" xr:uid="{00000000-0005-0000-0000-00005C420000}"/>
    <cellStyle name="Normal 42 2 3 2 8" xfId="31862" xr:uid="{00000000-0005-0000-0000-00005D420000}"/>
    <cellStyle name="Normal 42 2 3 2 9" xfId="16628" xr:uid="{00000000-0005-0000-0000-00005E420000}"/>
    <cellStyle name="Normal 42 2 3 3" xfId="1675" xr:uid="{00000000-0005-0000-0000-00005F420000}"/>
    <cellStyle name="Normal 42 2 3 3 2" xfId="2514" xr:uid="{00000000-0005-0000-0000-000060420000}"/>
    <cellStyle name="Normal 42 2 3 3 2 2" xfId="4204" xr:uid="{00000000-0005-0000-0000-000061420000}"/>
    <cellStyle name="Normal 42 2 3 3 2 2 2" xfId="14277" xr:uid="{00000000-0005-0000-0000-000062420000}"/>
    <cellStyle name="Normal 42 2 3 3 2 2 2 2" xfId="44608" xr:uid="{00000000-0005-0000-0000-000063420000}"/>
    <cellStyle name="Normal 42 2 3 3 2 2 2 3" xfId="29375" xr:uid="{00000000-0005-0000-0000-000064420000}"/>
    <cellStyle name="Normal 42 2 3 3 2 2 3" xfId="9257" xr:uid="{00000000-0005-0000-0000-000065420000}"/>
    <cellStyle name="Normal 42 2 3 3 2 2 3 2" xfId="39591" xr:uid="{00000000-0005-0000-0000-000066420000}"/>
    <cellStyle name="Normal 42 2 3 3 2 2 3 3" xfId="24358" xr:uid="{00000000-0005-0000-0000-000067420000}"/>
    <cellStyle name="Normal 42 2 3 3 2 2 4" xfId="34578" xr:uid="{00000000-0005-0000-0000-000068420000}"/>
    <cellStyle name="Normal 42 2 3 3 2 2 5" xfId="19345" xr:uid="{00000000-0005-0000-0000-000069420000}"/>
    <cellStyle name="Normal 42 2 3 3 2 3" xfId="5896" xr:uid="{00000000-0005-0000-0000-00006A420000}"/>
    <cellStyle name="Normal 42 2 3 3 2 3 2" xfId="15948" xr:uid="{00000000-0005-0000-0000-00006B420000}"/>
    <cellStyle name="Normal 42 2 3 3 2 3 2 2" xfId="46279" xr:uid="{00000000-0005-0000-0000-00006C420000}"/>
    <cellStyle name="Normal 42 2 3 3 2 3 2 3" xfId="31046" xr:uid="{00000000-0005-0000-0000-00006D420000}"/>
    <cellStyle name="Normal 42 2 3 3 2 3 3" xfId="10928" xr:uid="{00000000-0005-0000-0000-00006E420000}"/>
    <cellStyle name="Normal 42 2 3 3 2 3 3 2" xfId="41262" xr:uid="{00000000-0005-0000-0000-00006F420000}"/>
    <cellStyle name="Normal 42 2 3 3 2 3 3 3" xfId="26029" xr:uid="{00000000-0005-0000-0000-000070420000}"/>
    <cellStyle name="Normal 42 2 3 3 2 3 4" xfId="36249" xr:uid="{00000000-0005-0000-0000-000071420000}"/>
    <cellStyle name="Normal 42 2 3 3 2 3 5" xfId="21016" xr:uid="{00000000-0005-0000-0000-000072420000}"/>
    <cellStyle name="Normal 42 2 3 3 2 4" xfId="12606" xr:uid="{00000000-0005-0000-0000-000073420000}"/>
    <cellStyle name="Normal 42 2 3 3 2 4 2" xfId="42937" xr:uid="{00000000-0005-0000-0000-000074420000}"/>
    <cellStyle name="Normal 42 2 3 3 2 4 3" xfId="27704" xr:uid="{00000000-0005-0000-0000-000075420000}"/>
    <cellStyle name="Normal 42 2 3 3 2 5" xfId="7585" xr:uid="{00000000-0005-0000-0000-000076420000}"/>
    <cellStyle name="Normal 42 2 3 3 2 5 2" xfId="37920" xr:uid="{00000000-0005-0000-0000-000077420000}"/>
    <cellStyle name="Normal 42 2 3 3 2 5 3" xfId="22687" xr:uid="{00000000-0005-0000-0000-000078420000}"/>
    <cellStyle name="Normal 42 2 3 3 2 6" xfId="32908" xr:uid="{00000000-0005-0000-0000-000079420000}"/>
    <cellStyle name="Normal 42 2 3 3 2 7" xfId="17674" xr:uid="{00000000-0005-0000-0000-00007A420000}"/>
    <cellStyle name="Normal 42 2 3 3 3" xfId="3367" xr:uid="{00000000-0005-0000-0000-00007B420000}"/>
    <cellStyle name="Normal 42 2 3 3 3 2" xfId="13441" xr:uid="{00000000-0005-0000-0000-00007C420000}"/>
    <cellStyle name="Normal 42 2 3 3 3 2 2" xfId="43772" xr:uid="{00000000-0005-0000-0000-00007D420000}"/>
    <cellStyle name="Normal 42 2 3 3 3 2 3" xfId="28539" xr:uid="{00000000-0005-0000-0000-00007E420000}"/>
    <cellStyle name="Normal 42 2 3 3 3 3" xfId="8421" xr:uid="{00000000-0005-0000-0000-00007F420000}"/>
    <cellStyle name="Normal 42 2 3 3 3 3 2" xfId="38755" xr:uid="{00000000-0005-0000-0000-000080420000}"/>
    <cellStyle name="Normal 42 2 3 3 3 3 3" xfId="23522" xr:uid="{00000000-0005-0000-0000-000081420000}"/>
    <cellStyle name="Normal 42 2 3 3 3 4" xfId="33742" xr:uid="{00000000-0005-0000-0000-000082420000}"/>
    <cellStyle name="Normal 42 2 3 3 3 5" xfId="18509" xr:uid="{00000000-0005-0000-0000-000083420000}"/>
    <cellStyle name="Normal 42 2 3 3 4" xfId="5060" xr:uid="{00000000-0005-0000-0000-000084420000}"/>
    <cellStyle name="Normal 42 2 3 3 4 2" xfId="15112" xr:uid="{00000000-0005-0000-0000-000085420000}"/>
    <cellStyle name="Normal 42 2 3 3 4 2 2" xfId="45443" xr:uid="{00000000-0005-0000-0000-000086420000}"/>
    <cellStyle name="Normal 42 2 3 3 4 2 3" xfId="30210" xr:uid="{00000000-0005-0000-0000-000087420000}"/>
    <cellStyle name="Normal 42 2 3 3 4 3" xfId="10092" xr:uid="{00000000-0005-0000-0000-000088420000}"/>
    <cellStyle name="Normal 42 2 3 3 4 3 2" xfId="40426" xr:uid="{00000000-0005-0000-0000-000089420000}"/>
    <cellStyle name="Normal 42 2 3 3 4 3 3" xfId="25193" xr:uid="{00000000-0005-0000-0000-00008A420000}"/>
    <cellStyle name="Normal 42 2 3 3 4 4" xfId="35413" xr:uid="{00000000-0005-0000-0000-00008B420000}"/>
    <cellStyle name="Normal 42 2 3 3 4 5" xfId="20180" xr:uid="{00000000-0005-0000-0000-00008C420000}"/>
    <cellStyle name="Normal 42 2 3 3 5" xfId="11770" xr:uid="{00000000-0005-0000-0000-00008D420000}"/>
    <cellStyle name="Normal 42 2 3 3 5 2" xfId="42101" xr:uid="{00000000-0005-0000-0000-00008E420000}"/>
    <cellStyle name="Normal 42 2 3 3 5 3" xfId="26868" xr:uid="{00000000-0005-0000-0000-00008F420000}"/>
    <cellStyle name="Normal 42 2 3 3 6" xfId="6749" xr:uid="{00000000-0005-0000-0000-000090420000}"/>
    <cellStyle name="Normal 42 2 3 3 6 2" xfId="37084" xr:uid="{00000000-0005-0000-0000-000091420000}"/>
    <cellStyle name="Normal 42 2 3 3 6 3" xfId="21851" xr:uid="{00000000-0005-0000-0000-000092420000}"/>
    <cellStyle name="Normal 42 2 3 3 7" xfId="32072" xr:uid="{00000000-0005-0000-0000-000093420000}"/>
    <cellStyle name="Normal 42 2 3 3 8" xfId="16838" xr:uid="{00000000-0005-0000-0000-000094420000}"/>
    <cellStyle name="Normal 42 2 3 4" xfId="2096" xr:uid="{00000000-0005-0000-0000-000095420000}"/>
    <cellStyle name="Normal 42 2 3 4 2" xfId="3786" xr:uid="{00000000-0005-0000-0000-000096420000}"/>
    <cellStyle name="Normal 42 2 3 4 2 2" xfId="13859" xr:uid="{00000000-0005-0000-0000-000097420000}"/>
    <cellStyle name="Normal 42 2 3 4 2 2 2" xfId="44190" xr:uid="{00000000-0005-0000-0000-000098420000}"/>
    <cellStyle name="Normal 42 2 3 4 2 2 3" xfId="28957" xr:uid="{00000000-0005-0000-0000-000099420000}"/>
    <cellStyle name="Normal 42 2 3 4 2 3" xfId="8839" xr:uid="{00000000-0005-0000-0000-00009A420000}"/>
    <cellStyle name="Normal 42 2 3 4 2 3 2" xfId="39173" xr:uid="{00000000-0005-0000-0000-00009B420000}"/>
    <cellStyle name="Normal 42 2 3 4 2 3 3" xfId="23940" xr:uid="{00000000-0005-0000-0000-00009C420000}"/>
    <cellStyle name="Normal 42 2 3 4 2 4" xfId="34160" xr:uid="{00000000-0005-0000-0000-00009D420000}"/>
    <cellStyle name="Normal 42 2 3 4 2 5" xfId="18927" xr:uid="{00000000-0005-0000-0000-00009E420000}"/>
    <cellStyle name="Normal 42 2 3 4 3" xfId="5478" xr:uid="{00000000-0005-0000-0000-00009F420000}"/>
    <cellStyle name="Normal 42 2 3 4 3 2" xfId="15530" xr:uid="{00000000-0005-0000-0000-0000A0420000}"/>
    <cellStyle name="Normal 42 2 3 4 3 2 2" xfId="45861" xr:uid="{00000000-0005-0000-0000-0000A1420000}"/>
    <cellStyle name="Normal 42 2 3 4 3 2 3" xfId="30628" xr:uid="{00000000-0005-0000-0000-0000A2420000}"/>
    <cellStyle name="Normal 42 2 3 4 3 3" xfId="10510" xr:uid="{00000000-0005-0000-0000-0000A3420000}"/>
    <cellStyle name="Normal 42 2 3 4 3 3 2" xfId="40844" xr:uid="{00000000-0005-0000-0000-0000A4420000}"/>
    <cellStyle name="Normal 42 2 3 4 3 3 3" xfId="25611" xr:uid="{00000000-0005-0000-0000-0000A5420000}"/>
    <cellStyle name="Normal 42 2 3 4 3 4" xfId="35831" xr:uid="{00000000-0005-0000-0000-0000A6420000}"/>
    <cellStyle name="Normal 42 2 3 4 3 5" xfId="20598" xr:uid="{00000000-0005-0000-0000-0000A7420000}"/>
    <cellStyle name="Normal 42 2 3 4 4" xfId="12188" xr:uid="{00000000-0005-0000-0000-0000A8420000}"/>
    <cellStyle name="Normal 42 2 3 4 4 2" xfId="42519" xr:uid="{00000000-0005-0000-0000-0000A9420000}"/>
    <cellStyle name="Normal 42 2 3 4 4 3" xfId="27286" xr:uid="{00000000-0005-0000-0000-0000AA420000}"/>
    <cellStyle name="Normal 42 2 3 4 5" xfId="7167" xr:uid="{00000000-0005-0000-0000-0000AB420000}"/>
    <cellStyle name="Normal 42 2 3 4 5 2" xfId="37502" xr:uid="{00000000-0005-0000-0000-0000AC420000}"/>
    <cellStyle name="Normal 42 2 3 4 5 3" xfId="22269" xr:uid="{00000000-0005-0000-0000-0000AD420000}"/>
    <cellStyle name="Normal 42 2 3 4 6" xfId="32490" xr:uid="{00000000-0005-0000-0000-0000AE420000}"/>
    <cellStyle name="Normal 42 2 3 4 7" xfId="17256" xr:uid="{00000000-0005-0000-0000-0000AF420000}"/>
    <cellStyle name="Normal 42 2 3 5" xfId="2949" xr:uid="{00000000-0005-0000-0000-0000B0420000}"/>
    <cellStyle name="Normal 42 2 3 5 2" xfId="13023" xr:uid="{00000000-0005-0000-0000-0000B1420000}"/>
    <cellStyle name="Normal 42 2 3 5 2 2" xfId="43354" xr:uid="{00000000-0005-0000-0000-0000B2420000}"/>
    <cellStyle name="Normal 42 2 3 5 2 3" xfId="28121" xr:uid="{00000000-0005-0000-0000-0000B3420000}"/>
    <cellStyle name="Normal 42 2 3 5 3" xfId="8003" xr:uid="{00000000-0005-0000-0000-0000B4420000}"/>
    <cellStyle name="Normal 42 2 3 5 3 2" xfId="38337" xr:uid="{00000000-0005-0000-0000-0000B5420000}"/>
    <cellStyle name="Normal 42 2 3 5 3 3" xfId="23104" xr:uid="{00000000-0005-0000-0000-0000B6420000}"/>
    <cellStyle name="Normal 42 2 3 5 4" xfId="33324" xr:uid="{00000000-0005-0000-0000-0000B7420000}"/>
    <cellStyle name="Normal 42 2 3 5 5" xfId="18091" xr:uid="{00000000-0005-0000-0000-0000B8420000}"/>
    <cellStyle name="Normal 42 2 3 6" xfId="4642" xr:uid="{00000000-0005-0000-0000-0000B9420000}"/>
    <cellStyle name="Normal 42 2 3 6 2" xfId="14694" xr:uid="{00000000-0005-0000-0000-0000BA420000}"/>
    <cellStyle name="Normal 42 2 3 6 2 2" xfId="45025" xr:uid="{00000000-0005-0000-0000-0000BB420000}"/>
    <cellStyle name="Normal 42 2 3 6 2 3" xfId="29792" xr:uid="{00000000-0005-0000-0000-0000BC420000}"/>
    <cellStyle name="Normal 42 2 3 6 3" xfId="9674" xr:uid="{00000000-0005-0000-0000-0000BD420000}"/>
    <cellStyle name="Normal 42 2 3 6 3 2" xfId="40008" xr:uid="{00000000-0005-0000-0000-0000BE420000}"/>
    <cellStyle name="Normal 42 2 3 6 3 3" xfId="24775" xr:uid="{00000000-0005-0000-0000-0000BF420000}"/>
    <cellStyle name="Normal 42 2 3 6 4" xfId="34995" xr:uid="{00000000-0005-0000-0000-0000C0420000}"/>
    <cellStyle name="Normal 42 2 3 6 5" xfId="19762" xr:uid="{00000000-0005-0000-0000-0000C1420000}"/>
    <cellStyle name="Normal 42 2 3 7" xfId="11352" xr:uid="{00000000-0005-0000-0000-0000C2420000}"/>
    <cellStyle name="Normal 42 2 3 7 2" xfId="41683" xr:uid="{00000000-0005-0000-0000-0000C3420000}"/>
    <cellStyle name="Normal 42 2 3 7 3" xfId="26450" xr:uid="{00000000-0005-0000-0000-0000C4420000}"/>
    <cellStyle name="Normal 42 2 3 8" xfId="6331" xr:uid="{00000000-0005-0000-0000-0000C5420000}"/>
    <cellStyle name="Normal 42 2 3 8 2" xfId="36666" xr:uid="{00000000-0005-0000-0000-0000C6420000}"/>
    <cellStyle name="Normal 42 2 3 8 3" xfId="21433" xr:uid="{00000000-0005-0000-0000-0000C7420000}"/>
    <cellStyle name="Normal 42 2 3 9" xfId="31655" xr:uid="{00000000-0005-0000-0000-0000C8420000}"/>
    <cellStyle name="Normal 42 2 4" xfId="1356" xr:uid="{00000000-0005-0000-0000-0000C9420000}"/>
    <cellStyle name="Normal 42 2 4 2" xfId="1779" xr:uid="{00000000-0005-0000-0000-0000CA420000}"/>
    <cellStyle name="Normal 42 2 4 2 2" xfId="2618" xr:uid="{00000000-0005-0000-0000-0000CB420000}"/>
    <cellStyle name="Normal 42 2 4 2 2 2" xfId="4308" xr:uid="{00000000-0005-0000-0000-0000CC420000}"/>
    <cellStyle name="Normal 42 2 4 2 2 2 2" xfId="14381" xr:uid="{00000000-0005-0000-0000-0000CD420000}"/>
    <cellStyle name="Normal 42 2 4 2 2 2 2 2" xfId="44712" xr:uid="{00000000-0005-0000-0000-0000CE420000}"/>
    <cellStyle name="Normal 42 2 4 2 2 2 2 3" xfId="29479" xr:uid="{00000000-0005-0000-0000-0000CF420000}"/>
    <cellStyle name="Normal 42 2 4 2 2 2 3" xfId="9361" xr:uid="{00000000-0005-0000-0000-0000D0420000}"/>
    <cellStyle name="Normal 42 2 4 2 2 2 3 2" xfId="39695" xr:uid="{00000000-0005-0000-0000-0000D1420000}"/>
    <cellStyle name="Normal 42 2 4 2 2 2 3 3" xfId="24462" xr:uid="{00000000-0005-0000-0000-0000D2420000}"/>
    <cellStyle name="Normal 42 2 4 2 2 2 4" xfId="34682" xr:uid="{00000000-0005-0000-0000-0000D3420000}"/>
    <cellStyle name="Normal 42 2 4 2 2 2 5" xfId="19449" xr:uid="{00000000-0005-0000-0000-0000D4420000}"/>
    <cellStyle name="Normal 42 2 4 2 2 3" xfId="6000" xr:uid="{00000000-0005-0000-0000-0000D5420000}"/>
    <cellStyle name="Normal 42 2 4 2 2 3 2" xfId="16052" xr:uid="{00000000-0005-0000-0000-0000D6420000}"/>
    <cellStyle name="Normal 42 2 4 2 2 3 2 2" xfId="46383" xr:uid="{00000000-0005-0000-0000-0000D7420000}"/>
    <cellStyle name="Normal 42 2 4 2 2 3 2 3" xfId="31150" xr:uid="{00000000-0005-0000-0000-0000D8420000}"/>
    <cellStyle name="Normal 42 2 4 2 2 3 3" xfId="11032" xr:uid="{00000000-0005-0000-0000-0000D9420000}"/>
    <cellStyle name="Normal 42 2 4 2 2 3 3 2" xfId="41366" xr:uid="{00000000-0005-0000-0000-0000DA420000}"/>
    <cellStyle name="Normal 42 2 4 2 2 3 3 3" xfId="26133" xr:uid="{00000000-0005-0000-0000-0000DB420000}"/>
    <cellStyle name="Normal 42 2 4 2 2 3 4" xfId="36353" xr:uid="{00000000-0005-0000-0000-0000DC420000}"/>
    <cellStyle name="Normal 42 2 4 2 2 3 5" xfId="21120" xr:uid="{00000000-0005-0000-0000-0000DD420000}"/>
    <cellStyle name="Normal 42 2 4 2 2 4" xfId="12710" xr:uid="{00000000-0005-0000-0000-0000DE420000}"/>
    <cellStyle name="Normal 42 2 4 2 2 4 2" xfId="43041" xr:uid="{00000000-0005-0000-0000-0000DF420000}"/>
    <cellStyle name="Normal 42 2 4 2 2 4 3" xfId="27808" xr:uid="{00000000-0005-0000-0000-0000E0420000}"/>
    <cellStyle name="Normal 42 2 4 2 2 5" xfId="7689" xr:uid="{00000000-0005-0000-0000-0000E1420000}"/>
    <cellStyle name="Normal 42 2 4 2 2 5 2" xfId="38024" xr:uid="{00000000-0005-0000-0000-0000E2420000}"/>
    <cellStyle name="Normal 42 2 4 2 2 5 3" xfId="22791" xr:uid="{00000000-0005-0000-0000-0000E3420000}"/>
    <cellStyle name="Normal 42 2 4 2 2 6" xfId="33012" xr:uid="{00000000-0005-0000-0000-0000E4420000}"/>
    <cellStyle name="Normal 42 2 4 2 2 7" xfId="17778" xr:uid="{00000000-0005-0000-0000-0000E5420000}"/>
    <cellStyle name="Normal 42 2 4 2 3" xfId="3471" xr:uid="{00000000-0005-0000-0000-0000E6420000}"/>
    <cellStyle name="Normal 42 2 4 2 3 2" xfId="13545" xr:uid="{00000000-0005-0000-0000-0000E7420000}"/>
    <cellStyle name="Normal 42 2 4 2 3 2 2" xfId="43876" xr:uid="{00000000-0005-0000-0000-0000E8420000}"/>
    <cellStyle name="Normal 42 2 4 2 3 2 3" xfId="28643" xr:uid="{00000000-0005-0000-0000-0000E9420000}"/>
    <cellStyle name="Normal 42 2 4 2 3 3" xfId="8525" xr:uid="{00000000-0005-0000-0000-0000EA420000}"/>
    <cellStyle name="Normal 42 2 4 2 3 3 2" xfId="38859" xr:uid="{00000000-0005-0000-0000-0000EB420000}"/>
    <cellStyle name="Normal 42 2 4 2 3 3 3" xfId="23626" xr:uid="{00000000-0005-0000-0000-0000EC420000}"/>
    <cellStyle name="Normal 42 2 4 2 3 4" xfId="33846" xr:uid="{00000000-0005-0000-0000-0000ED420000}"/>
    <cellStyle name="Normal 42 2 4 2 3 5" xfId="18613" xr:uid="{00000000-0005-0000-0000-0000EE420000}"/>
    <cellStyle name="Normal 42 2 4 2 4" xfId="5164" xr:uid="{00000000-0005-0000-0000-0000EF420000}"/>
    <cellStyle name="Normal 42 2 4 2 4 2" xfId="15216" xr:uid="{00000000-0005-0000-0000-0000F0420000}"/>
    <cellStyle name="Normal 42 2 4 2 4 2 2" xfId="45547" xr:uid="{00000000-0005-0000-0000-0000F1420000}"/>
    <cellStyle name="Normal 42 2 4 2 4 2 3" xfId="30314" xr:uid="{00000000-0005-0000-0000-0000F2420000}"/>
    <cellStyle name="Normal 42 2 4 2 4 3" xfId="10196" xr:uid="{00000000-0005-0000-0000-0000F3420000}"/>
    <cellStyle name="Normal 42 2 4 2 4 3 2" xfId="40530" xr:uid="{00000000-0005-0000-0000-0000F4420000}"/>
    <cellStyle name="Normal 42 2 4 2 4 3 3" xfId="25297" xr:uid="{00000000-0005-0000-0000-0000F5420000}"/>
    <cellStyle name="Normal 42 2 4 2 4 4" xfId="35517" xr:uid="{00000000-0005-0000-0000-0000F6420000}"/>
    <cellStyle name="Normal 42 2 4 2 4 5" xfId="20284" xr:uid="{00000000-0005-0000-0000-0000F7420000}"/>
    <cellStyle name="Normal 42 2 4 2 5" xfId="11874" xr:uid="{00000000-0005-0000-0000-0000F8420000}"/>
    <cellStyle name="Normal 42 2 4 2 5 2" xfId="42205" xr:uid="{00000000-0005-0000-0000-0000F9420000}"/>
    <cellStyle name="Normal 42 2 4 2 5 3" xfId="26972" xr:uid="{00000000-0005-0000-0000-0000FA420000}"/>
    <cellStyle name="Normal 42 2 4 2 6" xfId="6853" xr:uid="{00000000-0005-0000-0000-0000FB420000}"/>
    <cellStyle name="Normal 42 2 4 2 6 2" xfId="37188" xr:uid="{00000000-0005-0000-0000-0000FC420000}"/>
    <cellStyle name="Normal 42 2 4 2 6 3" xfId="21955" xr:uid="{00000000-0005-0000-0000-0000FD420000}"/>
    <cellStyle name="Normal 42 2 4 2 7" xfId="32176" xr:uid="{00000000-0005-0000-0000-0000FE420000}"/>
    <cellStyle name="Normal 42 2 4 2 8" xfId="16942" xr:uid="{00000000-0005-0000-0000-0000FF420000}"/>
    <cellStyle name="Normal 42 2 4 3" xfId="2200" xr:uid="{00000000-0005-0000-0000-000000430000}"/>
    <cellStyle name="Normal 42 2 4 3 2" xfId="3890" xr:uid="{00000000-0005-0000-0000-000001430000}"/>
    <cellStyle name="Normal 42 2 4 3 2 2" xfId="13963" xr:uid="{00000000-0005-0000-0000-000002430000}"/>
    <cellStyle name="Normal 42 2 4 3 2 2 2" xfId="44294" xr:uid="{00000000-0005-0000-0000-000003430000}"/>
    <cellStyle name="Normal 42 2 4 3 2 2 3" xfId="29061" xr:uid="{00000000-0005-0000-0000-000004430000}"/>
    <cellStyle name="Normal 42 2 4 3 2 3" xfId="8943" xr:uid="{00000000-0005-0000-0000-000005430000}"/>
    <cellStyle name="Normal 42 2 4 3 2 3 2" xfId="39277" xr:uid="{00000000-0005-0000-0000-000006430000}"/>
    <cellStyle name="Normal 42 2 4 3 2 3 3" xfId="24044" xr:uid="{00000000-0005-0000-0000-000007430000}"/>
    <cellStyle name="Normal 42 2 4 3 2 4" xfId="34264" xr:uid="{00000000-0005-0000-0000-000008430000}"/>
    <cellStyle name="Normal 42 2 4 3 2 5" xfId="19031" xr:uid="{00000000-0005-0000-0000-000009430000}"/>
    <cellStyle name="Normal 42 2 4 3 3" xfId="5582" xr:uid="{00000000-0005-0000-0000-00000A430000}"/>
    <cellStyle name="Normal 42 2 4 3 3 2" xfId="15634" xr:uid="{00000000-0005-0000-0000-00000B430000}"/>
    <cellStyle name="Normal 42 2 4 3 3 2 2" xfId="45965" xr:uid="{00000000-0005-0000-0000-00000C430000}"/>
    <cellStyle name="Normal 42 2 4 3 3 2 3" xfId="30732" xr:uid="{00000000-0005-0000-0000-00000D430000}"/>
    <cellStyle name="Normal 42 2 4 3 3 3" xfId="10614" xr:uid="{00000000-0005-0000-0000-00000E430000}"/>
    <cellStyle name="Normal 42 2 4 3 3 3 2" xfId="40948" xr:uid="{00000000-0005-0000-0000-00000F430000}"/>
    <cellStyle name="Normal 42 2 4 3 3 3 3" xfId="25715" xr:uid="{00000000-0005-0000-0000-000010430000}"/>
    <cellStyle name="Normal 42 2 4 3 3 4" xfId="35935" xr:uid="{00000000-0005-0000-0000-000011430000}"/>
    <cellStyle name="Normal 42 2 4 3 3 5" xfId="20702" xr:uid="{00000000-0005-0000-0000-000012430000}"/>
    <cellStyle name="Normal 42 2 4 3 4" xfId="12292" xr:uid="{00000000-0005-0000-0000-000013430000}"/>
    <cellStyle name="Normal 42 2 4 3 4 2" xfId="42623" xr:uid="{00000000-0005-0000-0000-000014430000}"/>
    <cellStyle name="Normal 42 2 4 3 4 3" xfId="27390" xr:uid="{00000000-0005-0000-0000-000015430000}"/>
    <cellStyle name="Normal 42 2 4 3 5" xfId="7271" xr:uid="{00000000-0005-0000-0000-000016430000}"/>
    <cellStyle name="Normal 42 2 4 3 5 2" xfId="37606" xr:uid="{00000000-0005-0000-0000-000017430000}"/>
    <cellStyle name="Normal 42 2 4 3 5 3" xfId="22373" xr:uid="{00000000-0005-0000-0000-000018430000}"/>
    <cellStyle name="Normal 42 2 4 3 6" xfId="32594" xr:uid="{00000000-0005-0000-0000-000019430000}"/>
    <cellStyle name="Normal 42 2 4 3 7" xfId="17360" xr:uid="{00000000-0005-0000-0000-00001A430000}"/>
    <cellStyle name="Normal 42 2 4 4" xfId="3053" xr:uid="{00000000-0005-0000-0000-00001B430000}"/>
    <cellStyle name="Normal 42 2 4 4 2" xfId="13127" xr:uid="{00000000-0005-0000-0000-00001C430000}"/>
    <cellStyle name="Normal 42 2 4 4 2 2" xfId="43458" xr:uid="{00000000-0005-0000-0000-00001D430000}"/>
    <cellStyle name="Normal 42 2 4 4 2 3" xfId="28225" xr:uid="{00000000-0005-0000-0000-00001E430000}"/>
    <cellStyle name="Normal 42 2 4 4 3" xfId="8107" xr:uid="{00000000-0005-0000-0000-00001F430000}"/>
    <cellStyle name="Normal 42 2 4 4 3 2" xfId="38441" xr:uid="{00000000-0005-0000-0000-000020430000}"/>
    <cellStyle name="Normal 42 2 4 4 3 3" xfId="23208" xr:uid="{00000000-0005-0000-0000-000021430000}"/>
    <cellStyle name="Normal 42 2 4 4 4" xfId="33428" xr:uid="{00000000-0005-0000-0000-000022430000}"/>
    <cellStyle name="Normal 42 2 4 4 5" xfId="18195" xr:uid="{00000000-0005-0000-0000-000023430000}"/>
    <cellStyle name="Normal 42 2 4 5" xfId="4746" xr:uid="{00000000-0005-0000-0000-000024430000}"/>
    <cellStyle name="Normal 42 2 4 5 2" xfId="14798" xr:uid="{00000000-0005-0000-0000-000025430000}"/>
    <cellStyle name="Normal 42 2 4 5 2 2" xfId="45129" xr:uid="{00000000-0005-0000-0000-000026430000}"/>
    <cellStyle name="Normal 42 2 4 5 2 3" xfId="29896" xr:uid="{00000000-0005-0000-0000-000027430000}"/>
    <cellStyle name="Normal 42 2 4 5 3" xfId="9778" xr:uid="{00000000-0005-0000-0000-000028430000}"/>
    <cellStyle name="Normal 42 2 4 5 3 2" xfId="40112" xr:uid="{00000000-0005-0000-0000-000029430000}"/>
    <cellStyle name="Normal 42 2 4 5 3 3" xfId="24879" xr:uid="{00000000-0005-0000-0000-00002A430000}"/>
    <cellStyle name="Normal 42 2 4 5 4" xfId="35099" xr:uid="{00000000-0005-0000-0000-00002B430000}"/>
    <cellStyle name="Normal 42 2 4 5 5" xfId="19866" xr:uid="{00000000-0005-0000-0000-00002C430000}"/>
    <cellStyle name="Normal 42 2 4 6" xfId="11456" xr:uid="{00000000-0005-0000-0000-00002D430000}"/>
    <cellStyle name="Normal 42 2 4 6 2" xfId="41787" xr:uid="{00000000-0005-0000-0000-00002E430000}"/>
    <cellStyle name="Normal 42 2 4 6 3" xfId="26554" xr:uid="{00000000-0005-0000-0000-00002F430000}"/>
    <cellStyle name="Normal 42 2 4 7" xfId="6435" xr:uid="{00000000-0005-0000-0000-000030430000}"/>
    <cellStyle name="Normal 42 2 4 7 2" xfId="36770" xr:uid="{00000000-0005-0000-0000-000031430000}"/>
    <cellStyle name="Normal 42 2 4 7 3" xfId="21537" xr:uid="{00000000-0005-0000-0000-000032430000}"/>
    <cellStyle name="Normal 42 2 4 8" xfId="31758" xr:uid="{00000000-0005-0000-0000-000033430000}"/>
    <cellStyle name="Normal 42 2 4 9" xfId="16524" xr:uid="{00000000-0005-0000-0000-000034430000}"/>
    <cellStyle name="Normal 42 2 5" xfId="1569" xr:uid="{00000000-0005-0000-0000-000035430000}"/>
    <cellStyle name="Normal 42 2 5 2" xfId="2410" xr:uid="{00000000-0005-0000-0000-000036430000}"/>
    <cellStyle name="Normal 42 2 5 2 2" xfId="4100" xr:uid="{00000000-0005-0000-0000-000037430000}"/>
    <cellStyle name="Normal 42 2 5 2 2 2" xfId="14173" xr:uid="{00000000-0005-0000-0000-000038430000}"/>
    <cellStyle name="Normal 42 2 5 2 2 2 2" xfId="44504" xr:uid="{00000000-0005-0000-0000-000039430000}"/>
    <cellStyle name="Normal 42 2 5 2 2 2 3" xfId="29271" xr:uid="{00000000-0005-0000-0000-00003A430000}"/>
    <cellStyle name="Normal 42 2 5 2 2 3" xfId="9153" xr:uid="{00000000-0005-0000-0000-00003B430000}"/>
    <cellStyle name="Normal 42 2 5 2 2 3 2" xfId="39487" xr:uid="{00000000-0005-0000-0000-00003C430000}"/>
    <cellStyle name="Normal 42 2 5 2 2 3 3" xfId="24254" xr:uid="{00000000-0005-0000-0000-00003D430000}"/>
    <cellStyle name="Normal 42 2 5 2 2 4" xfId="34474" xr:uid="{00000000-0005-0000-0000-00003E430000}"/>
    <cellStyle name="Normal 42 2 5 2 2 5" xfId="19241" xr:uid="{00000000-0005-0000-0000-00003F430000}"/>
    <cellStyle name="Normal 42 2 5 2 3" xfId="5792" xr:uid="{00000000-0005-0000-0000-000040430000}"/>
    <cellStyle name="Normal 42 2 5 2 3 2" xfId="15844" xr:uid="{00000000-0005-0000-0000-000041430000}"/>
    <cellStyle name="Normal 42 2 5 2 3 2 2" xfId="46175" xr:uid="{00000000-0005-0000-0000-000042430000}"/>
    <cellStyle name="Normal 42 2 5 2 3 2 3" xfId="30942" xr:uid="{00000000-0005-0000-0000-000043430000}"/>
    <cellStyle name="Normal 42 2 5 2 3 3" xfId="10824" xr:uid="{00000000-0005-0000-0000-000044430000}"/>
    <cellStyle name="Normal 42 2 5 2 3 3 2" xfId="41158" xr:uid="{00000000-0005-0000-0000-000045430000}"/>
    <cellStyle name="Normal 42 2 5 2 3 3 3" xfId="25925" xr:uid="{00000000-0005-0000-0000-000046430000}"/>
    <cellStyle name="Normal 42 2 5 2 3 4" xfId="36145" xr:uid="{00000000-0005-0000-0000-000047430000}"/>
    <cellStyle name="Normal 42 2 5 2 3 5" xfId="20912" xr:uid="{00000000-0005-0000-0000-000048430000}"/>
    <cellStyle name="Normal 42 2 5 2 4" xfId="12502" xr:uid="{00000000-0005-0000-0000-000049430000}"/>
    <cellStyle name="Normal 42 2 5 2 4 2" xfId="42833" xr:uid="{00000000-0005-0000-0000-00004A430000}"/>
    <cellStyle name="Normal 42 2 5 2 4 3" xfId="27600" xr:uid="{00000000-0005-0000-0000-00004B430000}"/>
    <cellStyle name="Normal 42 2 5 2 5" xfId="7481" xr:uid="{00000000-0005-0000-0000-00004C430000}"/>
    <cellStyle name="Normal 42 2 5 2 5 2" xfId="37816" xr:uid="{00000000-0005-0000-0000-00004D430000}"/>
    <cellStyle name="Normal 42 2 5 2 5 3" xfId="22583" xr:uid="{00000000-0005-0000-0000-00004E430000}"/>
    <cellStyle name="Normal 42 2 5 2 6" xfId="32804" xr:uid="{00000000-0005-0000-0000-00004F430000}"/>
    <cellStyle name="Normal 42 2 5 2 7" xfId="17570" xr:uid="{00000000-0005-0000-0000-000050430000}"/>
    <cellStyle name="Normal 42 2 5 3" xfId="3263" xr:uid="{00000000-0005-0000-0000-000051430000}"/>
    <cellStyle name="Normal 42 2 5 3 2" xfId="13337" xr:uid="{00000000-0005-0000-0000-000052430000}"/>
    <cellStyle name="Normal 42 2 5 3 2 2" xfId="43668" xr:uid="{00000000-0005-0000-0000-000053430000}"/>
    <cellStyle name="Normal 42 2 5 3 2 3" xfId="28435" xr:uid="{00000000-0005-0000-0000-000054430000}"/>
    <cellStyle name="Normal 42 2 5 3 3" xfId="8317" xr:uid="{00000000-0005-0000-0000-000055430000}"/>
    <cellStyle name="Normal 42 2 5 3 3 2" xfId="38651" xr:uid="{00000000-0005-0000-0000-000056430000}"/>
    <cellStyle name="Normal 42 2 5 3 3 3" xfId="23418" xr:uid="{00000000-0005-0000-0000-000057430000}"/>
    <cellStyle name="Normal 42 2 5 3 4" xfId="33638" xr:uid="{00000000-0005-0000-0000-000058430000}"/>
    <cellStyle name="Normal 42 2 5 3 5" xfId="18405" xr:uid="{00000000-0005-0000-0000-000059430000}"/>
    <cellStyle name="Normal 42 2 5 4" xfId="4956" xr:uid="{00000000-0005-0000-0000-00005A430000}"/>
    <cellStyle name="Normal 42 2 5 4 2" xfId="15008" xr:uid="{00000000-0005-0000-0000-00005B430000}"/>
    <cellStyle name="Normal 42 2 5 4 2 2" xfId="45339" xr:uid="{00000000-0005-0000-0000-00005C430000}"/>
    <cellStyle name="Normal 42 2 5 4 2 3" xfId="30106" xr:uid="{00000000-0005-0000-0000-00005D430000}"/>
    <cellStyle name="Normal 42 2 5 4 3" xfId="9988" xr:uid="{00000000-0005-0000-0000-00005E430000}"/>
    <cellStyle name="Normal 42 2 5 4 3 2" xfId="40322" xr:uid="{00000000-0005-0000-0000-00005F430000}"/>
    <cellStyle name="Normal 42 2 5 4 3 3" xfId="25089" xr:uid="{00000000-0005-0000-0000-000060430000}"/>
    <cellStyle name="Normal 42 2 5 4 4" xfId="35309" xr:uid="{00000000-0005-0000-0000-000061430000}"/>
    <cellStyle name="Normal 42 2 5 4 5" xfId="20076" xr:uid="{00000000-0005-0000-0000-000062430000}"/>
    <cellStyle name="Normal 42 2 5 5" xfId="11666" xr:uid="{00000000-0005-0000-0000-000063430000}"/>
    <cellStyle name="Normal 42 2 5 5 2" xfId="41997" xr:uid="{00000000-0005-0000-0000-000064430000}"/>
    <cellStyle name="Normal 42 2 5 5 3" xfId="26764" xr:uid="{00000000-0005-0000-0000-000065430000}"/>
    <cellStyle name="Normal 42 2 5 6" xfId="6645" xr:uid="{00000000-0005-0000-0000-000066430000}"/>
    <cellStyle name="Normal 42 2 5 6 2" xfId="36980" xr:uid="{00000000-0005-0000-0000-000067430000}"/>
    <cellStyle name="Normal 42 2 5 6 3" xfId="21747" xr:uid="{00000000-0005-0000-0000-000068430000}"/>
    <cellStyle name="Normal 42 2 5 7" xfId="31968" xr:uid="{00000000-0005-0000-0000-000069430000}"/>
    <cellStyle name="Normal 42 2 5 8" xfId="16734" xr:uid="{00000000-0005-0000-0000-00006A430000}"/>
    <cellStyle name="Normal 42 2 6" xfId="1990" xr:uid="{00000000-0005-0000-0000-00006B430000}"/>
    <cellStyle name="Normal 42 2 6 2" xfId="3682" xr:uid="{00000000-0005-0000-0000-00006C430000}"/>
    <cellStyle name="Normal 42 2 6 2 2" xfId="13755" xr:uid="{00000000-0005-0000-0000-00006D430000}"/>
    <cellStyle name="Normal 42 2 6 2 2 2" xfId="44086" xr:uid="{00000000-0005-0000-0000-00006E430000}"/>
    <cellStyle name="Normal 42 2 6 2 2 3" xfId="28853" xr:uid="{00000000-0005-0000-0000-00006F430000}"/>
    <cellStyle name="Normal 42 2 6 2 3" xfId="8735" xr:uid="{00000000-0005-0000-0000-000070430000}"/>
    <cellStyle name="Normal 42 2 6 2 3 2" xfId="39069" xr:uid="{00000000-0005-0000-0000-000071430000}"/>
    <cellStyle name="Normal 42 2 6 2 3 3" xfId="23836" xr:uid="{00000000-0005-0000-0000-000072430000}"/>
    <cellStyle name="Normal 42 2 6 2 4" xfId="34056" xr:uid="{00000000-0005-0000-0000-000073430000}"/>
    <cellStyle name="Normal 42 2 6 2 5" xfId="18823" xr:uid="{00000000-0005-0000-0000-000074430000}"/>
    <cellStyle name="Normal 42 2 6 3" xfId="5374" xr:uid="{00000000-0005-0000-0000-000075430000}"/>
    <cellStyle name="Normal 42 2 6 3 2" xfId="15426" xr:uid="{00000000-0005-0000-0000-000076430000}"/>
    <cellStyle name="Normal 42 2 6 3 2 2" xfId="45757" xr:uid="{00000000-0005-0000-0000-000077430000}"/>
    <cellStyle name="Normal 42 2 6 3 2 3" xfId="30524" xr:uid="{00000000-0005-0000-0000-000078430000}"/>
    <cellStyle name="Normal 42 2 6 3 3" xfId="10406" xr:uid="{00000000-0005-0000-0000-000079430000}"/>
    <cellStyle name="Normal 42 2 6 3 3 2" xfId="40740" xr:uid="{00000000-0005-0000-0000-00007A430000}"/>
    <cellStyle name="Normal 42 2 6 3 3 3" xfId="25507" xr:uid="{00000000-0005-0000-0000-00007B430000}"/>
    <cellStyle name="Normal 42 2 6 3 4" xfId="35727" xr:uid="{00000000-0005-0000-0000-00007C430000}"/>
    <cellStyle name="Normal 42 2 6 3 5" xfId="20494" xr:uid="{00000000-0005-0000-0000-00007D430000}"/>
    <cellStyle name="Normal 42 2 6 4" xfId="12084" xr:uid="{00000000-0005-0000-0000-00007E430000}"/>
    <cellStyle name="Normal 42 2 6 4 2" xfId="42415" xr:uid="{00000000-0005-0000-0000-00007F430000}"/>
    <cellStyle name="Normal 42 2 6 4 3" xfId="27182" xr:uid="{00000000-0005-0000-0000-000080430000}"/>
    <cellStyle name="Normal 42 2 6 5" xfId="7063" xr:uid="{00000000-0005-0000-0000-000081430000}"/>
    <cellStyle name="Normal 42 2 6 5 2" xfId="37398" xr:uid="{00000000-0005-0000-0000-000082430000}"/>
    <cellStyle name="Normal 42 2 6 5 3" xfId="22165" xr:uid="{00000000-0005-0000-0000-000083430000}"/>
    <cellStyle name="Normal 42 2 6 6" xfId="32386" xr:uid="{00000000-0005-0000-0000-000084430000}"/>
    <cellStyle name="Normal 42 2 6 7" xfId="17152" xr:uid="{00000000-0005-0000-0000-000085430000}"/>
    <cellStyle name="Normal 42 2 7" xfId="2841" xr:uid="{00000000-0005-0000-0000-000086430000}"/>
    <cellStyle name="Normal 42 2 7 2" xfId="12919" xr:uid="{00000000-0005-0000-0000-000087430000}"/>
    <cellStyle name="Normal 42 2 7 2 2" xfId="43250" xr:uid="{00000000-0005-0000-0000-000088430000}"/>
    <cellStyle name="Normal 42 2 7 2 3" xfId="28017" xr:uid="{00000000-0005-0000-0000-000089430000}"/>
    <cellStyle name="Normal 42 2 7 3" xfId="7899" xr:uid="{00000000-0005-0000-0000-00008A430000}"/>
    <cellStyle name="Normal 42 2 7 3 2" xfId="38233" xr:uid="{00000000-0005-0000-0000-00008B430000}"/>
    <cellStyle name="Normal 42 2 7 3 3" xfId="23000" xr:uid="{00000000-0005-0000-0000-00008C430000}"/>
    <cellStyle name="Normal 42 2 7 4" xfId="33220" xr:uid="{00000000-0005-0000-0000-00008D430000}"/>
    <cellStyle name="Normal 42 2 7 5" xfId="17987" xr:uid="{00000000-0005-0000-0000-00008E430000}"/>
    <cellStyle name="Normal 42 2 8" xfId="4535" xr:uid="{00000000-0005-0000-0000-00008F430000}"/>
    <cellStyle name="Normal 42 2 8 2" xfId="14590" xr:uid="{00000000-0005-0000-0000-000090430000}"/>
    <cellStyle name="Normal 42 2 8 2 2" xfId="44921" xr:uid="{00000000-0005-0000-0000-000091430000}"/>
    <cellStyle name="Normal 42 2 8 2 3" xfId="29688" xr:uid="{00000000-0005-0000-0000-000092430000}"/>
    <cellStyle name="Normal 42 2 8 3" xfId="9570" xr:uid="{00000000-0005-0000-0000-000093430000}"/>
    <cellStyle name="Normal 42 2 8 3 2" xfId="39904" xr:uid="{00000000-0005-0000-0000-000094430000}"/>
    <cellStyle name="Normal 42 2 8 3 3" xfId="24671" xr:uid="{00000000-0005-0000-0000-000095430000}"/>
    <cellStyle name="Normal 42 2 8 4" xfId="34891" xr:uid="{00000000-0005-0000-0000-000096430000}"/>
    <cellStyle name="Normal 42 2 8 5" xfId="19658" xr:uid="{00000000-0005-0000-0000-000097430000}"/>
    <cellStyle name="Normal 42 2 9" xfId="11246" xr:uid="{00000000-0005-0000-0000-000098430000}"/>
    <cellStyle name="Normal 42 2 9 2" xfId="41579" xr:uid="{00000000-0005-0000-0000-000099430000}"/>
    <cellStyle name="Normal 42 2 9 3" xfId="26346" xr:uid="{00000000-0005-0000-0000-00009A430000}"/>
    <cellStyle name="Normal 43" xfId="174" xr:uid="{00000000-0005-0000-0000-00009B430000}"/>
    <cellStyle name="Normal 43 2" xfId="863" xr:uid="{00000000-0005-0000-0000-00009C430000}"/>
    <cellStyle name="Normal 43 2 10" xfId="6226" xr:uid="{00000000-0005-0000-0000-00009D430000}"/>
    <cellStyle name="Normal 43 2 10 2" xfId="36563" xr:uid="{00000000-0005-0000-0000-00009E430000}"/>
    <cellStyle name="Normal 43 2 10 3" xfId="21330" xr:uid="{00000000-0005-0000-0000-00009F430000}"/>
    <cellStyle name="Normal 43 2 11" xfId="31554" xr:uid="{00000000-0005-0000-0000-0000A0430000}"/>
    <cellStyle name="Normal 43 2 12" xfId="16315" xr:uid="{00000000-0005-0000-0000-0000A1430000}"/>
    <cellStyle name="Normal 43 2 2" xfId="1190" xr:uid="{00000000-0005-0000-0000-0000A2430000}"/>
    <cellStyle name="Normal 43 2 2 10" xfId="31606" xr:uid="{00000000-0005-0000-0000-0000A3430000}"/>
    <cellStyle name="Normal 43 2 2 11" xfId="16369" xr:uid="{00000000-0005-0000-0000-0000A4430000}"/>
    <cellStyle name="Normal 43 2 2 2" xfId="1298" xr:uid="{00000000-0005-0000-0000-0000A5430000}"/>
    <cellStyle name="Normal 43 2 2 2 10" xfId="16473" xr:uid="{00000000-0005-0000-0000-0000A6430000}"/>
    <cellStyle name="Normal 43 2 2 2 2" xfId="1515" xr:uid="{00000000-0005-0000-0000-0000A7430000}"/>
    <cellStyle name="Normal 43 2 2 2 2 2" xfId="1936" xr:uid="{00000000-0005-0000-0000-0000A8430000}"/>
    <cellStyle name="Normal 43 2 2 2 2 2 2" xfId="2775" xr:uid="{00000000-0005-0000-0000-0000A9430000}"/>
    <cellStyle name="Normal 43 2 2 2 2 2 2 2" xfId="4465" xr:uid="{00000000-0005-0000-0000-0000AA430000}"/>
    <cellStyle name="Normal 43 2 2 2 2 2 2 2 2" xfId="14538" xr:uid="{00000000-0005-0000-0000-0000AB430000}"/>
    <cellStyle name="Normal 43 2 2 2 2 2 2 2 2 2" xfId="44869" xr:uid="{00000000-0005-0000-0000-0000AC430000}"/>
    <cellStyle name="Normal 43 2 2 2 2 2 2 2 2 3" xfId="29636" xr:uid="{00000000-0005-0000-0000-0000AD430000}"/>
    <cellStyle name="Normal 43 2 2 2 2 2 2 2 3" xfId="9518" xr:uid="{00000000-0005-0000-0000-0000AE430000}"/>
    <cellStyle name="Normal 43 2 2 2 2 2 2 2 3 2" xfId="39852" xr:uid="{00000000-0005-0000-0000-0000AF430000}"/>
    <cellStyle name="Normal 43 2 2 2 2 2 2 2 3 3" xfId="24619" xr:uid="{00000000-0005-0000-0000-0000B0430000}"/>
    <cellStyle name="Normal 43 2 2 2 2 2 2 2 4" xfId="34839" xr:uid="{00000000-0005-0000-0000-0000B1430000}"/>
    <cellStyle name="Normal 43 2 2 2 2 2 2 2 5" xfId="19606" xr:uid="{00000000-0005-0000-0000-0000B2430000}"/>
    <cellStyle name="Normal 43 2 2 2 2 2 2 3" xfId="6157" xr:uid="{00000000-0005-0000-0000-0000B3430000}"/>
    <cellStyle name="Normal 43 2 2 2 2 2 2 3 2" xfId="16209" xr:uid="{00000000-0005-0000-0000-0000B4430000}"/>
    <cellStyle name="Normal 43 2 2 2 2 2 2 3 2 2" xfId="46540" xr:uid="{00000000-0005-0000-0000-0000B5430000}"/>
    <cellStyle name="Normal 43 2 2 2 2 2 2 3 2 3" xfId="31307" xr:uid="{00000000-0005-0000-0000-0000B6430000}"/>
    <cellStyle name="Normal 43 2 2 2 2 2 2 3 3" xfId="11189" xr:uid="{00000000-0005-0000-0000-0000B7430000}"/>
    <cellStyle name="Normal 43 2 2 2 2 2 2 3 3 2" xfId="41523" xr:uid="{00000000-0005-0000-0000-0000B8430000}"/>
    <cellStyle name="Normal 43 2 2 2 2 2 2 3 3 3" xfId="26290" xr:uid="{00000000-0005-0000-0000-0000B9430000}"/>
    <cellStyle name="Normal 43 2 2 2 2 2 2 3 4" xfId="36510" xr:uid="{00000000-0005-0000-0000-0000BA430000}"/>
    <cellStyle name="Normal 43 2 2 2 2 2 2 3 5" xfId="21277" xr:uid="{00000000-0005-0000-0000-0000BB430000}"/>
    <cellStyle name="Normal 43 2 2 2 2 2 2 4" xfId="12867" xr:uid="{00000000-0005-0000-0000-0000BC430000}"/>
    <cellStyle name="Normal 43 2 2 2 2 2 2 4 2" xfId="43198" xr:uid="{00000000-0005-0000-0000-0000BD430000}"/>
    <cellStyle name="Normal 43 2 2 2 2 2 2 4 3" xfId="27965" xr:uid="{00000000-0005-0000-0000-0000BE430000}"/>
    <cellStyle name="Normal 43 2 2 2 2 2 2 5" xfId="7846" xr:uid="{00000000-0005-0000-0000-0000BF430000}"/>
    <cellStyle name="Normal 43 2 2 2 2 2 2 5 2" xfId="38181" xr:uid="{00000000-0005-0000-0000-0000C0430000}"/>
    <cellStyle name="Normal 43 2 2 2 2 2 2 5 3" xfId="22948" xr:uid="{00000000-0005-0000-0000-0000C1430000}"/>
    <cellStyle name="Normal 43 2 2 2 2 2 2 6" xfId="33169" xr:uid="{00000000-0005-0000-0000-0000C2430000}"/>
    <cellStyle name="Normal 43 2 2 2 2 2 2 7" xfId="17935" xr:uid="{00000000-0005-0000-0000-0000C3430000}"/>
    <cellStyle name="Normal 43 2 2 2 2 2 3" xfId="3628" xr:uid="{00000000-0005-0000-0000-0000C4430000}"/>
    <cellStyle name="Normal 43 2 2 2 2 2 3 2" xfId="13702" xr:uid="{00000000-0005-0000-0000-0000C5430000}"/>
    <cellStyle name="Normal 43 2 2 2 2 2 3 2 2" xfId="44033" xr:uid="{00000000-0005-0000-0000-0000C6430000}"/>
    <cellStyle name="Normal 43 2 2 2 2 2 3 2 3" xfId="28800" xr:uid="{00000000-0005-0000-0000-0000C7430000}"/>
    <cellStyle name="Normal 43 2 2 2 2 2 3 3" xfId="8682" xr:uid="{00000000-0005-0000-0000-0000C8430000}"/>
    <cellStyle name="Normal 43 2 2 2 2 2 3 3 2" xfId="39016" xr:uid="{00000000-0005-0000-0000-0000C9430000}"/>
    <cellStyle name="Normal 43 2 2 2 2 2 3 3 3" xfId="23783" xr:uid="{00000000-0005-0000-0000-0000CA430000}"/>
    <cellStyle name="Normal 43 2 2 2 2 2 3 4" xfId="34003" xr:uid="{00000000-0005-0000-0000-0000CB430000}"/>
    <cellStyle name="Normal 43 2 2 2 2 2 3 5" xfId="18770" xr:uid="{00000000-0005-0000-0000-0000CC430000}"/>
    <cellStyle name="Normal 43 2 2 2 2 2 4" xfId="5321" xr:uid="{00000000-0005-0000-0000-0000CD430000}"/>
    <cellStyle name="Normal 43 2 2 2 2 2 4 2" xfId="15373" xr:uid="{00000000-0005-0000-0000-0000CE430000}"/>
    <cellStyle name="Normal 43 2 2 2 2 2 4 2 2" xfId="45704" xr:uid="{00000000-0005-0000-0000-0000CF430000}"/>
    <cellStyle name="Normal 43 2 2 2 2 2 4 2 3" xfId="30471" xr:uid="{00000000-0005-0000-0000-0000D0430000}"/>
    <cellStyle name="Normal 43 2 2 2 2 2 4 3" xfId="10353" xr:uid="{00000000-0005-0000-0000-0000D1430000}"/>
    <cellStyle name="Normal 43 2 2 2 2 2 4 3 2" xfId="40687" xr:uid="{00000000-0005-0000-0000-0000D2430000}"/>
    <cellStyle name="Normal 43 2 2 2 2 2 4 3 3" xfId="25454" xr:uid="{00000000-0005-0000-0000-0000D3430000}"/>
    <cellStyle name="Normal 43 2 2 2 2 2 4 4" xfId="35674" xr:uid="{00000000-0005-0000-0000-0000D4430000}"/>
    <cellStyle name="Normal 43 2 2 2 2 2 4 5" xfId="20441" xr:uid="{00000000-0005-0000-0000-0000D5430000}"/>
    <cellStyle name="Normal 43 2 2 2 2 2 5" xfId="12031" xr:uid="{00000000-0005-0000-0000-0000D6430000}"/>
    <cellStyle name="Normal 43 2 2 2 2 2 5 2" xfId="42362" xr:uid="{00000000-0005-0000-0000-0000D7430000}"/>
    <cellStyle name="Normal 43 2 2 2 2 2 5 3" xfId="27129" xr:uid="{00000000-0005-0000-0000-0000D8430000}"/>
    <cellStyle name="Normal 43 2 2 2 2 2 6" xfId="7010" xr:uid="{00000000-0005-0000-0000-0000D9430000}"/>
    <cellStyle name="Normal 43 2 2 2 2 2 6 2" xfId="37345" xr:uid="{00000000-0005-0000-0000-0000DA430000}"/>
    <cellStyle name="Normal 43 2 2 2 2 2 6 3" xfId="22112" xr:uid="{00000000-0005-0000-0000-0000DB430000}"/>
    <cellStyle name="Normal 43 2 2 2 2 2 7" xfId="32333" xr:uid="{00000000-0005-0000-0000-0000DC430000}"/>
    <cellStyle name="Normal 43 2 2 2 2 2 8" xfId="17099" xr:uid="{00000000-0005-0000-0000-0000DD430000}"/>
    <cellStyle name="Normal 43 2 2 2 2 3" xfId="2357" xr:uid="{00000000-0005-0000-0000-0000DE430000}"/>
    <cellStyle name="Normal 43 2 2 2 2 3 2" xfId="4047" xr:uid="{00000000-0005-0000-0000-0000DF430000}"/>
    <cellStyle name="Normal 43 2 2 2 2 3 2 2" xfId="14120" xr:uid="{00000000-0005-0000-0000-0000E0430000}"/>
    <cellStyle name="Normal 43 2 2 2 2 3 2 2 2" xfId="44451" xr:uid="{00000000-0005-0000-0000-0000E1430000}"/>
    <cellStyle name="Normal 43 2 2 2 2 3 2 2 3" xfId="29218" xr:uid="{00000000-0005-0000-0000-0000E2430000}"/>
    <cellStyle name="Normal 43 2 2 2 2 3 2 3" xfId="9100" xr:uid="{00000000-0005-0000-0000-0000E3430000}"/>
    <cellStyle name="Normal 43 2 2 2 2 3 2 3 2" xfId="39434" xr:uid="{00000000-0005-0000-0000-0000E4430000}"/>
    <cellStyle name="Normal 43 2 2 2 2 3 2 3 3" xfId="24201" xr:uid="{00000000-0005-0000-0000-0000E5430000}"/>
    <cellStyle name="Normal 43 2 2 2 2 3 2 4" xfId="34421" xr:uid="{00000000-0005-0000-0000-0000E6430000}"/>
    <cellStyle name="Normal 43 2 2 2 2 3 2 5" xfId="19188" xr:uid="{00000000-0005-0000-0000-0000E7430000}"/>
    <cellStyle name="Normal 43 2 2 2 2 3 3" xfId="5739" xr:uid="{00000000-0005-0000-0000-0000E8430000}"/>
    <cellStyle name="Normal 43 2 2 2 2 3 3 2" xfId="15791" xr:uid="{00000000-0005-0000-0000-0000E9430000}"/>
    <cellStyle name="Normal 43 2 2 2 2 3 3 2 2" xfId="46122" xr:uid="{00000000-0005-0000-0000-0000EA430000}"/>
    <cellStyle name="Normal 43 2 2 2 2 3 3 2 3" xfId="30889" xr:uid="{00000000-0005-0000-0000-0000EB430000}"/>
    <cellStyle name="Normal 43 2 2 2 2 3 3 3" xfId="10771" xr:uid="{00000000-0005-0000-0000-0000EC430000}"/>
    <cellStyle name="Normal 43 2 2 2 2 3 3 3 2" xfId="41105" xr:uid="{00000000-0005-0000-0000-0000ED430000}"/>
    <cellStyle name="Normal 43 2 2 2 2 3 3 3 3" xfId="25872" xr:uid="{00000000-0005-0000-0000-0000EE430000}"/>
    <cellStyle name="Normal 43 2 2 2 2 3 3 4" xfId="36092" xr:uid="{00000000-0005-0000-0000-0000EF430000}"/>
    <cellStyle name="Normal 43 2 2 2 2 3 3 5" xfId="20859" xr:uid="{00000000-0005-0000-0000-0000F0430000}"/>
    <cellStyle name="Normal 43 2 2 2 2 3 4" xfId="12449" xr:uid="{00000000-0005-0000-0000-0000F1430000}"/>
    <cellStyle name="Normal 43 2 2 2 2 3 4 2" xfId="42780" xr:uid="{00000000-0005-0000-0000-0000F2430000}"/>
    <cellStyle name="Normal 43 2 2 2 2 3 4 3" xfId="27547" xr:uid="{00000000-0005-0000-0000-0000F3430000}"/>
    <cellStyle name="Normal 43 2 2 2 2 3 5" xfId="7428" xr:uid="{00000000-0005-0000-0000-0000F4430000}"/>
    <cellStyle name="Normal 43 2 2 2 2 3 5 2" xfId="37763" xr:uid="{00000000-0005-0000-0000-0000F5430000}"/>
    <cellStyle name="Normal 43 2 2 2 2 3 5 3" xfId="22530" xr:uid="{00000000-0005-0000-0000-0000F6430000}"/>
    <cellStyle name="Normal 43 2 2 2 2 3 6" xfId="32751" xr:uid="{00000000-0005-0000-0000-0000F7430000}"/>
    <cellStyle name="Normal 43 2 2 2 2 3 7" xfId="17517" xr:uid="{00000000-0005-0000-0000-0000F8430000}"/>
    <cellStyle name="Normal 43 2 2 2 2 4" xfId="3210" xr:uid="{00000000-0005-0000-0000-0000F9430000}"/>
    <cellStyle name="Normal 43 2 2 2 2 4 2" xfId="13284" xr:uid="{00000000-0005-0000-0000-0000FA430000}"/>
    <cellStyle name="Normal 43 2 2 2 2 4 2 2" xfId="43615" xr:uid="{00000000-0005-0000-0000-0000FB430000}"/>
    <cellStyle name="Normal 43 2 2 2 2 4 2 3" xfId="28382" xr:uid="{00000000-0005-0000-0000-0000FC430000}"/>
    <cellStyle name="Normal 43 2 2 2 2 4 3" xfId="8264" xr:uid="{00000000-0005-0000-0000-0000FD430000}"/>
    <cellStyle name="Normal 43 2 2 2 2 4 3 2" xfId="38598" xr:uid="{00000000-0005-0000-0000-0000FE430000}"/>
    <cellStyle name="Normal 43 2 2 2 2 4 3 3" xfId="23365" xr:uid="{00000000-0005-0000-0000-0000FF430000}"/>
    <cellStyle name="Normal 43 2 2 2 2 4 4" xfId="33585" xr:uid="{00000000-0005-0000-0000-000000440000}"/>
    <cellStyle name="Normal 43 2 2 2 2 4 5" xfId="18352" xr:uid="{00000000-0005-0000-0000-000001440000}"/>
    <cellStyle name="Normal 43 2 2 2 2 5" xfId="4903" xr:uid="{00000000-0005-0000-0000-000002440000}"/>
    <cellStyle name="Normal 43 2 2 2 2 5 2" xfId="14955" xr:uid="{00000000-0005-0000-0000-000003440000}"/>
    <cellStyle name="Normal 43 2 2 2 2 5 2 2" xfId="45286" xr:uid="{00000000-0005-0000-0000-000004440000}"/>
    <cellStyle name="Normal 43 2 2 2 2 5 2 3" xfId="30053" xr:uid="{00000000-0005-0000-0000-000005440000}"/>
    <cellStyle name="Normal 43 2 2 2 2 5 3" xfId="9935" xr:uid="{00000000-0005-0000-0000-000006440000}"/>
    <cellStyle name="Normal 43 2 2 2 2 5 3 2" xfId="40269" xr:uid="{00000000-0005-0000-0000-000007440000}"/>
    <cellStyle name="Normal 43 2 2 2 2 5 3 3" xfId="25036" xr:uid="{00000000-0005-0000-0000-000008440000}"/>
    <cellStyle name="Normal 43 2 2 2 2 5 4" xfId="35256" xr:uid="{00000000-0005-0000-0000-000009440000}"/>
    <cellStyle name="Normal 43 2 2 2 2 5 5" xfId="20023" xr:uid="{00000000-0005-0000-0000-00000A440000}"/>
    <cellStyle name="Normal 43 2 2 2 2 6" xfId="11613" xr:uid="{00000000-0005-0000-0000-00000B440000}"/>
    <cellStyle name="Normal 43 2 2 2 2 6 2" xfId="41944" xr:uid="{00000000-0005-0000-0000-00000C440000}"/>
    <cellStyle name="Normal 43 2 2 2 2 6 3" xfId="26711" xr:uid="{00000000-0005-0000-0000-00000D440000}"/>
    <cellStyle name="Normal 43 2 2 2 2 7" xfId="6592" xr:uid="{00000000-0005-0000-0000-00000E440000}"/>
    <cellStyle name="Normal 43 2 2 2 2 7 2" xfId="36927" xr:uid="{00000000-0005-0000-0000-00000F440000}"/>
    <cellStyle name="Normal 43 2 2 2 2 7 3" xfId="21694" xr:uid="{00000000-0005-0000-0000-000010440000}"/>
    <cellStyle name="Normal 43 2 2 2 2 8" xfId="31915" xr:uid="{00000000-0005-0000-0000-000011440000}"/>
    <cellStyle name="Normal 43 2 2 2 2 9" xfId="16681" xr:uid="{00000000-0005-0000-0000-000012440000}"/>
    <cellStyle name="Normal 43 2 2 2 3" xfId="1728" xr:uid="{00000000-0005-0000-0000-000013440000}"/>
    <cellStyle name="Normal 43 2 2 2 3 2" xfId="2567" xr:uid="{00000000-0005-0000-0000-000014440000}"/>
    <cellStyle name="Normal 43 2 2 2 3 2 2" xfId="4257" xr:uid="{00000000-0005-0000-0000-000015440000}"/>
    <cellStyle name="Normal 43 2 2 2 3 2 2 2" xfId="14330" xr:uid="{00000000-0005-0000-0000-000016440000}"/>
    <cellStyle name="Normal 43 2 2 2 3 2 2 2 2" xfId="44661" xr:uid="{00000000-0005-0000-0000-000017440000}"/>
    <cellStyle name="Normal 43 2 2 2 3 2 2 2 3" xfId="29428" xr:uid="{00000000-0005-0000-0000-000018440000}"/>
    <cellStyle name="Normal 43 2 2 2 3 2 2 3" xfId="9310" xr:uid="{00000000-0005-0000-0000-000019440000}"/>
    <cellStyle name="Normal 43 2 2 2 3 2 2 3 2" xfId="39644" xr:uid="{00000000-0005-0000-0000-00001A440000}"/>
    <cellStyle name="Normal 43 2 2 2 3 2 2 3 3" xfId="24411" xr:uid="{00000000-0005-0000-0000-00001B440000}"/>
    <cellStyle name="Normal 43 2 2 2 3 2 2 4" xfId="34631" xr:uid="{00000000-0005-0000-0000-00001C440000}"/>
    <cellStyle name="Normal 43 2 2 2 3 2 2 5" xfId="19398" xr:uid="{00000000-0005-0000-0000-00001D440000}"/>
    <cellStyle name="Normal 43 2 2 2 3 2 3" xfId="5949" xr:uid="{00000000-0005-0000-0000-00001E440000}"/>
    <cellStyle name="Normal 43 2 2 2 3 2 3 2" xfId="16001" xr:uid="{00000000-0005-0000-0000-00001F440000}"/>
    <cellStyle name="Normal 43 2 2 2 3 2 3 2 2" xfId="46332" xr:uid="{00000000-0005-0000-0000-000020440000}"/>
    <cellStyle name="Normal 43 2 2 2 3 2 3 2 3" xfId="31099" xr:uid="{00000000-0005-0000-0000-000021440000}"/>
    <cellStyle name="Normal 43 2 2 2 3 2 3 3" xfId="10981" xr:uid="{00000000-0005-0000-0000-000022440000}"/>
    <cellStyle name="Normal 43 2 2 2 3 2 3 3 2" xfId="41315" xr:uid="{00000000-0005-0000-0000-000023440000}"/>
    <cellStyle name="Normal 43 2 2 2 3 2 3 3 3" xfId="26082" xr:uid="{00000000-0005-0000-0000-000024440000}"/>
    <cellStyle name="Normal 43 2 2 2 3 2 3 4" xfId="36302" xr:uid="{00000000-0005-0000-0000-000025440000}"/>
    <cellStyle name="Normal 43 2 2 2 3 2 3 5" xfId="21069" xr:uid="{00000000-0005-0000-0000-000026440000}"/>
    <cellStyle name="Normal 43 2 2 2 3 2 4" xfId="12659" xr:uid="{00000000-0005-0000-0000-000027440000}"/>
    <cellStyle name="Normal 43 2 2 2 3 2 4 2" xfId="42990" xr:uid="{00000000-0005-0000-0000-000028440000}"/>
    <cellStyle name="Normal 43 2 2 2 3 2 4 3" xfId="27757" xr:uid="{00000000-0005-0000-0000-000029440000}"/>
    <cellStyle name="Normal 43 2 2 2 3 2 5" xfId="7638" xr:uid="{00000000-0005-0000-0000-00002A440000}"/>
    <cellStyle name="Normal 43 2 2 2 3 2 5 2" xfId="37973" xr:uid="{00000000-0005-0000-0000-00002B440000}"/>
    <cellStyle name="Normal 43 2 2 2 3 2 5 3" xfId="22740" xr:uid="{00000000-0005-0000-0000-00002C440000}"/>
    <cellStyle name="Normal 43 2 2 2 3 2 6" xfId="32961" xr:uid="{00000000-0005-0000-0000-00002D440000}"/>
    <cellStyle name="Normal 43 2 2 2 3 2 7" xfId="17727" xr:uid="{00000000-0005-0000-0000-00002E440000}"/>
    <cellStyle name="Normal 43 2 2 2 3 3" xfId="3420" xr:uid="{00000000-0005-0000-0000-00002F440000}"/>
    <cellStyle name="Normal 43 2 2 2 3 3 2" xfId="13494" xr:uid="{00000000-0005-0000-0000-000030440000}"/>
    <cellStyle name="Normal 43 2 2 2 3 3 2 2" xfId="43825" xr:uid="{00000000-0005-0000-0000-000031440000}"/>
    <cellStyle name="Normal 43 2 2 2 3 3 2 3" xfId="28592" xr:uid="{00000000-0005-0000-0000-000032440000}"/>
    <cellStyle name="Normal 43 2 2 2 3 3 3" xfId="8474" xr:uid="{00000000-0005-0000-0000-000033440000}"/>
    <cellStyle name="Normal 43 2 2 2 3 3 3 2" xfId="38808" xr:uid="{00000000-0005-0000-0000-000034440000}"/>
    <cellStyle name="Normal 43 2 2 2 3 3 3 3" xfId="23575" xr:uid="{00000000-0005-0000-0000-000035440000}"/>
    <cellStyle name="Normal 43 2 2 2 3 3 4" xfId="33795" xr:uid="{00000000-0005-0000-0000-000036440000}"/>
    <cellStyle name="Normal 43 2 2 2 3 3 5" xfId="18562" xr:uid="{00000000-0005-0000-0000-000037440000}"/>
    <cellStyle name="Normal 43 2 2 2 3 4" xfId="5113" xr:uid="{00000000-0005-0000-0000-000038440000}"/>
    <cellStyle name="Normal 43 2 2 2 3 4 2" xfId="15165" xr:uid="{00000000-0005-0000-0000-000039440000}"/>
    <cellStyle name="Normal 43 2 2 2 3 4 2 2" xfId="45496" xr:uid="{00000000-0005-0000-0000-00003A440000}"/>
    <cellStyle name="Normal 43 2 2 2 3 4 2 3" xfId="30263" xr:uid="{00000000-0005-0000-0000-00003B440000}"/>
    <cellStyle name="Normal 43 2 2 2 3 4 3" xfId="10145" xr:uid="{00000000-0005-0000-0000-00003C440000}"/>
    <cellStyle name="Normal 43 2 2 2 3 4 3 2" xfId="40479" xr:uid="{00000000-0005-0000-0000-00003D440000}"/>
    <cellStyle name="Normal 43 2 2 2 3 4 3 3" xfId="25246" xr:uid="{00000000-0005-0000-0000-00003E440000}"/>
    <cellStyle name="Normal 43 2 2 2 3 4 4" xfId="35466" xr:uid="{00000000-0005-0000-0000-00003F440000}"/>
    <cellStyle name="Normal 43 2 2 2 3 4 5" xfId="20233" xr:uid="{00000000-0005-0000-0000-000040440000}"/>
    <cellStyle name="Normal 43 2 2 2 3 5" xfId="11823" xr:uid="{00000000-0005-0000-0000-000041440000}"/>
    <cellStyle name="Normal 43 2 2 2 3 5 2" xfId="42154" xr:uid="{00000000-0005-0000-0000-000042440000}"/>
    <cellStyle name="Normal 43 2 2 2 3 5 3" xfId="26921" xr:uid="{00000000-0005-0000-0000-000043440000}"/>
    <cellStyle name="Normal 43 2 2 2 3 6" xfId="6802" xr:uid="{00000000-0005-0000-0000-000044440000}"/>
    <cellStyle name="Normal 43 2 2 2 3 6 2" xfId="37137" xr:uid="{00000000-0005-0000-0000-000045440000}"/>
    <cellStyle name="Normal 43 2 2 2 3 6 3" xfId="21904" xr:uid="{00000000-0005-0000-0000-000046440000}"/>
    <cellStyle name="Normal 43 2 2 2 3 7" xfId="32125" xr:uid="{00000000-0005-0000-0000-000047440000}"/>
    <cellStyle name="Normal 43 2 2 2 3 8" xfId="16891" xr:uid="{00000000-0005-0000-0000-000048440000}"/>
    <cellStyle name="Normal 43 2 2 2 4" xfId="2149" xr:uid="{00000000-0005-0000-0000-000049440000}"/>
    <cellStyle name="Normal 43 2 2 2 4 2" xfId="3839" xr:uid="{00000000-0005-0000-0000-00004A440000}"/>
    <cellStyle name="Normal 43 2 2 2 4 2 2" xfId="13912" xr:uid="{00000000-0005-0000-0000-00004B440000}"/>
    <cellStyle name="Normal 43 2 2 2 4 2 2 2" xfId="44243" xr:uid="{00000000-0005-0000-0000-00004C440000}"/>
    <cellStyle name="Normal 43 2 2 2 4 2 2 3" xfId="29010" xr:uid="{00000000-0005-0000-0000-00004D440000}"/>
    <cellStyle name="Normal 43 2 2 2 4 2 3" xfId="8892" xr:uid="{00000000-0005-0000-0000-00004E440000}"/>
    <cellStyle name="Normal 43 2 2 2 4 2 3 2" xfId="39226" xr:uid="{00000000-0005-0000-0000-00004F440000}"/>
    <cellStyle name="Normal 43 2 2 2 4 2 3 3" xfId="23993" xr:uid="{00000000-0005-0000-0000-000050440000}"/>
    <cellStyle name="Normal 43 2 2 2 4 2 4" xfId="34213" xr:uid="{00000000-0005-0000-0000-000051440000}"/>
    <cellStyle name="Normal 43 2 2 2 4 2 5" xfId="18980" xr:uid="{00000000-0005-0000-0000-000052440000}"/>
    <cellStyle name="Normal 43 2 2 2 4 3" xfId="5531" xr:uid="{00000000-0005-0000-0000-000053440000}"/>
    <cellStyle name="Normal 43 2 2 2 4 3 2" xfId="15583" xr:uid="{00000000-0005-0000-0000-000054440000}"/>
    <cellStyle name="Normal 43 2 2 2 4 3 2 2" xfId="45914" xr:uid="{00000000-0005-0000-0000-000055440000}"/>
    <cellStyle name="Normal 43 2 2 2 4 3 2 3" xfId="30681" xr:uid="{00000000-0005-0000-0000-000056440000}"/>
    <cellStyle name="Normal 43 2 2 2 4 3 3" xfId="10563" xr:uid="{00000000-0005-0000-0000-000057440000}"/>
    <cellStyle name="Normal 43 2 2 2 4 3 3 2" xfId="40897" xr:uid="{00000000-0005-0000-0000-000058440000}"/>
    <cellStyle name="Normal 43 2 2 2 4 3 3 3" xfId="25664" xr:uid="{00000000-0005-0000-0000-000059440000}"/>
    <cellStyle name="Normal 43 2 2 2 4 3 4" xfId="35884" xr:uid="{00000000-0005-0000-0000-00005A440000}"/>
    <cellStyle name="Normal 43 2 2 2 4 3 5" xfId="20651" xr:uid="{00000000-0005-0000-0000-00005B440000}"/>
    <cellStyle name="Normal 43 2 2 2 4 4" xfId="12241" xr:uid="{00000000-0005-0000-0000-00005C440000}"/>
    <cellStyle name="Normal 43 2 2 2 4 4 2" xfId="42572" xr:uid="{00000000-0005-0000-0000-00005D440000}"/>
    <cellStyle name="Normal 43 2 2 2 4 4 3" xfId="27339" xr:uid="{00000000-0005-0000-0000-00005E440000}"/>
    <cellStyle name="Normal 43 2 2 2 4 5" xfId="7220" xr:uid="{00000000-0005-0000-0000-00005F440000}"/>
    <cellStyle name="Normal 43 2 2 2 4 5 2" xfId="37555" xr:uid="{00000000-0005-0000-0000-000060440000}"/>
    <cellStyle name="Normal 43 2 2 2 4 5 3" xfId="22322" xr:uid="{00000000-0005-0000-0000-000061440000}"/>
    <cellStyle name="Normal 43 2 2 2 4 6" xfId="32543" xr:uid="{00000000-0005-0000-0000-000062440000}"/>
    <cellStyle name="Normal 43 2 2 2 4 7" xfId="17309" xr:uid="{00000000-0005-0000-0000-000063440000}"/>
    <cellStyle name="Normal 43 2 2 2 5" xfId="3002" xr:uid="{00000000-0005-0000-0000-000064440000}"/>
    <cellStyle name="Normal 43 2 2 2 5 2" xfId="13076" xr:uid="{00000000-0005-0000-0000-000065440000}"/>
    <cellStyle name="Normal 43 2 2 2 5 2 2" xfId="43407" xr:uid="{00000000-0005-0000-0000-000066440000}"/>
    <cellStyle name="Normal 43 2 2 2 5 2 3" xfId="28174" xr:uid="{00000000-0005-0000-0000-000067440000}"/>
    <cellStyle name="Normal 43 2 2 2 5 3" xfId="8056" xr:uid="{00000000-0005-0000-0000-000068440000}"/>
    <cellStyle name="Normal 43 2 2 2 5 3 2" xfId="38390" xr:uid="{00000000-0005-0000-0000-000069440000}"/>
    <cellStyle name="Normal 43 2 2 2 5 3 3" xfId="23157" xr:uid="{00000000-0005-0000-0000-00006A440000}"/>
    <cellStyle name="Normal 43 2 2 2 5 4" xfId="33377" xr:uid="{00000000-0005-0000-0000-00006B440000}"/>
    <cellStyle name="Normal 43 2 2 2 5 5" xfId="18144" xr:uid="{00000000-0005-0000-0000-00006C440000}"/>
    <cellStyle name="Normal 43 2 2 2 6" xfId="4695" xr:uid="{00000000-0005-0000-0000-00006D440000}"/>
    <cellStyle name="Normal 43 2 2 2 6 2" xfId="14747" xr:uid="{00000000-0005-0000-0000-00006E440000}"/>
    <cellStyle name="Normal 43 2 2 2 6 2 2" xfId="45078" xr:uid="{00000000-0005-0000-0000-00006F440000}"/>
    <cellStyle name="Normal 43 2 2 2 6 2 3" xfId="29845" xr:uid="{00000000-0005-0000-0000-000070440000}"/>
    <cellStyle name="Normal 43 2 2 2 6 3" xfId="9727" xr:uid="{00000000-0005-0000-0000-000071440000}"/>
    <cellStyle name="Normal 43 2 2 2 6 3 2" xfId="40061" xr:uid="{00000000-0005-0000-0000-000072440000}"/>
    <cellStyle name="Normal 43 2 2 2 6 3 3" xfId="24828" xr:uid="{00000000-0005-0000-0000-000073440000}"/>
    <cellStyle name="Normal 43 2 2 2 6 4" xfId="35048" xr:uid="{00000000-0005-0000-0000-000074440000}"/>
    <cellStyle name="Normal 43 2 2 2 6 5" xfId="19815" xr:uid="{00000000-0005-0000-0000-000075440000}"/>
    <cellStyle name="Normal 43 2 2 2 7" xfId="11405" xr:uid="{00000000-0005-0000-0000-000076440000}"/>
    <cellStyle name="Normal 43 2 2 2 7 2" xfId="41736" xr:uid="{00000000-0005-0000-0000-000077440000}"/>
    <cellStyle name="Normal 43 2 2 2 7 3" xfId="26503" xr:uid="{00000000-0005-0000-0000-000078440000}"/>
    <cellStyle name="Normal 43 2 2 2 8" xfId="6384" xr:uid="{00000000-0005-0000-0000-000079440000}"/>
    <cellStyle name="Normal 43 2 2 2 8 2" xfId="36719" xr:uid="{00000000-0005-0000-0000-00007A440000}"/>
    <cellStyle name="Normal 43 2 2 2 8 3" xfId="21486" xr:uid="{00000000-0005-0000-0000-00007B440000}"/>
    <cellStyle name="Normal 43 2 2 2 9" xfId="31707" xr:uid="{00000000-0005-0000-0000-00007C440000}"/>
    <cellStyle name="Normal 43 2 2 3" xfId="1411" xr:uid="{00000000-0005-0000-0000-00007D440000}"/>
    <cellStyle name="Normal 43 2 2 3 2" xfId="1832" xr:uid="{00000000-0005-0000-0000-00007E440000}"/>
    <cellStyle name="Normal 43 2 2 3 2 2" xfId="2671" xr:uid="{00000000-0005-0000-0000-00007F440000}"/>
    <cellStyle name="Normal 43 2 2 3 2 2 2" xfId="4361" xr:uid="{00000000-0005-0000-0000-000080440000}"/>
    <cellStyle name="Normal 43 2 2 3 2 2 2 2" xfId="14434" xr:uid="{00000000-0005-0000-0000-000081440000}"/>
    <cellStyle name="Normal 43 2 2 3 2 2 2 2 2" xfId="44765" xr:uid="{00000000-0005-0000-0000-000082440000}"/>
    <cellStyle name="Normal 43 2 2 3 2 2 2 2 3" xfId="29532" xr:uid="{00000000-0005-0000-0000-000083440000}"/>
    <cellStyle name="Normal 43 2 2 3 2 2 2 3" xfId="9414" xr:uid="{00000000-0005-0000-0000-000084440000}"/>
    <cellStyle name="Normal 43 2 2 3 2 2 2 3 2" xfId="39748" xr:uid="{00000000-0005-0000-0000-000085440000}"/>
    <cellStyle name="Normal 43 2 2 3 2 2 2 3 3" xfId="24515" xr:uid="{00000000-0005-0000-0000-000086440000}"/>
    <cellStyle name="Normal 43 2 2 3 2 2 2 4" xfId="34735" xr:uid="{00000000-0005-0000-0000-000087440000}"/>
    <cellStyle name="Normal 43 2 2 3 2 2 2 5" xfId="19502" xr:uid="{00000000-0005-0000-0000-000088440000}"/>
    <cellStyle name="Normal 43 2 2 3 2 2 3" xfId="6053" xr:uid="{00000000-0005-0000-0000-000089440000}"/>
    <cellStyle name="Normal 43 2 2 3 2 2 3 2" xfId="16105" xr:uid="{00000000-0005-0000-0000-00008A440000}"/>
    <cellStyle name="Normal 43 2 2 3 2 2 3 2 2" xfId="46436" xr:uid="{00000000-0005-0000-0000-00008B440000}"/>
    <cellStyle name="Normal 43 2 2 3 2 2 3 2 3" xfId="31203" xr:uid="{00000000-0005-0000-0000-00008C440000}"/>
    <cellStyle name="Normal 43 2 2 3 2 2 3 3" xfId="11085" xr:uid="{00000000-0005-0000-0000-00008D440000}"/>
    <cellStyle name="Normal 43 2 2 3 2 2 3 3 2" xfId="41419" xr:uid="{00000000-0005-0000-0000-00008E440000}"/>
    <cellStyle name="Normal 43 2 2 3 2 2 3 3 3" xfId="26186" xr:uid="{00000000-0005-0000-0000-00008F440000}"/>
    <cellStyle name="Normal 43 2 2 3 2 2 3 4" xfId="36406" xr:uid="{00000000-0005-0000-0000-000090440000}"/>
    <cellStyle name="Normal 43 2 2 3 2 2 3 5" xfId="21173" xr:uid="{00000000-0005-0000-0000-000091440000}"/>
    <cellStyle name="Normal 43 2 2 3 2 2 4" xfId="12763" xr:uid="{00000000-0005-0000-0000-000092440000}"/>
    <cellStyle name="Normal 43 2 2 3 2 2 4 2" xfId="43094" xr:uid="{00000000-0005-0000-0000-000093440000}"/>
    <cellStyle name="Normal 43 2 2 3 2 2 4 3" xfId="27861" xr:uid="{00000000-0005-0000-0000-000094440000}"/>
    <cellStyle name="Normal 43 2 2 3 2 2 5" xfId="7742" xr:uid="{00000000-0005-0000-0000-000095440000}"/>
    <cellStyle name="Normal 43 2 2 3 2 2 5 2" xfId="38077" xr:uid="{00000000-0005-0000-0000-000096440000}"/>
    <cellStyle name="Normal 43 2 2 3 2 2 5 3" xfId="22844" xr:uid="{00000000-0005-0000-0000-000097440000}"/>
    <cellStyle name="Normal 43 2 2 3 2 2 6" xfId="33065" xr:uid="{00000000-0005-0000-0000-000098440000}"/>
    <cellStyle name="Normal 43 2 2 3 2 2 7" xfId="17831" xr:uid="{00000000-0005-0000-0000-000099440000}"/>
    <cellStyle name="Normal 43 2 2 3 2 3" xfId="3524" xr:uid="{00000000-0005-0000-0000-00009A440000}"/>
    <cellStyle name="Normal 43 2 2 3 2 3 2" xfId="13598" xr:uid="{00000000-0005-0000-0000-00009B440000}"/>
    <cellStyle name="Normal 43 2 2 3 2 3 2 2" xfId="43929" xr:uid="{00000000-0005-0000-0000-00009C440000}"/>
    <cellStyle name="Normal 43 2 2 3 2 3 2 3" xfId="28696" xr:uid="{00000000-0005-0000-0000-00009D440000}"/>
    <cellStyle name="Normal 43 2 2 3 2 3 3" xfId="8578" xr:uid="{00000000-0005-0000-0000-00009E440000}"/>
    <cellStyle name="Normal 43 2 2 3 2 3 3 2" xfId="38912" xr:uid="{00000000-0005-0000-0000-00009F440000}"/>
    <cellStyle name="Normal 43 2 2 3 2 3 3 3" xfId="23679" xr:uid="{00000000-0005-0000-0000-0000A0440000}"/>
    <cellStyle name="Normal 43 2 2 3 2 3 4" xfId="33899" xr:uid="{00000000-0005-0000-0000-0000A1440000}"/>
    <cellStyle name="Normal 43 2 2 3 2 3 5" xfId="18666" xr:uid="{00000000-0005-0000-0000-0000A2440000}"/>
    <cellStyle name="Normal 43 2 2 3 2 4" xfId="5217" xr:uid="{00000000-0005-0000-0000-0000A3440000}"/>
    <cellStyle name="Normal 43 2 2 3 2 4 2" xfId="15269" xr:uid="{00000000-0005-0000-0000-0000A4440000}"/>
    <cellStyle name="Normal 43 2 2 3 2 4 2 2" xfId="45600" xr:uid="{00000000-0005-0000-0000-0000A5440000}"/>
    <cellStyle name="Normal 43 2 2 3 2 4 2 3" xfId="30367" xr:uid="{00000000-0005-0000-0000-0000A6440000}"/>
    <cellStyle name="Normal 43 2 2 3 2 4 3" xfId="10249" xr:uid="{00000000-0005-0000-0000-0000A7440000}"/>
    <cellStyle name="Normal 43 2 2 3 2 4 3 2" xfId="40583" xr:uid="{00000000-0005-0000-0000-0000A8440000}"/>
    <cellStyle name="Normal 43 2 2 3 2 4 3 3" xfId="25350" xr:uid="{00000000-0005-0000-0000-0000A9440000}"/>
    <cellStyle name="Normal 43 2 2 3 2 4 4" xfId="35570" xr:uid="{00000000-0005-0000-0000-0000AA440000}"/>
    <cellStyle name="Normal 43 2 2 3 2 4 5" xfId="20337" xr:uid="{00000000-0005-0000-0000-0000AB440000}"/>
    <cellStyle name="Normal 43 2 2 3 2 5" xfId="11927" xr:uid="{00000000-0005-0000-0000-0000AC440000}"/>
    <cellStyle name="Normal 43 2 2 3 2 5 2" xfId="42258" xr:uid="{00000000-0005-0000-0000-0000AD440000}"/>
    <cellStyle name="Normal 43 2 2 3 2 5 3" xfId="27025" xr:uid="{00000000-0005-0000-0000-0000AE440000}"/>
    <cellStyle name="Normal 43 2 2 3 2 6" xfId="6906" xr:uid="{00000000-0005-0000-0000-0000AF440000}"/>
    <cellStyle name="Normal 43 2 2 3 2 6 2" xfId="37241" xr:uid="{00000000-0005-0000-0000-0000B0440000}"/>
    <cellStyle name="Normal 43 2 2 3 2 6 3" xfId="22008" xr:uid="{00000000-0005-0000-0000-0000B1440000}"/>
    <cellStyle name="Normal 43 2 2 3 2 7" xfId="32229" xr:uid="{00000000-0005-0000-0000-0000B2440000}"/>
    <cellStyle name="Normal 43 2 2 3 2 8" xfId="16995" xr:uid="{00000000-0005-0000-0000-0000B3440000}"/>
    <cellStyle name="Normal 43 2 2 3 3" xfId="2253" xr:uid="{00000000-0005-0000-0000-0000B4440000}"/>
    <cellStyle name="Normal 43 2 2 3 3 2" xfId="3943" xr:uid="{00000000-0005-0000-0000-0000B5440000}"/>
    <cellStyle name="Normal 43 2 2 3 3 2 2" xfId="14016" xr:uid="{00000000-0005-0000-0000-0000B6440000}"/>
    <cellStyle name="Normal 43 2 2 3 3 2 2 2" xfId="44347" xr:uid="{00000000-0005-0000-0000-0000B7440000}"/>
    <cellStyle name="Normal 43 2 2 3 3 2 2 3" xfId="29114" xr:uid="{00000000-0005-0000-0000-0000B8440000}"/>
    <cellStyle name="Normal 43 2 2 3 3 2 3" xfId="8996" xr:uid="{00000000-0005-0000-0000-0000B9440000}"/>
    <cellStyle name="Normal 43 2 2 3 3 2 3 2" xfId="39330" xr:uid="{00000000-0005-0000-0000-0000BA440000}"/>
    <cellStyle name="Normal 43 2 2 3 3 2 3 3" xfId="24097" xr:uid="{00000000-0005-0000-0000-0000BB440000}"/>
    <cellStyle name="Normal 43 2 2 3 3 2 4" xfId="34317" xr:uid="{00000000-0005-0000-0000-0000BC440000}"/>
    <cellStyle name="Normal 43 2 2 3 3 2 5" xfId="19084" xr:uid="{00000000-0005-0000-0000-0000BD440000}"/>
    <cellStyle name="Normal 43 2 2 3 3 3" xfId="5635" xr:uid="{00000000-0005-0000-0000-0000BE440000}"/>
    <cellStyle name="Normal 43 2 2 3 3 3 2" xfId="15687" xr:uid="{00000000-0005-0000-0000-0000BF440000}"/>
    <cellStyle name="Normal 43 2 2 3 3 3 2 2" xfId="46018" xr:uid="{00000000-0005-0000-0000-0000C0440000}"/>
    <cellStyle name="Normal 43 2 2 3 3 3 2 3" xfId="30785" xr:uid="{00000000-0005-0000-0000-0000C1440000}"/>
    <cellStyle name="Normal 43 2 2 3 3 3 3" xfId="10667" xr:uid="{00000000-0005-0000-0000-0000C2440000}"/>
    <cellStyle name="Normal 43 2 2 3 3 3 3 2" xfId="41001" xr:uid="{00000000-0005-0000-0000-0000C3440000}"/>
    <cellStyle name="Normal 43 2 2 3 3 3 3 3" xfId="25768" xr:uid="{00000000-0005-0000-0000-0000C4440000}"/>
    <cellStyle name="Normal 43 2 2 3 3 3 4" xfId="35988" xr:uid="{00000000-0005-0000-0000-0000C5440000}"/>
    <cellStyle name="Normal 43 2 2 3 3 3 5" xfId="20755" xr:uid="{00000000-0005-0000-0000-0000C6440000}"/>
    <cellStyle name="Normal 43 2 2 3 3 4" xfId="12345" xr:uid="{00000000-0005-0000-0000-0000C7440000}"/>
    <cellStyle name="Normal 43 2 2 3 3 4 2" xfId="42676" xr:uid="{00000000-0005-0000-0000-0000C8440000}"/>
    <cellStyle name="Normal 43 2 2 3 3 4 3" xfId="27443" xr:uid="{00000000-0005-0000-0000-0000C9440000}"/>
    <cellStyle name="Normal 43 2 2 3 3 5" xfId="7324" xr:uid="{00000000-0005-0000-0000-0000CA440000}"/>
    <cellStyle name="Normal 43 2 2 3 3 5 2" xfId="37659" xr:uid="{00000000-0005-0000-0000-0000CB440000}"/>
    <cellStyle name="Normal 43 2 2 3 3 5 3" xfId="22426" xr:uid="{00000000-0005-0000-0000-0000CC440000}"/>
    <cellStyle name="Normal 43 2 2 3 3 6" xfId="32647" xr:uid="{00000000-0005-0000-0000-0000CD440000}"/>
    <cellStyle name="Normal 43 2 2 3 3 7" xfId="17413" xr:uid="{00000000-0005-0000-0000-0000CE440000}"/>
    <cellStyle name="Normal 43 2 2 3 4" xfId="3106" xr:uid="{00000000-0005-0000-0000-0000CF440000}"/>
    <cellStyle name="Normal 43 2 2 3 4 2" xfId="13180" xr:uid="{00000000-0005-0000-0000-0000D0440000}"/>
    <cellStyle name="Normal 43 2 2 3 4 2 2" xfId="43511" xr:uid="{00000000-0005-0000-0000-0000D1440000}"/>
    <cellStyle name="Normal 43 2 2 3 4 2 3" xfId="28278" xr:uid="{00000000-0005-0000-0000-0000D2440000}"/>
    <cellStyle name="Normal 43 2 2 3 4 3" xfId="8160" xr:uid="{00000000-0005-0000-0000-0000D3440000}"/>
    <cellStyle name="Normal 43 2 2 3 4 3 2" xfId="38494" xr:uid="{00000000-0005-0000-0000-0000D4440000}"/>
    <cellStyle name="Normal 43 2 2 3 4 3 3" xfId="23261" xr:uid="{00000000-0005-0000-0000-0000D5440000}"/>
    <cellStyle name="Normal 43 2 2 3 4 4" xfId="33481" xr:uid="{00000000-0005-0000-0000-0000D6440000}"/>
    <cellStyle name="Normal 43 2 2 3 4 5" xfId="18248" xr:uid="{00000000-0005-0000-0000-0000D7440000}"/>
    <cellStyle name="Normal 43 2 2 3 5" xfId="4799" xr:uid="{00000000-0005-0000-0000-0000D8440000}"/>
    <cellStyle name="Normal 43 2 2 3 5 2" xfId="14851" xr:uid="{00000000-0005-0000-0000-0000D9440000}"/>
    <cellStyle name="Normal 43 2 2 3 5 2 2" xfId="45182" xr:uid="{00000000-0005-0000-0000-0000DA440000}"/>
    <cellStyle name="Normal 43 2 2 3 5 2 3" xfId="29949" xr:uid="{00000000-0005-0000-0000-0000DB440000}"/>
    <cellStyle name="Normal 43 2 2 3 5 3" xfId="9831" xr:uid="{00000000-0005-0000-0000-0000DC440000}"/>
    <cellStyle name="Normal 43 2 2 3 5 3 2" xfId="40165" xr:uid="{00000000-0005-0000-0000-0000DD440000}"/>
    <cellStyle name="Normal 43 2 2 3 5 3 3" xfId="24932" xr:uid="{00000000-0005-0000-0000-0000DE440000}"/>
    <cellStyle name="Normal 43 2 2 3 5 4" xfId="35152" xr:uid="{00000000-0005-0000-0000-0000DF440000}"/>
    <cellStyle name="Normal 43 2 2 3 5 5" xfId="19919" xr:uid="{00000000-0005-0000-0000-0000E0440000}"/>
    <cellStyle name="Normal 43 2 2 3 6" xfId="11509" xr:uid="{00000000-0005-0000-0000-0000E1440000}"/>
    <cellStyle name="Normal 43 2 2 3 6 2" xfId="41840" xr:uid="{00000000-0005-0000-0000-0000E2440000}"/>
    <cellStyle name="Normal 43 2 2 3 6 3" xfId="26607" xr:uid="{00000000-0005-0000-0000-0000E3440000}"/>
    <cellStyle name="Normal 43 2 2 3 7" xfId="6488" xr:uid="{00000000-0005-0000-0000-0000E4440000}"/>
    <cellStyle name="Normal 43 2 2 3 7 2" xfId="36823" xr:uid="{00000000-0005-0000-0000-0000E5440000}"/>
    <cellStyle name="Normal 43 2 2 3 7 3" xfId="21590" xr:uid="{00000000-0005-0000-0000-0000E6440000}"/>
    <cellStyle name="Normal 43 2 2 3 8" xfId="31811" xr:uid="{00000000-0005-0000-0000-0000E7440000}"/>
    <cellStyle name="Normal 43 2 2 3 9" xfId="16577" xr:uid="{00000000-0005-0000-0000-0000E8440000}"/>
    <cellStyle name="Normal 43 2 2 4" xfId="1624" xr:uid="{00000000-0005-0000-0000-0000E9440000}"/>
    <cellStyle name="Normal 43 2 2 4 2" xfId="2463" xr:uid="{00000000-0005-0000-0000-0000EA440000}"/>
    <cellStyle name="Normal 43 2 2 4 2 2" xfId="4153" xr:uid="{00000000-0005-0000-0000-0000EB440000}"/>
    <cellStyle name="Normal 43 2 2 4 2 2 2" xfId="14226" xr:uid="{00000000-0005-0000-0000-0000EC440000}"/>
    <cellStyle name="Normal 43 2 2 4 2 2 2 2" xfId="44557" xr:uid="{00000000-0005-0000-0000-0000ED440000}"/>
    <cellStyle name="Normal 43 2 2 4 2 2 2 3" xfId="29324" xr:uid="{00000000-0005-0000-0000-0000EE440000}"/>
    <cellStyle name="Normal 43 2 2 4 2 2 3" xfId="9206" xr:uid="{00000000-0005-0000-0000-0000EF440000}"/>
    <cellStyle name="Normal 43 2 2 4 2 2 3 2" xfId="39540" xr:uid="{00000000-0005-0000-0000-0000F0440000}"/>
    <cellStyle name="Normal 43 2 2 4 2 2 3 3" xfId="24307" xr:uid="{00000000-0005-0000-0000-0000F1440000}"/>
    <cellStyle name="Normal 43 2 2 4 2 2 4" xfId="34527" xr:uid="{00000000-0005-0000-0000-0000F2440000}"/>
    <cellStyle name="Normal 43 2 2 4 2 2 5" xfId="19294" xr:uid="{00000000-0005-0000-0000-0000F3440000}"/>
    <cellStyle name="Normal 43 2 2 4 2 3" xfId="5845" xr:uid="{00000000-0005-0000-0000-0000F4440000}"/>
    <cellStyle name="Normal 43 2 2 4 2 3 2" xfId="15897" xr:uid="{00000000-0005-0000-0000-0000F5440000}"/>
    <cellStyle name="Normal 43 2 2 4 2 3 2 2" xfId="46228" xr:uid="{00000000-0005-0000-0000-0000F6440000}"/>
    <cellStyle name="Normal 43 2 2 4 2 3 2 3" xfId="30995" xr:uid="{00000000-0005-0000-0000-0000F7440000}"/>
    <cellStyle name="Normal 43 2 2 4 2 3 3" xfId="10877" xr:uid="{00000000-0005-0000-0000-0000F8440000}"/>
    <cellStyle name="Normal 43 2 2 4 2 3 3 2" xfId="41211" xr:uid="{00000000-0005-0000-0000-0000F9440000}"/>
    <cellStyle name="Normal 43 2 2 4 2 3 3 3" xfId="25978" xr:uid="{00000000-0005-0000-0000-0000FA440000}"/>
    <cellStyle name="Normal 43 2 2 4 2 3 4" xfId="36198" xr:uid="{00000000-0005-0000-0000-0000FB440000}"/>
    <cellStyle name="Normal 43 2 2 4 2 3 5" xfId="20965" xr:uid="{00000000-0005-0000-0000-0000FC440000}"/>
    <cellStyle name="Normal 43 2 2 4 2 4" xfId="12555" xr:uid="{00000000-0005-0000-0000-0000FD440000}"/>
    <cellStyle name="Normal 43 2 2 4 2 4 2" xfId="42886" xr:uid="{00000000-0005-0000-0000-0000FE440000}"/>
    <cellStyle name="Normal 43 2 2 4 2 4 3" xfId="27653" xr:uid="{00000000-0005-0000-0000-0000FF440000}"/>
    <cellStyle name="Normal 43 2 2 4 2 5" xfId="7534" xr:uid="{00000000-0005-0000-0000-000000450000}"/>
    <cellStyle name="Normal 43 2 2 4 2 5 2" xfId="37869" xr:uid="{00000000-0005-0000-0000-000001450000}"/>
    <cellStyle name="Normal 43 2 2 4 2 5 3" xfId="22636" xr:uid="{00000000-0005-0000-0000-000002450000}"/>
    <cellStyle name="Normal 43 2 2 4 2 6" xfId="32857" xr:uid="{00000000-0005-0000-0000-000003450000}"/>
    <cellStyle name="Normal 43 2 2 4 2 7" xfId="17623" xr:uid="{00000000-0005-0000-0000-000004450000}"/>
    <cellStyle name="Normal 43 2 2 4 3" xfId="3316" xr:uid="{00000000-0005-0000-0000-000005450000}"/>
    <cellStyle name="Normal 43 2 2 4 3 2" xfId="13390" xr:uid="{00000000-0005-0000-0000-000006450000}"/>
    <cellStyle name="Normal 43 2 2 4 3 2 2" xfId="43721" xr:uid="{00000000-0005-0000-0000-000007450000}"/>
    <cellStyle name="Normal 43 2 2 4 3 2 3" xfId="28488" xr:uid="{00000000-0005-0000-0000-000008450000}"/>
    <cellStyle name="Normal 43 2 2 4 3 3" xfId="8370" xr:uid="{00000000-0005-0000-0000-000009450000}"/>
    <cellStyle name="Normal 43 2 2 4 3 3 2" xfId="38704" xr:uid="{00000000-0005-0000-0000-00000A450000}"/>
    <cellStyle name="Normal 43 2 2 4 3 3 3" xfId="23471" xr:uid="{00000000-0005-0000-0000-00000B450000}"/>
    <cellStyle name="Normal 43 2 2 4 3 4" xfId="33691" xr:uid="{00000000-0005-0000-0000-00000C450000}"/>
    <cellStyle name="Normal 43 2 2 4 3 5" xfId="18458" xr:uid="{00000000-0005-0000-0000-00000D450000}"/>
    <cellStyle name="Normal 43 2 2 4 4" xfId="5009" xr:uid="{00000000-0005-0000-0000-00000E450000}"/>
    <cellStyle name="Normal 43 2 2 4 4 2" xfId="15061" xr:uid="{00000000-0005-0000-0000-00000F450000}"/>
    <cellStyle name="Normal 43 2 2 4 4 2 2" xfId="45392" xr:uid="{00000000-0005-0000-0000-000010450000}"/>
    <cellStyle name="Normal 43 2 2 4 4 2 3" xfId="30159" xr:uid="{00000000-0005-0000-0000-000011450000}"/>
    <cellStyle name="Normal 43 2 2 4 4 3" xfId="10041" xr:uid="{00000000-0005-0000-0000-000012450000}"/>
    <cellStyle name="Normal 43 2 2 4 4 3 2" xfId="40375" xr:uid="{00000000-0005-0000-0000-000013450000}"/>
    <cellStyle name="Normal 43 2 2 4 4 3 3" xfId="25142" xr:uid="{00000000-0005-0000-0000-000014450000}"/>
    <cellStyle name="Normal 43 2 2 4 4 4" xfId="35362" xr:uid="{00000000-0005-0000-0000-000015450000}"/>
    <cellStyle name="Normal 43 2 2 4 4 5" xfId="20129" xr:uid="{00000000-0005-0000-0000-000016450000}"/>
    <cellStyle name="Normal 43 2 2 4 5" xfId="11719" xr:uid="{00000000-0005-0000-0000-000017450000}"/>
    <cellStyle name="Normal 43 2 2 4 5 2" xfId="42050" xr:uid="{00000000-0005-0000-0000-000018450000}"/>
    <cellStyle name="Normal 43 2 2 4 5 3" xfId="26817" xr:uid="{00000000-0005-0000-0000-000019450000}"/>
    <cellStyle name="Normal 43 2 2 4 6" xfId="6698" xr:uid="{00000000-0005-0000-0000-00001A450000}"/>
    <cellStyle name="Normal 43 2 2 4 6 2" xfId="37033" xr:uid="{00000000-0005-0000-0000-00001B450000}"/>
    <cellStyle name="Normal 43 2 2 4 6 3" xfId="21800" xr:uid="{00000000-0005-0000-0000-00001C450000}"/>
    <cellStyle name="Normal 43 2 2 4 7" xfId="32021" xr:uid="{00000000-0005-0000-0000-00001D450000}"/>
    <cellStyle name="Normal 43 2 2 4 8" xfId="16787" xr:uid="{00000000-0005-0000-0000-00001E450000}"/>
    <cellStyle name="Normal 43 2 2 5" xfId="2045" xr:uid="{00000000-0005-0000-0000-00001F450000}"/>
    <cellStyle name="Normal 43 2 2 5 2" xfId="3735" xr:uid="{00000000-0005-0000-0000-000020450000}"/>
    <cellStyle name="Normal 43 2 2 5 2 2" xfId="13808" xr:uid="{00000000-0005-0000-0000-000021450000}"/>
    <cellStyle name="Normal 43 2 2 5 2 2 2" xfId="44139" xr:uid="{00000000-0005-0000-0000-000022450000}"/>
    <cellStyle name="Normal 43 2 2 5 2 2 3" xfId="28906" xr:uid="{00000000-0005-0000-0000-000023450000}"/>
    <cellStyle name="Normal 43 2 2 5 2 3" xfId="8788" xr:uid="{00000000-0005-0000-0000-000024450000}"/>
    <cellStyle name="Normal 43 2 2 5 2 3 2" xfId="39122" xr:uid="{00000000-0005-0000-0000-000025450000}"/>
    <cellStyle name="Normal 43 2 2 5 2 3 3" xfId="23889" xr:uid="{00000000-0005-0000-0000-000026450000}"/>
    <cellStyle name="Normal 43 2 2 5 2 4" xfId="34109" xr:uid="{00000000-0005-0000-0000-000027450000}"/>
    <cellStyle name="Normal 43 2 2 5 2 5" xfId="18876" xr:uid="{00000000-0005-0000-0000-000028450000}"/>
    <cellStyle name="Normal 43 2 2 5 3" xfId="5427" xr:uid="{00000000-0005-0000-0000-000029450000}"/>
    <cellStyle name="Normal 43 2 2 5 3 2" xfId="15479" xr:uid="{00000000-0005-0000-0000-00002A450000}"/>
    <cellStyle name="Normal 43 2 2 5 3 2 2" xfId="45810" xr:uid="{00000000-0005-0000-0000-00002B450000}"/>
    <cellStyle name="Normal 43 2 2 5 3 2 3" xfId="30577" xr:uid="{00000000-0005-0000-0000-00002C450000}"/>
    <cellStyle name="Normal 43 2 2 5 3 3" xfId="10459" xr:uid="{00000000-0005-0000-0000-00002D450000}"/>
    <cellStyle name="Normal 43 2 2 5 3 3 2" xfId="40793" xr:uid="{00000000-0005-0000-0000-00002E450000}"/>
    <cellStyle name="Normal 43 2 2 5 3 3 3" xfId="25560" xr:uid="{00000000-0005-0000-0000-00002F450000}"/>
    <cellStyle name="Normal 43 2 2 5 3 4" xfId="35780" xr:uid="{00000000-0005-0000-0000-000030450000}"/>
    <cellStyle name="Normal 43 2 2 5 3 5" xfId="20547" xr:uid="{00000000-0005-0000-0000-000031450000}"/>
    <cellStyle name="Normal 43 2 2 5 4" xfId="12137" xr:uid="{00000000-0005-0000-0000-000032450000}"/>
    <cellStyle name="Normal 43 2 2 5 4 2" xfId="42468" xr:uid="{00000000-0005-0000-0000-000033450000}"/>
    <cellStyle name="Normal 43 2 2 5 4 3" xfId="27235" xr:uid="{00000000-0005-0000-0000-000034450000}"/>
    <cellStyle name="Normal 43 2 2 5 5" xfId="7116" xr:uid="{00000000-0005-0000-0000-000035450000}"/>
    <cellStyle name="Normal 43 2 2 5 5 2" xfId="37451" xr:uid="{00000000-0005-0000-0000-000036450000}"/>
    <cellStyle name="Normal 43 2 2 5 5 3" xfId="22218" xr:uid="{00000000-0005-0000-0000-000037450000}"/>
    <cellStyle name="Normal 43 2 2 5 6" xfId="32439" xr:uid="{00000000-0005-0000-0000-000038450000}"/>
    <cellStyle name="Normal 43 2 2 5 7" xfId="17205" xr:uid="{00000000-0005-0000-0000-000039450000}"/>
    <cellStyle name="Normal 43 2 2 6" xfId="2898" xr:uid="{00000000-0005-0000-0000-00003A450000}"/>
    <cellStyle name="Normal 43 2 2 6 2" xfId="12972" xr:uid="{00000000-0005-0000-0000-00003B450000}"/>
    <cellStyle name="Normal 43 2 2 6 2 2" xfId="43303" xr:uid="{00000000-0005-0000-0000-00003C450000}"/>
    <cellStyle name="Normal 43 2 2 6 2 3" xfId="28070" xr:uid="{00000000-0005-0000-0000-00003D450000}"/>
    <cellStyle name="Normal 43 2 2 6 3" xfId="7952" xr:uid="{00000000-0005-0000-0000-00003E450000}"/>
    <cellStyle name="Normal 43 2 2 6 3 2" xfId="38286" xr:uid="{00000000-0005-0000-0000-00003F450000}"/>
    <cellStyle name="Normal 43 2 2 6 3 3" xfId="23053" xr:uid="{00000000-0005-0000-0000-000040450000}"/>
    <cellStyle name="Normal 43 2 2 6 4" xfId="33273" xr:uid="{00000000-0005-0000-0000-000041450000}"/>
    <cellStyle name="Normal 43 2 2 6 5" xfId="18040" xr:uid="{00000000-0005-0000-0000-000042450000}"/>
    <cellStyle name="Normal 43 2 2 7" xfId="4591" xr:uid="{00000000-0005-0000-0000-000043450000}"/>
    <cellStyle name="Normal 43 2 2 7 2" xfId="14643" xr:uid="{00000000-0005-0000-0000-000044450000}"/>
    <cellStyle name="Normal 43 2 2 7 2 2" xfId="44974" xr:uid="{00000000-0005-0000-0000-000045450000}"/>
    <cellStyle name="Normal 43 2 2 7 2 3" xfId="29741" xr:uid="{00000000-0005-0000-0000-000046450000}"/>
    <cellStyle name="Normal 43 2 2 7 3" xfId="9623" xr:uid="{00000000-0005-0000-0000-000047450000}"/>
    <cellStyle name="Normal 43 2 2 7 3 2" xfId="39957" xr:uid="{00000000-0005-0000-0000-000048450000}"/>
    <cellStyle name="Normal 43 2 2 7 3 3" xfId="24724" xr:uid="{00000000-0005-0000-0000-000049450000}"/>
    <cellStyle name="Normal 43 2 2 7 4" xfId="34944" xr:uid="{00000000-0005-0000-0000-00004A450000}"/>
    <cellStyle name="Normal 43 2 2 7 5" xfId="19711" xr:uid="{00000000-0005-0000-0000-00004B450000}"/>
    <cellStyle name="Normal 43 2 2 8" xfId="11301" xr:uid="{00000000-0005-0000-0000-00004C450000}"/>
    <cellStyle name="Normal 43 2 2 8 2" xfId="41632" xr:uid="{00000000-0005-0000-0000-00004D450000}"/>
    <cellStyle name="Normal 43 2 2 8 3" xfId="26399" xr:uid="{00000000-0005-0000-0000-00004E450000}"/>
    <cellStyle name="Normal 43 2 2 9" xfId="6280" xr:uid="{00000000-0005-0000-0000-00004F450000}"/>
    <cellStyle name="Normal 43 2 2 9 2" xfId="36615" xr:uid="{00000000-0005-0000-0000-000050450000}"/>
    <cellStyle name="Normal 43 2 2 9 3" xfId="21382" xr:uid="{00000000-0005-0000-0000-000051450000}"/>
    <cellStyle name="Normal 43 2 3" xfId="1244" xr:uid="{00000000-0005-0000-0000-000052450000}"/>
    <cellStyle name="Normal 43 2 3 10" xfId="16421" xr:uid="{00000000-0005-0000-0000-000053450000}"/>
    <cellStyle name="Normal 43 2 3 2" xfId="1463" xr:uid="{00000000-0005-0000-0000-000054450000}"/>
    <cellStyle name="Normal 43 2 3 2 2" xfId="1884" xr:uid="{00000000-0005-0000-0000-000055450000}"/>
    <cellStyle name="Normal 43 2 3 2 2 2" xfId="2723" xr:uid="{00000000-0005-0000-0000-000056450000}"/>
    <cellStyle name="Normal 43 2 3 2 2 2 2" xfId="4413" xr:uid="{00000000-0005-0000-0000-000057450000}"/>
    <cellStyle name="Normal 43 2 3 2 2 2 2 2" xfId="14486" xr:uid="{00000000-0005-0000-0000-000058450000}"/>
    <cellStyle name="Normal 43 2 3 2 2 2 2 2 2" xfId="44817" xr:uid="{00000000-0005-0000-0000-000059450000}"/>
    <cellStyle name="Normal 43 2 3 2 2 2 2 2 3" xfId="29584" xr:uid="{00000000-0005-0000-0000-00005A450000}"/>
    <cellStyle name="Normal 43 2 3 2 2 2 2 3" xfId="9466" xr:uid="{00000000-0005-0000-0000-00005B450000}"/>
    <cellStyle name="Normal 43 2 3 2 2 2 2 3 2" xfId="39800" xr:uid="{00000000-0005-0000-0000-00005C450000}"/>
    <cellStyle name="Normal 43 2 3 2 2 2 2 3 3" xfId="24567" xr:uid="{00000000-0005-0000-0000-00005D450000}"/>
    <cellStyle name="Normal 43 2 3 2 2 2 2 4" xfId="34787" xr:uid="{00000000-0005-0000-0000-00005E450000}"/>
    <cellStyle name="Normal 43 2 3 2 2 2 2 5" xfId="19554" xr:uid="{00000000-0005-0000-0000-00005F450000}"/>
    <cellStyle name="Normal 43 2 3 2 2 2 3" xfId="6105" xr:uid="{00000000-0005-0000-0000-000060450000}"/>
    <cellStyle name="Normal 43 2 3 2 2 2 3 2" xfId="16157" xr:uid="{00000000-0005-0000-0000-000061450000}"/>
    <cellStyle name="Normal 43 2 3 2 2 2 3 2 2" xfId="46488" xr:uid="{00000000-0005-0000-0000-000062450000}"/>
    <cellStyle name="Normal 43 2 3 2 2 2 3 2 3" xfId="31255" xr:uid="{00000000-0005-0000-0000-000063450000}"/>
    <cellStyle name="Normal 43 2 3 2 2 2 3 3" xfId="11137" xr:uid="{00000000-0005-0000-0000-000064450000}"/>
    <cellStyle name="Normal 43 2 3 2 2 2 3 3 2" xfId="41471" xr:uid="{00000000-0005-0000-0000-000065450000}"/>
    <cellStyle name="Normal 43 2 3 2 2 2 3 3 3" xfId="26238" xr:uid="{00000000-0005-0000-0000-000066450000}"/>
    <cellStyle name="Normal 43 2 3 2 2 2 3 4" xfId="36458" xr:uid="{00000000-0005-0000-0000-000067450000}"/>
    <cellStyle name="Normal 43 2 3 2 2 2 3 5" xfId="21225" xr:uid="{00000000-0005-0000-0000-000068450000}"/>
    <cellStyle name="Normal 43 2 3 2 2 2 4" xfId="12815" xr:uid="{00000000-0005-0000-0000-000069450000}"/>
    <cellStyle name="Normal 43 2 3 2 2 2 4 2" xfId="43146" xr:uid="{00000000-0005-0000-0000-00006A450000}"/>
    <cellStyle name="Normal 43 2 3 2 2 2 4 3" xfId="27913" xr:uid="{00000000-0005-0000-0000-00006B450000}"/>
    <cellStyle name="Normal 43 2 3 2 2 2 5" xfId="7794" xr:uid="{00000000-0005-0000-0000-00006C450000}"/>
    <cellStyle name="Normal 43 2 3 2 2 2 5 2" xfId="38129" xr:uid="{00000000-0005-0000-0000-00006D450000}"/>
    <cellStyle name="Normal 43 2 3 2 2 2 5 3" xfId="22896" xr:uid="{00000000-0005-0000-0000-00006E450000}"/>
    <cellStyle name="Normal 43 2 3 2 2 2 6" xfId="33117" xr:uid="{00000000-0005-0000-0000-00006F450000}"/>
    <cellStyle name="Normal 43 2 3 2 2 2 7" xfId="17883" xr:uid="{00000000-0005-0000-0000-000070450000}"/>
    <cellStyle name="Normal 43 2 3 2 2 3" xfId="3576" xr:uid="{00000000-0005-0000-0000-000071450000}"/>
    <cellStyle name="Normal 43 2 3 2 2 3 2" xfId="13650" xr:uid="{00000000-0005-0000-0000-000072450000}"/>
    <cellStyle name="Normal 43 2 3 2 2 3 2 2" xfId="43981" xr:uid="{00000000-0005-0000-0000-000073450000}"/>
    <cellStyle name="Normal 43 2 3 2 2 3 2 3" xfId="28748" xr:uid="{00000000-0005-0000-0000-000074450000}"/>
    <cellStyle name="Normal 43 2 3 2 2 3 3" xfId="8630" xr:uid="{00000000-0005-0000-0000-000075450000}"/>
    <cellStyle name="Normal 43 2 3 2 2 3 3 2" xfId="38964" xr:uid="{00000000-0005-0000-0000-000076450000}"/>
    <cellStyle name="Normal 43 2 3 2 2 3 3 3" xfId="23731" xr:uid="{00000000-0005-0000-0000-000077450000}"/>
    <cellStyle name="Normal 43 2 3 2 2 3 4" xfId="33951" xr:uid="{00000000-0005-0000-0000-000078450000}"/>
    <cellStyle name="Normal 43 2 3 2 2 3 5" xfId="18718" xr:uid="{00000000-0005-0000-0000-000079450000}"/>
    <cellStyle name="Normal 43 2 3 2 2 4" xfId="5269" xr:uid="{00000000-0005-0000-0000-00007A450000}"/>
    <cellStyle name="Normal 43 2 3 2 2 4 2" xfId="15321" xr:uid="{00000000-0005-0000-0000-00007B450000}"/>
    <cellStyle name="Normal 43 2 3 2 2 4 2 2" xfId="45652" xr:uid="{00000000-0005-0000-0000-00007C450000}"/>
    <cellStyle name="Normal 43 2 3 2 2 4 2 3" xfId="30419" xr:uid="{00000000-0005-0000-0000-00007D450000}"/>
    <cellStyle name="Normal 43 2 3 2 2 4 3" xfId="10301" xr:uid="{00000000-0005-0000-0000-00007E450000}"/>
    <cellStyle name="Normal 43 2 3 2 2 4 3 2" xfId="40635" xr:uid="{00000000-0005-0000-0000-00007F450000}"/>
    <cellStyle name="Normal 43 2 3 2 2 4 3 3" xfId="25402" xr:uid="{00000000-0005-0000-0000-000080450000}"/>
    <cellStyle name="Normal 43 2 3 2 2 4 4" xfId="35622" xr:uid="{00000000-0005-0000-0000-000081450000}"/>
    <cellStyle name="Normal 43 2 3 2 2 4 5" xfId="20389" xr:uid="{00000000-0005-0000-0000-000082450000}"/>
    <cellStyle name="Normal 43 2 3 2 2 5" xfId="11979" xr:uid="{00000000-0005-0000-0000-000083450000}"/>
    <cellStyle name="Normal 43 2 3 2 2 5 2" xfId="42310" xr:uid="{00000000-0005-0000-0000-000084450000}"/>
    <cellStyle name="Normal 43 2 3 2 2 5 3" xfId="27077" xr:uid="{00000000-0005-0000-0000-000085450000}"/>
    <cellStyle name="Normal 43 2 3 2 2 6" xfId="6958" xr:uid="{00000000-0005-0000-0000-000086450000}"/>
    <cellStyle name="Normal 43 2 3 2 2 6 2" xfId="37293" xr:uid="{00000000-0005-0000-0000-000087450000}"/>
    <cellStyle name="Normal 43 2 3 2 2 6 3" xfId="22060" xr:uid="{00000000-0005-0000-0000-000088450000}"/>
    <cellStyle name="Normal 43 2 3 2 2 7" xfId="32281" xr:uid="{00000000-0005-0000-0000-000089450000}"/>
    <cellStyle name="Normal 43 2 3 2 2 8" xfId="17047" xr:uid="{00000000-0005-0000-0000-00008A450000}"/>
    <cellStyle name="Normal 43 2 3 2 3" xfId="2305" xr:uid="{00000000-0005-0000-0000-00008B450000}"/>
    <cellStyle name="Normal 43 2 3 2 3 2" xfId="3995" xr:uid="{00000000-0005-0000-0000-00008C450000}"/>
    <cellStyle name="Normal 43 2 3 2 3 2 2" xfId="14068" xr:uid="{00000000-0005-0000-0000-00008D450000}"/>
    <cellStyle name="Normal 43 2 3 2 3 2 2 2" xfId="44399" xr:uid="{00000000-0005-0000-0000-00008E450000}"/>
    <cellStyle name="Normal 43 2 3 2 3 2 2 3" xfId="29166" xr:uid="{00000000-0005-0000-0000-00008F450000}"/>
    <cellStyle name="Normal 43 2 3 2 3 2 3" xfId="9048" xr:uid="{00000000-0005-0000-0000-000090450000}"/>
    <cellStyle name="Normal 43 2 3 2 3 2 3 2" xfId="39382" xr:uid="{00000000-0005-0000-0000-000091450000}"/>
    <cellStyle name="Normal 43 2 3 2 3 2 3 3" xfId="24149" xr:uid="{00000000-0005-0000-0000-000092450000}"/>
    <cellStyle name="Normal 43 2 3 2 3 2 4" xfId="34369" xr:uid="{00000000-0005-0000-0000-000093450000}"/>
    <cellStyle name="Normal 43 2 3 2 3 2 5" xfId="19136" xr:uid="{00000000-0005-0000-0000-000094450000}"/>
    <cellStyle name="Normal 43 2 3 2 3 3" xfId="5687" xr:uid="{00000000-0005-0000-0000-000095450000}"/>
    <cellStyle name="Normal 43 2 3 2 3 3 2" xfId="15739" xr:uid="{00000000-0005-0000-0000-000096450000}"/>
    <cellStyle name="Normal 43 2 3 2 3 3 2 2" xfId="46070" xr:uid="{00000000-0005-0000-0000-000097450000}"/>
    <cellStyle name="Normal 43 2 3 2 3 3 2 3" xfId="30837" xr:uid="{00000000-0005-0000-0000-000098450000}"/>
    <cellStyle name="Normal 43 2 3 2 3 3 3" xfId="10719" xr:uid="{00000000-0005-0000-0000-000099450000}"/>
    <cellStyle name="Normal 43 2 3 2 3 3 3 2" xfId="41053" xr:uid="{00000000-0005-0000-0000-00009A450000}"/>
    <cellStyle name="Normal 43 2 3 2 3 3 3 3" xfId="25820" xr:uid="{00000000-0005-0000-0000-00009B450000}"/>
    <cellStyle name="Normal 43 2 3 2 3 3 4" xfId="36040" xr:uid="{00000000-0005-0000-0000-00009C450000}"/>
    <cellStyle name="Normal 43 2 3 2 3 3 5" xfId="20807" xr:uid="{00000000-0005-0000-0000-00009D450000}"/>
    <cellStyle name="Normal 43 2 3 2 3 4" xfId="12397" xr:uid="{00000000-0005-0000-0000-00009E450000}"/>
    <cellStyle name="Normal 43 2 3 2 3 4 2" xfId="42728" xr:uid="{00000000-0005-0000-0000-00009F450000}"/>
    <cellStyle name="Normal 43 2 3 2 3 4 3" xfId="27495" xr:uid="{00000000-0005-0000-0000-0000A0450000}"/>
    <cellStyle name="Normal 43 2 3 2 3 5" xfId="7376" xr:uid="{00000000-0005-0000-0000-0000A1450000}"/>
    <cellStyle name="Normal 43 2 3 2 3 5 2" xfId="37711" xr:uid="{00000000-0005-0000-0000-0000A2450000}"/>
    <cellStyle name="Normal 43 2 3 2 3 5 3" xfId="22478" xr:uid="{00000000-0005-0000-0000-0000A3450000}"/>
    <cellStyle name="Normal 43 2 3 2 3 6" xfId="32699" xr:uid="{00000000-0005-0000-0000-0000A4450000}"/>
    <cellStyle name="Normal 43 2 3 2 3 7" xfId="17465" xr:uid="{00000000-0005-0000-0000-0000A5450000}"/>
    <cellStyle name="Normal 43 2 3 2 4" xfId="3158" xr:uid="{00000000-0005-0000-0000-0000A6450000}"/>
    <cellStyle name="Normal 43 2 3 2 4 2" xfId="13232" xr:uid="{00000000-0005-0000-0000-0000A7450000}"/>
    <cellStyle name="Normal 43 2 3 2 4 2 2" xfId="43563" xr:uid="{00000000-0005-0000-0000-0000A8450000}"/>
    <cellStyle name="Normal 43 2 3 2 4 2 3" xfId="28330" xr:uid="{00000000-0005-0000-0000-0000A9450000}"/>
    <cellStyle name="Normal 43 2 3 2 4 3" xfId="8212" xr:uid="{00000000-0005-0000-0000-0000AA450000}"/>
    <cellStyle name="Normal 43 2 3 2 4 3 2" xfId="38546" xr:uid="{00000000-0005-0000-0000-0000AB450000}"/>
    <cellStyle name="Normal 43 2 3 2 4 3 3" xfId="23313" xr:uid="{00000000-0005-0000-0000-0000AC450000}"/>
    <cellStyle name="Normal 43 2 3 2 4 4" xfId="33533" xr:uid="{00000000-0005-0000-0000-0000AD450000}"/>
    <cellStyle name="Normal 43 2 3 2 4 5" xfId="18300" xr:uid="{00000000-0005-0000-0000-0000AE450000}"/>
    <cellStyle name="Normal 43 2 3 2 5" xfId="4851" xr:uid="{00000000-0005-0000-0000-0000AF450000}"/>
    <cellStyle name="Normal 43 2 3 2 5 2" xfId="14903" xr:uid="{00000000-0005-0000-0000-0000B0450000}"/>
    <cellStyle name="Normal 43 2 3 2 5 2 2" xfId="45234" xr:uid="{00000000-0005-0000-0000-0000B1450000}"/>
    <cellStyle name="Normal 43 2 3 2 5 2 3" xfId="30001" xr:uid="{00000000-0005-0000-0000-0000B2450000}"/>
    <cellStyle name="Normal 43 2 3 2 5 3" xfId="9883" xr:uid="{00000000-0005-0000-0000-0000B3450000}"/>
    <cellStyle name="Normal 43 2 3 2 5 3 2" xfId="40217" xr:uid="{00000000-0005-0000-0000-0000B4450000}"/>
    <cellStyle name="Normal 43 2 3 2 5 3 3" xfId="24984" xr:uid="{00000000-0005-0000-0000-0000B5450000}"/>
    <cellStyle name="Normal 43 2 3 2 5 4" xfId="35204" xr:uid="{00000000-0005-0000-0000-0000B6450000}"/>
    <cellStyle name="Normal 43 2 3 2 5 5" xfId="19971" xr:uid="{00000000-0005-0000-0000-0000B7450000}"/>
    <cellStyle name="Normal 43 2 3 2 6" xfId="11561" xr:uid="{00000000-0005-0000-0000-0000B8450000}"/>
    <cellStyle name="Normal 43 2 3 2 6 2" xfId="41892" xr:uid="{00000000-0005-0000-0000-0000B9450000}"/>
    <cellStyle name="Normal 43 2 3 2 6 3" xfId="26659" xr:uid="{00000000-0005-0000-0000-0000BA450000}"/>
    <cellStyle name="Normal 43 2 3 2 7" xfId="6540" xr:uid="{00000000-0005-0000-0000-0000BB450000}"/>
    <cellStyle name="Normal 43 2 3 2 7 2" xfId="36875" xr:uid="{00000000-0005-0000-0000-0000BC450000}"/>
    <cellStyle name="Normal 43 2 3 2 7 3" xfId="21642" xr:uid="{00000000-0005-0000-0000-0000BD450000}"/>
    <cellStyle name="Normal 43 2 3 2 8" xfId="31863" xr:uid="{00000000-0005-0000-0000-0000BE450000}"/>
    <cellStyle name="Normal 43 2 3 2 9" xfId="16629" xr:uid="{00000000-0005-0000-0000-0000BF450000}"/>
    <cellStyle name="Normal 43 2 3 3" xfId="1676" xr:uid="{00000000-0005-0000-0000-0000C0450000}"/>
    <cellStyle name="Normal 43 2 3 3 2" xfId="2515" xr:uid="{00000000-0005-0000-0000-0000C1450000}"/>
    <cellStyle name="Normal 43 2 3 3 2 2" xfId="4205" xr:uid="{00000000-0005-0000-0000-0000C2450000}"/>
    <cellStyle name="Normal 43 2 3 3 2 2 2" xfId="14278" xr:uid="{00000000-0005-0000-0000-0000C3450000}"/>
    <cellStyle name="Normal 43 2 3 3 2 2 2 2" xfId="44609" xr:uid="{00000000-0005-0000-0000-0000C4450000}"/>
    <cellStyle name="Normal 43 2 3 3 2 2 2 3" xfId="29376" xr:uid="{00000000-0005-0000-0000-0000C5450000}"/>
    <cellStyle name="Normal 43 2 3 3 2 2 3" xfId="9258" xr:uid="{00000000-0005-0000-0000-0000C6450000}"/>
    <cellStyle name="Normal 43 2 3 3 2 2 3 2" xfId="39592" xr:uid="{00000000-0005-0000-0000-0000C7450000}"/>
    <cellStyle name="Normal 43 2 3 3 2 2 3 3" xfId="24359" xr:uid="{00000000-0005-0000-0000-0000C8450000}"/>
    <cellStyle name="Normal 43 2 3 3 2 2 4" xfId="34579" xr:uid="{00000000-0005-0000-0000-0000C9450000}"/>
    <cellStyle name="Normal 43 2 3 3 2 2 5" xfId="19346" xr:uid="{00000000-0005-0000-0000-0000CA450000}"/>
    <cellStyle name="Normal 43 2 3 3 2 3" xfId="5897" xr:uid="{00000000-0005-0000-0000-0000CB450000}"/>
    <cellStyle name="Normal 43 2 3 3 2 3 2" xfId="15949" xr:uid="{00000000-0005-0000-0000-0000CC450000}"/>
    <cellStyle name="Normal 43 2 3 3 2 3 2 2" xfId="46280" xr:uid="{00000000-0005-0000-0000-0000CD450000}"/>
    <cellStyle name="Normal 43 2 3 3 2 3 2 3" xfId="31047" xr:uid="{00000000-0005-0000-0000-0000CE450000}"/>
    <cellStyle name="Normal 43 2 3 3 2 3 3" xfId="10929" xr:uid="{00000000-0005-0000-0000-0000CF450000}"/>
    <cellStyle name="Normal 43 2 3 3 2 3 3 2" xfId="41263" xr:uid="{00000000-0005-0000-0000-0000D0450000}"/>
    <cellStyle name="Normal 43 2 3 3 2 3 3 3" xfId="26030" xr:uid="{00000000-0005-0000-0000-0000D1450000}"/>
    <cellStyle name="Normal 43 2 3 3 2 3 4" xfId="36250" xr:uid="{00000000-0005-0000-0000-0000D2450000}"/>
    <cellStyle name="Normal 43 2 3 3 2 3 5" xfId="21017" xr:uid="{00000000-0005-0000-0000-0000D3450000}"/>
    <cellStyle name="Normal 43 2 3 3 2 4" xfId="12607" xr:uid="{00000000-0005-0000-0000-0000D4450000}"/>
    <cellStyle name="Normal 43 2 3 3 2 4 2" xfId="42938" xr:uid="{00000000-0005-0000-0000-0000D5450000}"/>
    <cellStyle name="Normal 43 2 3 3 2 4 3" xfId="27705" xr:uid="{00000000-0005-0000-0000-0000D6450000}"/>
    <cellStyle name="Normal 43 2 3 3 2 5" xfId="7586" xr:uid="{00000000-0005-0000-0000-0000D7450000}"/>
    <cellStyle name="Normal 43 2 3 3 2 5 2" xfId="37921" xr:uid="{00000000-0005-0000-0000-0000D8450000}"/>
    <cellStyle name="Normal 43 2 3 3 2 5 3" xfId="22688" xr:uid="{00000000-0005-0000-0000-0000D9450000}"/>
    <cellStyle name="Normal 43 2 3 3 2 6" xfId="32909" xr:uid="{00000000-0005-0000-0000-0000DA450000}"/>
    <cellStyle name="Normal 43 2 3 3 2 7" xfId="17675" xr:uid="{00000000-0005-0000-0000-0000DB450000}"/>
    <cellStyle name="Normal 43 2 3 3 3" xfId="3368" xr:uid="{00000000-0005-0000-0000-0000DC450000}"/>
    <cellStyle name="Normal 43 2 3 3 3 2" xfId="13442" xr:uid="{00000000-0005-0000-0000-0000DD450000}"/>
    <cellStyle name="Normal 43 2 3 3 3 2 2" xfId="43773" xr:uid="{00000000-0005-0000-0000-0000DE450000}"/>
    <cellStyle name="Normal 43 2 3 3 3 2 3" xfId="28540" xr:uid="{00000000-0005-0000-0000-0000DF450000}"/>
    <cellStyle name="Normal 43 2 3 3 3 3" xfId="8422" xr:uid="{00000000-0005-0000-0000-0000E0450000}"/>
    <cellStyle name="Normal 43 2 3 3 3 3 2" xfId="38756" xr:uid="{00000000-0005-0000-0000-0000E1450000}"/>
    <cellStyle name="Normal 43 2 3 3 3 3 3" xfId="23523" xr:uid="{00000000-0005-0000-0000-0000E2450000}"/>
    <cellStyle name="Normal 43 2 3 3 3 4" xfId="33743" xr:uid="{00000000-0005-0000-0000-0000E3450000}"/>
    <cellStyle name="Normal 43 2 3 3 3 5" xfId="18510" xr:uid="{00000000-0005-0000-0000-0000E4450000}"/>
    <cellStyle name="Normal 43 2 3 3 4" xfId="5061" xr:uid="{00000000-0005-0000-0000-0000E5450000}"/>
    <cellStyle name="Normal 43 2 3 3 4 2" xfId="15113" xr:uid="{00000000-0005-0000-0000-0000E6450000}"/>
    <cellStyle name="Normal 43 2 3 3 4 2 2" xfId="45444" xr:uid="{00000000-0005-0000-0000-0000E7450000}"/>
    <cellStyle name="Normal 43 2 3 3 4 2 3" xfId="30211" xr:uid="{00000000-0005-0000-0000-0000E8450000}"/>
    <cellStyle name="Normal 43 2 3 3 4 3" xfId="10093" xr:uid="{00000000-0005-0000-0000-0000E9450000}"/>
    <cellStyle name="Normal 43 2 3 3 4 3 2" xfId="40427" xr:uid="{00000000-0005-0000-0000-0000EA450000}"/>
    <cellStyle name="Normal 43 2 3 3 4 3 3" xfId="25194" xr:uid="{00000000-0005-0000-0000-0000EB450000}"/>
    <cellStyle name="Normal 43 2 3 3 4 4" xfId="35414" xr:uid="{00000000-0005-0000-0000-0000EC450000}"/>
    <cellStyle name="Normal 43 2 3 3 4 5" xfId="20181" xr:uid="{00000000-0005-0000-0000-0000ED450000}"/>
    <cellStyle name="Normal 43 2 3 3 5" xfId="11771" xr:uid="{00000000-0005-0000-0000-0000EE450000}"/>
    <cellStyle name="Normal 43 2 3 3 5 2" xfId="42102" xr:uid="{00000000-0005-0000-0000-0000EF450000}"/>
    <cellStyle name="Normal 43 2 3 3 5 3" xfId="26869" xr:uid="{00000000-0005-0000-0000-0000F0450000}"/>
    <cellStyle name="Normal 43 2 3 3 6" xfId="6750" xr:uid="{00000000-0005-0000-0000-0000F1450000}"/>
    <cellStyle name="Normal 43 2 3 3 6 2" xfId="37085" xr:uid="{00000000-0005-0000-0000-0000F2450000}"/>
    <cellStyle name="Normal 43 2 3 3 6 3" xfId="21852" xr:uid="{00000000-0005-0000-0000-0000F3450000}"/>
    <cellStyle name="Normal 43 2 3 3 7" xfId="32073" xr:uid="{00000000-0005-0000-0000-0000F4450000}"/>
    <cellStyle name="Normal 43 2 3 3 8" xfId="16839" xr:uid="{00000000-0005-0000-0000-0000F5450000}"/>
    <cellStyle name="Normal 43 2 3 4" xfId="2097" xr:uid="{00000000-0005-0000-0000-0000F6450000}"/>
    <cellStyle name="Normal 43 2 3 4 2" xfId="3787" xr:uid="{00000000-0005-0000-0000-0000F7450000}"/>
    <cellStyle name="Normal 43 2 3 4 2 2" xfId="13860" xr:uid="{00000000-0005-0000-0000-0000F8450000}"/>
    <cellStyle name="Normal 43 2 3 4 2 2 2" xfId="44191" xr:uid="{00000000-0005-0000-0000-0000F9450000}"/>
    <cellStyle name="Normal 43 2 3 4 2 2 3" xfId="28958" xr:uid="{00000000-0005-0000-0000-0000FA450000}"/>
    <cellStyle name="Normal 43 2 3 4 2 3" xfId="8840" xr:uid="{00000000-0005-0000-0000-0000FB450000}"/>
    <cellStyle name="Normal 43 2 3 4 2 3 2" xfId="39174" xr:uid="{00000000-0005-0000-0000-0000FC450000}"/>
    <cellStyle name="Normal 43 2 3 4 2 3 3" xfId="23941" xr:uid="{00000000-0005-0000-0000-0000FD450000}"/>
    <cellStyle name="Normal 43 2 3 4 2 4" xfId="34161" xr:uid="{00000000-0005-0000-0000-0000FE450000}"/>
    <cellStyle name="Normal 43 2 3 4 2 5" xfId="18928" xr:uid="{00000000-0005-0000-0000-0000FF450000}"/>
    <cellStyle name="Normal 43 2 3 4 3" xfId="5479" xr:uid="{00000000-0005-0000-0000-000000460000}"/>
    <cellStyle name="Normal 43 2 3 4 3 2" xfId="15531" xr:uid="{00000000-0005-0000-0000-000001460000}"/>
    <cellStyle name="Normal 43 2 3 4 3 2 2" xfId="45862" xr:uid="{00000000-0005-0000-0000-000002460000}"/>
    <cellStyle name="Normal 43 2 3 4 3 2 3" xfId="30629" xr:uid="{00000000-0005-0000-0000-000003460000}"/>
    <cellStyle name="Normal 43 2 3 4 3 3" xfId="10511" xr:uid="{00000000-0005-0000-0000-000004460000}"/>
    <cellStyle name="Normal 43 2 3 4 3 3 2" xfId="40845" xr:uid="{00000000-0005-0000-0000-000005460000}"/>
    <cellStyle name="Normal 43 2 3 4 3 3 3" xfId="25612" xr:uid="{00000000-0005-0000-0000-000006460000}"/>
    <cellStyle name="Normal 43 2 3 4 3 4" xfId="35832" xr:uid="{00000000-0005-0000-0000-000007460000}"/>
    <cellStyle name="Normal 43 2 3 4 3 5" xfId="20599" xr:uid="{00000000-0005-0000-0000-000008460000}"/>
    <cellStyle name="Normal 43 2 3 4 4" xfId="12189" xr:uid="{00000000-0005-0000-0000-000009460000}"/>
    <cellStyle name="Normal 43 2 3 4 4 2" xfId="42520" xr:uid="{00000000-0005-0000-0000-00000A460000}"/>
    <cellStyle name="Normal 43 2 3 4 4 3" xfId="27287" xr:uid="{00000000-0005-0000-0000-00000B460000}"/>
    <cellStyle name="Normal 43 2 3 4 5" xfId="7168" xr:uid="{00000000-0005-0000-0000-00000C460000}"/>
    <cellStyle name="Normal 43 2 3 4 5 2" xfId="37503" xr:uid="{00000000-0005-0000-0000-00000D460000}"/>
    <cellStyle name="Normal 43 2 3 4 5 3" xfId="22270" xr:uid="{00000000-0005-0000-0000-00000E460000}"/>
    <cellStyle name="Normal 43 2 3 4 6" xfId="32491" xr:uid="{00000000-0005-0000-0000-00000F460000}"/>
    <cellStyle name="Normal 43 2 3 4 7" xfId="17257" xr:uid="{00000000-0005-0000-0000-000010460000}"/>
    <cellStyle name="Normal 43 2 3 5" xfId="2950" xr:uid="{00000000-0005-0000-0000-000011460000}"/>
    <cellStyle name="Normal 43 2 3 5 2" xfId="13024" xr:uid="{00000000-0005-0000-0000-000012460000}"/>
    <cellStyle name="Normal 43 2 3 5 2 2" xfId="43355" xr:uid="{00000000-0005-0000-0000-000013460000}"/>
    <cellStyle name="Normal 43 2 3 5 2 3" xfId="28122" xr:uid="{00000000-0005-0000-0000-000014460000}"/>
    <cellStyle name="Normal 43 2 3 5 3" xfId="8004" xr:uid="{00000000-0005-0000-0000-000015460000}"/>
    <cellStyle name="Normal 43 2 3 5 3 2" xfId="38338" xr:uid="{00000000-0005-0000-0000-000016460000}"/>
    <cellStyle name="Normal 43 2 3 5 3 3" xfId="23105" xr:uid="{00000000-0005-0000-0000-000017460000}"/>
    <cellStyle name="Normal 43 2 3 5 4" xfId="33325" xr:uid="{00000000-0005-0000-0000-000018460000}"/>
    <cellStyle name="Normal 43 2 3 5 5" xfId="18092" xr:uid="{00000000-0005-0000-0000-000019460000}"/>
    <cellStyle name="Normal 43 2 3 6" xfId="4643" xr:uid="{00000000-0005-0000-0000-00001A460000}"/>
    <cellStyle name="Normal 43 2 3 6 2" xfId="14695" xr:uid="{00000000-0005-0000-0000-00001B460000}"/>
    <cellStyle name="Normal 43 2 3 6 2 2" xfId="45026" xr:uid="{00000000-0005-0000-0000-00001C460000}"/>
    <cellStyle name="Normal 43 2 3 6 2 3" xfId="29793" xr:uid="{00000000-0005-0000-0000-00001D460000}"/>
    <cellStyle name="Normal 43 2 3 6 3" xfId="9675" xr:uid="{00000000-0005-0000-0000-00001E460000}"/>
    <cellStyle name="Normal 43 2 3 6 3 2" xfId="40009" xr:uid="{00000000-0005-0000-0000-00001F460000}"/>
    <cellStyle name="Normal 43 2 3 6 3 3" xfId="24776" xr:uid="{00000000-0005-0000-0000-000020460000}"/>
    <cellStyle name="Normal 43 2 3 6 4" xfId="34996" xr:uid="{00000000-0005-0000-0000-000021460000}"/>
    <cellStyle name="Normal 43 2 3 6 5" xfId="19763" xr:uid="{00000000-0005-0000-0000-000022460000}"/>
    <cellStyle name="Normal 43 2 3 7" xfId="11353" xr:uid="{00000000-0005-0000-0000-000023460000}"/>
    <cellStyle name="Normal 43 2 3 7 2" xfId="41684" xr:uid="{00000000-0005-0000-0000-000024460000}"/>
    <cellStyle name="Normal 43 2 3 7 3" xfId="26451" xr:uid="{00000000-0005-0000-0000-000025460000}"/>
    <cellStyle name="Normal 43 2 3 8" xfId="6332" xr:uid="{00000000-0005-0000-0000-000026460000}"/>
    <cellStyle name="Normal 43 2 3 8 2" xfId="36667" xr:uid="{00000000-0005-0000-0000-000027460000}"/>
    <cellStyle name="Normal 43 2 3 8 3" xfId="21434" xr:uid="{00000000-0005-0000-0000-000028460000}"/>
    <cellStyle name="Normal 43 2 3 9" xfId="31656" xr:uid="{00000000-0005-0000-0000-000029460000}"/>
    <cellStyle name="Normal 43 2 4" xfId="1357" xr:uid="{00000000-0005-0000-0000-00002A460000}"/>
    <cellStyle name="Normal 43 2 4 2" xfId="1780" xr:uid="{00000000-0005-0000-0000-00002B460000}"/>
    <cellStyle name="Normal 43 2 4 2 2" xfId="2619" xr:uid="{00000000-0005-0000-0000-00002C460000}"/>
    <cellStyle name="Normal 43 2 4 2 2 2" xfId="4309" xr:uid="{00000000-0005-0000-0000-00002D460000}"/>
    <cellStyle name="Normal 43 2 4 2 2 2 2" xfId="14382" xr:uid="{00000000-0005-0000-0000-00002E460000}"/>
    <cellStyle name="Normal 43 2 4 2 2 2 2 2" xfId="44713" xr:uid="{00000000-0005-0000-0000-00002F460000}"/>
    <cellStyle name="Normal 43 2 4 2 2 2 2 3" xfId="29480" xr:uid="{00000000-0005-0000-0000-000030460000}"/>
    <cellStyle name="Normal 43 2 4 2 2 2 3" xfId="9362" xr:uid="{00000000-0005-0000-0000-000031460000}"/>
    <cellStyle name="Normal 43 2 4 2 2 2 3 2" xfId="39696" xr:uid="{00000000-0005-0000-0000-000032460000}"/>
    <cellStyle name="Normal 43 2 4 2 2 2 3 3" xfId="24463" xr:uid="{00000000-0005-0000-0000-000033460000}"/>
    <cellStyle name="Normal 43 2 4 2 2 2 4" xfId="34683" xr:uid="{00000000-0005-0000-0000-000034460000}"/>
    <cellStyle name="Normal 43 2 4 2 2 2 5" xfId="19450" xr:uid="{00000000-0005-0000-0000-000035460000}"/>
    <cellStyle name="Normal 43 2 4 2 2 3" xfId="6001" xr:uid="{00000000-0005-0000-0000-000036460000}"/>
    <cellStyle name="Normal 43 2 4 2 2 3 2" xfId="16053" xr:uid="{00000000-0005-0000-0000-000037460000}"/>
    <cellStyle name="Normal 43 2 4 2 2 3 2 2" xfId="46384" xr:uid="{00000000-0005-0000-0000-000038460000}"/>
    <cellStyle name="Normal 43 2 4 2 2 3 2 3" xfId="31151" xr:uid="{00000000-0005-0000-0000-000039460000}"/>
    <cellStyle name="Normal 43 2 4 2 2 3 3" xfId="11033" xr:uid="{00000000-0005-0000-0000-00003A460000}"/>
    <cellStyle name="Normal 43 2 4 2 2 3 3 2" xfId="41367" xr:uid="{00000000-0005-0000-0000-00003B460000}"/>
    <cellStyle name="Normal 43 2 4 2 2 3 3 3" xfId="26134" xr:uid="{00000000-0005-0000-0000-00003C460000}"/>
    <cellStyle name="Normal 43 2 4 2 2 3 4" xfId="36354" xr:uid="{00000000-0005-0000-0000-00003D460000}"/>
    <cellStyle name="Normal 43 2 4 2 2 3 5" xfId="21121" xr:uid="{00000000-0005-0000-0000-00003E460000}"/>
    <cellStyle name="Normal 43 2 4 2 2 4" xfId="12711" xr:uid="{00000000-0005-0000-0000-00003F460000}"/>
    <cellStyle name="Normal 43 2 4 2 2 4 2" xfId="43042" xr:uid="{00000000-0005-0000-0000-000040460000}"/>
    <cellStyle name="Normal 43 2 4 2 2 4 3" xfId="27809" xr:uid="{00000000-0005-0000-0000-000041460000}"/>
    <cellStyle name="Normal 43 2 4 2 2 5" xfId="7690" xr:uid="{00000000-0005-0000-0000-000042460000}"/>
    <cellStyle name="Normal 43 2 4 2 2 5 2" xfId="38025" xr:uid="{00000000-0005-0000-0000-000043460000}"/>
    <cellStyle name="Normal 43 2 4 2 2 5 3" xfId="22792" xr:uid="{00000000-0005-0000-0000-000044460000}"/>
    <cellStyle name="Normal 43 2 4 2 2 6" xfId="33013" xr:uid="{00000000-0005-0000-0000-000045460000}"/>
    <cellStyle name="Normal 43 2 4 2 2 7" xfId="17779" xr:uid="{00000000-0005-0000-0000-000046460000}"/>
    <cellStyle name="Normal 43 2 4 2 3" xfId="3472" xr:uid="{00000000-0005-0000-0000-000047460000}"/>
    <cellStyle name="Normal 43 2 4 2 3 2" xfId="13546" xr:uid="{00000000-0005-0000-0000-000048460000}"/>
    <cellStyle name="Normal 43 2 4 2 3 2 2" xfId="43877" xr:uid="{00000000-0005-0000-0000-000049460000}"/>
    <cellStyle name="Normal 43 2 4 2 3 2 3" xfId="28644" xr:uid="{00000000-0005-0000-0000-00004A460000}"/>
    <cellStyle name="Normal 43 2 4 2 3 3" xfId="8526" xr:uid="{00000000-0005-0000-0000-00004B460000}"/>
    <cellStyle name="Normal 43 2 4 2 3 3 2" xfId="38860" xr:uid="{00000000-0005-0000-0000-00004C460000}"/>
    <cellStyle name="Normal 43 2 4 2 3 3 3" xfId="23627" xr:uid="{00000000-0005-0000-0000-00004D460000}"/>
    <cellStyle name="Normal 43 2 4 2 3 4" xfId="33847" xr:uid="{00000000-0005-0000-0000-00004E460000}"/>
    <cellStyle name="Normal 43 2 4 2 3 5" xfId="18614" xr:uid="{00000000-0005-0000-0000-00004F460000}"/>
    <cellStyle name="Normal 43 2 4 2 4" xfId="5165" xr:uid="{00000000-0005-0000-0000-000050460000}"/>
    <cellStyle name="Normal 43 2 4 2 4 2" xfId="15217" xr:uid="{00000000-0005-0000-0000-000051460000}"/>
    <cellStyle name="Normal 43 2 4 2 4 2 2" xfId="45548" xr:uid="{00000000-0005-0000-0000-000052460000}"/>
    <cellStyle name="Normal 43 2 4 2 4 2 3" xfId="30315" xr:uid="{00000000-0005-0000-0000-000053460000}"/>
    <cellStyle name="Normal 43 2 4 2 4 3" xfId="10197" xr:uid="{00000000-0005-0000-0000-000054460000}"/>
    <cellStyle name="Normal 43 2 4 2 4 3 2" xfId="40531" xr:uid="{00000000-0005-0000-0000-000055460000}"/>
    <cellStyle name="Normal 43 2 4 2 4 3 3" xfId="25298" xr:uid="{00000000-0005-0000-0000-000056460000}"/>
    <cellStyle name="Normal 43 2 4 2 4 4" xfId="35518" xr:uid="{00000000-0005-0000-0000-000057460000}"/>
    <cellStyle name="Normal 43 2 4 2 4 5" xfId="20285" xr:uid="{00000000-0005-0000-0000-000058460000}"/>
    <cellStyle name="Normal 43 2 4 2 5" xfId="11875" xr:uid="{00000000-0005-0000-0000-000059460000}"/>
    <cellStyle name="Normal 43 2 4 2 5 2" xfId="42206" xr:uid="{00000000-0005-0000-0000-00005A460000}"/>
    <cellStyle name="Normal 43 2 4 2 5 3" xfId="26973" xr:uid="{00000000-0005-0000-0000-00005B460000}"/>
    <cellStyle name="Normal 43 2 4 2 6" xfId="6854" xr:uid="{00000000-0005-0000-0000-00005C460000}"/>
    <cellStyle name="Normal 43 2 4 2 6 2" xfId="37189" xr:uid="{00000000-0005-0000-0000-00005D460000}"/>
    <cellStyle name="Normal 43 2 4 2 6 3" xfId="21956" xr:uid="{00000000-0005-0000-0000-00005E460000}"/>
    <cellStyle name="Normal 43 2 4 2 7" xfId="32177" xr:uid="{00000000-0005-0000-0000-00005F460000}"/>
    <cellStyle name="Normal 43 2 4 2 8" xfId="16943" xr:uid="{00000000-0005-0000-0000-000060460000}"/>
    <cellStyle name="Normal 43 2 4 3" xfId="2201" xr:uid="{00000000-0005-0000-0000-000061460000}"/>
    <cellStyle name="Normal 43 2 4 3 2" xfId="3891" xr:uid="{00000000-0005-0000-0000-000062460000}"/>
    <cellStyle name="Normal 43 2 4 3 2 2" xfId="13964" xr:uid="{00000000-0005-0000-0000-000063460000}"/>
    <cellStyle name="Normal 43 2 4 3 2 2 2" xfId="44295" xr:uid="{00000000-0005-0000-0000-000064460000}"/>
    <cellStyle name="Normal 43 2 4 3 2 2 3" xfId="29062" xr:uid="{00000000-0005-0000-0000-000065460000}"/>
    <cellStyle name="Normal 43 2 4 3 2 3" xfId="8944" xr:uid="{00000000-0005-0000-0000-000066460000}"/>
    <cellStyle name="Normal 43 2 4 3 2 3 2" xfId="39278" xr:uid="{00000000-0005-0000-0000-000067460000}"/>
    <cellStyle name="Normal 43 2 4 3 2 3 3" xfId="24045" xr:uid="{00000000-0005-0000-0000-000068460000}"/>
    <cellStyle name="Normal 43 2 4 3 2 4" xfId="34265" xr:uid="{00000000-0005-0000-0000-000069460000}"/>
    <cellStyle name="Normal 43 2 4 3 2 5" xfId="19032" xr:uid="{00000000-0005-0000-0000-00006A460000}"/>
    <cellStyle name="Normal 43 2 4 3 3" xfId="5583" xr:uid="{00000000-0005-0000-0000-00006B460000}"/>
    <cellStyle name="Normal 43 2 4 3 3 2" xfId="15635" xr:uid="{00000000-0005-0000-0000-00006C460000}"/>
    <cellStyle name="Normal 43 2 4 3 3 2 2" xfId="45966" xr:uid="{00000000-0005-0000-0000-00006D460000}"/>
    <cellStyle name="Normal 43 2 4 3 3 2 3" xfId="30733" xr:uid="{00000000-0005-0000-0000-00006E460000}"/>
    <cellStyle name="Normal 43 2 4 3 3 3" xfId="10615" xr:uid="{00000000-0005-0000-0000-00006F460000}"/>
    <cellStyle name="Normal 43 2 4 3 3 3 2" xfId="40949" xr:uid="{00000000-0005-0000-0000-000070460000}"/>
    <cellStyle name="Normal 43 2 4 3 3 3 3" xfId="25716" xr:uid="{00000000-0005-0000-0000-000071460000}"/>
    <cellStyle name="Normal 43 2 4 3 3 4" xfId="35936" xr:uid="{00000000-0005-0000-0000-000072460000}"/>
    <cellStyle name="Normal 43 2 4 3 3 5" xfId="20703" xr:uid="{00000000-0005-0000-0000-000073460000}"/>
    <cellStyle name="Normal 43 2 4 3 4" xfId="12293" xr:uid="{00000000-0005-0000-0000-000074460000}"/>
    <cellStyle name="Normal 43 2 4 3 4 2" xfId="42624" xr:uid="{00000000-0005-0000-0000-000075460000}"/>
    <cellStyle name="Normal 43 2 4 3 4 3" xfId="27391" xr:uid="{00000000-0005-0000-0000-000076460000}"/>
    <cellStyle name="Normal 43 2 4 3 5" xfId="7272" xr:uid="{00000000-0005-0000-0000-000077460000}"/>
    <cellStyle name="Normal 43 2 4 3 5 2" xfId="37607" xr:uid="{00000000-0005-0000-0000-000078460000}"/>
    <cellStyle name="Normal 43 2 4 3 5 3" xfId="22374" xr:uid="{00000000-0005-0000-0000-000079460000}"/>
    <cellStyle name="Normal 43 2 4 3 6" xfId="32595" xr:uid="{00000000-0005-0000-0000-00007A460000}"/>
    <cellStyle name="Normal 43 2 4 3 7" xfId="17361" xr:uid="{00000000-0005-0000-0000-00007B460000}"/>
    <cellStyle name="Normal 43 2 4 4" xfId="3054" xr:uid="{00000000-0005-0000-0000-00007C460000}"/>
    <cellStyle name="Normal 43 2 4 4 2" xfId="13128" xr:uid="{00000000-0005-0000-0000-00007D460000}"/>
    <cellStyle name="Normal 43 2 4 4 2 2" xfId="43459" xr:uid="{00000000-0005-0000-0000-00007E460000}"/>
    <cellStyle name="Normal 43 2 4 4 2 3" xfId="28226" xr:uid="{00000000-0005-0000-0000-00007F460000}"/>
    <cellStyle name="Normal 43 2 4 4 3" xfId="8108" xr:uid="{00000000-0005-0000-0000-000080460000}"/>
    <cellStyle name="Normal 43 2 4 4 3 2" xfId="38442" xr:uid="{00000000-0005-0000-0000-000081460000}"/>
    <cellStyle name="Normal 43 2 4 4 3 3" xfId="23209" xr:uid="{00000000-0005-0000-0000-000082460000}"/>
    <cellStyle name="Normal 43 2 4 4 4" xfId="33429" xr:uid="{00000000-0005-0000-0000-000083460000}"/>
    <cellStyle name="Normal 43 2 4 4 5" xfId="18196" xr:uid="{00000000-0005-0000-0000-000084460000}"/>
    <cellStyle name="Normal 43 2 4 5" xfId="4747" xr:uid="{00000000-0005-0000-0000-000085460000}"/>
    <cellStyle name="Normal 43 2 4 5 2" xfId="14799" xr:uid="{00000000-0005-0000-0000-000086460000}"/>
    <cellStyle name="Normal 43 2 4 5 2 2" xfId="45130" xr:uid="{00000000-0005-0000-0000-000087460000}"/>
    <cellStyle name="Normal 43 2 4 5 2 3" xfId="29897" xr:uid="{00000000-0005-0000-0000-000088460000}"/>
    <cellStyle name="Normal 43 2 4 5 3" xfId="9779" xr:uid="{00000000-0005-0000-0000-000089460000}"/>
    <cellStyle name="Normal 43 2 4 5 3 2" xfId="40113" xr:uid="{00000000-0005-0000-0000-00008A460000}"/>
    <cellStyle name="Normal 43 2 4 5 3 3" xfId="24880" xr:uid="{00000000-0005-0000-0000-00008B460000}"/>
    <cellStyle name="Normal 43 2 4 5 4" xfId="35100" xr:uid="{00000000-0005-0000-0000-00008C460000}"/>
    <cellStyle name="Normal 43 2 4 5 5" xfId="19867" xr:uid="{00000000-0005-0000-0000-00008D460000}"/>
    <cellStyle name="Normal 43 2 4 6" xfId="11457" xr:uid="{00000000-0005-0000-0000-00008E460000}"/>
    <cellStyle name="Normal 43 2 4 6 2" xfId="41788" xr:uid="{00000000-0005-0000-0000-00008F460000}"/>
    <cellStyle name="Normal 43 2 4 6 3" xfId="26555" xr:uid="{00000000-0005-0000-0000-000090460000}"/>
    <cellStyle name="Normal 43 2 4 7" xfId="6436" xr:uid="{00000000-0005-0000-0000-000091460000}"/>
    <cellStyle name="Normal 43 2 4 7 2" xfId="36771" xr:uid="{00000000-0005-0000-0000-000092460000}"/>
    <cellStyle name="Normal 43 2 4 7 3" xfId="21538" xr:uid="{00000000-0005-0000-0000-000093460000}"/>
    <cellStyle name="Normal 43 2 4 8" xfId="31759" xr:uid="{00000000-0005-0000-0000-000094460000}"/>
    <cellStyle name="Normal 43 2 4 9" xfId="16525" xr:uid="{00000000-0005-0000-0000-000095460000}"/>
    <cellStyle name="Normal 43 2 5" xfId="1570" xr:uid="{00000000-0005-0000-0000-000096460000}"/>
    <cellStyle name="Normal 43 2 5 2" xfId="2411" xr:uid="{00000000-0005-0000-0000-000097460000}"/>
    <cellStyle name="Normal 43 2 5 2 2" xfId="4101" xr:uid="{00000000-0005-0000-0000-000098460000}"/>
    <cellStyle name="Normal 43 2 5 2 2 2" xfId="14174" xr:uid="{00000000-0005-0000-0000-000099460000}"/>
    <cellStyle name="Normal 43 2 5 2 2 2 2" xfId="44505" xr:uid="{00000000-0005-0000-0000-00009A460000}"/>
    <cellStyle name="Normal 43 2 5 2 2 2 3" xfId="29272" xr:uid="{00000000-0005-0000-0000-00009B460000}"/>
    <cellStyle name="Normal 43 2 5 2 2 3" xfId="9154" xr:uid="{00000000-0005-0000-0000-00009C460000}"/>
    <cellStyle name="Normal 43 2 5 2 2 3 2" xfId="39488" xr:uid="{00000000-0005-0000-0000-00009D460000}"/>
    <cellStyle name="Normal 43 2 5 2 2 3 3" xfId="24255" xr:uid="{00000000-0005-0000-0000-00009E460000}"/>
    <cellStyle name="Normal 43 2 5 2 2 4" xfId="34475" xr:uid="{00000000-0005-0000-0000-00009F460000}"/>
    <cellStyle name="Normal 43 2 5 2 2 5" xfId="19242" xr:uid="{00000000-0005-0000-0000-0000A0460000}"/>
    <cellStyle name="Normal 43 2 5 2 3" xfId="5793" xr:uid="{00000000-0005-0000-0000-0000A1460000}"/>
    <cellStyle name="Normal 43 2 5 2 3 2" xfId="15845" xr:uid="{00000000-0005-0000-0000-0000A2460000}"/>
    <cellStyle name="Normal 43 2 5 2 3 2 2" xfId="46176" xr:uid="{00000000-0005-0000-0000-0000A3460000}"/>
    <cellStyle name="Normal 43 2 5 2 3 2 3" xfId="30943" xr:uid="{00000000-0005-0000-0000-0000A4460000}"/>
    <cellStyle name="Normal 43 2 5 2 3 3" xfId="10825" xr:uid="{00000000-0005-0000-0000-0000A5460000}"/>
    <cellStyle name="Normal 43 2 5 2 3 3 2" xfId="41159" xr:uid="{00000000-0005-0000-0000-0000A6460000}"/>
    <cellStyle name="Normal 43 2 5 2 3 3 3" xfId="25926" xr:uid="{00000000-0005-0000-0000-0000A7460000}"/>
    <cellStyle name="Normal 43 2 5 2 3 4" xfId="36146" xr:uid="{00000000-0005-0000-0000-0000A8460000}"/>
    <cellStyle name="Normal 43 2 5 2 3 5" xfId="20913" xr:uid="{00000000-0005-0000-0000-0000A9460000}"/>
    <cellStyle name="Normal 43 2 5 2 4" xfId="12503" xr:uid="{00000000-0005-0000-0000-0000AA460000}"/>
    <cellStyle name="Normal 43 2 5 2 4 2" xfId="42834" xr:uid="{00000000-0005-0000-0000-0000AB460000}"/>
    <cellStyle name="Normal 43 2 5 2 4 3" xfId="27601" xr:uid="{00000000-0005-0000-0000-0000AC460000}"/>
    <cellStyle name="Normal 43 2 5 2 5" xfId="7482" xr:uid="{00000000-0005-0000-0000-0000AD460000}"/>
    <cellStyle name="Normal 43 2 5 2 5 2" xfId="37817" xr:uid="{00000000-0005-0000-0000-0000AE460000}"/>
    <cellStyle name="Normal 43 2 5 2 5 3" xfId="22584" xr:uid="{00000000-0005-0000-0000-0000AF460000}"/>
    <cellStyle name="Normal 43 2 5 2 6" xfId="32805" xr:uid="{00000000-0005-0000-0000-0000B0460000}"/>
    <cellStyle name="Normal 43 2 5 2 7" xfId="17571" xr:uid="{00000000-0005-0000-0000-0000B1460000}"/>
    <cellStyle name="Normal 43 2 5 3" xfId="3264" xr:uid="{00000000-0005-0000-0000-0000B2460000}"/>
    <cellStyle name="Normal 43 2 5 3 2" xfId="13338" xr:uid="{00000000-0005-0000-0000-0000B3460000}"/>
    <cellStyle name="Normal 43 2 5 3 2 2" xfId="43669" xr:uid="{00000000-0005-0000-0000-0000B4460000}"/>
    <cellStyle name="Normal 43 2 5 3 2 3" xfId="28436" xr:uid="{00000000-0005-0000-0000-0000B5460000}"/>
    <cellStyle name="Normal 43 2 5 3 3" xfId="8318" xr:uid="{00000000-0005-0000-0000-0000B6460000}"/>
    <cellStyle name="Normal 43 2 5 3 3 2" xfId="38652" xr:uid="{00000000-0005-0000-0000-0000B7460000}"/>
    <cellStyle name="Normal 43 2 5 3 3 3" xfId="23419" xr:uid="{00000000-0005-0000-0000-0000B8460000}"/>
    <cellStyle name="Normal 43 2 5 3 4" xfId="33639" xr:uid="{00000000-0005-0000-0000-0000B9460000}"/>
    <cellStyle name="Normal 43 2 5 3 5" xfId="18406" xr:uid="{00000000-0005-0000-0000-0000BA460000}"/>
    <cellStyle name="Normal 43 2 5 4" xfId="4957" xr:uid="{00000000-0005-0000-0000-0000BB460000}"/>
    <cellStyle name="Normal 43 2 5 4 2" xfId="15009" xr:uid="{00000000-0005-0000-0000-0000BC460000}"/>
    <cellStyle name="Normal 43 2 5 4 2 2" xfId="45340" xr:uid="{00000000-0005-0000-0000-0000BD460000}"/>
    <cellStyle name="Normal 43 2 5 4 2 3" xfId="30107" xr:uid="{00000000-0005-0000-0000-0000BE460000}"/>
    <cellStyle name="Normal 43 2 5 4 3" xfId="9989" xr:uid="{00000000-0005-0000-0000-0000BF460000}"/>
    <cellStyle name="Normal 43 2 5 4 3 2" xfId="40323" xr:uid="{00000000-0005-0000-0000-0000C0460000}"/>
    <cellStyle name="Normal 43 2 5 4 3 3" xfId="25090" xr:uid="{00000000-0005-0000-0000-0000C1460000}"/>
    <cellStyle name="Normal 43 2 5 4 4" xfId="35310" xr:uid="{00000000-0005-0000-0000-0000C2460000}"/>
    <cellStyle name="Normal 43 2 5 4 5" xfId="20077" xr:uid="{00000000-0005-0000-0000-0000C3460000}"/>
    <cellStyle name="Normal 43 2 5 5" xfId="11667" xr:uid="{00000000-0005-0000-0000-0000C4460000}"/>
    <cellStyle name="Normal 43 2 5 5 2" xfId="41998" xr:uid="{00000000-0005-0000-0000-0000C5460000}"/>
    <cellStyle name="Normal 43 2 5 5 3" xfId="26765" xr:uid="{00000000-0005-0000-0000-0000C6460000}"/>
    <cellStyle name="Normal 43 2 5 6" xfId="6646" xr:uid="{00000000-0005-0000-0000-0000C7460000}"/>
    <cellStyle name="Normal 43 2 5 6 2" xfId="36981" xr:uid="{00000000-0005-0000-0000-0000C8460000}"/>
    <cellStyle name="Normal 43 2 5 6 3" xfId="21748" xr:uid="{00000000-0005-0000-0000-0000C9460000}"/>
    <cellStyle name="Normal 43 2 5 7" xfId="31969" xr:uid="{00000000-0005-0000-0000-0000CA460000}"/>
    <cellStyle name="Normal 43 2 5 8" xfId="16735" xr:uid="{00000000-0005-0000-0000-0000CB460000}"/>
    <cellStyle name="Normal 43 2 6" xfId="1991" xr:uid="{00000000-0005-0000-0000-0000CC460000}"/>
    <cellStyle name="Normal 43 2 6 2" xfId="3683" xr:uid="{00000000-0005-0000-0000-0000CD460000}"/>
    <cellStyle name="Normal 43 2 6 2 2" xfId="13756" xr:uid="{00000000-0005-0000-0000-0000CE460000}"/>
    <cellStyle name="Normal 43 2 6 2 2 2" xfId="44087" xr:uid="{00000000-0005-0000-0000-0000CF460000}"/>
    <cellStyle name="Normal 43 2 6 2 2 3" xfId="28854" xr:uid="{00000000-0005-0000-0000-0000D0460000}"/>
    <cellStyle name="Normal 43 2 6 2 3" xfId="8736" xr:uid="{00000000-0005-0000-0000-0000D1460000}"/>
    <cellStyle name="Normal 43 2 6 2 3 2" xfId="39070" xr:uid="{00000000-0005-0000-0000-0000D2460000}"/>
    <cellStyle name="Normal 43 2 6 2 3 3" xfId="23837" xr:uid="{00000000-0005-0000-0000-0000D3460000}"/>
    <cellStyle name="Normal 43 2 6 2 4" xfId="34057" xr:uid="{00000000-0005-0000-0000-0000D4460000}"/>
    <cellStyle name="Normal 43 2 6 2 5" xfId="18824" xr:uid="{00000000-0005-0000-0000-0000D5460000}"/>
    <cellStyle name="Normal 43 2 6 3" xfId="5375" xr:uid="{00000000-0005-0000-0000-0000D6460000}"/>
    <cellStyle name="Normal 43 2 6 3 2" xfId="15427" xr:uid="{00000000-0005-0000-0000-0000D7460000}"/>
    <cellStyle name="Normal 43 2 6 3 2 2" xfId="45758" xr:uid="{00000000-0005-0000-0000-0000D8460000}"/>
    <cellStyle name="Normal 43 2 6 3 2 3" xfId="30525" xr:uid="{00000000-0005-0000-0000-0000D9460000}"/>
    <cellStyle name="Normal 43 2 6 3 3" xfId="10407" xr:uid="{00000000-0005-0000-0000-0000DA460000}"/>
    <cellStyle name="Normal 43 2 6 3 3 2" xfId="40741" xr:uid="{00000000-0005-0000-0000-0000DB460000}"/>
    <cellStyle name="Normal 43 2 6 3 3 3" xfId="25508" xr:uid="{00000000-0005-0000-0000-0000DC460000}"/>
    <cellStyle name="Normal 43 2 6 3 4" xfId="35728" xr:uid="{00000000-0005-0000-0000-0000DD460000}"/>
    <cellStyle name="Normal 43 2 6 3 5" xfId="20495" xr:uid="{00000000-0005-0000-0000-0000DE460000}"/>
    <cellStyle name="Normal 43 2 6 4" xfId="12085" xr:uid="{00000000-0005-0000-0000-0000DF460000}"/>
    <cellStyle name="Normal 43 2 6 4 2" xfId="42416" xr:uid="{00000000-0005-0000-0000-0000E0460000}"/>
    <cellStyle name="Normal 43 2 6 4 3" xfId="27183" xr:uid="{00000000-0005-0000-0000-0000E1460000}"/>
    <cellStyle name="Normal 43 2 6 5" xfId="7064" xr:uid="{00000000-0005-0000-0000-0000E2460000}"/>
    <cellStyle name="Normal 43 2 6 5 2" xfId="37399" xr:uid="{00000000-0005-0000-0000-0000E3460000}"/>
    <cellStyle name="Normal 43 2 6 5 3" xfId="22166" xr:uid="{00000000-0005-0000-0000-0000E4460000}"/>
    <cellStyle name="Normal 43 2 6 6" xfId="32387" xr:uid="{00000000-0005-0000-0000-0000E5460000}"/>
    <cellStyle name="Normal 43 2 6 7" xfId="17153" xr:uid="{00000000-0005-0000-0000-0000E6460000}"/>
    <cellStyle name="Normal 43 2 7" xfId="2842" xr:uid="{00000000-0005-0000-0000-0000E7460000}"/>
    <cellStyle name="Normal 43 2 7 2" xfId="12920" xr:uid="{00000000-0005-0000-0000-0000E8460000}"/>
    <cellStyle name="Normal 43 2 7 2 2" xfId="43251" xr:uid="{00000000-0005-0000-0000-0000E9460000}"/>
    <cellStyle name="Normal 43 2 7 2 3" xfId="28018" xr:uid="{00000000-0005-0000-0000-0000EA460000}"/>
    <cellStyle name="Normal 43 2 7 3" xfId="7900" xr:uid="{00000000-0005-0000-0000-0000EB460000}"/>
    <cellStyle name="Normal 43 2 7 3 2" xfId="38234" xr:uid="{00000000-0005-0000-0000-0000EC460000}"/>
    <cellStyle name="Normal 43 2 7 3 3" xfId="23001" xr:uid="{00000000-0005-0000-0000-0000ED460000}"/>
    <cellStyle name="Normal 43 2 7 4" xfId="33221" xr:uid="{00000000-0005-0000-0000-0000EE460000}"/>
    <cellStyle name="Normal 43 2 7 5" xfId="17988" xr:uid="{00000000-0005-0000-0000-0000EF460000}"/>
    <cellStyle name="Normal 43 2 8" xfId="4536" xr:uid="{00000000-0005-0000-0000-0000F0460000}"/>
    <cellStyle name="Normal 43 2 8 2" xfId="14591" xr:uid="{00000000-0005-0000-0000-0000F1460000}"/>
    <cellStyle name="Normal 43 2 8 2 2" xfId="44922" xr:uid="{00000000-0005-0000-0000-0000F2460000}"/>
    <cellStyle name="Normal 43 2 8 2 3" xfId="29689" xr:uid="{00000000-0005-0000-0000-0000F3460000}"/>
    <cellStyle name="Normal 43 2 8 3" xfId="9571" xr:uid="{00000000-0005-0000-0000-0000F4460000}"/>
    <cellStyle name="Normal 43 2 8 3 2" xfId="39905" xr:uid="{00000000-0005-0000-0000-0000F5460000}"/>
    <cellStyle name="Normal 43 2 8 3 3" xfId="24672" xr:uid="{00000000-0005-0000-0000-0000F6460000}"/>
    <cellStyle name="Normal 43 2 8 4" xfId="34892" xr:uid="{00000000-0005-0000-0000-0000F7460000}"/>
    <cellStyle name="Normal 43 2 8 5" xfId="19659" xr:uid="{00000000-0005-0000-0000-0000F8460000}"/>
    <cellStyle name="Normal 43 2 9" xfId="11247" xr:uid="{00000000-0005-0000-0000-0000F9460000}"/>
    <cellStyle name="Normal 43 2 9 2" xfId="41580" xr:uid="{00000000-0005-0000-0000-0000FA460000}"/>
    <cellStyle name="Normal 43 2 9 3" xfId="26347" xr:uid="{00000000-0005-0000-0000-0000FB460000}"/>
    <cellStyle name="Normal 43 3" xfId="46821" xr:uid="{00000000-0005-0000-0000-0000FC460000}"/>
    <cellStyle name="Normal 44" xfId="175" xr:uid="{00000000-0005-0000-0000-0000FD460000}"/>
    <cellStyle name="Normal 44 2" xfId="864" xr:uid="{00000000-0005-0000-0000-0000FE460000}"/>
    <cellStyle name="Normal 44 2 10" xfId="6227" xr:uid="{00000000-0005-0000-0000-0000FF460000}"/>
    <cellStyle name="Normal 44 2 10 2" xfId="36564" xr:uid="{00000000-0005-0000-0000-000000470000}"/>
    <cellStyle name="Normal 44 2 10 3" xfId="21331" xr:uid="{00000000-0005-0000-0000-000001470000}"/>
    <cellStyle name="Normal 44 2 11" xfId="31555" xr:uid="{00000000-0005-0000-0000-000002470000}"/>
    <cellStyle name="Normal 44 2 12" xfId="16316" xr:uid="{00000000-0005-0000-0000-000003470000}"/>
    <cellStyle name="Normal 44 2 2" xfId="1191" xr:uid="{00000000-0005-0000-0000-000004470000}"/>
    <cellStyle name="Normal 44 2 2 10" xfId="31607" xr:uid="{00000000-0005-0000-0000-000005470000}"/>
    <cellStyle name="Normal 44 2 2 11" xfId="16370" xr:uid="{00000000-0005-0000-0000-000006470000}"/>
    <cellStyle name="Normal 44 2 2 2" xfId="1299" xr:uid="{00000000-0005-0000-0000-000007470000}"/>
    <cellStyle name="Normal 44 2 2 2 10" xfId="16474" xr:uid="{00000000-0005-0000-0000-000008470000}"/>
    <cellStyle name="Normal 44 2 2 2 2" xfId="1516" xr:uid="{00000000-0005-0000-0000-000009470000}"/>
    <cellStyle name="Normal 44 2 2 2 2 2" xfId="1937" xr:uid="{00000000-0005-0000-0000-00000A470000}"/>
    <cellStyle name="Normal 44 2 2 2 2 2 2" xfId="2776" xr:uid="{00000000-0005-0000-0000-00000B470000}"/>
    <cellStyle name="Normal 44 2 2 2 2 2 2 2" xfId="4466" xr:uid="{00000000-0005-0000-0000-00000C470000}"/>
    <cellStyle name="Normal 44 2 2 2 2 2 2 2 2" xfId="14539" xr:uid="{00000000-0005-0000-0000-00000D470000}"/>
    <cellStyle name="Normal 44 2 2 2 2 2 2 2 2 2" xfId="44870" xr:uid="{00000000-0005-0000-0000-00000E470000}"/>
    <cellStyle name="Normal 44 2 2 2 2 2 2 2 2 3" xfId="29637" xr:uid="{00000000-0005-0000-0000-00000F470000}"/>
    <cellStyle name="Normal 44 2 2 2 2 2 2 2 3" xfId="9519" xr:uid="{00000000-0005-0000-0000-000010470000}"/>
    <cellStyle name="Normal 44 2 2 2 2 2 2 2 3 2" xfId="39853" xr:uid="{00000000-0005-0000-0000-000011470000}"/>
    <cellStyle name="Normal 44 2 2 2 2 2 2 2 3 3" xfId="24620" xr:uid="{00000000-0005-0000-0000-000012470000}"/>
    <cellStyle name="Normal 44 2 2 2 2 2 2 2 4" xfId="34840" xr:uid="{00000000-0005-0000-0000-000013470000}"/>
    <cellStyle name="Normal 44 2 2 2 2 2 2 2 5" xfId="19607" xr:uid="{00000000-0005-0000-0000-000014470000}"/>
    <cellStyle name="Normal 44 2 2 2 2 2 2 3" xfId="6158" xr:uid="{00000000-0005-0000-0000-000015470000}"/>
    <cellStyle name="Normal 44 2 2 2 2 2 2 3 2" xfId="16210" xr:uid="{00000000-0005-0000-0000-000016470000}"/>
    <cellStyle name="Normal 44 2 2 2 2 2 2 3 2 2" xfId="46541" xr:uid="{00000000-0005-0000-0000-000017470000}"/>
    <cellStyle name="Normal 44 2 2 2 2 2 2 3 2 3" xfId="31308" xr:uid="{00000000-0005-0000-0000-000018470000}"/>
    <cellStyle name="Normal 44 2 2 2 2 2 2 3 3" xfId="11190" xr:uid="{00000000-0005-0000-0000-000019470000}"/>
    <cellStyle name="Normal 44 2 2 2 2 2 2 3 3 2" xfId="41524" xr:uid="{00000000-0005-0000-0000-00001A470000}"/>
    <cellStyle name="Normal 44 2 2 2 2 2 2 3 3 3" xfId="26291" xr:uid="{00000000-0005-0000-0000-00001B470000}"/>
    <cellStyle name="Normal 44 2 2 2 2 2 2 3 4" xfId="36511" xr:uid="{00000000-0005-0000-0000-00001C470000}"/>
    <cellStyle name="Normal 44 2 2 2 2 2 2 3 5" xfId="21278" xr:uid="{00000000-0005-0000-0000-00001D470000}"/>
    <cellStyle name="Normal 44 2 2 2 2 2 2 4" xfId="12868" xr:uid="{00000000-0005-0000-0000-00001E470000}"/>
    <cellStyle name="Normal 44 2 2 2 2 2 2 4 2" xfId="43199" xr:uid="{00000000-0005-0000-0000-00001F470000}"/>
    <cellStyle name="Normal 44 2 2 2 2 2 2 4 3" xfId="27966" xr:uid="{00000000-0005-0000-0000-000020470000}"/>
    <cellStyle name="Normal 44 2 2 2 2 2 2 5" xfId="7847" xr:uid="{00000000-0005-0000-0000-000021470000}"/>
    <cellStyle name="Normal 44 2 2 2 2 2 2 5 2" xfId="38182" xr:uid="{00000000-0005-0000-0000-000022470000}"/>
    <cellStyle name="Normal 44 2 2 2 2 2 2 5 3" xfId="22949" xr:uid="{00000000-0005-0000-0000-000023470000}"/>
    <cellStyle name="Normal 44 2 2 2 2 2 2 6" xfId="33170" xr:uid="{00000000-0005-0000-0000-000024470000}"/>
    <cellStyle name="Normal 44 2 2 2 2 2 2 7" xfId="17936" xr:uid="{00000000-0005-0000-0000-000025470000}"/>
    <cellStyle name="Normal 44 2 2 2 2 2 3" xfId="3629" xr:uid="{00000000-0005-0000-0000-000026470000}"/>
    <cellStyle name="Normal 44 2 2 2 2 2 3 2" xfId="13703" xr:uid="{00000000-0005-0000-0000-000027470000}"/>
    <cellStyle name="Normal 44 2 2 2 2 2 3 2 2" xfId="44034" xr:uid="{00000000-0005-0000-0000-000028470000}"/>
    <cellStyle name="Normal 44 2 2 2 2 2 3 2 3" xfId="28801" xr:uid="{00000000-0005-0000-0000-000029470000}"/>
    <cellStyle name="Normal 44 2 2 2 2 2 3 3" xfId="8683" xr:uid="{00000000-0005-0000-0000-00002A470000}"/>
    <cellStyle name="Normal 44 2 2 2 2 2 3 3 2" xfId="39017" xr:uid="{00000000-0005-0000-0000-00002B470000}"/>
    <cellStyle name="Normal 44 2 2 2 2 2 3 3 3" xfId="23784" xr:uid="{00000000-0005-0000-0000-00002C470000}"/>
    <cellStyle name="Normal 44 2 2 2 2 2 3 4" xfId="34004" xr:uid="{00000000-0005-0000-0000-00002D470000}"/>
    <cellStyle name="Normal 44 2 2 2 2 2 3 5" xfId="18771" xr:uid="{00000000-0005-0000-0000-00002E470000}"/>
    <cellStyle name="Normal 44 2 2 2 2 2 4" xfId="5322" xr:uid="{00000000-0005-0000-0000-00002F470000}"/>
    <cellStyle name="Normal 44 2 2 2 2 2 4 2" xfId="15374" xr:uid="{00000000-0005-0000-0000-000030470000}"/>
    <cellStyle name="Normal 44 2 2 2 2 2 4 2 2" xfId="45705" xr:uid="{00000000-0005-0000-0000-000031470000}"/>
    <cellStyle name="Normal 44 2 2 2 2 2 4 2 3" xfId="30472" xr:uid="{00000000-0005-0000-0000-000032470000}"/>
    <cellStyle name="Normal 44 2 2 2 2 2 4 3" xfId="10354" xr:uid="{00000000-0005-0000-0000-000033470000}"/>
    <cellStyle name="Normal 44 2 2 2 2 2 4 3 2" xfId="40688" xr:uid="{00000000-0005-0000-0000-000034470000}"/>
    <cellStyle name="Normal 44 2 2 2 2 2 4 3 3" xfId="25455" xr:uid="{00000000-0005-0000-0000-000035470000}"/>
    <cellStyle name="Normal 44 2 2 2 2 2 4 4" xfId="35675" xr:uid="{00000000-0005-0000-0000-000036470000}"/>
    <cellStyle name="Normal 44 2 2 2 2 2 4 5" xfId="20442" xr:uid="{00000000-0005-0000-0000-000037470000}"/>
    <cellStyle name="Normal 44 2 2 2 2 2 5" xfId="12032" xr:uid="{00000000-0005-0000-0000-000038470000}"/>
    <cellStyle name="Normal 44 2 2 2 2 2 5 2" xfId="42363" xr:uid="{00000000-0005-0000-0000-000039470000}"/>
    <cellStyle name="Normal 44 2 2 2 2 2 5 3" xfId="27130" xr:uid="{00000000-0005-0000-0000-00003A470000}"/>
    <cellStyle name="Normal 44 2 2 2 2 2 6" xfId="7011" xr:uid="{00000000-0005-0000-0000-00003B470000}"/>
    <cellStyle name="Normal 44 2 2 2 2 2 6 2" xfId="37346" xr:uid="{00000000-0005-0000-0000-00003C470000}"/>
    <cellStyle name="Normal 44 2 2 2 2 2 6 3" xfId="22113" xr:uid="{00000000-0005-0000-0000-00003D470000}"/>
    <cellStyle name="Normal 44 2 2 2 2 2 7" xfId="32334" xr:uid="{00000000-0005-0000-0000-00003E470000}"/>
    <cellStyle name="Normal 44 2 2 2 2 2 8" xfId="17100" xr:uid="{00000000-0005-0000-0000-00003F470000}"/>
    <cellStyle name="Normal 44 2 2 2 2 3" xfId="2358" xr:uid="{00000000-0005-0000-0000-000040470000}"/>
    <cellStyle name="Normal 44 2 2 2 2 3 2" xfId="4048" xr:uid="{00000000-0005-0000-0000-000041470000}"/>
    <cellStyle name="Normal 44 2 2 2 2 3 2 2" xfId="14121" xr:uid="{00000000-0005-0000-0000-000042470000}"/>
    <cellStyle name="Normal 44 2 2 2 2 3 2 2 2" xfId="44452" xr:uid="{00000000-0005-0000-0000-000043470000}"/>
    <cellStyle name="Normal 44 2 2 2 2 3 2 2 3" xfId="29219" xr:uid="{00000000-0005-0000-0000-000044470000}"/>
    <cellStyle name="Normal 44 2 2 2 2 3 2 3" xfId="9101" xr:uid="{00000000-0005-0000-0000-000045470000}"/>
    <cellStyle name="Normal 44 2 2 2 2 3 2 3 2" xfId="39435" xr:uid="{00000000-0005-0000-0000-000046470000}"/>
    <cellStyle name="Normal 44 2 2 2 2 3 2 3 3" xfId="24202" xr:uid="{00000000-0005-0000-0000-000047470000}"/>
    <cellStyle name="Normal 44 2 2 2 2 3 2 4" xfId="34422" xr:uid="{00000000-0005-0000-0000-000048470000}"/>
    <cellStyle name="Normal 44 2 2 2 2 3 2 5" xfId="19189" xr:uid="{00000000-0005-0000-0000-000049470000}"/>
    <cellStyle name="Normal 44 2 2 2 2 3 3" xfId="5740" xr:uid="{00000000-0005-0000-0000-00004A470000}"/>
    <cellStyle name="Normal 44 2 2 2 2 3 3 2" xfId="15792" xr:uid="{00000000-0005-0000-0000-00004B470000}"/>
    <cellStyle name="Normal 44 2 2 2 2 3 3 2 2" xfId="46123" xr:uid="{00000000-0005-0000-0000-00004C470000}"/>
    <cellStyle name="Normal 44 2 2 2 2 3 3 2 3" xfId="30890" xr:uid="{00000000-0005-0000-0000-00004D470000}"/>
    <cellStyle name="Normal 44 2 2 2 2 3 3 3" xfId="10772" xr:uid="{00000000-0005-0000-0000-00004E470000}"/>
    <cellStyle name="Normal 44 2 2 2 2 3 3 3 2" xfId="41106" xr:uid="{00000000-0005-0000-0000-00004F470000}"/>
    <cellStyle name="Normal 44 2 2 2 2 3 3 3 3" xfId="25873" xr:uid="{00000000-0005-0000-0000-000050470000}"/>
    <cellStyle name="Normal 44 2 2 2 2 3 3 4" xfId="36093" xr:uid="{00000000-0005-0000-0000-000051470000}"/>
    <cellStyle name="Normal 44 2 2 2 2 3 3 5" xfId="20860" xr:uid="{00000000-0005-0000-0000-000052470000}"/>
    <cellStyle name="Normal 44 2 2 2 2 3 4" xfId="12450" xr:uid="{00000000-0005-0000-0000-000053470000}"/>
    <cellStyle name="Normal 44 2 2 2 2 3 4 2" xfId="42781" xr:uid="{00000000-0005-0000-0000-000054470000}"/>
    <cellStyle name="Normal 44 2 2 2 2 3 4 3" xfId="27548" xr:uid="{00000000-0005-0000-0000-000055470000}"/>
    <cellStyle name="Normal 44 2 2 2 2 3 5" xfId="7429" xr:uid="{00000000-0005-0000-0000-000056470000}"/>
    <cellStyle name="Normal 44 2 2 2 2 3 5 2" xfId="37764" xr:uid="{00000000-0005-0000-0000-000057470000}"/>
    <cellStyle name="Normal 44 2 2 2 2 3 5 3" xfId="22531" xr:uid="{00000000-0005-0000-0000-000058470000}"/>
    <cellStyle name="Normal 44 2 2 2 2 3 6" xfId="32752" xr:uid="{00000000-0005-0000-0000-000059470000}"/>
    <cellStyle name="Normal 44 2 2 2 2 3 7" xfId="17518" xr:uid="{00000000-0005-0000-0000-00005A470000}"/>
    <cellStyle name="Normal 44 2 2 2 2 4" xfId="3211" xr:uid="{00000000-0005-0000-0000-00005B470000}"/>
    <cellStyle name="Normal 44 2 2 2 2 4 2" xfId="13285" xr:uid="{00000000-0005-0000-0000-00005C470000}"/>
    <cellStyle name="Normal 44 2 2 2 2 4 2 2" xfId="43616" xr:uid="{00000000-0005-0000-0000-00005D470000}"/>
    <cellStyle name="Normal 44 2 2 2 2 4 2 3" xfId="28383" xr:uid="{00000000-0005-0000-0000-00005E470000}"/>
    <cellStyle name="Normal 44 2 2 2 2 4 3" xfId="8265" xr:uid="{00000000-0005-0000-0000-00005F470000}"/>
    <cellStyle name="Normal 44 2 2 2 2 4 3 2" xfId="38599" xr:uid="{00000000-0005-0000-0000-000060470000}"/>
    <cellStyle name="Normal 44 2 2 2 2 4 3 3" xfId="23366" xr:uid="{00000000-0005-0000-0000-000061470000}"/>
    <cellStyle name="Normal 44 2 2 2 2 4 4" xfId="33586" xr:uid="{00000000-0005-0000-0000-000062470000}"/>
    <cellStyle name="Normal 44 2 2 2 2 4 5" xfId="18353" xr:uid="{00000000-0005-0000-0000-000063470000}"/>
    <cellStyle name="Normal 44 2 2 2 2 5" xfId="4904" xr:uid="{00000000-0005-0000-0000-000064470000}"/>
    <cellStyle name="Normal 44 2 2 2 2 5 2" xfId="14956" xr:uid="{00000000-0005-0000-0000-000065470000}"/>
    <cellStyle name="Normal 44 2 2 2 2 5 2 2" xfId="45287" xr:uid="{00000000-0005-0000-0000-000066470000}"/>
    <cellStyle name="Normal 44 2 2 2 2 5 2 3" xfId="30054" xr:uid="{00000000-0005-0000-0000-000067470000}"/>
    <cellStyle name="Normal 44 2 2 2 2 5 3" xfId="9936" xr:uid="{00000000-0005-0000-0000-000068470000}"/>
    <cellStyle name="Normal 44 2 2 2 2 5 3 2" xfId="40270" xr:uid="{00000000-0005-0000-0000-000069470000}"/>
    <cellStyle name="Normal 44 2 2 2 2 5 3 3" xfId="25037" xr:uid="{00000000-0005-0000-0000-00006A470000}"/>
    <cellStyle name="Normal 44 2 2 2 2 5 4" xfId="35257" xr:uid="{00000000-0005-0000-0000-00006B470000}"/>
    <cellStyle name="Normal 44 2 2 2 2 5 5" xfId="20024" xr:uid="{00000000-0005-0000-0000-00006C470000}"/>
    <cellStyle name="Normal 44 2 2 2 2 6" xfId="11614" xr:uid="{00000000-0005-0000-0000-00006D470000}"/>
    <cellStyle name="Normal 44 2 2 2 2 6 2" xfId="41945" xr:uid="{00000000-0005-0000-0000-00006E470000}"/>
    <cellStyle name="Normal 44 2 2 2 2 6 3" xfId="26712" xr:uid="{00000000-0005-0000-0000-00006F470000}"/>
    <cellStyle name="Normal 44 2 2 2 2 7" xfId="6593" xr:uid="{00000000-0005-0000-0000-000070470000}"/>
    <cellStyle name="Normal 44 2 2 2 2 7 2" xfId="36928" xr:uid="{00000000-0005-0000-0000-000071470000}"/>
    <cellStyle name="Normal 44 2 2 2 2 7 3" xfId="21695" xr:uid="{00000000-0005-0000-0000-000072470000}"/>
    <cellStyle name="Normal 44 2 2 2 2 8" xfId="31916" xr:uid="{00000000-0005-0000-0000-000073470000}"/>
    <cellStyle name="Normal 44 2 2 2 2 9" xfId="16682" xr:uid="{00000000-0005-0000-0000-000074470000}"/>
    <cellStyle name="Normal 44 2 2 2 3" xfId="1729" xr:uid="{00000000-0005-0000-0000-000075470000}"/>
    <cellStyle name="Normal 44 2 2 2 3 2" xfId="2568" xr:uid="{00000000-0005-0000-0000-000076470000}"/>
    <cellStyle name="Normal 44 2 2 2 3 2 2" xfId="4258" xr:uid="{00000000-0005-0000-0000-000077470000}"/>
    <cellStyle name="Normal 44 2 2 2 3 2 2 2" xfId="14331" xr:uid="{00000000-0005-0000-0000-000078470000}"/>
    <cellStyle name="Normal 44 2 2 2 3 2 2 2 2" xfId="44662" xr:uid="{00000000-0005-0000-0000-000079470000}"/>
    <cellStyle name="Normal 44 2 2 2 3 2 2 2 3" xfId="29429" xr:uid="{00000000-0005-0000-0000-00007A470000}"/>
    <cellStyle name="Normal 44 2 2 2 3 2 2 3" xfId="9311" xr:uid="{00000000-0005-0000-0000-00007B470000}"/>
    <cellStyle name="Normal 44 2 2 2 3 2 2 3 2" xfId="39645" xr:uid="{00000000-0005-0000-0000-00007C470000}"/>
    <cellStyle name="Normal 44 2 2 2 3 2 2 3 3" xfId="24412" xr:uid="{00000000-0005-0000-0000-00007D470000}"/>
    <cellStyle name="Normal 44 2 2 2 3 2 2 4" xfId="34632" xr:uid="{00000000-0005-0000-0000-00007E470000}"/>
    <cellStyle name="Normal 44 2 2 2 3 2 2 5" xfId="19399" xr:uid="{00000000-0005-0000-0000-00007F470000}"/>
    <cellStyle name="Normal 44 2 2 2 3 2 3" xfId="5950" xr:uid="{00000000-0005-0000-0000-000080470000}"/>
    <cellStyle name="Normal 44 2 2 2 3 2 3 2" xfId="16002" xr:uid="{00000000-0005-0000-0000-000081470000}"/>
    <cellStyle name="Normal 44 2 2 2 3 2 3 2 2" xfId="46333" xr:uid="{00000000-0005-0000-0000-000082470000}"/>
    <cellStyle name="Normal 44 2 2 2 3 2 3 2 3" xfId="31100" xr:uid="{00000000-0005-0000-0000-000083470000}"/>
    <cellStyle name="Normal 44 2 2 2 3 2 3 3" xfId="10982" xr:uid="{00000000-0005-0000-0000-000084470000}"/>
    <cellStyle name="Normal 44 2 2 2 3 2 3 3 2" xfId="41316" xr:uid="{00000000-0005-0000-0000-000085470000}"/>
    <cellStyle name="Normal 44 2 2 2 3 2 3 3 3" xfId="26083" xr:uid="{00000000-0005-0000-0000-000086470000}"/>
    <cellStyle name="Normal 44 2 2 2 3 2 3 4" xfId="36303" xr:uid="{00000000-0005-0000-0000-000087470000}"/>
    <cellStyle name="Normal 44 2 2 2 3 2 3 5" xfId="21070" xr:uid="{00000000-0005-0000-0000-000088470000}"/>
    <cellStyle name="Normal 44 2 2 2 3 2 4" xfId="12660" xr:uid="{00000000-0005-0000-0000-000089470000}"/>
    <cellStyle name="Normal 44 2 2 2 3 2 4 2" xfId="42991" xr:uid="{00000000-0005-0000-0000-00008A470000}"/>
    <cellStyle name="Normal 44 2 2 2 3 2 4 3" xfId="27758" xr:uid="{00000000-0005-0000-0000-00008B470000}"/>
    <cellStyle name="Normal 44 2 2 2 3 2 5" xfId="7639" xr:uid="{00000000-0005-0000-0000-00008C470000}"/>
    <cellStyle name="Normal 44 2 2 2 3 2 5 2" xfId="37974" xr:uid="{00000000-0005-0000-0000-00008D470000}"/>
    <cellStyle name="Normal 44 2 2 2 3 2 5 3" xfId="22741" xr:uid="{00000000-0005-0000-0000-00008E470000}"/>
    <cellStyle name="Normal 44 2 2 2 3 2 6" xfId="32962" xr:uid="{00000000-0005-0000-0000-00008F470000}"/>
    <cellStyle name="Normal 44 2 2 2 3 2 7" xfId="17728" xr:uid="{00000000-0005-0000-0000-000090470000}"/>
    <cellStyle name="Normal 44 2 2 2 3 3" xfId="3421" xr:uid="{00000000-0005-0000-0000-000091470000}"/>
    <cellStyle name="Normal 44 2 2 2 3 3 2" xfId="13495" xr:uid="{00000000-0005-0000-0000-000092470000}"/>
    <cellStyle name="Normal 44 2 2 2 3 3 2 2" xfId="43826" xr:uid="{00000000-0005-0000-0000-000093470000}"/>
    <cellStyle name="Normal 44 2 2 2 3 3 2 3" xfId="28593" xr:uid="{00000000-0005-0000-0000-000094470000}"/>
    <cellStyle name="Normal 44 2 2 2 3 3 3" xfId="8475" xr:uid="{00000000-0005-0000-0000-000095470000}"/>
    <cellStyle name="Normal 44 2 2 2 3 3 3 2" xfId="38809" xr:uid="{00000000-0005-0000-0000-000096470000}"/>
    <cellStyle name="Normal 44 2 2 2 3 3 3 3" xfId="23576" xr:uid="{00000000-0005-0000-0000-000097470000}"/>
    <cellStyle name="Normal 44 2 2 2 3 3 4" xfId="33796" xr:uid="{00000000-0005-0000-0000-000098470000}"/>
    <cellStyle name="Normal 44 2 2 2 3 3 5" xfId="18563" xr:uid="{00000000-0005-0000-0000-000099470000}"/>
    <cellStyle name="Normal 44 2 2 2 3 4" xfId="5114" xr:uid="{00000000-0005-0000-0000-00009A470000}"/>
    <cellStyle name="Normal 44 2 2 2 3 4 2" xfId="15166" xr:uid="{00000000-0005-0000-0000-00009B470000}"/>
    <cellStyle name="Normal 44 2 2 2 3 4 2 2" xfId="45497" xr:uid="{00000000-0005-0000-0000-00009C470000}"/>
    <cellStyle name="Normal 44 2 2 2 3 4 2 3" xfId="30264" xr:uid="{00000000-0005-0000-0000-00009D470000}"/>
    <cellStyle name="Normal 44 2 2 2 3 4 3" xfId="10146" xr:uid="{00000000-0005-0000-0000-00009E470000}"/>
    <cellStyle name="Normal 44 2 2 2 3 4 3 2" xfId="40480" xr:uid="{00000000-0005-0000-0000-00009F470000}"/>
    <cellStyle name="Normal 44 2 2 2 3 4 3 3" xfId="25247" xr:uid="{00000000-0005-0000-0000-0000A0470000}"/>
    <cellStyle name="Normal 44 2 2 2 3 4 4" xfId="35467" xr:uid="{00000000-0005-0000-0000-0000A1470000}"/>
    <cellStyle name="Normal 44 2 2 2 3 4 5" xfId="20234" xr:uid="{00000000-0005-0000-0000-0000A2470000}"/>
    <cellStyle name="Normal 44 2 2 2 3 5" xfId="11824" xr:uid="{00000000-0005-0000-0000-0000A3470000}"/>
    <cellStyle name="Normal 44 2 2 2 3 5 2" xfId="42155" xr:uid="{00000000-0005-0000-0000-0000A4470000}"/>
    <cellStyle name="Normal 44 2 2 2 3 5 3" xfId="26922" xr:uid="{00000000-0005-0000-0000-0000A5470000}"/>
    <cellStyle name="Normal 44 2 2 2 3 6" xfId="6803" xr:uid="{00000000-0005-0000-0000-0000A6470000}"/>
    <cellStyle name="Normal 44 2 2 2 3 6 2" xfId="37138" xr:uid="{00000000-0005-0000-0000-0000A7470000}"/>
    <cellStyle name="Normal 44 2 2 2 3 6 3" xfId="21905" xr:uid="{00000000-0005-0000-0000-0000A8470000}"/>
    <cellStyle name="Normal 44 2 2 2 3 7" xfId="32126" xr:uid="{00000000-0005-0000-0000-0000A9470000}"/>
    <cellStyle name="Normal 44 2 2 2 3 8" xfId="16892" xr:uid="{00000000-0005-0000-0000-0000AA470000}"/>
    <cellStyle name="Normal 44 2 2 2 4" xfId="2150" xr:uid="{00000000-0005-0000-0000-0000AB470000}"/>
    <cellStyle name="Normal 44 2 2 2 4 2" xfId="3840" xr:uid="{00000000-0005-0000-0000-0000AC470000}"/>
    <cellStyle name="Normal 44 2 2 2 4 2 2" xfId="13913" xr:uid="{00000000-0005-0000-0000-0000AD470000}"/>
    <cellStyle name="Normal 44 2 2 2 4 2 2 2" xfId="44244" xr:uid="{00000000-0005-0000-0000-0000AE470000}"/>
    <cellStyle name="Normal 44 2 2 2 4 2 2 3" xfId="29011" xr:uid="{00000000-0005-0000-0000-0000AF470000}"/>
    <cellStyle name="Normal 44 2 2 2 4 2 3" xfId="8893" xr:uid="{00000000-0005-0000-0000-0000B0470000}"/>
    <cellStyle name="Normal 44 2 2 2 4 2 3 2" xfId="39227" xr:uid="{00000000-0005-0000-0000-0000B1470000}"/>
    <cellStyle name="Normal 44 2 2 2 4 2 3 3" xfId="23994" xr:uid="{00000000-0005-0000-0000-0000B2470000}"/>
    <cellStyle name="Normal 44 2 2 2 4 2 4" xfId="34214" xr:uid="{00000000-0005-0000-0000-0000B3470000}"/>
    <cellStyle name="Normal 44 2 2 2 4 2 5" xfId="18981" xr:uid="{00000000-0005-0000-0000-0000B4470000}"/>
    <cellStyle name="Normal 44 2 2 2 4 3" xfId="5532" xr:uid="{00000000-0005-0000-0000-0000B5470000}"/>
    <cellStyle name="Normal 44 2 2 2 4 3 2" xfId="15584" xr:uid="{00000000-0005-0000-0000-0000B6470000}"/>
    <cellStyle name="Normal 44 2 2 2 4 3 2 2" xfId="45915" xr:uid="{00000000-0005-0000-0000-0000B7470000}"/>
    <cellStyle name="Normal 44 2 2 2 4 3 2 3" xfId="30682" xr:uid="{00000000-0005-0000-0000-0000B8470000}"/>
    <cellStyle name="Normal 44 2 2 2 4 3 3" xfId="10564" xr:uid="{00000000-0005-0000-0000-0000B9470000}"/>
    <cellStyle name="Normal 44 2 2 2 4 3 3 2" xfId="40898" xr:uid="{00000000-0005-0000-0000-0000BA470000}"/>
    <cellStyle name="Normal 44 2 2 2 4 3 3 3" xfId="25665" xr:uid="{00000000-0005-0000-0000-0000BB470000}"/>
    <cellStyle name="Normal 44 2 2 2 4 3 4" xfId="35885" xr:uid="{00000000-0005-0000-0000-0000BC470000}"/>
    <cellStyle name="Normal 44 2 2 2 4 3 5" xfId="20652" xr:uid="{00000000-0005-0000-0000-0000BD470000}"/>
    <cellStyle name="Normal 44 2 2 2 4 4" xfId="12242" xr:uid="{00000000-0005-0000-0000-0000BE470000}"/>
    <cellStyle name="Normal 44 2 2 2 4 4 2" xfId="42573" xr:uid="{00000000-0005-0000-0000-0000BF470000}"/>
    <cellStyle name="Normal 44 2 2 2 4 4 3" xfId="27340" xr:uid="{00000000-0005-0000-0000-0000C0470000}"/>
    <cellStyle name="Normal 44 2 2 2 4 5" xfId="7221" xr:uid="{00000000-0005-0000-0000-0000C1470000}"/>
    <cellStyle name="Normal 44 2 2 2 4 5 2" xfId="37556" xr:uid="{00000000-0005-0000-0000-0000C2470000}"/>
    <cellStyle name="Normal 44 2 2 2 4 5 3" xfId="22323" xr:uid="{00000000-0005-0000-0000-0000C3470000}"/>
    <cellStyle name="Normal 44 2 2 2 4 6" xfId="32544" xr:uid="{00000000-0005-0000-0000-0000C4470000}"/>
    <cellStyle name="Normal 44 2 2 2 4 7" xfId="17310" xr:uid="{00000000-0005-0000-0000-0000C5470000}"/>
    <cellStyle name="Normal 44 2 2 2 5" xfId="3003" xr:uid="{00000000-0005-0000-0000-0000C6470000}"/>
    <cellStyle name="Normal 44 2 2 2 5 2" xfId="13077" xr:uid="{00000000-0005-0000-0000-0000C7470000}"/>
    <cellStyle name="Normal 44 2 2 2 5 2 2" xfId="43408" xr:uid="{00000000-0005-0000-0000-0000C8470000}"/>
    <cellStyle name="Normal 44 2 2 2 5 2 3" xfId="28175" xr:uid="{00000000-0005-0000-0000-0000C9470000}"/>
    <cellStyle name="Normal 44 2 2 2 5 3" xfId="8057" xr:uid="{00000000-0005-0000-0000-0000CA470000}"/>
    <cellStyle name="Normal 44 2 2 2 5 3 2" xfId="38391" xr:uid="{00000000-0005-0000-0000-0000CB470000}"/>
    <cellStyle name="Normal 44 2 2 2 5 3 3" xfId="23158" xr:uid="{00000000-0005-0000-0000-0000CC470000}"/>
    <cellStyle name="Normal 44 2 2 2 5 4" xfId="33378" xr:uid="{00000000-0005-0000-0000-0000CD470000}"/>
    <cellStyle name="Normal 44 2 2 2 5 5" xfId="18145" xr:uid="{00000000-0005-0000-0000-0000CE470000}"/>
    <cellStyle name="Normal 44 2 2 2 6" xfId="4696" xr:uid="{00000000-0005-0000-0000-0000CF470000}"/>
    <cellStyle name="Normal 44 2 2 2 6 2" xfId="14748" xr:uid="{00000000-0005-0000-0000-0000D0470000}"/>
    <cellStyle name="Normal 44 2 2 2 6 2 2" xfId="45079" xr:uid="{00000000-0005-0000-0000-0000D1470000}"/>
    <cellStyle name="Normal 44 2 2 2 6 2 3" xfId="29846" xr:uid="{00000000-0005-0000-0000-0000D2470000}"/>
    <cellStyle name="Normal 44 2 2 2 6 3" xfId="9728" xr:uid="{00000000-0005-0000-0000-0000D3470000}"/>
    <cellStyle name="Normal 44 2 2 2 6 3 2" xfId="40062" xr:uid="{00000000-0005-0000-0000-0000D4470000}"/>
    <cellStyle name="Normal 44 2 2 2 6 3 3" xfId="24829" xr:uid="{00000000-0005-0000-0000-0000D5470000}"/>
    <cellStyle name="Normal 44 2 2 2 6 4" xfId="35049" xr:uid="{00000000-0005-0000-0000-0000D6470000}"/>
    <cellStyle name="Normal 44 2 2 2 6 5" xfId="19816" xr:uid="{00000000-0005-0000-0000-0000D7470000}"/>
    <cellStyle name="Normal 44 2 2 2 7" xfId="11406" xr:uid="{00000000-0005-0000-0000-0000D8470000}"/>
    <cellStyle name="Normal 44 2 2 2 7 2" xfId="41737" xr:uid="{00000000-0005-0000-0000-0000D9470000}"/>
    <cellStyle name="Normal 44 2 2 2 7 3" xfId="26504" xr:uid="{00000000-0005-0000-0000-0000DA470000}"/>
    <cellStyle name="Normal 44 2 2 2 8" xfId="6385" xr:uid="{00000000-0005-0000-0000-0000DB470000}"/>
    <cellStyle name="Normal 44 2 2 2 8 2" xfId="36720" xr:uid="{00000000-0005-0000-0000-0000DC470000}"/>
    <cellStyle name="Normal 44 2 2 2 8 3" xfId="21487" xr:uid="{00000000-0005-0000-0000-0000DD470000}"/>
    <cellStyle name="Normal 44 2 2 2 9" xfId="31708" xr:uid="{00000000-0005-0000-0000-0000DE470000}"/>
    <cellStyle name="Normal 44 2 2 3" xfId="1412" xr:uid="{00000000-0005-0000-0000-0000DF470000}"/>
    <cellStyle name="Normal 44 2 2 3 2" xfId="1833" xr:uid="{00000000-0005-0000-0000-0000E0470000}"/>
    <cellStyle name="Normal 44 2 2 3 2 2" xfId="2672" xr:uid="{00000000-0005-0000-0000-0000E1470000}"/>
    <cellStyle name="Normal 44 2 2 3 2 2 2" xfId="4362" xr:uid="{00000000-0005-0000-0000-0000E2470000}"/>
    <cellStyle name="Normal 44 2 2 3 2 2 2 2" xfId="14435" xr:uid="{00000000-0005-0000-0000-0000E3470000}"/>
    <cellStyle name="Normal 44 2 2 3 2 2 2 2 2" xfId="44766" xr:uid="{00000000-0005-0000-0000-0000E4470000}"/>
    <cellStyle name="Normal 44 2 2 3 2 2 2 2 3" xfId="29533" xr:uid="{00000000-0005-0000-0000-0000E5470000}"/>
    <cellStyle name="Normal 44 2 2 3 2 2 2 3" xfId="9415" xr:uid="{00000000-0005-0000-0000-0000E6470000}"/>
    <cellStyle name="Normal 44 2 2 3 2 2 2 3 2" xfId="39749" xr:uid="{00000000-0005-0000-0000-0000E7470000}"/>
    <cellStyle name="Normal 44 2 2 3 2 2 2 3 3" xfId="24516" xr:uid="{00000000-0005-0000-0000-0000E8470000}"/>
    <cellStyle name="Normal 44 2 2 3 2 2 2 4" xfId="34736" xr:uid="{00000000-0005-0000-0000-0000E9470000}"/>
    <cellStyle name="Normal 44 2 2 3 2 2 2 5" xfId="19503" xr:uid="{00000000-0005-0000-0000-0000EA470000}"/>
    <cellStyle name="Normal 44 2 2 3 2 2 3" xfId="6054" xr:uid="{00000000-0005-0000-0000-0000EB470000}"/>
    <cellStyle name="Normal 44 2 2 3 2 2 3 2" xfId="16106" xr:uid="{00000000-0005-0000-0000-0000EC470000}"/>
    <cellStyle name="Normal 44 2 2 3 2 2 3 2 2" xfId="46437" xr:uid="{00000000-0005-0000-0000-0000ED470000}"/>
    <cellStyle name="Normal 44 2 2 3 2 2 3 2 3" xfId="31204" xr:uid="{00000000-0005-0000-0000-0000EE470000}"/>
    <cellStyle name="Normal 44 2 2 3 2 2 3 3" xfId="11086" xr:uid="{00000000-0005-0000-0000-0000EF470000}"/>
    <cellStyle name="Normal 44 2 2 3 2 2 3 3 2" xfId="41420" xr:uid="{00000000-0005-0000-0000-0000F0470000}"/>
    <cellStyle name="Normal 44 2 2 3 2 2 3 3 3" xfId="26187" xr:uid="{00000000-0005-0000-0000-0000F1470000}"/>
    <cellStyle name="Normal 44 2 2 3 2 2 3 4" xfId="36407" xr:uid="{00000000-0005-0000-0000-0000F2470000}"/>
    <cellStyle name="Normal 44 2 2 3 2 2 3 5" xfId="21174" xr:uid="{00000000-0005-0000-0000-0000F3470000}"/>
    <cellStyle name="Normal 44 2 2 3 2 2 4" xfId="12764" xr:uid="{00000000-0005-0000-0000-0000F4470000}"/>
    <cellStyle name="Normal 44 2 2 3 2 2 4 2" xfId="43095" xr:uid="{00000000-0005-0000-0000-0000F5470000}"/>
    <cellStyle name="Normal 44 2 2 3 2 2 4 3" xfId="27862" xr:uid="{00000000-0005-0000-0000-0000F6470000}"/>
    <cellStyle name="Normal 44 2 2 3 2 2 5" xfId="7743" xr:uid="{00000000-0005-0000-0000-0000F7470000}"/>
    <cellStyle name="Normal 44 2 2 3 2 2 5 2" xfId="38078" xr:uid="{00000000-0005-0000-0000-0000F8470000}"/>
    <cellStyle name="Normal 44 2 2 3 2 2 5 3" xfId="22845" xr:uid="{00000000-0005-0000-0000-0000F9470000}"/>
    <cellStyle name="Normal 44 2 2 3 2 2 6" xfId="33066" xr:uid="{00000000-0005-0000-0000-0000FA470000}"/>
    <cellStyle name="Normal 44 2 2 3 2 2 7" xfId="17832" xr:uid="{00000000-0005-0000-0000-0000FB470000}"/>
    <cellStyle name="Normal 44 2 2 3 2 3" xfId="3525" xr:uid="{00000000-0005-0000-0000-0000FC470000}"/>
    <cellStyle name="Normal 44 2 2 3 2 3 2" xfId="13599" xr:uid="{00000000-0005-0000-0000-0000FD470000}"/>
    <cellStyle name="Normal 44 2 2 3 2 3 2 2" xfId="43930" xr:uid="{00000000-0005-0000-0000-0000FE470000}"/>
    <cellStyle name="Normal 44 2 2 3 2 3 2 3" xfId="28697" xr:uid="{00000000-0005-0000-0000-0000FF470000}"/>
    <cellStyle name="Normal 44 2 2 3 2 3 3" xfId="8579" xr:uid="{00000000-0005-0000-0000-000000480000}"/>
    <cellStyle name="Normal 44 2 2 3 2 3 3 2" xfId="38913" xr:uid="{00000000-0005-0000-0000-000001480000}"/>
    <cellStyle name="Normal 44 2 2 3 2 3 3 3" xfId="23680" xr:uid="{00000000-0005-0000-0000-000002480000}"/>
    <cellStyle name="Normal 44 2 2 3 2 3 4" xfId="33900" xr:uid="{00000000-0005-0000-0000-000003480000}"/>
    <cellStyle name="Normal 44 2 2 3 2 3 5" xfId="18667" xr:uid="{00000000-0005-0000-0000-000004480000}"/>
    <cellStyle name="Normal 44 2 2 3 2 4" xfId="5218" xr:uid="{00000000-0005-0000-0000-000005480000}"/>
    <cellStyle name="Normal 44 2 2 3 2 4 2" xfId="15270" xr:uid="{00000000-0005-0000-0000-000006480000}"/>
    <cellStyle name="Normal 44 2 2 3 2 4 2 2" xfId="45601" xr:uid="{00000000-0005-0000-0000-000007480000}"/>
    <cellStyle name="Normal 44 2 2 3 2 4 2 3" xfId="30368" xr:uid="{00000000-0005-0000-0000-000008480000}"/>
    <cellStyle name="Normal 44 2 2 3 2 4 3" xfId="10250" xr:uid="{00000000-0005-0000-0000-000009480000}"/>
    <cellStyle name="Normal 44 2 2 3 2 4 3 2" xfId="40584" xr:uid="{00000000-0005-0000-0000-00000A480000}"/>
    <cellStyle name="Normal 44 2 2 3 2 4 3 3" xfId="25351" xr:uid="{00000000-0005-0000-0000-00000B480000}"/>
    <cellStyle name="Normal 44 2 2 3 2 4 4" xfId="35571" xr:uid="{00000000-0005-0000-0000-00000C480000}"/>
    <cellStyle name="Normal 44 2 2 3 2 4 5" xfId="20338" xr:uid="{00000000-0005-0000-0000-00000D480000}"/>
    <cellStyle name="Normal 44 2 2 3 2 5" xfId="11928" xr:uid="{00000000-0005-0000-0000-00000E480000}"/>
    <cellStyle name="Normal 44 2 2 3 2 5 2" xfId="42259" xr:uid="{00000000-0005-0000-0000-00000F480000}"/>
    <cellStyle name="Normal 44 2 2 3 2 5 3" xfId="27026" xr:uid="{00000000-0005-0000-0000-000010480000}"/>
    <cellStyle name="Normal 44 2 2 3 2 6" xfId="6907" xr:uid="{00000000-0005-0000-0000-000011480000}"/>
    <cellStyle name="Normal 44 2 2 3 2 6 2" xfId="37242" xr:uid="{00000000-0005-0000-0000-000012480000}"/>
    <cellStyle name="Normal 44 2 2 3 2 6 3" xfId="22009" xr:uid="{00000000-0005-0000-0000-000013480000}"/>
    <cellStyle name="Normal 44 2 2 3 2 7" xfId="32230" xr:uid="{00000000-0005-0000-0000-000014480000}"/>
    <cellStyle name="Normal 44 2 2 3 2 8" xfId="16996" xr:uid="{00000000-0005-0000-0000-000015480000}"/>
    <cellStyle name="Normal 44 2 2 3 3" xfId="2254" xr:uid="{00000000-0005-0000-0000-000016480000}"/>
    <cellStyle name="Normal 44 2 2 3 3 2" xfId="3944" xr:uid="{00000000-0005-0000-0000-000017480000}"/>
    <cellStyle name="Normal 44 2 2 3 3 2 2" xfId="14017" xr:uid="{00000000-0005-0000-0000-000018480000}"/>
    <cellStyle name="Normal 44 2 2 3 3 2 2 2" xfId="44348" xr:uid="{00000000-0005-0000-0000-000019480000}"/>
    <cellStyle name="Normal 44 2 2 3 3 2 2 3" xfId="29115" xr:uid="{00000000-0005-0000-0000-00001A480000}"/>
    <cellStyle name="Normal 44 2 2 3 3 2 3" xfId="8997" xr:uid="{00000000-0005-0000-0000-00001B480000}"/>
    <cellStyle name="Normal 44 2 2 3 3 2 3 2" xfId="39331" xr:uid="{00000000-0005-0000-0000-00001C480000}"/>
    <cellStyle name="Normal 44 2 2 3 3 2 3 3" xfId="24098" xr:uid="{00000000-0005-0000-0000-00001D480000}"/>
    <cellStyle name="Normal 44 2 2 3 3 2 4" xfId="34318" xr:uid="{00000000-0005-0000-0000-00001E480000}"/>
    <cellStyle name="Normal 44 2 2 3 3 2 5" xfId="19085" xr:uid="{00000000-0005-0000-0000-00001F480000}"/>
    <cellStyle name="Normal 44 2 2 3 3 3" xfId="5636" xr:uid="{00000000-0005-0000-0000-000020480000}"/>
    <cellStyle name="Normal 44 2 2 3 3 3 2" xfId="15688" xr:uid="{00000000-0005-0000-0000-000021480000}"/>
    <cellStyle name="Normal 44 2 2 3 3 3 2 2" xfId="46019" xr:uid="{00000000-0005-0000-0000-000022480000}"/>
    <cellStyle name="Normal 44 2 2 3 3 3 2 3" xfId="30786" xr:uid="{00000000-0005-0000-0000-000023480000}"/>
    <cellStyle name="Normal 44 2 2 3 3 3 3" xfId="10668" xr:uid="{00000000-0005-0000-0000-000024480000}"/>
    <cellStyle name="Normal 44 2 2 3 3 3 3 2" xfId="41002" xr:uid="{00000000-0005-0000-0000-000025480000}"/>
    <cellStyle name="Normal 44 2 2 3 3 3 3 3" xfId="25769" xr:uid="{00000000-0005-0000-0000-000026480000}"/>
    <cellStyle name="Normal 44 2 2 3 3 3 4" xfId="35989" xr:uid="{00000000-0005-0000-0000-000027480000}"/>
    <cellStyle name="Normal 44 2 2 3 3 3 5" xfId="20756" xr:uid="{00000000-0005-0000-0000-000028480000}"/>
    <cellStyle name="Normal 44 2 2 3 3 4" xfId="12346" xr:uid="{00000000-0005-0000-0000-000029480000}"/>
    <cellStyle name="Normal 44 2 2 3 3 4 2" xfId="42677" xr:uid="{00000000-0005-0000-0000-00002A480000}"/>
    <cellStyle name="Normal 44 2 2 3 3 4 3" xfId="27444" xr:uid="{00000000-0005-0000-0000-00002B480000}"/>
    <cellStyle name="Normal 44 2 2 3 3 5" xfId="7325" xr:uid="{00000000-0005-0000-0000-00002C480000}"/>
    <cellStyle name="Normal 44 2 2 3 3 5 2" xfId="37660" xr:uid="{00000000-0005-0000-0000-00002D480000}"/>
    <cellStyle name="Normal 44 2 2 3 3 5 3" xfId="22427" xr:uid="{00000000-0005-0000-0000-00002E480000}"/>
    <cellStyle name="Normal 44 2 2 3 3 6" xfId="32648" xr:uid="{00000000-0005-0000-0000-00002F480000}"/>
    <cellStyle name="Normal 44 2 2 3 3 7" xfId="17414" xr:uid="{00000000-0005-0000-0000-000030480000}"/>
    <cellStyle name="Normal 44 2 2 3 4" xfId="3107" xr:uid="{00000000-0005-0000-0000-000031480000}"/>
    <cellStyle name="Normal 44 2 2 3 4 2" xfId="13181" xr:uid="{00000000-0005-0000-0000-000032480000}"/>
    <cellStyle name="Normal 44 2 2 3 4 2 2" xfId="43512" xr:uid="{00000000-0005-0000-0000-000033480000}"/>
    <cellStyle name="Normal 44 2 2 3 4 2 3" xfId="28279" xr:uid="{00000000-0005-0000-0000-000034480000}"/>
    <cellStyle name="Normal 44 2 2 3 4 3" xfId="8161" xr:uid="{00000000-0005-0000-0000-000035480000}"/>
    <cellStyle name="Normal 44 2 2 3 4 3 2" xfId="38495" xr:uid="{00000000-0005-0000-0000-000036480000}"/>
    <cellStyle name="Normal 44 2 2 3 4 3 3" xfId="23262" xr:uid="{00000000-0005-0000-0000-000037480000}"/>
    <cellStyle name="Normal 44 2 2 3 4 4" xfId="33482" xr:uid="{00000000-0005-0000-0000-000038480000}"/>
    <cellStyle name="Normal 44 2 2 3 4 5" xfId="18249" xr:uid="{00000000-0005-0000-0000-000039480000}"/>
    <cellStyle name="Normal 44 2 2 3 5" xfId="4800" xr:uid="{00000000-0005-0000-0000-00003A480000}"/>
    <cellStyle name="Normal 44 2 2 3 5 2" xfId="14852" xr:uid="{00000000-0005-0000-0000-00003B480000}"/>
    <cellStyle name="Normal 44 2 2 3 5 2 2" xfId="45183" xr:uid="{00000000-0005-0000-0000-00003C480000}"/>
    <cellStyle name="Normal 44 2 2 3 5 2 3" xfId="29950" xr:uid="{00000000-0005-0000-0000-00003D480000}"/>
    <cellStyle name="Normal 44 2 2 3 5 3" xfId="9832" xr:uid="{00000000-0005-0000-0000-00003E480000}"/>
    <cellStyle name="Normal 44 2 2 3 5 3 2" xfId="40166" xr:uid="{00000000-0005-0000-0000-00003F480000}"/>
    <cellStyle name="Normal 44 2 2 3 5 3 3" xfId="24933" xr:uid="{00000000-0005-0000-0000-000040480000}"/>
    <cellStyle name="Normal 44 2 2 3 5 4" xfId="35153" xr:uid="{00000000-0005-0000-0000-000041480000}"/>
    <cellStyle name="Normal 44 2 2 3 5 5" xfId="19920" xr:uid="{00000000-0005-0000-0000-000042480000}"/>
    <cellStyle name="Normal 44 2 2 3 6" xfId="11510" xr:uid="{00000000-0005-0000-0000-000043480000}"/>
    <cellStyle name="Normal 44 2 2 3 6 2" xfId="41841" xr:uid="{00000000-0005-0000-0000-000044480000}"/>
    <cellStyle name="Normal 44 2 2 3 6 3" xfId="26608" xr:uid="{00000000-0005-0000-0000-000045480000}"/>
    <cellStyle name="Normal 44 2 2 3 7" xfId="6489" xr:uid="{00000000-0005-0000-0000-000046480000}"/>
    <cellStyle name="Normal 44 2 2 3 7 2" xfId="36824" xr:uid="{00000000-0005-0000-0000-000047480000}"/>
    <cellStyle name="Normal 44 2 2 3 7 3" xfId="21591" xr:uid="{00000000-0005-0000-0000-000048480000}"/>
    <cellStyle name="Normal 44 2 2 3 8" xfId="31812" xr:uid="{00000000-0005-0000-0000-000049480000}"/>
    <cellStyle name="Normal 44 2 2 3 9" xfId="16578" xr:uid="{00000000-0005-0000-0000-00004A480000}"/>
    <cellStyle name="Normal 44 2 2 4" xfId="1625" xr:uid="{00000000-0005-0000-0000-00004B480000}"/>
    <cellStyle name="Normal 44 2 2 4 2" xfId="2464" xr:uid="{00000000-0005-0000-0000-00004C480000}"/>
    <cellStyle name="Normal 44 2 2 4 2 2" xfId="4154" xr:uid="{00000000-0005-0000-0000-00004D480000}"/>
    <cellStyle name="Normal 44 2 2 4 2 2 2" xfId="14227" xr:uid="{00000000-0005-0000-0000-00004E480000}"/>
    <cellStyle name="Normal 44 2 2 4 2 2 2 2" xfId="44558" xr:uid="{00000000-0005-0000-0000-00004F480000}"/>
    <cellStyle name="Normal 44 2 2 4 2 2 2 3" xfId="29325" xr:uid="{00000000-0005-0000-0000-000050480000}"/>
    <cellStyle name="Normal 44 2 2 4 2 2 3" xfId="9207" xr:uid="{00000000-0005-0000-0000-000051480000}"/>
    <cellStyle name="Normal 44 2 2 4 2 2 3 2" xfId="39541" xr:uid="{00000000-0005-0000-0000-000052480000}"/>
    <cellStyle name="Normal 44 2 2 4 2 2 3 3" xfId="24308" xr:uid="{00000000-0005-0000-0000-000053480000}"/>
    <cellStyle name="Normal 44 2 2 4 2 2 4" xfId="34528" xr:uid="{00000000-0005-0000-0000-000054480000}"/>
    <cellStyle name="Normal 44 2 2 4 2 2 5" xfId="19295" xr:uid="{00000000-0005-0000-0000-000055480000}"/>
    <cellStyle name="Normal 44 2 2 4 2 3" xfId="5846" xr:uid="{00000000-0005-0000-0000-000056480000}"/>
    <cellStyle name="Normal 44 2 2 4 2 3 2" xfId="15898" xr:uid="{00000000-0005-0000-0000-000057480000}"/>
    <cellStyle name="Normal 44 2 2 4 2 3 2 2" xfId="46229" xr:uid="{00000000-0005-0000-0000-000058480000}"/>
    <cellStyle name="Normal 44 2 2 4 2 3 2 3" xfId="30996" xr:uid="{00000000-0005-0000-0000-000059480000}"/>
    <cellStyle name="Normal 44 2 2 4 2 3 3" xfId="10878" xr:uid="{00000000-0005-0000-0000-00005A480000}"/>
    <cellStyle name="Normal 44 2 2 4 2 3 3 2" xfId="41212" xr:uid="{00000000-0005-0000-0000-00005B480000}"/>
    <cellStyle name="Normal 44 2 2 4 2 3 3 3" xfId="25979" xr:uid="{00000000-0005-0000-0000-00005C480000}"/>
    <cellStyle name="Normal 44 2 2 4 2 3 4" xfId="36199" xr:uid="{00000000-0005-0000-0000-00005D480000}"/>
    <cellStyle name="Normal 44 2 2 4 2 3 5" xfId="20966" xr:uid="{00000000-0005-0000-0000-00005E480000}"/>
    <cellStyle name="Normal 44 2 2 4 2 4" xfId="12556" xr:uid="{00000000-0005-0000-0000-00005F480000}"/>
    <cellStyle name="Normal 44 2 2 4 2 4 2" xfId="42887" xr:uid="{00000000-0005-0000-0000-000060480000}"/>
    <cellStyle name="Normal 44 2 2 4 2 4 3" xfId="27654" xr:uid="{00000000-0005-0000-0000-000061480000}"/>
    <cellStyle name="Normal 44 2 2 4 2 5" xfId="7535" xr:uid="{00000000-0005-0000-0000-000062480000}"/>
    <cellStyle name="Normal 44 2 2 4 2 5 2" xfId="37870" xr:uid="{00000000-0005-0000-0000-000063480000}"/>
    <cellStyle name="Normal 44 2 2 4 2 5 3" xfId="22637" xr:uid="{00000000-0005-0000-0000-000064480000}"/>
    <cellStyle name="Normal 44 2 2 4 2 6" xfId="32858" xr:uid="{00000000-0005-0000-0000-000065480000}"/>
    <cellStyle name="Normal 44 2 2 4 2 7" xfId="17624" xr:uid="{00000000-0005-0000-0000-000066480000}"/>
    <cellStyle name="Normal 44 2 2 4 3" xfId="3317" xr:uid="{00000000-0005-0000-0000-000067480000}"/>
    <cellStyle name="Normal 44 2 2 4 3 2" xfId="13391" xr:uid="{00000000-0005-0000-0000-000068480000}"/>
    <cellStyle name="Normal 44 2 2 4 3 2 2" xfId="43722" xr:uid="{00000000-0005-0000-0000-000069480000}"/>
    <cellStyle name="Normal 44 2 2 4 3 2 3" xfId="28489" xr:uid="{00000000-0005-0000-0000-00006A480000}"/>
    <cellStyle name="Normal 44 2 2 4 3 3" xfId="8371" xr:uid="{00000000-0005-0000-0000-00006B480000}"/>
    <cellStyle name="Normal 44 2 2 4 3 3 2" xfId="38705" xr:uid="{00000000-0005-0000-0000-00006C480000}"/>
    <cellStyle name="Normal 44 2 2 4 3 3 3" xfId="23472" xr:uid="{00000000-0005-0000-0000-00006D480000}"/>
    <cellStyle name="Normal 44 2 2 4 3 4" xfId="33692" xr:uid="{00000000-0005-0000-0000-00006E480000}"/>
    <cellStyle name="Normal 44 2 2 4 3 5" xfId="18459" xr:uid="{00000000-0005-0000-0000-00006F480000}"/>
    <cellStyle name="Normal 44 2 2 4 4" xfId="5010" xr:uid="{00000000-0005-0000-0000-000070480000}"/>
    <cellStyle name="Normal 44 2 2 4 4 2" xfId="15062" xr:uid="{00000000-0005-0000-0000-000071480000}"/>
    <cellStyle name="Normal 44 2 2 4 4 2 2" xfId="45393" xr:uid="{00000000-0005-0000-0000-000072480000}"/>
    <cellStyle name="Normal 44 2 2 4 4 2 3" xfId="30160" xr:uid="{00000000-0005-0000-0000-000073480000}"/>
    <cellStyle name="Normal 44 2 2 4 4 3" xfId="10042" xr:uid="{00000000-0005-0000-0000-000074480000}"/>
    <cellStyle name="Normal 44 2 2 4 4 3 2" xfId="40376" xr:uid="{00000000-0005-0000-0000-000075480000}"/>
    <cellStyle name="Normal 44 2 2 4 4 3 3" xfId="25143" xr:uid="{00000000-0005-0000-0000-000076480000}"/>
    <cellStyle name="Normal 44 2 2 4 4 4" xfId="35363" xr:uid="{00000000-0005-0000-0000-000077480000}"/>
    <cellStyle name="Normal 44 2 2 4 4 5" xfId="20130" xr:uid="{00000000-0005-0000-0000-000078480000}"/>
    <cellStyle name="Normal 44 2 2 4 5" xfId="11720" xr:uid="{00000000-0005-0000-0000-000079480000}"/>
    <cellStyle name="Normal 44 2 2 4 5 2" xfId="42051" xr:uid="{00000000-0005-0000-0000-00007A480000}"/>
    <cellStyle name="Normal 44 2 2 4 5 3" xfId="26818" xr:uid="{00000000-0005-0000-0000-00007B480000}"/>
    <cellStyle name="Normal 44 2 2 4 6" xfId="6699" xr:uid="{00000000-0005-0000-0000-00007C480000}"/>
    <cellStyle name="Normal 44 2 2 4 6 2" xfId="37034" xr:uid="{00000000-0005-0000-0000-00007D480000}"/>
    <cellStyle name="Normal 44 2 2 4 6 3" xfId="21801" xr:uid="{00000000-0005-0000-0000-00007E480000}"/>
    <cellStyle name="Normal 44 2 2 4 7" xfId="32022" xr:uid="{00000000-0005-0000-0000-00007F480000}"/>
    <cellStyle name="Normal 44 2 2 4 8" xfId="16788" xr:uid="{00000000-0005-0000-0000-000080480000}"/>
    <cellStyle name="Normal 44 2 2 5" xfId="2046" xr:uid="{00000000-0005-0000-0000-000081480000}"/>
    <cellStyle name="Normal 44 2 2 5 2" xfId="3736" xr:uid="{00000000-0005-0000-0000-000082480000}"/>
    <cellStyle name="Normal 44 2 2 5 2 2" xfId="13809" xr:uid="{00000000-0005-0000-0000-000083480000}"/>
    <cellStyle name="Normal 44 2 2 5 2 2 2" xfId="44140" xr:uid="{00000000-0005-0000-0000-000084480000}"/>
    <cellStyle name="Normal 44 2 2 5 2 2 3" xfId="28907" xr:uid="{00000000-0005-0000-0000-000085480000}"/>
    <cellStyle name="Normal 44 2 2 5 2 3" xfId="8789" xr:uid="{00000000-0005-0000-0000-000086480000}"/>
    <cellStyle name="Normal 44 2 2 5 2 3 2" xfId="39123" xr:uid="{00000000-0005-0000-0000-000087480000}"/>
    <cellStyle name="Normal 44 2 2 5 2 3 3" xfId="23890" xr:uid="{00000000-0005-0000-0000-000088480000}"/>
    <cellStyle name="Normal 44 2 2 5 2 4" xfId="34110" xr:uid="{00000000-0005-0000-0000-000089480000}"/>
    <cellStyle name="Normal 44 2 2 5 2 5" xfId="18877" xr:uid="{00000000-0005-0000-0000-00008A480000}"/>
    <cellStyle name="Normal 44 2 2 5 3" xfId="5428" xr:uid="{00000000-0005-0000-0000-00008B480000}"/>
    <cellStyle name="Normal 44 2 2 5 3 2" xfId="15480" xr:uid="{00000000-0005-0000-0000-00008C480000}"/>
    <cellStyle name="Normal 44 2 2 5 3 2 2" xfId="45811" xr:uid="{00000000-0005-0000-0000-00008D480000}"/>
    <cellStyle name="Normal 44 2 2 5 3 2 3" xfId="30578" xr:uid="{00000000-0005-0000-0000-00008E480000}"/>
    <cellStyle name="Normal 44 2 2 5 3 3" xfId="10460" xr:uid="{00000000-0005-0000-0000-00008F480000}"/>
    <cellStyle name="Normal 44 2 2 5 3 3 2" xfId="40794" xr:uid="{00000000-0005-0000-0000-000090480000}"/>
    <cellStyle name="Normal 44 2 2 5 3 3 3" xfId="25561" xr:uid="{00000000-0005-0000-0000-000091480000}"/>
    <cellStyle name="Normal 44 2 2 5 3 4" xfId="35781" xr:uid="{00000000-0005-0000-0000-000092480000}"/>
    <cellStyle name="Normal 44 2 2 5 3 5" xfId="20548" xr:uid="{00000000-0005-0000-0000-000093480000}"/>
    <cellStyle name="Normal 44 2 2 5 4" xfId="12138" xr:uid="{00000000-0005-0000-0000-000094480000}"/>
    <cellStyle name="Normal 44 2 2 5 4 2" xfId="42469" xr:uid="{00000000-0005-0000-0000-000095480000}"/>
    <cellStyle name="Normal 44 2 2 5 4 3" xfId="27236" xr:uid="{00000000-0005-0000-0000-000096480000}"/>
    <cellStyle name="Normal 44 2 2 5 5" xfId="7117" xr:uid="{00000000-0005-0000-0000-000097480000}"/>
    <cellStyle name="Normal 44 2 2 5 5 2" xfId="37452" xr:uid="{00000000-0005-0000-0000-000098480000}"/>
    <cellStyle name="Normal 44 2 2 5 5 3" xfId="22219" xr:uid="{00000000-0005-0000-0000-000099480000}"/>
    <cellStyle name="Normal 44 2 2 5 6" xfId="32440" xr:uid="{00000000-0005-0000-0000-00009A480000}"/>
    <cellStyle name="Normal 44 2 2 5 7" xfId="17206" xr:uid="{00000000-0005-0000-0000-00009B480000}"/>
    <cellStyle name="Normal 44 2 2 6" xfId="2899" xr:uid="{00000000-0005-0000-0000-00009C480000}"/>
    <cellStyle name="Normal 44 2 2 6 2" xfId="12973" xr:uid="{00000000-0005-0000-0000-00009D480000}"/>
    <cellStyle name="Normal 44 2 2 6 2 2" xfId="43304" xr:uid="{00000000-0005-0000-0000-00009E480000}"/>
    <cellStyle name="Normal 44 2 2 6 2 3" xfId="28071" xr:uid="{00000000-0005-0000-0000-00009F480000}"/>
    <cellStyle name="Normal 44 2 2 6 3" xfId="7953" xr:uid="{00000000-0005-0000-0000-0000A0480000}"/>
    <cellStyle name="Normal 44 2 2 6 3 2" xfId="38287" xr:uid="{00000000-0005-0000-0000-0000A1480000}"/>
    <cellStyle name="Normal 44 2 2 6 3 3" xfId="23054" xr:uid="{00000000-0005-0000-0000-0000A2480000}"/>
    <cellStyle name="Normal 44 2 2 6 4" xfId="33274" xr:uid="{00000000-0005-0000-0000-0000A3480000}"/>
    <cellStyle name="Normal 44 2 2 6 5" xfId="18041" xr:uid="{00000000-0005-0000-0000-0000A4480000}"/>
    <cellStyle name="Normal 44 2 2 7" xfId="4592" xr:uid="{00000000-0005-0000-0000-0000A5480000}"/>
    <cellStyle name="Normal 44 2 2 7 2" xfId="14644" xr:uid="{00000000-0005-0000-0000-0000A6480000}"/>
    <cellStyle name="Normal 44 2 2 7 2 2" xfId="44975" xr:uid="{00000000-0005-0000-0000-0000A7480000}"/>
    <cellStyle name="Normal 44 2 2 7 2 3" xfId="29742" xr:uid="{00000000-0005-0000-0000-0000A8480000}"/>
    <cellStyle name="Normal 44 2 2 7 3" xfId="9624" xr:uid="{00000000-0005-0000-0000-0000A9480000}"/>
    <cellStyle name="Normal 44 2 2 7 3 2" xfId="39958" xr:uid="{00000000-0005-0000-0000-0000AA480000}"/>
    <cellStyle name="Normal 44 2 2 7 3 3" xfId="24725" xr:uid="{00000000-0005-0000-0000-0000AB480000}"/>
    <cellStyle name="Normal 44 2 2 7 4" xfId="34945" xr:uid="{00000000-0005-0000-0000-0000AC480000}"/>
    <cellStyle name="Normal 44 2 2 7 5" xfId="19712" xr:uid="{00000000-0005-0000-0000-0000AD480000}"/>
    <cellStyle name="Normal 44 2 2 8" xfId="11302" xr:uid="{00000000-0005-0000-0000-0000AE480000}"/>
    <cellStyle name="Normal 44 2 2 8 2" xfId="41633" xr:uid="{00000000-0005-0000-0000-0000AF480000}"/>
    <cellStyle name="Normal 44 2 2 8 3" xfId="26400" xr:uid="{00000000-0005-0000-0000-0000B0480000}"/>
    <cellStyle name="Normal 44 2 2 9" xfId="6281" xr:uid="{00000000-0005-0000-0000-0000B1480000}"/>
    <cellStyle name="Normal 44 2 2 9 2" xfId="36616" xr:uid="{00000000-0005-0000-0000-0000B2480000}"/>
    <cellStyle name="Normal 44 2 2 9 3" xfId="21383" xr:uid="{00000000-0005-0000-0000-0000B3480000}"/>
    <cellStyle name="Normal 44 2 3" xfId="1245" xr:uid="{00000000-0005-0000-0000-0000B4480000}"/>
    <cellStyle name="Normal 44 2 3 10" xfId="16422" xr:uid="{00000000-0005-0000-0000-0000B5480000}"/>
    <cellStyle name="Normal 44 2 3 2" xfId="1464" xr:uid="{00000000-0005-0000-0000-0000B6480000}"/>
    <cellStyle name="Normal 44 2 3 2 2" xfId="1885" xr:uid="{00000000-0005-0000-0000-0000B7480000}"/>
    <cellStyle name="Normal 44 2 3 2 2 2" xfId="2724" xr:uid="{00000000-0005-0000-0000-0000B8480000}"/>
    <cellStyle name="Normal 44 2 3 2 2 2 2" xfId="4414" xr:uid="{00000000-0005-0000-0000-0000B9480000}"/>
    <cellStyle name="Normal 44 2 3 2 2 2 2 2" xfId="14487" xr:uid="{00000000-0005-0000-0000-0000BA480000}"/>
    <cellStyle name="Normal 44 2 3 2 2 2 2 2 2" xfId="44818" xr:uid="{00000000-0005-0000-0000-0000BB480000}"/>
    <cellStyle name="Normal 44 2 3 2 2 2 2 2 3" xfId="29585" xr:uid="{00000000-0005-0000-0000-0000BC480000}"/>
    <cellStyle name="Normal 44 2 3 2 2 2 2 3" xfId="9467" xr:uid="{00000000-0005-0000-0000-0000BD480000}"/>
    <cellStyle name="Normal 44 2 3 2 2 2 2 3 2" xfId="39801" xr:uid="{00000000-0005-0000-0000-0000BE480000}"/>
    <cellStyle name="Normal 44 2 3 2 2 2 2 3 3" xfId="24568" xr:uid="{00000000-0005-0000-0000-0000BF480000}"/>
    <cellStyle name="Normal 44 2 3 2 2 2 2 4" xfId="34788" xr:uid="{00000000-0005-0000-0000-0000C0480000}"/>
    <cellStyle name="Normal 44 2 3 2 2 2 2 5" xfId="19555" xr:uid="{00000000-0005-0000-0000-0000C1480000}"/>
    <cellStyle name="Normal 44 2 3 2 2 2 3" xfId="6106" xr:uid="{00000000-0005-0000-0000-0000C2480000}"/>
    <cellStyle name="Normal 44 2 3 2 2 2 3 2" xfId="16158" xr:uid="{00000000-0005-0000-0000-0000C3480000}"/>
    <cellStyle name="Normal 44 2 3 2 2 2 3 2 2" xfId="46489" xr:uid="{00000000-0005-0000-0000-0000C4480000}"/>
    <cellStyle name="Normal 44 2 3 2 2 2 3 2 3" xfId="31256" xr:uid="{00000000-0005-0000-0000-0000C5480000}"/>
    <cellStyle name="Normal 44 2 3 2 2 2 3 3" xfId="11138" xr:uid="{00000000-0005-0000-0000-0000C6480000}"/>
    <cellStyle name="Normal 44 2 3 2 2 2 3 3 2" xfId="41472" xr:uid="{00000000-0005-0000-0000-0000C7480000}"/>
    <cellStyle name="Normal 44 2 3 2 2 2 3 3 3" xfId="26239" xr:uid="{00000000-0005-0000-0000-0000C8480000}"/>
    <cellStyle name="Normal 44 2 3 2 2 2 3 4" xfId="36459" xr:uid="{00000000-0005-0000-0000-0000C9480000}"/>
    <cellStyle name="Normal 44 2 3 2 2 2 3 5" xfId="21226" xr:uid="{00000000-0005-0000-0000-0000CA480000}"/>
    <cellStyle name="Normal 44 2 3 2 2 2 4" xfId="12816" xr:uid="{00000000-0005-0000-0000-0000CB480000}"/>
    <cellStyle name="Normal 44 2 3 2 2 2 4 2" xfId="43147" xr:uid="{00000000-0005-0000-0000-0000CC480000}"/>
    <cellStyle name="Normal 44 2 3 2 2 2 4 3" xfId="27914" xr:uid="{00000000-0005-0000-0000-0000CD480000}"/>
    <cellStyle name="Normal 44 2 3 2 2 2 5" xfId="7795" xr:uid="{00000000-0005-0000-0000-0000CE480000}"/>
    <cellStyle name="Normal 44 2 3 2 2 2 5 2" xfId="38130" xr:uid="{00000000-0005-0000-0000-0000CF480000}"/>
    <cellStyle name="Normal 44 2 3 2 2 2 5 3" xfId="22897" xr:uid="{00000000-0005-0000-0000-0000D0480000}"/>
    <cellStyle name="Normal 44 2 3 2 2 2 6" xfId="33118" xr:uid="{00000000-0005-0000-0000-0000D1480000}"/>
    <cellStyle name="Normal 44 2 3 2 2 2 7" xfId="17884" xr:uid="{00000000-0005-0000-0000-0000D2480000}"/>
    <cellStyle name="Normal 44 2 3 2 2 3" xfId="3577" xr:uid="{00000000-0005-0000-0000-0000D3480000}"/>
    <cellStyle name="Normal 44 2 3 2 2 3 2" xfId="13651" xr:uid="{00000000-0005-0000-0000-0000D4480000}"/>
    <cellStyle name="Normal 44 2 3 2 2 3 2 2" xfId="43982" xr:uid="{00000000-0005-0000-0000-0000D5480000}"/>
    <cellStyle name="Normal 44 2 3 2 2 3 2 3" xfId="28749" xr:uid="{00000000-0005-0000-0000-0000D6480000}"/>
    <cellStyle name="Normal 44 2 3 2 2 3 3" xfId="8631" xr:uid="{00000000-0005-0000-0000-0000D7480000}"/>
    <cellStyle name="Normal 44 2 3 2 2 3 3 2" xfId="38965" xr:uid="{00000000-0005-0000-0000-0000D8480000}"/>
    <cellStyle name="Normal 44 2 3 2 2 3 3 3" xfId="23732" xr:uid="{00000000-0005-0000-0000-0000D9480000}"/>
    <cellStyle name="Normal 44 2 3 2 2 3 4" xfId="33952" xr:uid="{00000000-0005-0000-0000-0000DA480000}"/>
    <cellStyle name="Normal 44 2 3 2 2 3 5" xfId="18719" xr:uid="{00000000-0005-0000-0000-0000DB480000}"/>
    <cellStyle name="Normal 44 2 3 2 2 4" xfId="5270" xr:uid="{00000000-0005-0000-0000-0000DC480000}"/>
    <cellStyle name="Normal 44 2 3 2 2 4 2" xfId="15322" xr:uid="{00000000-0005-0000-0000-0000DD480000}"/>
    <cellStyle name="Normal 44 2 3 2 2 4 2 2" xfId="45653" xr:uid="{00000000-0005-0000-0000-0000DE480000}"/>
    <cellStyle name="Normal 44 2 3 2 2 4 2 3" xfId="30420" xr:uid="{00000000-0005-0000-0000-0000DF480000}"/>
    <cellStyle name="Normal 44 2 3 2 2 4 3" xfId="10302" xr:uid="{00000000-0005-0000-0000-0000E0480000}"/>
    <cellStyle name="Normal 44 2 3 2 2 4 3 2" xfId="40636" xr:uid="{00000000-0005-0000-0000-0000E1480000}"/>
    <cellStyle name="Normal 44 2 3 2 2 4 3 3" xfId="25403" xr:uid="{00000000-0005-0000-0000-0000E2480000}"/>
    <cellStyle name="Normal 44 2 3 2 2 4 4" xfId="35623" xr:uid="{00000000-0005-0000-0000-0000E3480000}"/>
    <cellStyle name="Normal 44 2 3 2 2 4 5" xfId="20390" xr:uid="{00000000-0005-0000-0000-0000E4480000}"/>
    <cellStyle name="Normal 44 2 3 2 2 5" xfId="11980" xr:uid="{00000000-0005-0000-0000-0000E5480000}"/>
    <cellStyle name="Normal 44 2 3 2 2 5 2" xfId="42311" xr:uid="{00000000-0005-0000-0000-0000E6480000}"/>
    <cellStyle name="Normal 44 2 3 2 2 5 3" xfId="27078" xr:uid="{00000000-0005-0000-0000-0000E7480000}"/>
    <cellStyle name="Normal 44 2 3 2 2 6" xfId="6959" xr:uid="{00000000-0005-0000-0000-0000E8480000}"/>
    <cellStyle name="Normal 44 2 3 2 2 6 2" xfId="37294" xr:uid="{00000000-0005-0000-0000-0000E9480000}"/>
    <cellStyle name="Normal 44 2 3 2 2 6 3" xfId="22061" xr:uid="{00000000-0005-0000-0000-0000EA480000}"/>
    <cellStyle name="Normal 44 2 3 2 2 7" xfId="32282" xr:uid="{00000000-0005-0000-0000-0000EB480000}"/>
    <cellStyle name="Normal 44 2 3 2 2 8" xfId="17048" xr:uid="{00000000-0005-0000-0000-0000EC480000}"/>
    <cellStyle name="Normal 44 2 3 2 3" xfId="2306" xr:uid="{00000000-0005-0000-0000-0000ED480000}"/>
    <cellStyle name="Normal 44 2 3 2 3 2" xfId="3996" xr:uid="{00000000-0005-0000-0000-0000EE480000}"/>
    <cellStyle name="Normal 44 2 3 2 3 2 2" xfId="14069" xr:uid="{00000000-0005-0000-0000-0000EF480000}"/>
    <cellStyle name="Normal 44 2 3 2 3 2 2 2" xfId="44400" xr:uid="{00000000-0005-0000-0000-0000F0480000}"/>
    <cellStyle name="Normal 44 2 3 2 3 2 2 3" xfId="29167" xr:uid="{00000000-0005-0000-0000-0000F1480000}"/>
    <cellStyle name="Normal 44 2 3 2 3 2 3" xfId="9049" xr:uid="{00000000-0005-0000-0000-0000F2480000}"/>
    <cellStyle name="Normal 44 2 3 2 3 2 3 2" xfId="39383" xr:uid="{00000000-0005-0000-0000-0000F3480000}"/>
    <cellStyle name="Normal 44 2 3 2 3 2 3 3" xfId="24150" xr:uid="{00000000-0005-0000-0000-0000F4480000}"/>
    <cellStyle name="Normal 44 2 3 2 3 2 4" xfId="34370" xr:uid="{00000000-0005-0000-0000-0000F5480000}"/>
    <cellStyle name="Normal 44 2 3 2 3 2 5" xfId="19137" xr:uid="{00000000-0005-0000-0000-0000F6480000}"/>
    <cellStyle name="Normal 44 2 3 2 3 3" xfId="5688" xr:uid="{00000000-0005-0000-0000-0000F7480000}"/>
    <cellStyle name="Normal 44 2 3 2 3 3 2" xfId="15740" xr:uid="{00000000-0005-0000-0000-0000F8480000}"/>
    <cellStyle name="Normal 44 2 3 2 3 3 2 2" xfId="46071" xr:uid="{00000000-0005-0000-0000-0000F9480000}"/>
    <cellStyle name="Normal 44 2 3 2 3 3 2 3" xfId="30838" xr:uid="{00000000-0005-0000-0000-0000FA480000}"/>
    <cellStyle name="Normal 44 2 3 2 3 3 3" xfId="10720" xr:uid="{00000000-0005-0000-0000-0000FB480000}"/>
    <cellStyle name="Normal 44 2 3 2 3 3 3 2" xfId="41054" xr:uid="{00000000-0005-0000-0000-0000FC480000}"/>
    <cellStyle name="Normal 44 2 3 2 3 3 3 3" xfId="25821" xr:uid="{00000000-0005-0000-0000-0000FD480000}"/>
    <cellStyle name="Normal 44 2 3 2 3 3 4" xfId="36041" xr:uid="{00000000-0005-0000-0000-0000FE480000}"/>
    <cellStyle name="Normal 44 2 3 2 3 3 5" xfId="20808" xr:uid="{00000000-0005-0000-0000-0000FF480000}"/>
    <cellStyle name="Normal 44 2 3 2 3 4" xfId="12398" xr:uid="{00000000-0005-0000-0000-000000490000}"/>
    <cellStyle name="Normal 44 2 3 2 3 4 2" xfId="42729" xr:uid="{00000000-0005-0000-0000-000001490000}"/>
    <cellStyle name="Normal 44 2 3 2 3 4 3" xfId="27496" xr:uid="{00000000-0005-0000-0000-000002490000}"/>
    <cellStyle name="Normal 44 2 3 2 3 5" xfId="7377" xr:uid="{00000000-0005-0000-0000-000003490000}"/>
    <cellStyle name="Normal 44 2 3 2 3 5 2" xfId="37712" xr:uid="{00000000-0005-0000-0000-000004490000}"/>
    <cellStyle name="Normal 44 2 3 2 3 5 3" xfId="22479" xr:uid="{00000000-0005-0000-0000-000005490000}"/>
    <cellStyle name="Normal 44 2 3 2 3 6" xfId="32700" xr:uid="{00000000-0005-0000-0000-000006490000}"/>
    <cellStyle name="Normal 44 2 3 2 3 7" xfId="17466" xr:uid="{00000000-0005-0000-0000-000007490000}"/>
    <cellStyle name="Normal 44 2 3 2 4" xfId="3159" xr:uid="{00000000-0005-0000-0000-000008490000}"/>
    <cellStyle name="Normal 44 2 3 2 4 2" xfId="13233" xr:uid="{00000000-0005-0000-0000-000009490000}"/>
    <cellStyle name="Normal 44 2 3 2 4 2 2" xfId="43564" xr:uid="{00000000-0005-0000-0000-00000A490000}"/>
    <cellStyle name="Normal 44 2 3 2 4 2 3" xfId="28331" xr:uid="{00000000-0005-0000-0000-00000B490000}"/>
    <cellStyle name="Normal 44 2 3 2 4 3" xfId="8213" xr:uid="{00000000-0005-0000-0000-00000C490000}"/>
    <cellStyle name="Normal 44 2 3 2 4 3 2" xfId="38547" xr:uid="{00000000-0005-0000-0000-00000D490000}"/>
    <cellStyle name="Normal 44 2 3 2 4 3 3" xfId="23314" xr:uid="{00000000-0005-0000-0000-00000E490000}"/>
    <cellStyle name="Normal 44 2 3 2 4 4" xfId="33534" xr:uid="{00000000-0005-0000-0000-00000F490000}"/>
    <cellStyle name="Normal 44 2 3 2 4 5" xfId="18301" xr:uid="{00000000-0005-0000-0000-000010490000}"/>
    <cellStyle name="Normal 44 2 3 2 5" xfId="4852" xr:uid="{00000000-0005-0000-0000-000011490000}"/>
    <cellStyle name="Normal 44 2 3 2 5 2" xfId="14904" xr:uid="{00000000-0005-0000-0000-000012490000}"/>
    <cellStyle name="Normal 44 2 3 2 5 2 2" xfId="45235" xr:uid="{00000000-0005-0000-0000-000013490000}"/>
    <cellStyle name="Normal 44 2 3 2 5 2 3" xfId="30002" xr:uid="{00000000-0005-0000-0000-000014490000}"/>
    <cellStyle name="Normal 44 2 3 2 5 3" xfId="9884" xr:uid="{00000000-0005-0000-0000-000015490000}"/>
    <cellStyle name="Normal 44 2 3 2 5 3 2" xfId="40218" xr:uid="{00000000-0005-0000-0000-000016490000}"/>
    <cellStyle name="Normal 44 2 3 2 5 3 3" xfId="24985" xr:uid="{00000000-0005-0000-0000-000017490000}"/>
    <cellStyle name="Normal 44 2 3 2 5 4" xfId="35205" xr:uid="{00000000-0005-0000-0000-000018490000}"/>
    <cellStyle name="Normal 44 2 3 2 5 5" xfId="19972" xr:uid="{00000000-0005-0000-0000-000019490000}"/>
    <cellStyle name="Normal 44 2 3 2 6" xfId="11562" xr:uid="{00000000-0005-0000-0000-00001A490000}"/>
    <cellStyle name="Normal 44 2 3 2 6 2" xfId="41893" xr:uid="{00000000-0005-0000-0000-00001B490000}"/>
    <cellStyle name="Normal 44 2 3 2 6 3" xfId="26660" xr:uid="{00000000-0005-0000-0000-00001C490000}"/>
    <cellStyle name="Normal 44 2 3 2 7" xfId="6541" xr:uid="{00000000-0005-0000-0000-00001D490000}"/>
    <cellStyle name="Normal 44 2 3 2 7 2" xfId="36876" xr:uid="{00000000-0005-0000-0000-00001E490000}"/>
    <cellStyle name="Normal 44 2 3 2 7 3" xfId="21643" xr:uid="{00000000-0005-0000-0000-00001F490000}"/>
    <cellStyle name="Normal 44 2 3 2 8" xfId="31864" xr:uid="{00000000-0005-0000-0000-000020490000}"/>
    <cellStyle name="Normal 44 2 3 2 9" xfId="16630" xr:uid="{00000000-0005-0000-0000-000021490000}"/>
    <cellStyle name="Normal 44 2 3 3" xfId="1677" xr:uid="{00000000-0005-0000-0000-000022490000}"/>
    <cellStyle name="Normal 44 2 3 3 2" xfId="2516" xr:uid="{00000000-0005-0000-0000-000023490000}"/>
    <cellStyle name="Normal 44 2 3 3 2 2" xfId="4206" xr:uid="{00000000-0005-0000-0000-000024490000}"/>
    <cellStyle name="Normal 44 2 3 3 2 2 2" xfId="14279" xr:uid="{00000000-0005-0000-0000-000025490000}"/>
    <cellStyle name="Normal 44 2 3 3 2 2 2 2" xfId="44610" xr:uid="{00000000-0005-0000-0000-000026490000}"/>
    <cellStyle name="Normal 44 2 3 3 2 2 2 3" xfId="29377" xr:uid="{00000000-0005-0000-0000-000027490000}"/>
    <cellStyle name="Normal 44 2 3 3 2 2 3" xfId="9259" xr:uid="{00000000-0005-0000-0000-000028490000}"/>
    <cellStyle name="Normal 44 2 3 3 2 2 3 2" xfId="39593" xr:uid="{00000000-0005-0000-0000-000029490000}"/>
    <cellStyle name="Normal 44 2 3 3 2 2 3 3" xfId="24360" xr:uid="{00000000-0005-0000-0000-00002A490000}"/>
    <cellStyle name="Normal 44 2 3 3 2 2 4" xfId="34580" xr:uid="{00000000-0005-0000-0000-00002B490000}"/>
    <cellStyle name="Normal 44 2 3 3 2 2 5" xfId="19347" xr:uid="{00000000-0005-0000-0000-00002C490000}"/>
    <cellStyle name="Normal 44 2 3 3 2 3" xfId="5898" xr:uid="{00000000-0005-0000-0000-00002D490000}"/>
    <cellStyle name="Normal 44 2 3 3 2 3 2" xfId="15950" xr:uid="{00000000-0005-0000-0000-00002E490000}"/>
    <cellStyle name="Normal 44 2 3 3 2 3 2 2" xfId="46281" xr:uid="{00000000-0005-0000-0000-00002F490000}"/>
    <cellStyle name="Normal 44 2 3 3 2 3 2 3" xfId="31048" xr:uid="{00000000-0005-0000-0000-000030490000}"/>
    <cellStyle name="Normal 44 2 3 3 2 3 3" xfId="10930" xr:uid="{00000000-0005-0000-0000-000031490000}"/>
    <cellStyle name="Normal 44 2 3 3 2 3 3 2" xfId="41264" xr:uid="{00000000-0005-0000-0000-000032490000}"/>
    <cellStyle name="Normal 44 2 3 3 2 3 3 3" xfId="26031" xr:uid="{00000000-0005-0000-0000-000033490000}"/>
    <cellStyle name="Normal 44 2 3 3 2 3 4" xfId="36251" xr:uid="{00000000-0005-0000-0000-000034490000}"/>
    <cellStyle name="Normal 44 2 3 3 2 3 5" xfId="21018" xr:uid="{00000000-0005-0000-0000-000035490000}"/>
    <cellStyle name="Normal 44 2 3 3 2 4" xfId="12608" xr:uid="{00000000-0005-0000-0000-000036490000}"/>
    <cellStyle name="Normal 44 2 3 3 2 4 2" xfId="42939" xr:uid="{00000000-0005-0000-0000-000037490000}"/>
    <cellStyle name="Normal 44 2 3 3 2 4 3" xfId="27706" xr:uid="{00000000-0005-0000-0000-000038490000}"/>
    <cellStyle name="Normal 44 2 3 3 2 5" xfId="7587" xr:uid="{00000000-0005-0000-0000-000039490000}"/>
    <cellStyle name="Normal 44 2 3 3 2 5 2" xfId="37922" xr:uid="{00000000-0005-0000-0000-00003A490000}"/>
    <cellStyle name="Normal 44 2 3 3 2 5 3" xfId="22689" xr:uid="{00000000-0005-0000-0000-00003B490000}"/>
    <cellStyle name="Normal 44 2 3 3 2 6" xfId="32910" xr:uid="{00000000-0005-0000-0000-00003C490000}"/>
    <cellStyle name="Normal 44 2 3 3 2 7" xfId="17676" xr:uid="{00000000-0005-0000-0000-00003D490000}"/>
    <cellStyle name="Normal 44 2 3 3 3" xfId="3369" xr:uid="{00000000-0005-0000-0000-00003E490000}"/>
    <cellStyle name="Normal 44 2 3 3 3 2" xfId="13443" xr:uid="{00000000-0005-0000-0000-00003F490000}"/>
    <cellStyle name="Normal 44 2 3 3 3 2 2" xfId="43774" xr:uid="{00000000-0005-0000-0000-000040490000}"/>
    <cellStyle name="Normal 44 2 3 3 3 2 3" xfId="28541" xr:uid="{00000000-0005-0000-0000-000041490000}"/>
    <cellStyle name="Normal 44 2 3 3 3 3" xfId="8423" xr:uid="{00000000-0005-0000-0000-000042490000}"/>
    <cellStyle name="Normal 44 2 3 3 3 3 2" xfId="38757" xr:uid="{00000000-0005-0000-0000-000043490000}"/>
    <cellStyle name="Normal 44 2 3 3 3 3 3" xfId="23524" xr:uid="{00000000-0005-0000-0000-000044490000}"/>
    <cellStyle name="Normal 44 2 3 3 3 4" xfId="33744" xr:uid="{00000000-0005-0000-0000-000045490000}"/>
    <cellStyle name="Normal 44 2 3 3 3 5" xfId="18511" xr:uid="{00000000-0005-0000-0000-000046490000}"/>
    <cellStyle name="Normal 44 2 3 3 4" xfId="5062" xr:uid="{00000000-0005-0000-0000-000047490000}"/>
    <cellStyle name="Normal 44 2 3 3 4 2" xfId="15114" xr:uid="{00000000-0005-0000-0000-000048490000}"/>
    <cellStyle name="Normal 44 2 3 3 4 2 2" xfId="45445" xr:uid="{00000000-0005-0000-0000-000049490000}"/>
    <cellStyle name="Normal 44 2 3 3 4 2 3" xfId="30212" xr:uid="{00000000-0005-0000-0000-00004A490000}"/>
    <cellStyle name="Normal 44 2 3 3 4 3" xfId="10094" xr:uid="{00000000-0005-0000-0000-00004B490000}"/>
    <cellStyle name="Normal 44 2 3 3 4 3 2" xfId="40428" xr:uid="{00000000-0005-0000-0000-00004C490000}"/>
    <cellStyle name="Normal 44 2 3 3 4 3 3" xfId="25195" xr:uid="{00000000-0005-0000-0000-00004D490000}"/>
    <cellStyle name="Normal 44 2 3 3 4 4" xfId="35415" xr:uid="{00000000-0005-0000-0000-00004E490000}"/>
    <cellStyle name="Normal 44 2 3 3 4 5" xfId="20182" xr:uid="{00000000-0005-0000-0000-00004F490000}"/>
    <cellStyle name="Normal 44 2 3 3 5" xfId="11772" xr:uid="{00000000-0005-0000-0000-000050490000}"/>
    <cellStyle name="Normal 44 2 3 3 5 2" xfId="42103" xr:uid="{00000000-0005-0000-0000-000051490000}"/>
    <cellStyle name="Normal 44 2 3 3 5 3" xfId="26870" xr:uid="{00000000-0005-0000-0000-000052490000}"/>
    <cellStyle name="Normal 44 2 3 3 6" xfId="6751" xr:uid="{00000000-0005-0000-0000-000053490000}"/>
    <cellStyle name="Normal 44 2 3 3 6 2" xfId="37086" xr:uid="{00000000-0005-0000-0000-000054490000}"/>
    <cellStyle name="Normal 44 2 3 3 6 3" xfId="21853" xr:uid="{00000000-0005-0000-0000-000055490000}"/>
    <cellStyle name="Normal 44 2 3 3 7" xfId="32074" xr:uid="{00000000-0005-0000-0000-000056490000}"/>
    <cellStyle name="Normal 44 2 3 3 8" xfId="16840" xr:uid="{00000000-0005-0000-0000-000057490000}"/>
    <cellStyle name="Normal 44 2 3 4" xfId="2098" xr:uid="{00000000-0005-0000-0000-000058490000}"/>
    <cellStyle name="Normal 44 2 3 4 2" xfId="3788" xr:uid="{00000000-0005-0000-0000-000059490000}"/>
    <cellStyle name="Normal 44 2 3 4 2 2" xfId="13861" xr:uid="{00000000-0005-0000-0000-00005A490000}"/>
    <cellStyle name="Normal 44 2 3 4 2 2 2" xfId="44192" xr:uid="{00000000-0005-0000-0000-00005B490000}"/>
    <cellStyle name="Normal 44 2 3 4 2 2 3" xfId="28959" xr:uid="{00000000-0005-0000-0000-00005C490000}"/>
    <cellStyle name="Normal 44 2 3 4 2 3" xfId="8841" xr:uid="{00000000-0005-0000-0000-00005D490000}"/>
    <cellStyle name="Normal 44 2 3 4 2 3 2" xfId="39175" xr:uid="{00000000-0005-0000-0000-00005E490000}"/>
    <cellStyle name="Normal 44 2 3 4 2 3 3" xfId="23942" xr:uid="{00000000-0005-0000-0000-00005F490000}"/>
    <cellStyle name="Normal 44 2 3 4 2 4" xfId="34162" xr:uid="{00000000-0005-0000-0000-000060490000}"/>
    <cellStyle name="Normal 44 2 3 4 2 5" xfId="18929" xr:uid="{00000000-0005-0000-0000-000061490000}"/>
    <cellStyle name="Normal 44 2 3 4 3" xfId="5480" xr:uid="{00000000-0005-0000-0000-000062490000}"/>
    <cellStyle name="Normal 44 2 3 4 3 2" xfId="15532" xr:uid="{00000000-0005-0000-0000-000063490000}"/>
    <cellStyle name="Normal 44 2 3 4 3 2 2" xfId="45863" xr:uid="{00000000-0005-0000-0000-000064490000}"/>
    <cellStyle name="Normal 44 2 3 4 3 2 3" xfId="30630" xr:uid="{00000000-0005-0000-0000-000065490000}"/>
    <cellStyle name="Normal 44 2 3 4 3 3" xfId="10512" xr:uid="{00000000-0005-0000-0000-000066490000}"/>
    <cellStyle name="Normal 44 2 3 4 3 3 2" xfId="40846" xr:uid="{00000000-0005-0000-0000-000067490000}"/>
    <cellStyle name="Normal 44 2 3 4 3 3 3" xfId="25613" xr:uid="{00000000-0005-0000-0000-000068490000}"/>
    <cellStyle name="Normal 44 2 3 4 3 4" xfId="35833" xr:uid="{00000000-0005-0000-0000-000069490000}"/>
    <cellStyle name="Normal 44 2 3 4 3 5" xfId="20600" xr:uid="{00000000-0005-0000-0000-00006A490000}"/>
    <cellStyle name="Normal 44 2 3 4 4" xfId="12190" xr:uid="{00000000-0005-0000-0000-00006B490000}"/>
    <cellStyle name="Normal 44 2 3 4 4 2" xfId="42521" xr:uid="{00000000-0005-0000-0000-00006C490000}"/>
    <cellStyle name="Normal 44 2 3 4 4 3" xfId="27288" xr:uid="{00000000-0005-0000-0000-00006D490000}"/>
    <cellStyle name="Normal 44 2 3 4 5" xfId="7169" xr:uid="{00000000-0005-0000-0000-00006E490000}"/>
    <cellStyle name="Normal 44 2 3 4 5 2" xfId="37504" xr:uid="{00000000-0005-0000-0000-00006F490000}"/>
    <cellStyle name="Normal 44 2 3 4 5 3" xfId="22271" xr:uid="{00000000-0005-0000-0000-000070490000}"/>
    <cellStyle name="Normal 44 2 3 4 6" xfId="32492" xr:uid="{00000000-0005-0000-0000-000071490000}"/>
    <cellStyle name="Normal 44 2 3 4 7" xfId="17258" xr:uid="{00000000-0005-0000-0000-000072490000}"/>
    <cellStyle name="Normal 44 2 3 5" xfId="2951" xr:uid="{00000000-0005-0000-0000-000073490000}"/>
    <cellStyle name="Normal 44 2 3 5 2" xfId="13025" xr:uid="{00000000-0005-0000-0000-000074490000}"/>
    <cellStyle name="Normal 44 2 3 5 2 2" xfId="43356" xr:uid="{00000000-0005-0000-0000-000075490000}"/>
    <cellStyle name="Normal 44 2 3 5 2 3" xfId="28123" xr:uid="{00000000-0005-0000-0000-000076490000}"/>
    <cellStyle name="Normal 44 2 3 5 3" xfId="8005" xr:uid="{00000000-0005-0000-0000-000077490000}"/>
    <cellStyle name="Normal 44 2 3 5 3 2" xfId="38339" xr:uid="{00000000-0005-0000-0000-000078490000}"/>
    <cellStyle name="Normal 44 2 3 5 3 3" xfId="23106" xr:uid="{00000000-0005-0000-0000-000079490000}"/>
    <cellStyle name="Normal 44 2 3 5 4" xfId="33326" xr:uid="{00000000-0005-0000-0000-00007A490000}"/>
    <cellStyle name="Normal 44 2 3 5 5" xfId="18093" xr:uid="{00000000-0005-0000-0000-00007B490000}"/>
    <cellStyle name="Normal 44 2 3 6" xfId="4644" xr:uid="{00000000-0005-0000-0000-00007C490000}"/>
    <cellStyle name="Normal 44 2 3 6 2" xfId="14696" xr:uid="{00000000-0005-0000-0000-00007D490000}"/>
    <cellStyle name="Normal 44 2 3 6 2 2" xfId="45027" xr:uid="{00000000-0005-0000-0000-00007E490000}"/>
    <cellStyle name="Normal 44 2 3 6 2 3" xfId="29794" xr:uid="{00000000-0005-0000-0000-00007F490000}"/>
    <cellStyle name="Normal 44 2 3 6 3" xfId="9676" xr:uid="{00000000-0005-0000-0000-000080490000}"/>
    <cellStyle name="Normal 44 2 3 6 3 2" xfId="40010" xr:uid="{00000000-0005-0000-0000-000081490000}"/>
    <cellStyle name="Normal 44 2 3 6 3 3" xfId="24777" xr:uid="{00000000-0005-0000-0000-000082490000}"/>
    <cellStyle name="Normal 44 2 3 6 4" xfId="34997" xr:uid="{00000000-0005-0000-0000-000083490000}"/>
    <cellStyle name="Normal 44 2 3 6 5" xfId="19764" xr:uid="{00000000-0005-0000-0000-000084490000}"/>
    <cellStyle name="Normal 44 2 3 7" xfId="11354" xr:uid="{00000000-0005-0000-0000-000085490000}"/>
    <cellStyle name="Normal 44 2 3 7 2" xfId="41685" xr:uid="{00000000-0005-0000-0000-000086490000}"/>
    <cellStyle name="Normal 44 2 3 7 3" xfId="26452" xr:uid="{00000000-0005-0000-0000-000087490000}"/>
    <cellStyle name="Normal 44 2 3 8" xfId="6333" xr:uid="{00000000-0005-0000-0000-000088490000}"/>
    <cellStyle name="Normal 44 2 3 8 2" xfId="36668" xr:uid="{00000000-0005-0000-0000-000089490000}"/>
    <cellStyle name="Normal 44 2 3 8 3" xfId="21435" xr:uid="{00000000-0005-0000-0000-00008A490000}"/>
    <cellStyle name="Normal 44 2 3 9" xfId="31657" xr:uid="{00000000-0005-0000-0000-00008B490000}"/>
    <cellStyle name="Normal 44 2 4" xfId="1358" xr:uid="{00000000-0005-0000-0000-00008C490000}"/>
    <cellStyle name="Normal 44 2 4 2" xfId="1781" xr:uid="{00000000-0005-0000-0000-00008D490000}"/>
    <cellStyle name="Normal 44 2 4 2 2" xfId="2620" xr:uid="{00000000-0005-0000-0000-00008E490000}"/>
    <cellStyle name="Normal 44 2 4 2 2 2" xfId="4310" xr:uid="{00000000-0005-0000-0000-00008F490000}"/>
    <cellStyle name="Normal 44 2 4 2 2 2 2" xfId="14383" xr:uid="{00000000-0005-0000-0000-000090490000}"/>
    <cellStyle name="Normal 44 2 4 2 2 2 2 2" xfId="44714" xr:uid="{00000000-0005-0000-0000-000091490000}"/>
    <cellStyle name="Normal 44 2 4 2 2 2 2 3" xfId="29481" xr:uid="{00000000-0005-0000-0000-000092490000}"/>
    <cellStyle name="Normal 44 2 4 2 2 2 3" xfId="9363" xr:uid="{00000000-0005-0000-0000-000093490000}"/>
    <cellStyle name="Normal 44 2 4 2 2 2 3 2" xfId="39697" xr:uid="{00000000-0005-0000-0000-000094490000}"/>
    <cellStyle name="Normal 44 2 4 2 2 2 3 3" xfId="24464" xr:uid="{00000000-0005-0000-0000-000095490000}"/>
    <cellStyle name="Normal 44 2 4 2 2 2 4" xfId="34684" xr:uid="{00000000-0005-0000-0000-000096490000}"/>
    <cellStyle name="Normal 44 2 4 2 2 2 5" xfId="19451" xr:uid="{00000000-0005-0000-0000-000097490000}"/>
    <cellStyle name="Normal 44 2 4 2 2 3" xfId="6002" xr:uid="{00000000-0005-0000-0000-000098490000}"/>
    <cellStyle name="Normal 44 2 4 2 2 3 2" xfId="16054" xr:uid="{00000000-0005-0000-0000-000099490000}"/>
    <cellStyle name="Normal 44 2 4 2 2 3 2 2" xfId="46385" xr:uid="{00000000-0005-0000-0000-00009A490000}"/>
    <cellStyle name="Normal 44 2 4 2 2 3 2 3" xfId="31152" xr:uid="{00000000-0005-0000-0000-00009B490000}"/>
    <cellStyle name="Normal 44 2 4 2 2 3 3" xfId="11034" xr:uid="{00000000-0005-0000-0000-00009C490000}"/>
    <cellStyle name="Normal 44 2 4 2 2 3 3 2" xfId="41368" xr:uid="{00000000-0005-0000-0000-00009D490000}"/>
    <cellStyle name="Normal 44 2 4 2 2 3 3 3" xfId="26135" xr:uid="{00000000-0005-0000-0000-00009E490000}"/>
    <cellStyle name="Normal 44 2 4 2 2 3 4" xfId="36355" xr:uid="{00000000-0005-0000-0000-00009F490000}"/>
    <cellStyle name="Normal 44 2 4 2 2 3 5" xfId="21122" xr:uid="{00000000-0005-0000-0000-0000A0490000}"/>
    <cellStyle name="Normal 44 2 4 2 2 4" xfId="12712" xr:uid="{00000000-0005-0000-0000-0000A1490000}"/>
    <cellStyle name="Normal 44 2 4 2 2 4 2" xfId="43043" xr:uid="{00000000-0005-0000-0000-0000A2490000}"/>
    <cellStyle name="Normal 44 2 4 2 2 4 3" xfId="27810" xr:uid="{00000000-0005-0000-0000-0000A3490000}"/>
    <cellStyle name="Normal 44 2 4 2 2 5" xfId="7691" xr:uid="{00000000-0005-0000-0000-0000A4490000}"/>
    <cellStyle name="Normal 44 2 4 2 2 5 2" xfId="38026" xr:uid="{00000000-0005-0000-0000-0000A5490000}"/>
    <cellStyle name="Normal 44 2 4 2 2 5 3" xfId="22793" xr:uid="{00000000-0005-0000-0000-0000A6490000}"/>
    <cellStyle name="Normal 44 2 4 2 2 6" xfId="33014" xr:uid="{00000000-0005-0000-0000-0000A7490000}"/>
    <cellStyle name="Normal 44 2 4 2 2 7" xfId="17780" xr:uid="{00000000-0005-0000-0000-0000A8490000}"/>
    <cellStyle name="Normal 44 2 4 2 3" xfId="3473" xr:uid="{00000000-0005-0000-0000-0000A9490000}"/>
    <cellStyle name="Normal 44 2 4 2 3 2" xfId="13547" xr:uid="{00000000-0005-0000-0000-0000AA490000}"/>
    <cellStyle name="Normal 44 2 4 2 3 2 2" xfId="43878" xr:uid="{00000000-0005-0000-0000-0000AB490000}"/>
    <cellStyle name="Normal 44 2 4 2 3 2 3" xfId="28645" xr:uid="{00000000-0005-0000-0000-0000AC490000}"/>
    <cellStyle name="Normal 44 2 4 2 3 3" xfId="8527" xr:uid="{00000000-0005-0000-0000-0000AD490000}"/>
    <cellStyle name="Normal 44 2 4 2 3 3 2" xfId="38861" xr:uid="{00000000-0005-0000-0000-0000AE490000}"/>
    <cellStyle name="Normal 44 2 4 2 3 3 3" xfId="23628" xr:uid="{00000000-0005-0000-0000-0000AF490000}"/>
    <cellStyle name="Normal 44 2 4 2 3 4" xfId="33848" xr:uid="{00000000-0005-0000-0000-0000B0490000}"/>
    <cellStyle name="Normal 44 2 4 2 3 5" xfId="18615" xr:uid="{00000000-0005-0000-0000-0000B1490000}"/>
    <cellStyle name="Normal 44 2 4 2 4" xfId="5166" xr:uid="{00000000-0005-0000-0000-0000B2490000}"/>
    <cellStyle name="Normal 44 2 4 2 4 2" xfId="15218" xr:uid="{00000000-0005-0000-0000-0000B3490000}"/>
    <cellStyle name="Normal 44 2 4 2 4 2 2" xfId="45549" xr:uid="{00000000-0005-0000-0000-0000B4490000}"/>
    <cellStyle name="Normal 44 2 4 2 4 2 3" xfId="30316" xr:uid="{00000000-0005-0000-0000-0000B5490000}"/>
    <cellStyle name="Normal 44 2 4 2 4 3" xfId="10198" xr:uid="{00000000-0005-0000-0000-0000B6490000}"/>
    <cellStyle name="Normal 44 2 4 2 4 3 2" xfId="40532" xr:uid="{00000000-0005-0000-0000-0000B7490000}"/>
    <cellStyle name="Normal 44 2 4 2 4 3 3" xfId="25299" xr:uid="{00000000-0005-0000-0000-0000B8490000}"/>
    <cellStyle name="Normal 44 2 4 2 4 4" xfId="35519" xr:uid="{00000000-0005-0000-0000-0000B9490000}"/>
    <cellStyle name="Normal 44 2 4 2 4 5" xfId="20286" xr:uid="{00000000-0005-0000-0000-0000BA490000}"/>
    <cellStyle name="Normal 44 2 4 2 5" xfId="11876" xr:uid="{00000000-0005-0000-0000-0000BB490000}"/>
    <cellStyle name="Normal 44 2 4 2 5 2" xfId="42207" xr:uid="{00000000-0005-0000-0000-0000BC490000}"/>
    <cellStyle name="Normal 44 2 4 2 5 3" xfId="26974" xr:uid="{00000000-0005-0000-0000-0000BD490000}"/>
    <cellStyle name="Normal 44 2 4 2 6" xfId="6855" xr:uid="{00000000-0005-0000-0000-0000BE490000}"/>
    <cellStyle name="Normal 44 2 4 2 6 2" xfId="37190" xr:uid="{00000000-0005-0000-0000-0000BF490000}"/>
    <cellStyle name="Normal 44 2 4 2 6 3" xfId="21957" xr:uid="{00000000-0005-0000-0000-0000C0490000}"/>
    <cellStyle name="Normal 44 2 4 2 7" xfId="32178" xr:uid="{00000000-0005-0000-0000-0000C1490000}"/>
    <cellStyle name="Normal 44 2 4 2 8" xfId="16944" xr:uid="{00000000-0005-0000-0000-0000C2490000}"/>
    <cellStyle name="Normal 44 2 4 3" xfId="2202" xr:uid="{00000000-0005-0000-0000-0000C3490000}"/>
    <cellStyle name="Normal 44 2 4 3 2" xfId="3892" xr:uid="{00000000-0005-0000-0000-0000C4490000}"/>
    <cellStyle name="Normal 44 2 4 3 2 2" xfId="13965" xr:uid="{00000000-0005-0000-0000-0000C5490000}"/>
    <cellStyle name="Normal 44 2 4 3 2 2 2" xfId="44296" xr:uid="{00000000-0005-0000-0000-0000C6490000}"/>
    <cellStyle name="Normal 44 2 4 3 2 2 3" xfId="29063" xr:uid="{00000000-0005-0000-0000-0000C7490000}"/>
    <cellStyle name="Normal 44 2 4 3 2 3" xfId="8945" xr:uid="{00000000-0005-0000-0000-0000C8490000}"/>
    <cellStyle name="Normal 44 2 4 3 2 3 2" xfId="39279" xr:uid="{00000000-0005-0000-0000-0000C9490000}"/>
    <cellStyle name="Normal 44 2 4 3 2 3 3" xfId="24046" xr:uid="{00000000-0005-0000-0000-0000CA490000}"/>
    <cellStyle name="Normal 44 2 4 3 2 4" xfId="34266" xr:uid="{00000000-0005-0000-0000-0000CB490000}"/>
    <cellStyle name="Normal 44 2 4 3 2 5" xfId="19033" xr:uid="{00000000-0005-0000-0000-0000CC490000}"/>
    <cellStyle name="Normal 44 2 4 3 3" xfId="5584" xr:uid="{00000000-0005-0000-0000-0000CD490000}"/>
    <cellStyle name="Normal 44 2 4 3 3 2" xfId="15636" xr:uid="{00000000-0005-0000-0000-0000CE490000}"/>
    <cellStyle name="Normal 44 2 4 3 3 2 2" xfId="45967" xr:uid="{00000000-0005-0000-0000-0000CF490000}"/>
    <cellStyle name="Normal 44 2 4 3 3 2 3" xfId="30734" xr:uid="{00000000-0005-0000-0000-0000D0490000}"/>
    <cellStyle name="Normal 44 2 4 3 3 3" xfId="10616" xr:uid="{00000000-0005-0000-0000-0000D1490000}"/>
    <cellStyle name="Normal 44 2 4 3 3 3 2" xfId="40950" xr:uid="{00000000-0005-0000-0000-0000D2490000}"/>
    <cellStyle name="Normal 44 2 4 3 3 3 3" xfId="25717" xr:uid="{00000000-0005-0000-0000-0000D3490000}"/>
    <cellStyle name="Normal 44 2 4 3 3 4" xfId="35937" xr:uid="{00000000-0005-0000-0000-0000D4490000}"/>
    <cellStyle name="Normal 44 2 4 3 3 5" xfId="20704" xr:uid="{00000000-0005-0000-0000-0000D5490000}"/>
    <cellStyle name="Normal 44 2 4 3 4" xfId="12294" xr:uid="{00000000-0005-0000-0000-0000D6490000}"/>
    <cellStyle name="Normal 44 2 4 3 4 2" xfId="42625" xr:uid="{00000000-0005-0000-0000-0000D7490000}"/>
    <cellStyle name="Normal 44 2 4 3 4 3" xfId="27392" xr:uid="{00000000-0005-0000-0000-0000D8490000}"/>
    <cellStyle name="Normal 44 2 4 3 5" xfId="7273" xr:uid="{00000000-0005-0000-0000-0000D9490000}"/>
    <cellStyle name="Normal 44 2 4 3 5 2" xfId="37608" xr:uid="{00000000-0005-0000-0000-0000DA490000}"/>
    <cellStyle name="Normal 44 2 4 3 5 3" xfId="22375" xr:uid="{00000000-0005-0000-0000-0000DB490000}"/>
    <cellStyle name="Normal 44 2 4 3 6" xfId="32596" xr:uid="{00000000-0005-0000-0000-0000DC490000}"/>
    <cellStyle name="Normal 44 2 4 3 7" xfId="17362" xr:uid="{00000000-0005-0000-0000-0000DD490000}"/>
    <cellStyle name="Normal 44 2 4 4" xfId="3055" xr:uid="{00000000-0005-0000-0000-0000DE490000}"/>
    <cellStyle name="Normal 44 2 4 4 2" xfId="13129" xr:uid="{00000000-0005-0000-0000-0000DF490000}"/>
    <cellStyle name="Normal 44 2 4 4 2 2" xfId="43460" xr:uid="{00000000-0005-0000-0000-0000E0490000}"/>
    <cellStyle name="Normal 44 2 4 4 2 3" xfId="28227" xr:uid="{00000000-0005-0000-0000-0000E1490000}"/>
    <cellStyle name="Normal 44 2 4 4 3" xfId="8109" xr:uid="{00000000-0005-0000-0000-0000E2490000}"/>
    <cellStyle name="Normal 44 2 4 4 3 2" xfId="38443" xr:uid="{00000000-0005-0000-0000-0000E3490000}"/>
    <cellStyle name="Normal 44 2 4 4 3 3" xfId="23210" xr:uid="{00000000-0005-0000-0000-0000E4490000}"/>
    <cellStyle name="Normal 44 2 4 4 4" xfId="33430" xr:uid="{00000000-0005-0000-0000-0000E5490000}"/>
    <cellStyle name="Normal 44 2 4 4 5" xfId="18197" xr:uid="{00000000-0005-0000-0000-0000E6490000}"/>
    <cellStyle name="Normal 44 2 4 5" xfId="4748" xr:uid="{00000000-0005-0000-0000-0000E7490000}"/>
    <cellStyle name="Normal 44 2 4 5 2" xfId="14800" xr:uid="{00000000-0005-0000-0000-0000E8490000}"/>
    <cellStyle name="Normal 44 2 4 5 2 2" xfId="45131" xr:uid="{00000000-0005-0000-0000-0000E9490000}"/>
    <cellStyle name="Normal 44 2 4 5 2 3" xfId="29898" xr:uid="{00000000-0005-0000-0000-0000EA490000}"/>
    <cellStyle name="Normal 44 2 4 5 3" xfId="9780" xr:uid="{00000000-0005-0000-0000-0000EB490000}"/>
    <cellStyle name="Normal 44 2 4 5 3 2" xfId="40114" xr:uid="{00000000-0005-0000-0000-0000EC490000}"/>
    <cellStyle name="Normal 44 2 4 5 3 3" xfId="24881" xr:uid="{00000000-0005-0000-0000-0000ED490000}"/>
    <cellStyle name="Normal 44 2 4 5 4" xfId="35101" xr:uid="{00000000-0005-0000-0000-0000EE490000}"/>
    <cellStyle name="Normal 44 2 4 5 5" xfId="19868" xr:uid="{00000000-0005-0000-0000-0000EF490000}"/>
    <cellStyle name="Normal 44 2 4 6" xfId="11458" xr:uid="{00000000-0005-0000-0000-0000F0490000}"/>
    <cellStyle name="Normal 44 2 4 6 2" xfId="41789" xr:uid="{00000000-0005-0000-0000-0000F1490000}"/>
    <cellStyle name="Normal 44 2 4 6 3" xfId="26556" xr:uid="{00000000-0005-0000-0000-0000F2490000}"/>
    <cellStyle name="Normal 44 2 4 7" xfId="6437" xr:uid="{00000000-0005-0000-0000-0000F3490000}"/>
    <cellStyle name="Normal 44 2 4 7 2" xfId="36772" xr:uid="{00000000-0005-0000-0000-0000F4490000}"/>
    <cellStyle name="Normal 44 2 4 7 3" xfId="21539" xr:uid="{00000000-0005-0000-0000-0000F5490000}"/>
    <cellStyle name="Normal 44 2 4 8" xfId="31760" xr:uid="{00000000-0005-0000-0000-0000F6490000}"/>
    <cellStyle name="Normal 44 2 4 9" xfId="16526" xr:uid="{00000000-0005-0000-0000-0000F7490000}"/>
    <cellStyle name="Normal 44 2 5" xfId="1571" xr:uid="{00000000-0005-0000-0000-0000F8490000}"/>
    <cellStyle name="Normal 44 2 5 2" xfId="2412" xr:uid="{00000000-0005-0000-0000-0000F9490000}"/>
    <cellStyle name="Normal 44 2 5 2 2" xfId="4102" xr:uid="{00000000-0005-0000-0000-0000FA490000}"/>
    <cellStyle name="Normal 44 2 5 2 2 2" xfId="14175" xr:uid="{00000000-0005-0000-0000-0000FB490000}"/>
    <cellStyle name="Normal 44 2 5 2 2 2 2" xfId="44506" xr:uid="{00000000-0005-0000-0000-0000FC490000}"/>
    <cellStyle name="Normal 44 2 5 2 2 2 3" xfId="29273" xr:uid="{00000000-0005-0000-0000-0000FD490000}"/>
    <cellStyle name="Normal 44 2 5 2 2 3" xfId="9155" xr:uid="{00000000-0005-0000-0000-0000FE490000}"/>
    <cellStyle name="Normal 44 2 5 2 2 3 2" xfId="39489" xr:uid="{00000000-0005-0000-0000-0000FF490000}"/>
    <cellStyle name="Normal 44 2 5 2 2 3 3" xfId="24256" xr:uid="{00000000-0005-0000-0000-0000004A0000}"/>
    <cellStyle name="Normal 44 2 5 2 2 4" xfId="34476" xr:uid="{00000000-0005-0000-0000-0000014A0000}"/>
    <cellStyle name="Normal 44 2 5 2 2 5" xfId="19243" xr:uid="{00000000-0005-0000-0000-0000024A0000}"/>
    <cellStyle name="Normal 44 2 5 2 3" xfId="5794" xr:uid="{00000000-0005-0000-0000-0000034A0000}"/>
    <cellStyle name="Normal 44 2 5 2 3 2" xfId="15846" xr:uid="{00000000-0005-0000-0000-0000044A0000}"/>
    <cellStyle name="Normal 44 2 5 2 3 2 2" xfId="46177" xr:uid="{00000000-0005-0000-0000-0000054A0000}"/>
    <cellStyle name="Normal 44 2 5 2 3 2 3" xfId="30944" xr:uid="{00000000-0005-0000-0000-0000064A0000}"/>
    <cellStyle name="Normal 44 2 5 2 3 3" xfId="10826" xr:uid="{00000000-0005-0000-0000-0000074A0000}"/>
    <cellStyle name="Normal 44 2 5 2 3 3 2" xfId="41160" xr:uid="{00000000-0005-0000-0000-0000084A0000}"/>
    <cellStyle name="Normal 44 2 5 2 3 3 3" xfId="25927" xr:uid="{00000000-0005-0000-0000-0000094A0000}"/>
    <cellStyle name="Normal 44 2 5 2 3 4" xfId="36147" xr:uid="{00000000-0005-0000-0000-00000A4A0000}"/>
    <cellStyle name="Normal 44 2 5 2 3 5" xfId="20914" xr:uid="{00000000-0005-0000-0000-00000B4A0000}"/>
    <cellStyle name="Normal 44 2 5 2 4" xfId="12504" xr:uid="{00000000-0005-0000-0000-00000C4A0000}"/>
    <cellStyle name="Normal 44 2 5 2 4 2" xfId="42835" xr:uid="{00000000-0005-0000-0000-00000D4A0000}"/>
    <cellStyle name="Normal 44 2 5 2 4 3" xfId="27602" xr:uid="{00000000-0005-0000-0000-00000E4A0000}"/>
    <cellStyle name="Normal 44 2 5 2 5" xfId="7483" xr:uid="{00000000-0005-0000-0000-00000F4A0000}"/>
    <cellStyle name="Normal 44 2 5 2 5 2" xfId="37818" xr:uid="{00000000-0005-0000-0000-0000104A0000}"/>
    <cellStyle name="Normal 44 2 5 2 5 3" xfId="22585" xr:uid="{00000000-0005-0000-0000-0000114A0000}"/>
    <cellStyle name="Normal 44 2 5 2 6" xfId="32806" xr:uid="{00000000-0005-0000-0000-0000124A0000}"/>
    <cellStyle name="Normal 44 2 5 2 7" xfId="17572" xr:uid="{00000000-0005-0000-0000-0000134A0000}"/>
    <cellStyle name="Normal 44 2 5 3" xfId="3265" xr:uid="{00000000-0005-0000-0000-0000144A0000}"/>
    <cellStyle name="Normal 44 2 5 3 2" xfId="13339" xr:uid="{00000000-0005-0000-0000-0000154A0000}"/>
    <cellStyle name="Normal 44 2 5 3 2 2" xfId="43670" xr:uid="{00000000-0005-0000-0000-0000164A0000}"/>
    <cellStyle name="Normal 44 2 5 3 2 3" xfId="28437" xr:uid="{00000000-0005-0000-0000-0000174A0000}"/>
    <cellStyle name="Normal 44 2 5 3 3" xfId="8319" xr:uid="{00000000-0005-0000-0000-0000184A0000}"/>
    <cellStyle name="Normal 44 2 5 3 3 2" xfId="38653" xr:uid="{00000000-0005-0000-0000-0000194A0000}"/>
    <cellStyle name="Normal 44 2 5 3 3 3" xfId="23420" xr:uid="{00000000-0005-0000-0000-00001A4A0000}"/>
    <cellStyle name="Normal 44 2 5 3 4" xfId="33640" xr:uid="{00000000-0005-0000-0000-00001B4A0000}"/>
    <cellStyle name="Normal 44 2 5 3 5" xfId="18407" xr:uid="{00000000-0005-0000-0000-00001C4A0000}"/>
    <cellStyle name="Normal 44 2 5 4" xfId="4958" xr:uid="{00000000-0005-0000-0000-00001D4A0000}"/>
    <cellStyle name="Normal 44 2 5 4 2" xfId="15010" xr:uid="{00000000-0005-0000-0000-00001E4A0000}"/>
    <cellStyle name="Normal 44 2 5 4 2 2" xfId="45341" xr:uid="{00000000-0005-0000-0000-00001F4A0000}"/>
    <cellStyle name="Normal 44 2 5 4 2 3" xfId="30108" xr:uid="{00000000-0005-0000-0000-0000204A0000}"/>
    <cellStyle name="Normal 44 2 5 4 3" xfId="9990" xr:uid="{00000000-0005-0000-0000-0000214A0000}"/>
    <cellStyle name="Normal 44 2 5 4 3 2" xfId="40324" xr:uid="{00000000-0005-0000-0000-0000224A0000}"/>
    <cellStyle name="Normal 44 2 5 4 3 3" xfId="25091" xr:uid="{00000000-0005-0000-0000-0000234A0000}"/>
    <cellStyle name="Normal 44 2 5 4 4" xfId="35311" xr:uid="{00000000-0005-0000-0000-0000244A0000}"/>
    <cellStyle name="Normal 44 2 5 4 5" xfId="20078" xr:uid="{00000000-0005-0000-0000-0000254A0000}"/>
    <cellStyle name="Normal 44 2 5 5" xfId="11668" xr:uid="{00000000-0005-0000-0000-0000264A0000}"/>
    <cellStyle name="Normal 44 2 5 5 2" xfId="41999" xr:uid="{00000000-0005-0000-0000-0000274A0000}"/>
    <cellStyle name="Normal 44 2 5 5 3" xfId="26766" xr:uid="{00000000-0005-0000-0000-0000284A0000}"/>
    <cellStyle name="Normal 44 2 5 6" xfId="6647" xr:uid="{00000000-0005-0000-0000-0000294A0000}"/>
    <cellStyle name="Normal 44 2 5 6 2" xfId="36982" xr:uid="{00000000-0005-0000-0000-00002A4A0000}"/>
    <cellStyle name="Normal 44 2 5 6 3" xfId="21749" xr:uid="{00000000-0005-0000-0000-00002B4A0000}"/>
    <cellStyle name="Normal 44 2 5 7" xfId="31970" xr:uid="{00000000-0005-0000-0000-00002C4A0000}"/>
    <cellStyle name="Normal 44 2 5 8" xfId="16736" xr:uid="{00000000-0005-0000-0000-00002D4A0000}"/>
    <cellStyle name="Normal 44 2 6" xfId="1992" xr:uid="{00000000-0005-0000-0000-00002E4A0000}"/>
    <cellStyle name="Normal 44 2 6 2" xfId="3684" xr:uid="{00000000-0005-0000-0000-00002F4A0000}"/>
    <cellStyle name="Normal 44 2 6 2 2" xfId="13757" xr:uid="{00000000-0005-0000-0000-0000304A0000}"/>
    <cellStyle name="Normal 44 2 6 2 2 2" xfId="44088" xr:uid="{00000000-0005-0000-0000-0000314A0000}"/>
    <cellStyle name="Normal 44 2 6 2 2 3" xfId="28855" xr:uid="{00000000-0005-0000-0000-0000324A0000}"/>
    <cellStyle name="Normal 44 2 6 2 3" xfId="8737" xr:uid="{00000000-0005-0000-0000-0000334A0000}"/>
    <cellStyle name="Normal 44 2 6 2 3 2" xfId="39071" xr:uid="{00000000-0005-0000-0000-0000344A0000}"/>
    <cellStyle name="Normal 44 2 6 2 3 3" xfId="23838" xr:uid="{00000000-0005-0000-0000-0000354A0000}"/>
    <cellStyle name="Normal 44 2 6 2 4" xfId="34058" xr:uid="{00000000-0005-0000-0000-0000364A0000}"/>
    <cellStyle name="Normal 44 2 6 2 5" xfId="18825" xr:uid="{00000000-0005-0000-0000-0000374A0000}"/>
    <cellStyle name="Normal 44 2 6 3" xfId="5376" xr:uid="{00000000-0005-0000-0000-0000384A0000}"/>
    <cellStyle name="Normal 44 2 6 3 2" xfId="15428" xr:uid="{00000000-0005-0000-0000-0000394A0000}"/>
    <cellStyle name="Normal 44 2 6 3 2 2" xfId="45759" xr:uid="{00000000-0005-0000-0000-00003A4A0000}"/>
    <cellStyle name="Normal 44 2 6 3 2 3" xfId="30526" xr:uid="{00000000-0005-0000-0000-00003B4A0000}"/>
    <cellStyle name="Normal 44 2 6 3 3" xfId="10408" xr:uid="{00000000-0005-0000-0000-00003C4A0000}"/>
    <cellStyle name="Normal 44 2 6 3 3 2" xfId="40742" xr:uid="{00000000-0005-0000-0000-00003D4A0000}"/>
    <cellStyle name="Normal 44 2 6 3 3 3" xfId="25509" xr:uid="{00000000-0005-0000-0000-00003E4A0000}"/>
    <cellStyle name="Normal 44 2 6 3 4" xfId="35729" xr:uid="{00000000-0005-0000-0000-00003F4A0000}"/>
    <cellStyle name="Normal 44 2 6 3 5" xfId="20496" xr:uid="{00000000-0005-0000-0000-0000404A0000}"/>
    <cellStyle name="Normal 44 2 6 4" xfId="12086" xr:uid="{00000000-0005-0000-0000-0000414A0000}"/>
    <cellStyle name="Normal 44 2 6 4 2" xfId="42417" xr:uid="{00000000-0005-0000-0000-0000424A0000}"/>
    <cellStyle name="Normal 44 2 6 4 3" xfId="27184" xr:uid="{00000000-0005-0000-0000-0000434A0000}"/>
    <cellStyle name="Normal 44 2 6 5" xfId="7065" xr:uid="{00000000-0005-0000-0000-0000444A0000}"/>
    <cellStyle name="Normal 44 2 6 5 2" xfId="37400" xr:uid="{00000000-0005-0000-0000-0000454A0000}"/>
    <cellStyle name="Normal 44 2 6 5 3" xfId="22167" xr:uid="{00000000-0005-0000-0000-0000464A0000}"/>
    <cellStyle name="Normal 44 2 6 6" xfId="32388" xr:uid="{00000000-0005-0000-0000-0000474A0000}"/>
    <cellStyle name="Normal 44 2 6 7" xfId="17154" xr:uid="{00000000-0005-0000-0000-0000484A0000}"/>
    <cellStyle name="Normal 44 2 7" xfId="2843" xr:uid="{00000000-0005-0000-0000-0000494A0000}"/>
    <cellStyle name="Normal 44 2 7 2" xfId="12921" xr:uid="{00000000-0005-0000-0000-00004A4A0000}"/>
    <cellStyle name="Normal 44 2 7 2 2" xfId="43252" xr:uid="{00000000-0005-0000-0000-00004B4A0000}"/>
    <cellStyle name="Normal 44 2 7 2 3" xfId="28019" xr:uid="{00000000-0005-0000-0000-00004C4A0000}"/>
    <cellStyle name="Normal 44 2 7 3" xfId="7901" xr:uid="{00000000-0005-0000-0000-00004D4A0000}"/>
    <cellStyle name="Normal 44 2 7 3 2" xfId="38235" xr:uid="{00000000-0005-0000-0000-00004E4A0000}"/>
    <cellStyle name="Normal 44 2 7 3 3" xfId="23002" xr:uid="{00000000-0005-0000-0000-00004F4A0000}"/>
    <cellStyle name="Normal 44 2 7 4" xfId="33222" xr:uid="{00000000-0005-0000-0000-0000504A0000}"/>
    <cellStyle name="Normal 44 2 7 5" xfId="17989" xr:uid="{00000000-0005-0000-0000-0000514A0000}"/>
    <cellStyle name="Normal 44 2 8" xfId="4537" xr:uid="{00000000-0005-0000-0000-0000524A0000}"/>
    <cellStyle name="Normal 44 2 8 2" xfId="14592" xr:uid="{00000000-0005-0000-0000-0000534A0000}"/>
    <cellStyle name="Normal 44 2 8 2 2" xfId="44923" xr:uid="{00000000-0005-0000-0000-0000544A0000}"/>
    <cellStyle name="Normal 44 2 8 2 3" xfId="29690" xr:uid="{00000000-0005-0000-0000-0000554A0000}"/>
    <cellStyle name="Normal 44 2 8 3" xfId="9572" xr:uid="{00000000-0005-0000-0000-0000564A0000}"/>
    <cellStyle name="Normal 44 2 8 3 2" xfId="39906" xr:uid="{00000000-0005-0000-0000-0000574A0000}"/>
    <cellStyle name="Normal 44 2 8 3 3" xfId="24673" xr:uid="{00000000-0005-0000-0000-0000584A0000}"/>
    <cellStyle name="Normal 44 2 8 4" xfId="34893" xr:uid="{00000000-0005-0000-0000-0000594A0000}"/>
    <cellStyle name="Normal 44 2 8 5" xfId="19660" xr:uid="{00000000-0005-0000-0000-00005A4A0000}"/>
    <cellStyle name="Normal 44 2 9" xfId="11248" xr:uid="{00000000-0005-0000-0000-00005B4A0000}"/>
    <cellStyle name="Normal 44 2 9 2" xfId="41581" xr:uid="{00000000-0005-0000-0000-00005C4A0000}"/>
    <cellStyle name="Normal 44 2 9 3" xfId="26348" xr:uid="{00000000-0005-0000-0000-00005D4A0000}"/>
    <cellStyle name="Normal 45" xfId="176" xr:uid="{00000000-0005-0000-0000-00005E4A0000}"/>
    <cellStyle name="Normal 45 2" xfId="865" xr:uid="{00000000-0005-0000-0000-00005F4A0000}"/>
    <cellStyle name="Normal 45 2 10" xfId="6228" xr:uid="{00000000-0005-0000-0000-0000604A0000}"/>
    <cellStyle name="Normal 45 2 10 2" xfId="36565" xr:uid="{00000000-0005-0000-0000-0000614A0000}"/>
    <cellStyle name="Normal 45 2 10 3" xfId="21332" xr:uid="{00000000-0005-0000-0000-0000624A0000}"/>
    <cellStyle name="Normal 45 2 11" xfId="31556" xr:uid="{00000000-0005-0000-0000-0000634A0000}"/>
    <cellStyle name="Normal 45 2 12" xfId="16317" xr:uid="{00000000-0005-0000-0000-0000644A0000}"/>
    <cellStyle name="Normal 45 2 2" xfId="1192" xr:uid="{00000000-0005-0000-0000-0000654A0000}"/>
    <cellStyle name="Normal 45 2 2 10" xfId="31608" xr:uid="{00000000-0005-0000-0000-0000664A0000}"/>
    <cellStyle name="Normal 45 2 2 11" xfId="16371" xr:uid="{00000000-0005-0000-0000-0000674A0000}"/>
    <cellStyle name="Normal 45 2 2 2" xfId="1300" xr:uid="{00000000-0005-0000-0000-0000684A0000}"/>
    <cellStyle name="Normal 45 2 2 2 10" xfId="16475" xr:uid="{00000000-0005-0000-0000-0000694A0000}"/>
    <cellStyle name="Normal 45 2 2 2 2" xfId="1517" xr:uid="{00000000-0005-0000-0000-00006A4A0000}"/>
    <cellStyle name="Normal 45 2 2 2 2 2" xfId="1938" xr:uid="{00000000-0005-0000-0000-00006B4A0000}"/>
    <cellStyle name="Normal 45 2 2 2 2 2 2" xfId="2777" xr:uid="{00000000-0005-0000-0000-00006C4A0000}"/>
    <cellStyle name="Normal 45 2 2 2 2 2 2 2" xfId="4467" xr:uid="{00000000-0005-0000-0000-00006D4A0000}"/>
    <cellStyle name="Normal 45 2 2 2 2 2 2 2 2" xfId="14540" xr:uid="{00000000-0005-0000-0000-00006E4A0000}"/>
    <cellStyle name="Normal 45 2 2 2 2 2 2 2 2 2" xfId="44871" xr:uid="{00000000-0005-0000-0000-00006F4A0000}"/>
    <cellStyle name="Normal 45 2 2 2 2 2 2 2 2 3" xfId="29638" xr:uid="{00000000-0005-0000-0000-0000704A0000}"/>
    <cellStyle name="Normal 45 2 2 2 2 2 2 2 3" xfId="9520" xr:uid="{00000000-0005-0000-0000-0000714A0000}"/>
    <cellStyle name="Normal 45 2 2 2 2 2 2 2 3 2" xfId="39854" xr:uid="{00000000-0005-0000-0000-0000724A0000}"/>
    <cellStyle name="Normal 45 2 2 2 2 2 2 2 3 3" xfId="24621" xr:uid="{00000000-0005-0000-0000-0000734A0000}"/>
    <cellStyle name="Normal 45 2 2 2 2 2 2 2 4" xfId="34841" xr:uid="{00000000-0005-0000-0000-0000744A0000}"/>
    <cellStyle name="Normal 45 2 2 2 2 2 2 2 5" xfId="19608" xr:uid="{00000000-0005-0000-0000-0000754A0000}"/>
    <cellStyle name="Normal 45 2 2 2 2 2 2 3" xfId="6159" xr:uid="{00000000-0005-0000-0000-0000764A0000}"/>
    <cellStyle name="Normal 45 2 2 2 2 2 2 3 2" xfId="16211" xr:uid="{00000000-0005-0000-0000-0000774A0000}"/>
    <cellStyle name="Normal 45 2 2 2 2 2 2 3 2 2" xfId="46542" xr:uid="{00000000-0005-0000-0000-0000784A0000}"/>
    <cellStyle name="Normal 45 2 2 2 2 2 2 3 2 3" xfId="31309" xr:uid="{00000000-0005-0000-0000-0000794A0000}"/>
    <cellStyle name="Normal 45 2 2 2 2 2 2 3 3" xfId="11191" xr:uid="{00000000-0005-0000-0000-00007A4A0000}"/>
    <cellStyle name="Normal 45 2 2 2 2 2 2 3 3 2" xfId="41525" xr:uid="{00000000-0005-0000-0000-00007B4A0000}"/>
    <cellStyle name="Normal 45 2 2 2 2 2 2 3 3 3" xfId="26292" xr:uid="{00000000-0005-0000-0000-00007C4A0000}"/>
    <cellStyle name="Normal 45 2 2 2 2 2 2 3 4" xfId="36512" xr:uid="{00000000-0005-0000-0000-00007D4A0000}"/>
    <cellStyle name="Normal 45 2 2 2 2 2 2 3 5" xfId="21279" xr:uid="{00000000-0005-0000-0000-00007E4A0000}"/>
    <cellStyle name="Normal 45 2 2 2 2 2 2 4" xfId="12869" xr:uid="{00000000-0005-0000-0000-00007F4A0000}"/>
    <cellStyle name="Normal 45 2 2 2 2 2 2 4 2" xfId="43200" xr:uid="{00000000-0005-0000-0000-0000804A0000}"/>
    <cellStyle name="Normal 45 2 2 2 2 2 2 4 3" xfId="27967" xr:uid="{00000000-0005-0000-0000-0000814A0000}"/>
    <cellStyle name="Normal 45 2 2 2 2 2 2 5" xfId="7848" xr:uid="{00000000-0005-0000-0000-0000824A0000}"/>
    <cellStyle name="Normal 45 2 2 2 2 2 2 5 2" xfId="38183" xr:uid="{00000000-0005-0000-0000-0000834A0000}"/>
    <cellStyle name="Normal 45 2 2 2 2 2 2 5 3" xfId="22950" xr:uid="{00000000-0005-0000-0000-0000844A0000}"/>
    <cellStyle name="Normal 45 2 2 2 2 2 2 6" xfId="33171" xr:uid="{00000000-0005-0000-0000-0000854A0000}"/>
    <cellStyle name="Normal 45 2 2 2 2 2 2 7" xfId="17937" xr:uid="{00000000-0005-0000-0000-0000864A0000}"/>
    <cellStyle name="Normal 45 2 2 2 2 2 3" xfId="3630" xr:uid="{00000000-0005-0000-0000-0000874A0000}"/>
    <cellStyle name="Normal 45 2 2 2 2 2 3 2" xfId="13704" xr:uid="{00000000-0005-0000-0000-0000884A0000}"/>
    <cellStyle name="Normal 45 2 2 2 2 2 3 2 2" xfId="44035" xr:uid="{00000000-0005-0000-0000-0000894A0000}"/>
    <cellStyle name="Normal 45 2 2 2 2 2 3 2 3" xfId="28802" xr:uid="{00000000-0005-0000-0000-00008A4A0000}"/>
    <cellStyle name="Normal 45 2 2 2 2 2 3 3" xfId="8684" xr:uid="{00000000-0005-0000-0000-00008B4A0000}"/>
    <cellStyle name="Normal 45 2 2 2 2 2 3 3 2" xfId="39018" xr:uid="{00000000-0005-0000-0000-00008C4A0000}"/>
    <cellStyle name="Normal 45 2 2 2 2 2 3 3 3" xfId="23785" xr:uid="{00000000-0005-0000-0000-00008D4A0000}"/>
    <cellStyle name="Normal 45 2 2 2 2 2 3 4" xfId="34005" xr:uid="{00000000-0005-0000-0000-00008E4A0000}"/>
    <cellStyle name="Normal 45 2 2 2 2 2 3 5" xfId="18772" xr:uid="{00000000-0005-0000-0000-00008F4A0000}"/>
    <cellStyle name="Normal 45 2 2 2 2 2 4" xfId="5323" xr:uid="{00000000-0005-0000-0000-0000904A0000}"/>
    <cellStyle name="Normal 45 2 2 2 2 2 4 2" xfId="15375" xr:uid="{00000000-0005-0000-0000-0000914A0000}"/>
    <cellStyle name="Normal 45 2 2 2 2 2 4 2 2" xfId="45706" xr:uid="{00000000-0005-0000-0000-0000924A0000}"/>
    <cellStyle name="Normal 45 2 2 2 2 2 4 2 3" xfId="30473" xr:uid="{00000000-0005-0000-0000-0000934A0000}"/>
    <cellStyle name="Normal 45 2 2 2 2 2 4 3" xfId="10355" xr:uid="{00000000-0005-0000-0000-0000944A0000}"/>
    <cellStyle name="Normal 45 2 2 2 2 2 4 3 2" xfId="40689" xr:uid="{00000000-0005-0000-0000-0000954A0000}"/>
    <cellStyle name="Normal 45 2 2 2 2 2 4 3 3" xfId="25456" xr:uid="{00000000-0005-0000-0000-0000964A0000}"/>
    <cellStyle name="Normal 45 2 2 2 2 2 4 4" xfId="35676" xr:uid="{00000000-0005-0000-0000-0000974A0000}"/>
    <cellStyle name="Normal 45 2 2 2 2 2 4 5" xfId="20443" xr:uid="{00000000-0005-0000-0000-0000984A0000}"/>
    <cellStyle name="Normal 45 2 2 2 2 2 5" xfId="12033" xr:uid="{00000000-0005-0000-0000-0000994A0000}"/>
    <cellStyle name="Normal 45 2 2 2 2 2 5 2" xfId="42364" xr:uid="{00000000-0005-0000-0000-00009A4A0000}"/>
    <cellStyle name="Normal 45 2 2 2 2 2 5 3" xfId="27131" xr:uid="{00000000-0005-0000-0000-00009B4A0000}"/>
    <cellStyle name="Normal 45 2 2 2 2 2 6" xfId="7012" xr:uid="{00000000-0005-0000-0000-00009C4A0000}"/>
    <cellStyle name="Normal 45 2 2 2 2 2 6 2" xfId="37347" xr:uid="{00000000-0005-0000-0000-00009D4A0000}"/>
    <cellStyle name="Normal 45 2 2 2 2 2 6 3" xfId="22114" xr:uid="{00000000-0005-0000-0000-00009E4A0000}"/>
    <cellStyle name="Normal 45 2 2 2 2 2 7" xfId="32335" xr:uid="{00000000-0005-0000-0000-00009F4A0000}"/>
    <cellStyle name="Normal 45 2 2 2 2 2 8" xfId="17101" xr:uid="{00000000-0005-0000-0000-0000A04A0000}"/>
    <cellStyle name="Normal 45 2 2 2 2 3" xfId="2359" xr:uid="{00000000-0005-0000-0000-0000A14A0000}"/>
    <cellStyle name="Normal 45 2 2 2 2 3 2" xfId="4049" xr:uid="{00000000-0005-0000-0000-0000A24A0000}"/>
    <cellStyle name="Normal 45 2 2 2 2 3 2 2" xfId="14122" xr:uid="{00000000-0005-0000-0000-0000A34A0000}"/>
    <cellStyle name="Normal 45 2 2 2 2 3 2 2 2" xfId="44453" xr:uid="{00000000-0005-0000-0000-0000A44A0000}"/>
    <cellStyle name="Normal 45 2 2 2 2 3 2 2 3" xfId="29220" xr:uid="{00000000-0005-0000-0000-0000A54A0000}"/>
    <cellStyle name="Normal 45 2 2 2 2 3 2 3" xfId="9102" xr:uid="{00000000-0005-0000-0000-0000A64A0000}"/>
    <cellStyle name="Normal 45 2 2 2 2 3 2 3 2" xfId="39436" xr:uid="{00000000-0005-0000-0000-0000A74A0000}"/>
    <cellStyle name="Normal 45 2 2 2 2 3 2 3 3" xfId="24203" xr:uid="{00000000-0005-0000-0000-0000A84A0000}"/>
    <cellStyle name="Normal 45 2 2 2 2 3 2 4" xfId="34423" xr:uid="{00000000-0005-0000-0000-0000A94A0000}"/>
    <cellStyle name="Normal 45 2 2 2 2 3 2 5" xfId="19190" xr:uid="{00000000-0005-0000-0000-0000AA4A0000}"/>
    <cellStyle name="Normal 45 2 2 2 2 3 3" xfId="5741" xr:uid="{00000000-0005-0000-0000-0000AB4A0000}"/>
    <cellStyle name="Normal 45 2 2 2 2 3 3 2" xfId="15793" xr:uid="{00000000-0005-0000-0000-0000AC4A0000}"/>
    <cellStyle name="Normal 45 2 2 2 2 3 3 2 2" xfId="46124" xr:uid="{00000000-0005-0000-0000-0000AD4A0000}"/>
    <cellStyle name="Normal 45 2 2 2 2 3 3 2 3" xfId="30891" xr:uid="{00000000-0005-0000-0000-0000AE4A0000}"/>
    <cellStyle name="Normal 45 2 2 2 2 3 3 3" xfId="10773" xr:uid="{00000000-0005-0000-0000-0000AF4A0000}"/>
    <cellStyle name="Normal 45 2 2 2 2 3 3 3 2" xfId="41107" xr:uid="{00000000-0005-0000-0000-0000B04A0000}"/>
    <cellStyle name="Normal 45 2 2 2 2 3 3 3 3" xfId="25874" xr:uid="{00000000-0005-0000-0000-0000B14A0000}"/>
    <cellStyle name="Normal 45 2 2 2 2 3 3 4" xfId="36094" xr:uid="{00000000-0005-0000-0000-0000B24A0000}"/>
    <cellStyle name="Normal 45 2 2 2 2 3 3 5" xfId="20861" xr:uid="{00000000-0005-0000-0000-0000B34A0000}"/>
    <cellStyle name="Normal 45 2 2 2 2 3 4" xfId="12451" xr:uid="{00000000-0005-0000-0000-0000B44A0000}"/>
    <cellStyle name="Normal 45 2 2 2 2 3 4 2" xfId="42782" xr:uid="{00000000-0005-0000-0000-0000B54A0000}"/>
    <cellStyle name="Normal 45 2 2 2 2 3 4 3" xfId="27549" xr:uid="{00000000-0005-0000-0000-0000B64A0000}"/>
    <cellStyle name="Normal 45 2 2 2 2 3 5" xfId="7430" xr:uid="{00000000-0005-0000-0000-0000B74A0000}"/>
    <cellStyle name="Normal 45 2 2 2 2 3 5 2" xfId="37765" xr:uid="{00000000-0005-0000-0000-0000B84A0000}"/>
    <cellStyle name="Normal 45 2 2 2 2 3 5 3" xfId="22532" xr:uid="{00000000-0005-0000-0000-0000B94A0000}"/>
    <cellStyle name="Normal 45 2 2 2 2 3 6" xfId="32753" xr:uid="{00000000-0005-0000-0000-0000BA4A0000}"/>
    <cellStyle name="Normal 45 2 2 2 2 3 7" xfId="17519" xr:uid="{00000000-0005-0000-0000-0000BB4A0000}"/>
    <cellStyle name="Normal 45 2 2 2 2 4" xfId="3212" xr:uid="{00000000-0005-0000-0000-0000BC4A0000}"/>
    <cellStyle name="Normal 45 2 2 2 2 4 2" xfId="13286" xr:uid="{00000000-0005-0000-0000-0000BD4A0000}"/>
    <cellStyle name="Normal 45 2 2 2 2 4 2 2" xfId="43617" xr:uid="{00000000-0005-0000-0000-0000BE4A0000}"/>
    <cellStyle name="Normal 45 2 2 2 2 4 2 3" xfId="28384" xr:uid="{00000000-0005-0000-0000-0000BF4A0000}"/>
    <cellStyle name="Normal 45 2 2 2 2 4 3" xfId="8266" xr:uid="{00000000-0005-0000-0000-0000C04A0000}"/>
    <cellStyle name="Normal 45 2 2 2 2 4 3 2" xfId="38600" xr:uid="{00000000-0005-0000-0000-0000C14A0000}"/>
    <cellStyle name="Normal 45 2 2 2 2 4 3 3" xfId="23367" xr:uid="{00000000-0005-0000-0000-0000C24A0000}"/>
    <cellStyle name="Normal 45 2 2 2 2 4 4" xfId="33587" xr:uid="{00000000-0005-0000-0000-0000C34A0000}"/>
    <cellStyle name="Normal 45 2 2 2 2 4 5" xfId="18354" xr:uid="{00000000-0005-0000-0000-0000C44A0000}"/>
    <cellStyle name="Normal 45 2 2 2 2 5" xfId="4905" xr:uid="{00000000-0005-0000-0000-0000C54A0000}"/>
    <cellStyle name="Normal 45 2 2 2 2 5 2" xfId="14957" xr:uid="{00000000-0005-0000-0000-0000C64A0000}"/>
    <cellStyle name="Normal 45 2 2 2 2 5 2 2" xfId="45288" xr:uid="{00000000-0005-0000-0000-0000C74A0000}"/>
    <cellStyle name="Normal 45 2 2 2 2 5 2 3" xfId="30055" xr:uid="{00000000-0005-0000-0000-0000C84A0000}"/>
    <cellStyle name="Normal 45 2 2 2 2 5 3" xfId="9937" xr:uid="{00000000-0005-0000-0000-0000C94A0000}"/>
    <cellStyle name="Normal 45 2 2 2 2 5 3 2" xfId="40271" xr:uid="{00000000-0005-0000-0000-0000CA4A0000}"/>
    <cellStyle name="Normal 45 2 2 2 2 5 3 3" xfId="25038" xr:uid="{00000000-0005-0000-0000-0000CB4A0000}"/>
    <cellStyle name="Normal 45 2 2 2 2 5 4" xfId="35258" xr:uid="{00000000-0005-0000-0000-0000CC4A0000}"/>
    <cellStyle name="Normal 45 2 2 2 2 5 5" xfId="20025" xr:uid="{00000000-0005-0000-0000-0000CD4A0000}"/>
    <cellStyle name="Normal 45 2 2 2 2 6" xfId="11615" xr:uid="{00000000-0005-0000-0000-0000CE4A0000}"/>
    <cellStyle name="Normal 45 2 2 2 2 6 2" xfId="41946" xr:uid="{00000000-0005-0000-0000-0000CF4A0000}"/>
    <cellStyle name="Normal 45 2 2 2 2 6 3" xfId="26713" xr:uid="{00000000-0005-0000-0000-0000D04A0000}"/>
    <cellStyle name="Normal 45 2 2 2 2 7" xfId="6594" xr:uid="{00000000-0005-0000-0000-0000D14A0000}"/>
    <cellStyle name="Normal 45 2 2 2 2 7 2" xfId="36929" xr:uid="{00000000-0005-0000-0000-0000D24A0000}"/>
    <cellStyle name="Normal 45 2 2 2 2 7 3" xfId="21696" xr:uid="{00000000-0005-0000-0000-0000D34A0000}"/>
    <cellStyle name="Normal 45 2 2 2 2 8" xfId="31917" xr:uid="{00000000-0005-0000-0000-0000D44A0000}"/>
    <cellStyle name="Normal 45 2 2 2 2 9" xfId="16683" xr:uid="{00000000-0005-0000-0000-0000D54A0000}"/>
    <cellStyle name="Normal 45 2 2 2 3" xfId="1730" xr:uid="{00000000-0005-0000-0000-0000D64A0000}"/>
    <cellStyle name="Normal 45 2 2 2 3 2" xfId="2569" xr:uid="{00000000-0005-0000-0000-0000D74A0000}"/>
    <cellStyle name="Normal 45 2 2 2 3 2 2" xfId="4259" xr:uid="{00000000-0005-0000-0000-0000D84A0000}"/>
    <cellStyle name="Normal 45 2 2 2 3 2 2 2" xfId="14332" xr:uid="{00000000-0005-0000-0000-0000D94A0000}"/>
    <cellStyle name="Normal 45 2 2 2 3 2 2 2 2" xfId="44663" xr:uid="{00000000-0005-0000-0000-0000DA4A0000}"/>
    <cellStyle name="Normal 45 2 2 2 3 2 2 2 3" xfId="29430" xr:uid="{00000000-0005-0000-0000-0000DB4A0000}"/>
    <cellStyle name="Normal 45 2 2 2 3 2 2 3" xfId="9312" xr:uid="{00000000-0005-0000-0000-0000DC4A0000}"/>
    <cellStyle name="Normal 45 2 2 2 3 2 2 3 2" xfId="39646" xr:uid="{00000000-0005-0000-0000-0000DD4A0000}"/>
    <cellStyle name="Normal 45 2 2 2 3 2 2 3 3" xfId="24413" xr:uid="{00000000-0005-0000-0000-0000DE4A0000}"/>
    <cellStyle name="Normal 45 2 2 2 3 2 2 4" xfId="34633" xr:uid="{00000000-0005-0000-0000-0000DF4A0000}"/>
    <cellStyle name="Normal 45 2 2 2 3 2 2 5" xfId="19400" xr:uid="{00000000-0005-0000-0000-0000E04A0000}"/>
    <cellStyle name="Normal 45 2 2 2 3 2 3" xfId="5951" xr:uid="{00000000-0005-0000-0000-0000E14A0000}"/>
    <cellStyle name="Normal 45 2 2 2 3 2 3 2" xfId="16003" xr:uid="{00000000-0005-0000-0000-0000E24A0000}"/>
    <cellStyle name="Normal 45 2 2 2 3 2 3 2 2" xfId="46334" xr:uid="{00000000-0005-0000-0000-0000E34A0000}"/>
    <cellStyle name="Normal 45 2 2 2 3 2 3 2 3" xfId="31101" xr:uid="{00000000-0005-0000-0000-0000E44A0000}"/>
    <cellStyle name="Normal 45 2 2 2 3 2 3 3" xfId="10983" xr:uid="{00000000-0005-0000-0000-0000E54A0000}"/>
    <cellStyle name="Normal 45 2 2 2 3 2 3 3 2" xfId="41317" xr:uid="{00000000-0005-0000-0000-0000E64A0000}"/>
    <cellStyle name="Normal 45 2 2 2 3 2 3 3 3" xfId="26084" xr:uid="{00000000-0005-0000-0000-0000E74A0000}"/>
    <cellStyle name="Normal 45 2 2 2 3 2 3 4" xfId="36304" xr:uid="{00000000-0005-0000-0000-0000E84A0000}"/>
    <cellStyle name="Normal 45 2 2 2 3 2 3 5" xfId="21071" xr:uid="{00000000-0005-0000-0000-0000E94A0000}"/>
    <cellStyle name="Normal 45 2 2 2 3 2 4" xfId="12661" xr:uid="{00000000-0005-0000-0000-0000EA4A0000}"/>
    <cellStyle name="Normal 45 2 2 2 3 2 4 2" xfId="42992" xr:uid="{00000000-0005-0000-0000-0000EB4A0000}"/>
    <cellStyle name="Normal 45 2 2 2 3 2 4 3" xfId="27759" xr:uid="{00000000-0005-0000-0000-0000EC4A0000}"/>
    <cellStyle name="Normal 45 2 2 2 3 2 5" xfId="7640" xr:uid="{00000000-0005-0000-0000-0000ED4A0000}"/>
    <cellStyle name="Normal 45 2 2 2 3 2 5 2" xfId="37975" xr:uid="{00000000-0005-0000-0000-0000EE4A0000}"/>
    <cellStyle name="Normal 45 2 2 2 3 2 5 3" xfId="22742" xr:uid="{00000000-0005-0000-0000-0000EF4A0000}"/>
    <cellStyle name="Normal 45 2 2 2 3 2 6" xfId="32963" xr:uid="{00000000-0005-0000-0000-0000F04A0000}"/>
    <cellStyle name="Normal 45 2 2 2 3 2 7" xfId="17729" xr:uid="{00000000-0005-0000-0000-0000F14A0000}"/>
    <cellStyle name="Normal 45 2 2 2 3 3" xfId="3422" xr:uid="{00000000-0005-0000-0000-0000F24A0000}"/>
    <cellStyle name="Normal 45 2 2 2 3 3 2" xfId="13496" xr:uid="{00000000-0005-0000-0000-0000F34A0000}"/>
    <cellStyle name="Normal 45 2 2 2 3 3 2 2" xfId="43827" xr:uid="{00000000-0005-0000-0000-0000F44A0000}"/>
    <cellStyle name="Normal 45 2 2 2 3 3 2 3" xfId="28594" xr:uid="{00000000-0005-0000-0000-0000F54A0000}"/>
    <cellStyle name="Normal 45 2 2 2 3 3 3" xfId="8476" xr:uid="{00000000-0005-0000-0000-0000F64A0000}"/>
    <cellStyle name="Normal 45 2 2 2 3 3 3 2" xfId="38810" xr:uid="{00000000-0005-0000-0000-0000F74A0000}"/>
    <cellStyle name="Normal 45 2 2 2 3 3 3 3" xfId="23577" xr:uid="{00000000-0005-0000-0000-0000F84A0000}"/>
    <cellStyle name="Normal 45 2 2 2 3 3 4" xfId="33797" xr:uid="{00000000-0005-0000-0000-0000F94A0000}"/>
    <cellStyle name="Normal 45 2 2 2 3 3 5" xfId="18564" xr:uid="{00000000-0005-0000-0000-0000FA4A0000}"/>
    <cellStyle name="Normal 45 2 2 2 3 4" xfId="5115" xr:uid="{00000000-0005-0000-0000-0000FB4A0000}"/>
    <cellStyle name="Normal 45 2 2 2 3 4 2" xfId="15167" xr:uid="{00000000-0005-0000-0000-0000FC4A0000}"/>
    <cellStyle name="Normal 45 2 2 2 3 4 2 2" xfId="45498" xr:uid="{00000000-0005-0000-0000-0000FD4A0000}"/>
    <cellStyle name="Normal 45 2 2 2 3 4 2 3" xfId="30265" xr:uid="{00000000-0005-0000-0000-0000FE4A0000}"/>
    <cellStyle name="Normal 45 2 2 2 3 4 3" xfId="10147" xr:uid="{00000000-0005-0000-0000-0000FF4A0000}"/>
    <cellStyle name="Normal 45 2 2 2 3 4 3 2" xfId="40481" xr:uid="{00000000-0005-0000-0000-0000004B0000}"/>
    <cellStyle name="Normal 45 2 2 2 3 4 3 3" xfId="25248" xr:uid="{00000000-0005-0000-0000-0000014B0000}"/>
    <cellStyle name="Normal 45 2 2 2 3 4 4" xfId="35468" xr:uid="{00000000-0005-0000-0000-0000024B0000}"/>
    <cellStyle name="Normal 45 2 2 2 3 4 5" xfId="20235" xr:uid="{00000000-0005-0000-0000-0000034B0000}"/>
    <cellStyle name="Normal 45 2 2 2 3 5" xfId="11825" xr:uid="{00000000-0005-0000-0000-0000044B0000}"/>
    <cellStyle name="Normal 45 2 2 2 3 5 2" xfId="42156" xr:uid="{00000000-0005-0000-0000-0000054B0000}"/>
    <cellStyle name="Normal 45 2 2 2 3 5 3" xfId="26923" xr:uid="{00000000-0005-0000-0000-0000064B0000}"/>
    <cellStyle name="Normal 45 2 2 2 3 6" xfId="6804" xr:uid="{00000000-0005-0000-0000-0000074B0000}"/>
    <cellStyle name="Normal 45 2 2 2 3 6 2" xfId="37139" xr:uid="{00000000-0005-0000-0000-0000084B0000}"/>
    <cellStyle name="Normal 45 2 2 2 3 6 3" xfId="21906" xr:uid="{00000000-0005-0000-0000-0000094B0000}"/>
    <cellStyle name="Normal 45 2 2 2 3 7" xfId="32127" xr:uid="{00000000-0005-0000-0000-00000A4B0000}"/>
    <cellStyle name="Normal 45 2 2 2 3 8" xfId="16893" xr:uid="{00000000-0005-0000-0000-00000B4B0000}"/>
    <cellStyle name="Normal 45 2 2 2 4" xfId="2151" xr:uid="{00000000-0005-0000-0000-00000C4B0000}"/>
    <cellStyle name="Normal 45 2 2 2 4 2" xfId="3841" xr:uid="{00000000-0005-0000-0000-00000D4B0000}"/>
    <cellStyle name="Normal 45 2 2 2 4 2 2" xfId="13914" xr:uid="{00000000-0005-0000-0000-00000E4B0000}"/>
    <cellStyle name="Normal 45 2 2 2 4 2 2 2" xfId="44245" xr:uid="{00000000-0005-0000-0000-00000F4B0000}"/>
    <cellStyle name="Normal 45 2 2 2 4 2 2 3" xfId="29012" xr:uid="{00000000-0005-0000-0000-0000104B0000}"/>
    <cellStyle name="Normal 45 2 2 2 4 2 3" xfId="8894" xr:uid="{00000000-0005-0000-0000-0000114B0000}"/>
    <cellStyle name="Normal 45 2 2 2 4 2 3 2" xfId="39228" xr:uid="{00000000-0005-0000-0000-0000124B0000}"/>
    <cellStyle name="Normal 45 2 2 2 4 2 3 3" xfId="23995" xr:uid="{00000000-0005-0000-0000-0000134B0000}"/>
    <cellStyle name="Normal 45 2 2 2 4 2 4" xfId="34215" xr:uid="{00000000-0005-0000-0000-0000144B0000}"/>
    <cellStyle name="Normal 45 2 2 2 4 2 5" xfId="18982" xr:uid="{00000000-0005-0000-0000-0000154B0000}"/>
    <cellStyle name="Normal 45 2 2 2 4 3" xfId="5533" xr:uid="{00000000-0005-0000-0000-0000164B0000}"/>
    <cellStyle name="Normal 45 2 2 2 4 3 2" xfId="15585" xr:uid="{00000000-0005-0000-0000-0000174B0000}"/>
    <cellStyle name="Normal 45 2 2 2 4 3 2 2" xfId="45916" xr:uid="{00000000-0005-0000-0000-0000184B0000}"/>
    <cellStyle name="Normal 45 2 2 2 4 3 2 3" xfId="30683" xr:uid="{00000000-0005-0000-0000-0000194B0000}"/>
    <cellStyle name="Normal 45 2 2 2 4 3 3" xfId="10565" xr:uid="{00000000-0005-0000-0000-00001A4B0000}"/>
    <cellStyle name="Normal 45 2 2 2 4 3 3 2" xfId="40899" xr:uid="{00000000-0005-0000-0000-00001B4B0000}"/>
    <cellStyle name="Normal 45 2 2 2 4 3 3 3" xfId="25666" xr:uid="{00000000-0005-0000-0000-00001C4B0000}"/>
    <cellStyle name="Normal 45 2 2 2 4 3 4" xfId="35886" xr:uid="{00000000-0005-0000-0000-00001D4B0000}"/>
    <cellStyle name="Normal 45 2 2 2 4 3 5" xfId="20653" xr:uid="{00000000-0005-0000-0000-00001E4B0000}"/>
    <cellStyle name="Normal 45 2 2 2 4 4" xfId="12243" xr:uid="{00000000-0005-0000-0000-00001F4B0000}"/>
    <cellStyle name="Normal 45 2 2 2 4 4 2" xfId="42574" xr:uid="{00000000-0005-0000-0000-0000204B0000}"/>
    <cellStyle name="Normal 45 2 2 2 4 4 3" xfId="27341" xr:uid="{00000000-0005-0000-0000-0000214B0000}"/>
    <cellStyle name="Normal 45 2 2 2 4 5" xfId="7222" xr:uid="{00000000-0005-0000-0000-0000224B0000}"/>
    <cellStyle name="Normal 45 2 2 2 4 5 2" xfId="37557" xr:uid="{00000000-0005-0000-0000-0000234B0000}"/>
    <cellStyle name="Normal 45 2 2 2 4 5 3" xfId="22324" xr:uid="{00000000-0005-0000-0000-0000244B0000}"/>
    <cellStyle name="Normal 45 2 2 2 4 6" xfId="32545" xr:uid="{00000000-0005-0000-0000-0000254B0000}"/>
    <cellStyle name="Normal 45 2 2 2 4 7" xfId="17311" xr:uid="{00000000-0005-0000-0000-0000264B0000}"/>
    <cellStyle name="Normal 45 2 2 2 5" xfId="3004" xr:uid="{00000000-0005-0000-0000-0000274B0000}"/>
    <cellStyle name="Normal 45 2 2 2 5 2" xfId="13078" xr:uid="{00000000-0005-0000-0000-0000284B0000}"/>
    <cellStyle name="Normal 45 2 2 2 5 2 2" xfId="43409" xr:uid="{00000000-0005-0000-0000-0000294B0000}"/>
    <cellStyle name="Normal 45 2 2 2 5 2 3" xfId="28176" xr:uid="{00000000-0005-0000-0000-00002A4B0000}"/>
    <cellStyle name="Normal 45 2 2 2 5 3" xfId="8058" xr:uid="{00000000-0005-0000-0000-00002B4B0000}"/>
    <cellStyle name="Normal 45 2 2 2 5 3 2" xfId="38392" xr:uid="{00000000-0005-0000-0000-00002C4B0000}"/>
    <cellStyle name="Normal 45 2 2 2 5 3 3" xfId="23159" xr:uid="{00000000-0005-0000-0000-00002D4B0000}"/>
    <cellStyle name="Normal 45 2 2 2 5 4" xfId="33379" xr:uid="{00000000-0005-0000-0000-00002E4B0000}"/>
    <cellStyle name="Normal 45 2 2 2 5 5" xfId="18146" xr:uid="{00000000-0005-0000-0000-00002F4B0000}"/>
    <cellStyle name="Normal 45 2 2 2 6" xfId="4697" xr:uid="{00000000-0005-0000-0000-0000304B0000}"/>
    <cellStyle name="Normal 45 2 2 2 6 2" xfId="14749" xr:uid="{00000000-0005-0000-0000-0000314B0000}"/>
    <cellStyle name="Normal 45 2 2 2 6 2 2" xfId="45080" xr:uid="{00000000-0005-0000-0000-0000324B0000}"/>
    <cellStyle name="Normal 45 2 2 2 6 2 3" xfId="29847" xr:uid="{00000000-0005-0000-0000-0000334B0000}"/>
    <cellStyle name="Normal 45 2 2 2 6 3" xfId="9729" xr:uid="{00000000-0005-0000-0000-0000344B0000}"/>
    <cellStyle name="Normal 45 2 2 2 6 3 2" xfId="40063" xr:uid="{00000000-0005-0000-0000-0000354B0000}"/>
    <cellStyle name="Normal 45 2 2 2 6 3 3" xfId="24830" xr:uid="{00000000-0005-0000-0000-0000364B0000}"/>
    <cellStyle name="Normal 45 2 2 2 6 4" xfId="35050" xr:uid="{00000000-0005-0000-0000-0000374B0000}"/>
    <cellStyle name="Normal 45 2 2 2 6 5" xfId="19817" xr:uid="{00000000-0005-0000-0000-0000384B0000}"/>
    <cellStyle name="Normal 45 2 2 2 7" xfId="11407" xr:uid="{00000000-0005-0000-0000-0000394B0000}"/>
    <cellStyle name="Normal 45 2 2 2 7 2" xfId="41738" xr:uid="{00000000-0005-0000-0000-00003A4B0000}"/>
    <cellStyle name="Normal 45 2 2 2 7 3" xfId="26505" xr:uid="{00000000-0005-0000-0000-00003B4B0000}"/>
    <cellStyle name="Normal 45 2 2 2 8" xfId="6386" xr:uid="{00000000-0005-0000-0000-00003C4B0000}"/>
    <cellStyle name="Normal 45 2 2 2 8 2" xfId="36721" xr:uid="{00000000-0005-0000-0000-00003D4B0000}"/>
    <cellStyle name="Normal 45 2 2 2 8 3" xfId="21488" xr:uid="{00000000-0005-0000-0000-00003E4B0000}"/>
    <cellStyle name="Normal 45 2 2 2 9" xfId="31709" xr:uid="{00000000-0005-0000-0000-00003F4B0000}"/>
    <cellStyle name="Normal 45 2 2 3" xfId="1413" xr:uid="{00000000-0005-0000-0000-0000404B0000}"/>
    <cellStyle name="Normal 45 2 2 3 2" xfId="1834" xr:uid="{00000000-0005-0000-0000-0000414B0000}"/>
    <cellStyle name="Normal 45 2 2 3 2 2" xfId="2673" xr:uid="{00000000-0005-0000-0000-0000424B0000}"/>
    <cellStyle name="Normal 45 2 2 3 2 2 2" xfId="4363" xr:uid="{00000000-0005-0000-0000-0000434B0000}"/>
    <cellStyle name="Normal 45 2 2 3 2 2 2 2" xfId="14436" xr:uid="{00000000-0005-0000-0000-0000444B0000}"/>
    <cellStyle name="Normal 45 2 2 3 2 2 2 2 2" xfId="44767" xr:uid="{00000000-0005-0000-0000-0000454B0000}"/>
    <cellStyle name="Normal 45 2 2 3 2 2 2 2 3" xfId="29534" xr:uid="{00000000-0005-0000-0000-0000464B0000}"/>
    <cellStyle name="Normal 45 2 2 3 2 2 2 3" xfId="9416" xr:uid="{00000000-0005-0000-0000-0000474B0000}"/>
    <cellStyle name="Normal 45 2 2 3 2 2 2 3 2" xfId="39750" xr:uid="{00000000-0005-0000-0000-0000484B0000}"/>
    <cellStyle name="Normal 45 2 2 3 2 2 2 3 3" xfId="24517" xr:uid="{00000000-0005-0000-0000-0000494B0000}"/>
    <cellStyle name="Normal 45 2 2 3 2 2 2 4" xfId="34737" xr:uid="{00000000-0005-0000-0000-00004A4B0000}"/>
    <cellStyle name="Normal 45 2 2 3 2 2 2 5" xfId="19504" xr:uid="{00000000-0005-0000-0000-00004B4B0000}"/>
    <cellStyle name="Normal 45 2 2 3 2 2 3" xfId="6055" xr:uid="{00000000-0005-0000-0000-00004C4B0000}"/>
    <cellStyle name="Normal 45 2 2 3 2 2 3 2" xfId="16107" xr:uid="{00000000-0005-0000-0000-00004D4B0000}"/>
    <cellStyle name="Normal 45 2 2 3 2 2 3 2 2" xfId="46438" xr:uid="{00000000-0005-0000-0000-00004E4B0000}"/>
    <cellStyle name="Normal 45 2 2 3 2 2 3 2 3" xfId="31205" xr:uid="{00000000-0005-0000-0000-00004F4B0000}"/>
    <cellStyle name="Normal 45 2 2 3 2 2 3 3" xfId="11087" xr:uid="{00000000-0005-0000-0000-0000504B0000}"/>
    <cellStyle name="Normal 45 2 2 3 2 2 3 3 2" xfId="41421" xr:uid="{00000000-0005-0000-0000-0000514B0000}"/>
    <cellStyle name="Normal 45 2 2 3 2 2 3 3 3" xfId="26188" xr:uid="{00000000-0005-0000-0000-0000524B0000}"/>
    <cellStyle name="Normal 45 2 2 3 2 2 3 4" xfId="36408" xr:uid="{00000000-0005-0000-0000-0000534B0000}"/>
    <cellStyle name="Normal 45 2 2 3 2 2 3 5" xfId="21175" xr:uid="{00000000-0005-0000-0000-0000544B0000}"/>
    <cellStyle name="Normal 45 2 2 3 2 2 4" xfId="12765" xr:uid="{00000000-0005-0000-0000-0000554B0000}"/>
    <cellStyle name="Normal 45 2 2 3 2 2 4 2" xfId="43096" xr:uid="{00000000-0005-0000-0000-0000564B0000}"/>
    <cellStyle name="Normal 45 2 2 3 2 2 4 3" xfId="27863" xr:uid="{00000000-0005-0000-0000-0000574B0000}"/>
    <cellStyle name="Normal 45 2 2 3 2 2 5" xfId="7744" xr:uid="{00000000-0005-0000-0000-0000584B0000}"/>
    <cellStyle name="Normal 45 2 2 3 2 2 5 2" xfId="38079" xr:uid="{00000000-0005-0000-0000-0000594B0000}"/>
    <cellStyle name="Normal 45 2 2 3 2 2 5 3" xfId="22846" xr:uid="{00000000-0005-0000-0000-00005A4B0000}"/>
    <cellStyle name="Normal 45 2 2 3 2 2 6" xfId="33067" xr:uid="{00000000-0005-0000-0000-00005B4B0000}"/>
    <cellStyle name="Normal 45 2 2 3 2 2 7" xfId="17833" xr:uid="{00000000-0005-0000-0000-00005C4B0000}"/>
    <cellStyle name="Normal 45 2 2 3 2 3" xfId="3526" xr:uid="{00000000-0005-0000-0000-00005D4B0000}"/>
    <cellStyle name="Normal 45 2 2 3 2 3 2" xfId="13600" xr:uid="{00000000-0005-0000-0000-00005E4B0000}"/>
    <cellStyle name="Normal 45 2 2 3 2 3 2 2" xfId="43931" xr:uid="{00000000-0005-0000-0000-00005F4B0000}"/>
    <cellStyle name="Normal 45 2 2 3 2 3 2 3" xfId="28698" xr:uid="{00000000-0005-0000-0000-0000604B0000}"/>
    <cellStyle name="Normal 45 2 2 3 2 3 3" xfId="8580" xr:uid="{00000000-0005-0000-0000-0000614B0000}"/>
    <cellStyle name="Normal 45 2 2 3 2 3 3 2" xfId="38914" xr:uid="{00000000-0005-0000-0000-0000624B0000}"/>
    <cellStyle name="Normal 45 2 2 3 2 3 3 3" xfId="23681" xr:uid="{00000000-0005-0000-0000-0000634B0000}"/>
    <cellStyle name="Normal 45 2 2 3 2 3 4" xfId="33901" xr:uid="{00000000-0005-0000-0000-0000644B0000}"/>
    <cellStyle name="Normal 45 2 2 3 2 3 5" xfId="18668" xr:uid="{00000000-0005-0000-0000-0000654B0000}"/>
    <cellStyle name="Normal 45 2 2 3 2 4" xfId="5219" xr:uid="{00000000-0005-0000-0000-0000664B0000}"/>
    <cellStyle name="Normal 45 2 2 3 2 4 2" xfId="15271" xr:uid="{00000000-0005-0000-0000-0000674B0000}"/>
    <cellStyle name="Normal 45 2 2 3 2 4 2 2" xfId="45602" xr:uid="{00000000-0005-0000-0000-0000684B0000}"/>
    <cellStyle name="Normal 45 2 2 3 2 4 2 3" xfId="30369" xr:uid="{00000000-0005-0000-0000-0000694B0000}"/>
    <cellStyle name="Normal 45 2 2 3 2 4 3" xfId="10251" xr:uid="{00000000-0005-0000-0000-00006A4B0000}"/>
    <cellStyle name="Normal 45 2 2 3 2 4 3 2" xfId="40585" xr:uid="{00000000-0005-0000-0000-00006B4B0000}"/>
    <cellStyle name="Normal 45 2 2 3 2 4 3 3" xfId="25352" xr:uid="{00000000-0005-0000-0000-00006C4B0000}"/>
    <cellStyle name="Normal 45 2 2 3 2 4 4" xfId="35572" xr:uid="{00000000-0005-0000-0000-00006D4B0000}"/>
    <cellStyle name="Normal 45 2 2 3 2 4 5" xfId="20339" xr:uid="{00000000-0005-0000-0000-00006E4B0000}"/>
    <cellStyle name="Normal 45 2 2 3 2 5" xfId="11929" xr:uid="{00000000-0005-0000-0000-00006F4B0000}"/>
    <cellStyle name="Normal 45 2 2 3 2 5 2" xfId="42260" xr:uid="{00000000-0005-0000-0000-0000704B0000}"/>
    <cellStyle name="Normal 45 2 2 3 2 5 3" xfId="27027" xr:uid="{00000000-0005-0000-0000-0000714B0000}"/>
    <cellStyle name="Normal 45 2 2 3 2 6" xfId="6908" xr:uid="{00000000-0005-0000-0000-0000724B0000}"/>
    <cellStyle name="Normal 45 2 2 3 2 6 2" xfId="37243" xr:uid="{00000000-0005-0000-0000-0000734B0000}"/>
    <cellStyle name="Normal 45 2 2 3 2 6 3" xfId="22010" xr:uid="{00000000-0005-0000-0000-0000744B0000}"/>
    <cellStyle name="Normal 45 2 2 3 2 7" xfId="32231" xr:uid="{00000000-0005-0000-0000-0000754B0000}"/>
    <cellStyle name="Normal 45 2 2 3 2 8" xfId="16997" xr:uid="{00000000-0005-0000-0000-0000764B0000}"/>
    <cellStyle name="Normal 45 2 2 3 3" xfId="2255" xr:uid="{00000000-0005-0000-0000-0000774B0000}"/>
    <cellStyle name="Normal 45 2 2 3 3 2" xfId="3945" xr:uid="{00000000-0005-0000-0000-0000784B0000}"/>
    <cellStyle name="Normal 45 2 2 3 3 2 2" xfId="14018" xr:uid="{00000000-0005-0000-0000-0000794B0000}"/>
    <cellStyle name="Normal 45 2 2 3 3 2 2 2" xfId="44349" xr:uid="{00000000-0005-0000-0000-00007A4B0000}"/>
    <cellStyle name="Normal 45 2 2 3 3 2 2 3" xfId="29116" xr:uid="{00000000-0005-0000-0000-00007B4B0000}"/>
    <cellStyle name="Normal 45 2 2 3 3 2 3" xfId="8998" xr:uid="{00000000-0005-0000-0000-00007C4B0000}"/>
    <cellStyle name="Normal 45 2 2 3 3 2 3 2" xfId="39332" xr:uid="{00000000-0005-0000-0000-00007D4B0000}"/>
    <cellStyle name="Normal 45 2 2 3 3 2 3 3" xfId="24099" xr:uid="{00000000-0005-0000-0000-00007E4B0000}"/>
    <cellStyle name="Normal 45 2 2 3 3 2 4" xfId="34319" xr:uid="{00000000-0005-0000-0000-00007F4B0000}"/>
    <cellStyle name="Normal 45 2 2 3 3 2 5" xfId="19086" xr:uid="{00000000-0005-0000-0000-0000804B0000}"/>
    <cellStyle name="Normal 45 2 2 3 3 3" xfId="5637" xr:uid="{00000000-0005-0000-0000-0000814B0000}"/>
    <cellStyle name="Normal 45 2 2 3 3 3 2" xfId="15689" xr:uid="{00000000-0005-0000-0000-0000824B0000}"/>
    <cellStyle name="Normal 45 2 2 3 3 3 2 2" xfId="46020" xr:uid="{00000000-0005-0000-0000-0000834B0000}"/>
    <cellStyle name="Normal 45 2 2 3 3 3 2 3" xfId="30787" xr:uid="{00000000-0005-0000-0000-0000844B0000}"/>
    <cellStyle name="Normal 45 2 2 3 3 3 3" xfId="10669" xr:uid="{00000000-0005-0000-0000-0000854B0000}"/>
    <cellStyle name="Normal 45 2 2 3 3 3 3 2" xfId="41003" xr:uid="{00000000-0005-0000-0000-0000864B0000}"/>
    <cellStyle name="Normal 45 2 2 3 3 3 3 3" xfId="25770" xr:uid="{00000000-0005-0000-0000-0000874B0000}"/>
    <cellStyle name="Normal 45 2 2 3 3 3 4" xfId="35990" xr:uid="{00000000-0005-0000-0000-0000884B0000}"/>
    <cellStyle name="Normal 45 2 2 3 3 3 5" xfId="20757" xr:uid="{00000000-0005-0000-0000-0000894B0000}"/>
    <cellStyle name="Normal 45 2 2 3 3 4" xfId="12347" xr:uid="{00000000-0005-0000-0000-00008A4B0000}"/>
    <cellStyle name="Normal 45 2 2 3 3 4 2" xfId="42678" xr:uid="{00000000-0005-0000-0000-00008B4B0000}"/>
    <cellStyle name="Normal 45 2 2 3 3 4 3" xfId="27445" xr:uid="{00000000-0005-0000-0000-00008C4B0000}"/>
    <cellStyle name="Normal 45 2 2 3 3 5" xfId="7326" xr:uid="{00000000-0005-0000-0000-00008D4B0000}"/>
    <cellStyle name="Normal 45 2 2 3 3 5 2" xfId="37661" xr:uid="{00000000-0005-0000-0000-00008E4B0000}"/>
    <cellStyle name="Normal 45 2 2 3 3 5 3" xfId="22428" xr:uid="{00000000-0005-0000-0000-00008F4B0000}"/>
    <cellStyle name="Normal 45 2 2 3 3 6" xfId="32649" xr:uid="{00000000-0005-0000-0000-0000904B0000}"/>
    <cellStyle name="Normal 45 2 2 3 3 7" xfId="17415" xr:uid="{00000000-0005-0000-0000-0000914B0000}"/>
    <cellStyle name="Normal 45 2 2 3 4" xfId="3108" xr:uid="{00000000-0005-0000-0000-0000924B0000}"/>
    <cellStyle name="Normal 45 2 2 3 4 2" xfId="13182" xr:uid="{00000000-0005-0000-0000-0000934B0000}"/>
    <cellStyle name="Normal 45 2 2 3 4 2 2" xfId="43513" xr:uid="{00000000-0005-0000-0000-0000944B0000}"/>
    <cellStyle name="Normal 45 2 2 3 4 2 3" xfId="28280" xr:uid="{00000000-0005-0000-0000-0000954B0000}"/>
    <cellStyle name="Normal 45 2 2 3 4 3" xfId="8162" xr:uid="{00000000-0005-0000-0000-0000964B0000}"/>
    <cellStyle name="Normal 45 2 2 3 4 3 2" xfId="38496" xr:uid="{00000000-0005-0000-0000-0000974B0000}"/>
    <cellStyle name="Normal 45 2 2 3 4 3 3" xfId="23263" xr:uid="{00000000-0005-0000-0000-0000984B0000}"/>
    <cellStyle name="Normal 45 2 2 3 4 4" xfId="33483" xr:uid="{00000000-0005-0000-0000-0000994B0000}"/>
    <cellStyle name="Normal 45 2 2 3 4 5" xfId="18250" xr:uid="{00000000-0005-0000-0000-00009A4B0000}"/>
    <cellStyle name="Normal 45 2 2 3 5" xfId="4801" xr:uid="{00000000-0005-0000-0000-00009B4B0000}"/>
    <cellStyle name="Normal 45 2 2 3 5 2" xfId="14853" xr:uid="{00000000-0005-0000-0000-00009C4B0000}"/>
    <cellStyle name="Normal 45 2 2 3 5 2 2" xfId="45184" xr:uid="{00000000-0005-0000-0000-00009D4B0000}"/>
    <cellStyle name="Normal 45 2 2 3 5 2 3" xfId="29951" xr:uid="{00000000-0005-0000-0000-00009E4B0000}"/>
    <cellStyle name="Normal 45 2 2 3 5 3" xfId="9833" xr:uid="{00000000-0005-0000-0000-00009F4B0000}"/>
    <cellStyle name="Normal 45 2 2 3 5 3 2" xfId="40167" xr:uid="{00000000-0005-0000-0000-0000A04B0000}"/>
    <cellStyle name="Normal 45 2 2 3 5 3 3" xfId="24934" xr:uid="{00000000-0005-0000-0000-0000A14B0000}"/>
    <cellStyle name="Normal 45 2 2 3 5 4" xfId="35154" xr:uid="{00000000-0005-0000-0000-0000A24B0000}"/>
    <cellStyle name="Normal 45 2 2 3 5 5" xfId="19921" xr:uid="{00000000-0005-0000-0000-0000A34B0000}"/>
    <cellStyle name="Normal 45 2 2 3 6" xfId="11511" xr:uid="{00000000-0005-0000-0000-0000A44B0000}"/>
    <cellStyle name="Normal 45 2 2 3 6 2" xfId="41842" xr:uid="{00000000-0005-0000-0000-0000A54B0000}"/>
    <cellStyle name="Normal 45 2 2 3 6 3" xfId="26609" xr:uid="{00000000-0005-0000-0000-0000A64B0000}"/>
    <cellStyle name="Normal 45 2 2 3 7" xfId="6490" xr:uid="{00000000-0005-0000-0000-0000A74B0000}"/>
    <cellStyle name="Normal 45 2 2 3 7 2" xfId="36825" xr:uid="{00000000-0005-0000-0000-0000A84B0000}"/>
    <cellStyle name="Normal 45 2 2 3 7 3" xfId="21592" xr:uid="{00000000-0005-0000-0000-0000A94B0000}"/>
    <cellStyle name="Normal 45 2 2 3 8" xfId="31813" xr:uid="{00000000-0005-0000-0000-0000AA4B0000}"/>
    <cellStyle name="Normal 45 2 2 3 9" xfId="16579" xr:uid="{00000000-0005-0000-0000-0000AB4B0000}"/>
    <cellStyle name="Normal 45 2 2 4" xfId="1626" xr:uid="{00000000-0005-0000-0000-0000AC4B0000}"/>
    <cellStyle name="Normal 45 2 2 4 2" xfId="2465" xr:uid="{00000000-0005-0000-0000-0000AD4B0000}"/>
    <cellStyle name="Normal 45 2 2 4 2 2" xfId="4155" xr:uid="{00000000-0005-0000-0000-0000AE4B0000}"/>
    <cellStyle name="Normal 45 2 2 4 2 2 2" xfId="14228" xr:uid="{00000000-0005-0000-0000-0000AF4B0000}"/>
    <cellStyle name="Normal 45 2 2 4 2 2 2 2" xfId="44559" xr:uid="{00000000-0005-0000-0000-0000B04B0000}"/>
    <cellStyle name="Normal 45 2 2 4 2 2 2 3" xfId="29326" xr:uid="{00000000-0005-0000-0000-0000B14B0000}"/>
    <cellStyle name="Normal 45 2 2 4 2 2 3" xfId="9208" xr:uid="{00000000-0005-0000-0000-0000B24B0000}"/>
    <cellStyle name="Normal 45 2 2 4 2 2 3 2" xfId="39542" xr:uid="{00000000-0005-0000-0000-0000B34B0000}"/>
    <cellStyle name="Normal 45 2 2 4 2 2 3 3" xfId="24309" xr:uid="{00000000-0005-0000-0000-0000B44B0000}"/>
    <cellStyle name="Normal 45 2 2 4 2 2 4" xfId="34529" xr:uid="{00000000-0005-0000-0000-0000B54B0000}"/>
    <cellStyle name="Normal 45 2 2 4 2 2 5" xfId="19296" xr:uid="{00000000-0005-0000-0000-0000B64B0000}"/>
    <cellStyle name="Normal 45 2 2 4 2 3" xfId="5847" xr:uid="{00000000-0005-0000-0000-0000B74B0000}"/>
    <cellStyle name="Normal 45 2 2 4 2 3 2" xfId="15899" xr:uid="{00000000-0005-0000-0000-0000B84B0000}"/>
    <cellStyle name="Normal 45 2 2 4 2 3 2 2" xfId="46230" xr:uid="{00000000-0005-0000-0000-0000B94B0000}"/>
    <cellStyle name="Normal 45 2 2 4 2 3 2 3" xfId="30997" xr:uid="{00000000-0005-0000-0000-0000BA4B0000}"/>
    <cellStyle name="Normal 45 2 2 4 2 3 3" xfId="10879" xr:uid="{00000000-0005-0000-0000-0000BB4B0000}"/>
    <cellStyle name="Normal 45 2 2 4 2 3 3 2" xfId="41213" xr:uid="{00000000-0005-0000-0000-0000BC4B0000}"/>
    <cellStyle name="Normal 45 2 2 4 2 3 3 3" xfId="25980" xr:uid="{00000000-0005-0000-0000-0000BD4B0000}"/>
    <cellStyle name="Normal 45 2 2 4 2 3 4" xfId="36200" xr:uid="{00000000-0005-0000-0000-0000BE4B0000}"/>
    <cellStyle name="Normal 45 2 2 4 2 3 5" xfId="20967" xr:uid="{00000000-0005-0000-0000-0000BF4B0000}"/>
    <cellStyle name="Normal 45 2 2 4 2 4" xfId="12557" xr:uid="{00000000-0005-0000-0000-0000C04B0000}"/>
    <cellStyle name="Normal 45 2 2 4 2 4 2" xfId="42888" xr:uid="{00000000-0005-0000-0000-0000C14B0000}"/>
    <cellStyle name="Normal 45 2 2 4 2 4 3" xfId="27655" xr:uid="{00000000-0005-0000-0000-0000C24B0000}"/>
    <cellStyle name="Normal 45 2 2 4 2 5" xfId="7536" xr:uid="{00000000-0005-0000-0000-0000C34B0000}"/>
    <cellStyle name="Normal 45 2 2 4 2 5 2" xfId="37871" xr:uid="{00000000-0005-0000-0000-0000C44B0000}"/>
    <cellStyle name="Normal 45 2 2 4 2 5 3" xfId="22638" xr:uid="{00000000-0005-0000-0000-0000C54B0000}"/>
    <cellStyle name="Normal 45 2 2 4 2 6" xfId="32859" xr:uid="{00000000-0005-0000-0000-0000C64B0000}"/>
    <cellStyle name="Normal 45 2 2 4 2 7" xfId="17625" xr:uid="{00000000-0005-0000-0000-0000C74B0000}"/>
    <cellStyle name="Normal 45 2 2 4 3" xfId="3318" xr:uid="{00000000-0005-0000-0000-0000C84B0000}"/>
    <cellStyle name="Normal 45 2 2 4 3 2" xfId="13392" xr:uid="{00000000-0005-0000-0000-0000C94B0000}"/>
    <cellStyle name="Normal 45 2 2 4 3 2 2" xfId="43723" xr:uid="{00000000-0005-0000-0000-0000CA4B0000}"/>
    <cellStyle name="Normal 45 2 2 4 3 2 3" xfId="28490" xr:uid="{00000000-0005-0000-0000-0000CB4B0000}"/>
    <cellStyle name="Normal 45 2 2 4 3 3" xfId="8372" xr:uid="{00000000-0005-0000-0000-0000CC4B0000}"/>
    <cellStyle name="Normal 45 2 2 4 3 3 2" xfId="38706" xr:uid="{00000000-0005-0000-0000-0000CD4B0000}"/>
    <cellStyle name="Normal 45 2 2 4 3 3 3" xfId="23473" xr:uid="{00000000-0005-0000-0000-0000CE4B0000}"/>
    <cellStyle name="Normal 45 2 2 4 3 4" xfId="33693" xr:uid="{00000000-0005-0000-0000-0000CF4B0000}"/>
    <cellStyle name="Normal 45 2 2 4 3 5" xfId="18460" xr:uid="{00000000-0005-0000-0000-0000D04B0000}"/>
    <cellStyle name="Normal 45 2 2 4 4" xfId="5011" xr:uid="{00000000-0005-0000-0000-0000D14B0000}"/>
    <cellStyle name="Normal 45 2 2 4 4 2" xfId="15063" xr:uid="{00000000-0005-0000-0000-0000D24B0000}"/>
    <cellStyle name="Normal 45 2 2 4 4 2 2" xfId="45394" xr:uid="{00000000-0005-0000-0000-0000D34B0000}"/>
    <cellStyle name="Normal 45 2 2 4 4 2 3" xfId="30161" xr:uid="{00000000-0005-0000-0000-0000D44B0000}"/>
    <cellStyle name="Normal 45 2 2 4 4 3" xfId="10043" xr:uid="{00000000-0005-0000-0000-0000D54B0000}"/>
    <cellStyle name="Normal 45 2 2 4 4 3 2" xfId="40377" xr:uid="{00000000-0005-0000-0000-0000D64B0000}"/>
    <cellStyle name="Normal 45 2 2 4 4 3 3" xfId="25144" xr:uid="{00000000-0005-0000-0000-0000D74B0000}"/>
    <cellStyle name="Normal 45 2 2 4 4 4" xfId="35364" xr:uid="{00000000-0005-0000-0000-0000D84B0000}"/>
    <cellStyle name="Normal 45 2 2 4 4 5" xfId="20131" xr:uid="{00000000-0005-0000-0000-0000D94B0000}"/>
    <cellStyle name="Normal 45 2 2 4 5" xfId="11721" xr:uid="{00000000-0005-0000-0000-0000DA4B0000}"/>
    <cellStyle name="Normal 45 2 2 4 5 2" xfId="42052" xr:uid="{00000000-0005-0000-0000-0000DB4B0000}"/>
    <cellStyle name="Normal 45 2 2 4 5 3" xfId="26819" xr:uid="{00000000-0005-0000-0000-0000DC4B0000}"/>
    <cellStyle name="Normal 45 2 2 4 6" xfId="6700" xr:uid="{00000000-0005-0000-0000-0000DD4B0000}"/>
    <cellStyle name="Normal 45 2 2 4 6 2" xfId="37035" xr:uid="{00000000-0005-0000-0000-0000DE4B0000}"/>
    <cellStyle name="Normal 45 2 2 4 6 3" xfId="21802" xr:uid="{00000000-0005-0000-0000-0000DF4B0000}"/>
    <cellStyle name="Normal 45 2 2 4 7" xfId="32023" xr:uid="{00000000-0005-0000-0000-0000E04B0000}"/>
    <cellStyle name="Normal 45 2 2 4 8" xfId="16789" xr:uid="{00000000-0005-0000-0000-0000E14B0000}"/>
    <cellStyle name="Normal 45 2 2 5" xfId="2047" xr:uid="{00000000-0005-0000-0000-0000E24B0000}"/>
    <cellStyle name="Normal 45 2 2 5 2" xfId="3737" xr:uid="{00000000-0005-0000-0000-0000E34B0000}"/>
    <cellStyle name="Normal 45 2 2 5 2 2" xfId="13810" xr:uid="{00000000-0005-0000-0000-0000E44B0000}"/>
    <cellStyle name="Normal 45 2 2 5 2 2 2" xfId="44141" xr:uid="{00000000-0005-0000-0000-0000E54B0000}"/>
    <cellStyle name="Normal 45 2 2 5 2 2 3" xfId="28908" xr:uid="{00000000-0005-0000-0000-0000E64B0000}"/>
    <cellStyle name="Normal 45 2 2 5 2 3" xfId="8790" xr:uid="{00000000-0005-0000-0000-0000E74B0000}"/>
    <cellStyle name="Normal 45 2 2 5 2 3 2" xfId="39124" xr:uid="{00000000-0005-0000-0000-0000E84B0000}"/>
    <cellStyle name="Normal 45 2 2 5 2 3 3" xfId="23891" xr:uid="{00000000-0005-0000-0000-0000E94B0000}"/>
    <cellStyle name="Normal 45 2 2 5 2 4" xfId="34111" xr:uid="{00000000-0005-0000-0000-0000EA4B0000}"/>
    <cellStyle name="Normal 45 2 2 5 2 5" xfId="18878" xr:uid="{00000000-0005-0000-0000-0000EB4B0000}"/>
    <cellStyle name="Normal 45 2 2 5 3" xfId="5429" xr:uid="{00000000-0005-0000-0000-0000EC4B0000}"/>
    <cellStyle name="Normal 45 2 2 5 3 2" xfId="15481" xr:uid="{00000000-0005-0000-0000-0000ED4B0000}"/>
    <cellStyle name="Normal 45 2 2 5 3 2 2" xfId="45812" xr:uid="{00000000-0005-0000-0000-0000EE4B0000}"/>
    <cellStyle name="Normal 45 2 2 5 3 2 3" xfId="30579" xr:uid="{00000000-0005-0000-0000-0000EF4B0000}"/>
    <cellStyle name="Normal 45 2 2 5 3 3" xfId="10461" xr:uid="{00000000-0005-0000-0000-0000F04B0000}"/>
    <cellStyle name="Normal 45 2 2 5 3 3 2" xfId="40795" xr:uid="{00000000-0005-0000-0000-0000F14B0000}"/>
    <cellStyle name="Normal 45 2 2 5 3 3 3" xfId="25562" xr:uid="{00000000-0005-0000-0000-0000F24B0000}"/>
    <cellStyle name="Normal 45 2 2 5 3 4" xfId="35782" xr:uid="{00000000-0005-0000-0000-0000F34B0000}"/>
    <cellStyle name="Normal 45 2 2 5 3 5" xfId="20549" xr:uid="{00000000-0005-0000-0000-0000F44B0000}"/>
    <cellStyle name="Normal 45 2 2 5 4" xfId="12139" xr:uid="{00000000-0005-0000-0000-0000F54B0000}"/>
    <cellStyle name="Normal 45 2 2 5 4 2" xfId="42470" xr:uid="{00000000-0005-0000-0000-0000F64B0000}"/>
    <cellStyle name="Normal 45 2 2 5 4 3" xfId="27237" xr:uid="{00000000-0005-0000-0000-0000F74B0000}"/>
    <cellStyle name="Normal 45 2 2 5 5" xfId="7118" xr:uid="{00000000-0005-0000-0000-0000F84B0000}"/>
    <cellStyle name="Normal 45 2 2 5 5 2" xfId="37453" xr:uid="{00000000-0005-0000-0000-0000F94B0000}"/>
    <cellStyle name="Normal 45 2 2 5 5 3" xfId="22220" xr:uid="{00000000-0005-0000-0000-0000FA4B0000}"/>
    <cellStyle name="Normal 45 2 2 5 6" xfId="32441" xr:uid="{00000000-0005-0000-0000-0000FB4B0000}"/>
    <cellStyle name="Normal 45 2 2 5 7" xfId="17207" xr:uid="{00000000-0005-0000-0000-0000FC4B0000}"/>
    <cellStyle name="Normal 45 2 2 6" xfId="2900" xr:uid="{00000000-0005-0000-0000-0000FD4B0000}"/>
    <cellStyle name="Normal 45 2 2 6 2" xfId="12974" xr:uid="{00000000-0005-0000-0000-0000FE4B0000}"/>
    <cellStyle name="Normal 45 2 2 6 2 2" xfId="43305" xr:uid="{00000000-0005-0000-0000-0000FF4B0000}"/>
    <cellStyle name="Normal 45 2 2 6 2 3" xfId="28072" xr:uid="{00000000-0005-0000-0000-0000004C0000}"/>
    <cellStyle name="Normal 45 2 2 6 3" xfId="7954" xr:uid="{00000000-0005-0000-0000-0000014C0000}"/>
    <cellStyle name="Normal 45 2 2 6 3 2" xfId="38288" xr:uid="{00000000-0005-0000-0000-0000024C0000}"/>
    <cellStyle name="Normal 45 2 2 6 3 3" xfId="23055" xr:uid="{00000000-0005-0000-0000-0000034C0000}"/>
    <cellStyle name="Normal 45 2 2 6 4" xfId="33275" xr:uid="{00000000-0005-0000-0000-0000044C0000}"/>
    <cellStyle name="Normal 45 2 2 6 5" xfId="18042" xr:uid="{00000000-0005-0000-0000-0000054C0000}"/>
    <cellStyle name="Normal 45 2 2 7" xfId="4593" xr:uid="{00000000-0005-0000-0000-0000064C0000}"/>
    <cellStyle name="Normal 45 2 2 7 2" xfId="14645" xr:uid="{00000000-0005-0000-0000-0000074C0000}"/>
    <cellStyle name="Normal 45 2 2 7 2 2" xfId="44976" xr:uid="{00000000-0005-0000-0000-0000084C0000}"/>
    <cellStyle name="Normal 45 2 2 7 2 3" xfId="29743" xr:uid="{00000000-0005-0000-0000-0000094C0000}"/>
    <cellStyle name="Normal 45 2 2 7 3" xfId="9625" xr:uid="{00000000-0005-0000-0000-00000A4C0000}"/>
    <cellStyle name="Normal 45 2 2 7 3 2" xfId="39959" xr:uid="{00000000-0005-0000-0000-00000B4C0000}"/>
    <cellStyle name="Normal 45 2 2 7 3 3" xfId="24726" xr:uid="{00000000-0005-0000-0000-00000C4C0000}"/>
    <cellStyle name="Normal 45 2 2 7 4" xfId="34946" xr:uid="{00000000-0005-0000-0000-00000D4C0000}"/>
    <cellStyle name="Normal 45 2 2 7 5" xfId="19713" xr:uid="{00000000-0005-0000-0000-00000E4C0000}"/>
    <cellStyle name="Normal 45 2 2 8" xfId="11303" xr:uid="{00000000-0005-0000-0000-00000F4C0000}"/>
    <cellStyle name="Normal 45 2 2 8 2" xfId="41634" xr:uid="{00000000-0005-0000-0000-0000104C0000}"/>
    <cellStyle name="Normal 45 2 2 8 3" xfId="26401" xr:uid="{00000000-0005-0000-0000-0000114C0000}"/>
    <cellStyle name="Normal 45 2 2 9" xfId="6282" xr:uid="{00000000-0005-0000-0000-0000124C0000}"/>
    <cellStyle name="Normal 45 2 2 9 2" xfId="36617" xr:uid="{00000000-0005-0000-0000-0000134C0000}"/>
    <cellStyle name="Normal 45 2 2 9 3" xfId="21384" xr:uid="{00000000-0005-0000-0000-0000144C0000}"/>
    <cellStyle name="Normal 45 2 3" xfId="1246" xr:uid="{00000000-0005-0000-0000-0000154C0000}"/>
    <cellStyle name="Normal 45 2 3 10" xfId="16423" xr:uid="{00000000-0005-0000-0000-0000164C0000}"/>
    <cellStyle name="Normal 45 2 3 2" xfId="1465" xr:uid="{00000000-0005-0000-0000-0000174C0000}"/>
    <cellStyle name="Normal 45 2 3 2 2" xfId="1886" xr:uid="{00000000-0005-0000-0000-0000184C0000}"/>
    <cellStyle name="Normal 45 2 3 2 2 2" xfId="2725" xr:uid="{00000000-0005-0000-0000-0000194C0000}"/>
    <cellStyle name="Normal 45 2 3 2 2 2 2" xfId="4415" xr:uid="{00000000-0005-0000-0000-00001A4C0000}"/>
    <cellStyle name="Normal 45 2 3 2 2 2 2 2" xfId="14488" xr:uid="{00000000-0005-0000-0000-00001B4C0000}"/>
    <cellStyle name="Normal 45 2 3 2 2 2 2 2 2" xfId="44819" xr:uid="{00000000-0005-0000-0000-00001C4C0000}"/>
    <cellStyle name="Normal 45 2 3 2 2 2 2 2 3" xfId="29586" xr:uid="{00000000-0005-0000-0000-00001D4C0000}"/>
    <cellStyle name="Normal 45 2 3 2 2 2 2 3" xfId="9468" xr:uid="{00000000-0005-0000-0000-00001E4C0000}"/>
    <cellStyle name="Normal 45 2 3 2 2 2 2 3 2" xfId="39802" xr:uid="{00000000-0005-0000-0000-00001F4C0000}"/>
    <cellStyle name="Normal 45 2 3 2 2 2 2 3 3" xfId="24569" xr:uid="{00000000-0005-0000-0000-0000204C0000}"/>
    <cellStyle name="Normal 45 2 3 2 2 2 2 4" xfId="34789" xr:uid="{00000000-0005-0000-0000-0000214C0000}"/>
    <cellStyle name="Normal 45 2 3 2 2 2 2 5" xfId="19556" xr:uid="{00000000-0005-0000-0000-0000224C0000}"/>
    <cellStyle name="Normal 45 2 3 2 2 2 3" xfId="6107" xr:uid="{00000000-0005-0000-0000-0000234C0000}"/>
    <cellStyle name="Normal 45 2 3 2 2 2 3 2" xfId="16159" xr:uid="{00000000-0005-0000-0000-0000244C0000}"/>
    <cellStyle name="Normal 45 2 3 2 2 2 3 2 2" xfId="46490" xr:uid="{00000000-0005-0000-0000-0000254C0000}"/>
    <cellStyle name="Normal 45 2 3 2 2 2 3 2 3" xfId="31257" xr:uid="{00000000-0005-0000-0000-0000264C0000}"/>
    <cellStyle name="Normal 45 2 3 2 2 2 3 3" xfId="11139" xr:uid="{00000000-0005-0000-0000-0000274C0000}"/>
    <cellStyle name="Normal 45 2 3 2 2 2 3 3 2" xfId="41473" xr:uid="{00000000-0005-0000-0000-0000284C0000}"/>
    <cellStyle name="Normal 45 2 3 2 2 2 3 3 3" xfId="26240" xr:uid="{00000000-0005-0000-0000-0000294C0000}"/>
    <cellStyle name="Normal 45 2 3 2 2 2 3 4" xfId="36460" xr:uid="{00000000-0005-0000-0000-00002A4C0000}"/>
    <cellStyle name="Normal 45 2 3 2 2 2 3 5" xfId="21227" xr:uid="{00000000-0005-0000-0000-00002B4C0000}"/>
    <cellStyle name="Normal 45 2 3 2 2 2 4" xfId="12817" xr:uid="{00000000-0005-0000-0000-00002C4C0000}"/>
    <cellStyle name="Normal 45 2 3 2 2 2 4 2" xfId="43148" xr:uid="{00000000-0005-0000-0000-00002D4C0000}"/>
    <cellStyle name="Normal 45 2 3 2 2 2 4 3" xfId="27915" xr:uid="{00000000-0005-0000-0000-00002E4C0000}"/>
    <cellStyle name="Normal 45 2 3 2 2 2 5" xfId="7796" xr:uid="{00000000-0005-0000-0000-00002F4C0000}"/>
    <cellStyle name="Normal 45 2 3 2 2 2 5 2" xfId="38131" xr:uid="{00000000-0005-0000-0000-0000304C0000}"/>
    <cellStyle name="Normal 45 2 3 2 2 2 5 3" xfId="22898" xr:uid="{00000000-0005-0000-0000-0000314C0000}"/>
    <cellStyle name="Normal 45 2 3 2 2 2 6" xfId="33119" xr:uid="{00000000-0005-0000-0000-0000324C0000}"/>
    <cellStyle name="Normal 45 2 3 2 2 2 7" xfId="17885" xr:uid="{00000000-0005-0000-0000-0000334C0000}"/>
    <cellStyle name="Normal 45 2 3 2 2 3" xfId="3578" xr:uid="{00000000-0005-0000-0000-0000344C0000}"/>
    <cellStyle name="Normal 45 2 3 2 2 3 2" xfId="13652" xr:uid="{00000000-0005-0000-0000-0000354C0000}"/>
    <cellStyle name="Normal 45 2 3 2 2 3 2 2" xfId="43983" xr:uid="{00000000-0005-0000-0000-0000364C0000}"/>
    <cellStyle name="Normal 45 2 3 2 2 3 2 3" xfId="28750" xr:uid="{00000000-0005-0000-0000-0000374C0000}"/>
    <cellStyle name="Normal 45 2 3 2 2 3 3" xfId="8632" xr:uid="{00000000-0005-0000-0000-0000384C0000}"/>
    <cellStyle name="Normal 45 2 3 2 2 3 3 2" xfId="38966" xr:uid="{00000000-0005-0000-0000-0000394C0000}"/>
    <cellStyle name="Normal 45 2 3 2 2 3 3 3" xfId="23733" xr:uid="{00000000-0005-0000-0000-00003A4C0000}"/>
    <cellStyle name="Normal 45 2 3 2 2 3 4" xfId="33953" xr:uid="{00000000-0005-0000-0000-00003B4C0000}"/>
    <cellStyle name="Normal 45 2 3 2 2 3 5" xfId="18720" xr:uid="{00000000-0005-0000-0000-00003C4C0000}"/>
    <cellStyle name="Normal 45 2 3 2 2 4" xfId="5271" xr:uid="{00000000-0005-0000-0000-00003D4C0000}"/>
    <cellStyle name="Normal 45 2 3 2 2 4 2" xfId="15323" xr:uid="{00000000-0005-0000-0000-00003E4C0000}"/>
    <cellStyle name="Normal 45 2 3 2 2 4 2 2" xfId="45654" xr:uid="{00000000-0005-0000-0000-00003F4C0000}"/>
    <cellStyle name="Normal 45 2 3 2 2 4 2 3" xfId="30421" xr:uid="{00000000-0005-0000-0000-0000404C0000}"/>
    <cellStyle name="Normal 45 2 3 2 2 4 3" xfId="10303" xr:uid="{00000000-0005-0000-0000-0000414C0000}"/>
    <cellStyle name="Normal 45 2 3 2 2 4 3 2" xfId="40637" xr:uid="{00000000-0005-0000-0000-0000424C0000}"/>
    <cellStyle name="Normal 45 2 3 2 2 4 3 3" xfId="25404" xr:uid="{00000000-0005-0000-0000-0000434C0000}"/>
    <cellStyle name="Normal 45 2 3 2 2 4 4" xfId="35624" xr:uid="{00000000-0005-0000-0000-0000444C0000}"/>
    <cellStyle name="Normal 45 2 3 2 2 4 5" xfId="20391" xr:uid="{00000000-0005-0000-0000-0000454C0000}"/>
    <cellStyle name="Normal 45 2 3 2 2 5" xfId="11981" xr:uid="{00000000-0005-0000-0000-0000464C0000}"/>
    <cellStyle name="Normal 45 2 3 2 2 5 2" xfId="42312" xr:uid="{00000000-0005-0000-0000-0000474C0000}"/>
    <cellStyle name="Normal 45 2 3 2 2 5 3" xfId="27079" xr:uid="{00000000-0005-0000-0000-0000484C0000}"/>
    <cellStyle name="Normal 45 2 3 2 2 6" xfId="6960" xr:uid="{00000000-0005-0000-0000-0000494C0000}"/>
    <cellStyle name="Normal 45 2 3 2 2 6 2" xfId="37295" xr:uid="{00000000-0005-0000-0000-00004A4C0000}"/>
    <cellStyle name="Normal 45 2 3 2 2 6 3" xfId="22062" xr:uid="{00000000-0005-0000-0000-00004B4C0000}"/>
    <cellStyle name="Normal 45 2 3 2 2 7" xfId="32283" xr:uid="{00000000-0005-0000-0000-00004C4C0000}"/>
    <cellStyle name="Normal 45 2 3 2 2 8" xfId="17049" xr:uid="{00000000-0005-0000-0000-00004D4C0000}"/>
    <cellStyle name="Normal 45 2 3 2 3" xfId="2307" xr:uid="{00000000-0005-0000-0000-00004E4C0000}"/>
    <cellStyle name="Normal 45 2 3 2 3 2" xfId="3997" xr:uid="{00000000-0005-0000-0000-00004F4C0000}"/>
    <cellStyle name="Normal 45 2 3 2 3 2 2" xfId="14070" xr:uid="{00000000-0005-0000-0000-0000504C0000}"/>
    <cellStyle name="Normal 45 2 3 2 3 2 2 2" xfId="44401" xr:uid="{00000000-0005-0000-0000-0000514C0000}"/>
    <cellStyle name="Normal 45 2 3 2 3 2 2 3" xfId="29168" xr:uid="{00000000-0005-0000-0000-0000524C0000}"/>
    <cellStyle name="Normal 45 2 3 2 3 2 3" xfId="9050" xr:uid="{00000000-0005-0000-0000-0000534C0000}"/>
    <cellStyle name="Normal 45 2 3 2 3 2 3 2" xfId="39384" xr:uid="{00000000-0005-0000-0000-0000544C0000}"/>
    <cellStyle name="Normal 45 2 3 2 3 2 3 3" xfId="24151" xr:uid="{00000000-0005-0000-0000-0000554C0000}"/>
    <cellStyle name="Normal 45 2 3 2 3 2 4" xfId="34371" xr:uid="{00000000-0005-0000-0000-0000564C0000}"/>
    <cellStyle name="Normal 45 2 3 2 3 2 5" xfId="19138" xr:uid="{00000000-0005-0000-0000-0000574C0000}"/>
    <cellStyle name="Normal 45 2 3 2 3 3" xfId="5689" xr:uid="{00000000-0005-0000-0000-0000584C0000}"/>
    <cellStyle name="Normal 45 2 3 2 3 3 2" xfId="15741" xr:uid="{00000000-0005-0000-0000-0000594C0000}"/>
    <cellStyle name="Normal 45 2 3 2 3 3 2 2" xfId="46072" xr:uid="{00000000-0005-0000-0000-00005A4C0000}"/>
    <cellStyle name="Normal 45 2 3 2 3 3 2 3" xfId="30839" xr:uid="{00000000-0005-0000-0000-00005B4C0000}"/>
    <cellStyle name="Normal 45 2 3 2 3 3 3" xfId="10721" xr:uid="{00000000-0005-0000-0000-00005C4C0000}"/>
    <cellStyle name="Normal 45 2 3 2 3 3 3 2" xfId="41055" xr:uid="{00000000-0005-0000-0000-00005D4C0000}"/>
    <cellStyle name="Normal 45 2 3 2 3 3 3 3" xfId="25822" xr:uid="{00000000-0005-0000-0000-00005E4C0000}"/>
    <cellStyle name="Normal 45 2 3 2 3 3 4" xfId="36042" xr:uid="{00000000-0005-0000-0000-00005F4C0000}"/>
    <cellStyle name="Normal 45 2 3 2 3 3 5" xfId="20809" xr:uid="{00000000-0005-0000-0000-0000604C0000}"/>
    <cellStyle name="Normal 45 2 3 2 3 4" xfId="12399" xr:uid="{00000000-0005-0000-0000-0000614C0000}"/>
    <cellStyle name="Normal 45 2 3 2 3 4 2" xfId="42730" xr:uid="{00000000-0005-0000-0000-0000624C0000}"/>
    <cellStyle name="Normal 45 2 3 2 3 4 3" xfId="27497" xr:uid="{00000000-0005-0000-0000-0000634C0000}"/>
    <cellStyle name="Normal 45 2 3 2 3 5" xfId="7378" xr:uid="{00000000-0005-0000-0000-0000644C0000}"/>
    <cellStyle name="Normal 45 2 3 2 3 5 2" xfId="37713" xr:uid="{00000000-0005-0000-0000-0000654C0000}"/>
    <cellStyle name="Normal 45 2 3 2 3 5 3" xfId="22480" xr:uid="{00000000-0005-0000-0000-0000664C0000}"/>
    <cellStyle name="Normal 45 2 3 2 3 6" xfId="32701" xr:uid="{00000000-0005-0000-0000-0000674C0000}"/>
    <cellStyle name="Normal 45 2 3 2 3 7" xfId="17467" xr:uid="{00000000-0005-0000-0000-0000684C0000}"/>
    <cellStyle name="Normal 45 2 3 2 4" xfId="3160" xr:uid="{00000000-0005-0000-0000-0000694C0000}"/>
    <cellStyle name="Normal 45 2 3 2 4 2" xfId="13234" xr:uid="{00000000-0005-0000-0000-00006A4C0000}"/>
    <cellStyle name="Normal 45 2 3 2 4 2 2" xfId="43565" xr:uid="{00000000-0005-0000-0000-00006B4C0000}"/>
    <cellStyle name="Normal 45 2 3 2 4 2 3" xfId="28332" xr:uid="{00000000-0005-0000-0000-00006C4C0000}"/>
    <cellStyle name="Normal 45 2 3 2 4 3" xfId="8214" xr:uid="{00000000-0005-0000-0000-00006D4C0000}"/>
    <cellStyle name="Normal 45 2 3 2 4 3 2" xfId="38548" xr:uid="{00000000-0005-0000-0000-00006E4C0000}"/>
    <cellStyle name="Normal 45 2 3 2 4 3 3" xfId="23315" xr:uid="{00000000-0005-0000-0000-00006F4C0000}"/>
    <cellStyle name="Normal 45 2 3 2 4 4" xfId="33535" xr:uid="{00000000-0005-0000-0000-0000704C0000}"/>
    <cellStyle name="Normal 45 2 3 2 4 5" xfId="18302" xr:uid="{00000000-0005-0000-0000-0000714C0000}"/>
    <cellStyle name="Normal 45 2 3 2 5" xfId="4853" xr:uid="{00000000-0005-0000-0000-0000724C0000}"/>
    <cellStyle name="Normal 45 2 3 2 5 2" xfId="14905" xr:uid="{00000000-0005-0000-0000-0000734C0000}"/>
    <cellStyle name="Normal 45 2 3 2 5 2 2" xfId="45236" xr:uid="{00000000-0005-0000-0000-0000744C0000}"/>
    <cellStyle name="Normal 45 2 3 2 5 2 3" xfId="30003" xr:uid="{00000000-0005-0000-0000-0000754C0000}"/>
    <cellStyle name="Normal 45 2 3 2 5 3" xfId="9885" xr:uid="{00000000-0005-0000-0000-0000764C0000}"/>
    <cellStyle name="Normal 45 2 3 2 5 3 2" xfId="40219" xr:uid="{00000000-0005-0000-0000-0000774C0000}"/>
    <cellStyle name="Normal 45 2 3 2 5 3 3" xfId="24986" xr:uid="{00000000-0005-0000-0000-0000784C0000}"/>
    <cellStyle name="Normal 45 2 3 2 5 4" xfId="35206" xr:uid="{00000000-0005-0000-0000-0000794C0000}"/>
    <cellStyle name="Normal 45 2 3 2 5 5" xfId="19973" xr:uid="{00000000-0005-0000-0000-00007A4C0000}"/>
    <cellStyle name="Normal 45 2 3 2 6" xfId="11563" xr:uid="{00000000-0005-0000-0000-00007B4C0000}"/>
    <cellStyle name="Normal 45 2 3 2 6 2" xfId="41894" xr:uid="{00000000-0005-0000-0000-00007C4C0000}"/>
    <cellStyle name="Normal 45 2 3 2 6 3" xfId="26661" xr:uid="{00000000-0005-0000-0000-00007D4C0000}"/>
    <cellStyle name="Normal 45 2 3 2 7" xfId="6542" xr:uid="{00000000-0005-0000-0000-00007E4C0000}"/>
    <cellStyle name="Normal 45 2 3 2 7 2" xfId="36877" xr:uid="{00000000-0005-0000-0000-00007F4C0000}"/>
    <cellStyle name="Normal 45 2 3 2 7 3" xfId="21644" xr:uid="{00000000-0005-0000-0000-0000804C0000}"/>
    <cellStyle name="Normal 45 2 3 2 8" xfId="31865" xr:uid="{00000000-0005-0000-0000-0000814C0000}"/>
    <cellStyle name="Normal 45 2 3 2 9" xfId="16631" xr:uid="{00000000-0005-0000-0000-0000824C0000}"/>
    <cellStyle name="Normal 45 2 3 3" xfId="1678" xr:uid="{00000000-0005-0000-0000-0000834C0000}"/>
    <cellStyle name="Normal 45 2 3 3 2" xfId="2517" xr:uid="{00000000-0005-0000-0000-0000844C0000}"/>
    <cellStyle name="Normal 45 2 3 3 2 2" xfId="4207" xr:uid="{00000000-0005-0000-0000-0000854C0000}"/>
    <cellStyle name="Normal 45 2 3 3 2 2 2" xfId="14280" xr:uid="{00000000-0005-0000-0000-0000864C0000}"/>
    <cellStyle name="Normal 45 2 3 3 2 2 2 2" xfId="44611" xr:uid="{00000000-0005-0000-0000-0000874C0000}"/>
    <cellStyle name="Normal 45 2 3 3 2 2 2 3" xfId="29378" xr:uid="{00000000-0005-0000-0000-0000884C0000}"/>
    <cellStyle name="Normal 45 2 3 3 2 2 3" xfId="9260" xr:uid="{00000000-0005-0000-0000-0000894C0000}"/>
    <cellStyle name="Normal 45 2 3 3 2 2 3 2" xfId="39594" xr:uid="{00000000-0005-0000-0000-00008A4C0000}"/>
    <cellStyle name="Normal 45 2 3 3 2 2 3 3" xfId="24361" xr:uid="{00000000-0005-0000-0000-00008B4C0000}"/>
    <cellStyle name="Normal 45 2 3 3 2 2 4" xfId="34581" xr:uid="{00000000-0005-0000-0000-00008C4C0000}"/>
    <cellStyle name="Normal 45 2 3 3 2 2 5" xfId="19348" xr:uid="{00000000-0005-0000-0000-00008D4C0000}"/>
    <cellStyle name="Normal 45 2 3 3 2 3" xfId="5899" xr:uid="{00000000-0005-0000-0000-00008E4C0000}"/>
    <cellStyle name="Normal 45 2 3 3 2 3 2" xfId="15951" xr:uid="{00000000-0005-0000-0000-00008F4C0000}"/>
    <cellStyle name="Normal 45 2 3 3 2 3 2 2" xfId="46282" xr:uid="{00000000-0005-0000-0000-0000904C0000}"/>
    <cellStyle name="Normal 45 2 3 3 2 3 2 3" xfId="31049" xr:uid="{00000000-0005-0000-0000-0000914C0000}"/>
    <cellStyle name="Normal 45 2 3 3 2 3 3" xfId="10931" xr:uid="{00000000-0005-0000-0000-0000924C0000}"/>
    <cellStyle name="Normal 45 2 3 3 2 3 3 2" xfId="41265" xr:uid="{00000000-0005-0000-0000-0000934C0000}"/>
    <cellStyle name="Normal 45 2 3 3 2 3 3 3" xfId="26032" xr:uid="{00000000-0005-0000-0000-0000944C0000}"/>
    <cellStyle name="Normal 45 2 3 3 2 3 4" xfId="36252" xr:uid="{00000000-0005-0000-0000-0000954C0000}"/>
    <cellStyle name="Normal 45 2 3 3 2 3 5" xfId="21019" xr:uid="{00000000-0005-0000-0000-0000964C0000}"/>
    <cellStyle name="Normal 45 2 3 3 2 4" xfId="12609" xr:uid="{00000000-0005-0000-0000-0000974C0000}"/>
    <cellStyle name="Normal 45 2 3 3 2 4 2" xfId="42940" xr:uid="{00000000-0005-0000-0000-0000984C0000}"/>
    <cellStyle name="Normal 45 2 3 3 2 4 3" xfId="27707" xr:uid="{00000000-0005-0000-0000-0000994C0000}"/>
    <cellStyle name="Normal 45 2 3 3 2 5" xfId="7588" xr:uid="{00000000-0005-0000-0000-00009A4C0000}"/>
    <cellStyle name="Normal 45 2 3 3 2 5 2" xfId="37923" xr:uid="{00000000-0005-0000-0000-00009B4C0000}"/>
    <cellStyle name="Normal 45 2 3 3 2 5 3" xfId="22690" xr:uid="{00000000-0005-0000-0000-00009C4C0000}"/>
    <cellStyle name="Normal 45 2 3 3 2 6" xfId="32911" xr:uid="{00000000-0005-0000-0000-00009D4C0000}"/>
    <cellStyle name="Normal 45 2 3 3 2 7" xfId="17677" xr:uid="{00000000-0005-0000-0000-00009E4C0000}"/>
    <cellStyle name="Normal 45 2 3 3 3" xfId="3370" xr:uid="{00000000-0005-0000-0000-00009F4C0000}"/>
    <cellStyle name="Normal 45 2 3 3 3 2" xfId="13444" xr:uid="{00000000-0005-0000-0000-0000A04C0000}"/>
    <cellStyle name="Normal 45 2 3 3 3 2 2" xfId="43775" xr:uid="{00000000-0005-0000-0000-0000A14C0000}"/>
    <cellStyle name="Normal 45 2 3 3 3 2 3" xfId="28542" xr:uid="{00000000-0005-0000-0000-0000A24C0000}"/>
    <cellStyle name="Normal 45 2 3 3 3 3" xfId="8424" xr:uid="{00000000-0005-0000-0000-0000A34C0000}"/>
    <cellStyle name="Normal 45 2 3 3 3 3 2" xfId="38758" xr:uid="{00000000-0005-0000-0000-0000A44C0000}"/>
    <cellStyle name="Normal 45 2 3 3 3 3 3" xfId="23525" xr:uid="{00000000-0005-0000-0000-0000A54C0000}"/>
    <cellStyle name="Normal 45 2 3 3 3 4" xfId="33745" xr:uid="{00000000-0005-0000-0000-0000A64C0000}"/>
    <cellStyle name="Normal 45 2 3 3 3 5" xfId="18512" xr:uid="{00000000-0005-0000-0000-0000A74C0000}"/>
    <cellStyle name="Normal 45 2 3 3 4" xfId="5063" xr:uid="{00000000-0005-0000-0000-0000A84C0000}"/>
    <cellStyle name="Normal 45 2 3 3 4 2" xfId="15115" xr:uid="{00000000-0005-0000-0000-0000A94C0000}"/>
    <cellStyle name="Normal 45 2 3 3 4 2 2" xfId="45446" xr:uid="{00000000-0005-0000-0000-0000AA4C0000}"/>
    <cellStyle name="Normal 45 2 3 3 4 2 3" xfId="30213" xr:uid="{00000000-0005-0000-0000-0000AB4C0000}"/>
    <cellStyle name="Normal 45 2 3 3 4 3" xfId="10095" xr:uid="{00000000-0005-0000-0000-0000AC4C0000}"/>
    <cellStyle name="Normal 45 2 3 3 4 3 2" xfId="40429" xr:uid="{00000000-0005-0000-0000-0000AD4C0000}"/>
    <cellStyle name="Normal 45 2 3 3 4 3 3" xfId="25196" xr:uid="{00000000-0005-0000-0000-0000AE4C0000}"/>
    <cellStyle name="Normal 45 2 3 3 4 4" xfId="35416" xr:uid="{00000000-0005-0000-0000-0000AF4C0000}"/>
    <cellStyle name="Normal 45 2 3 3 4 5" xfId="20183" xr:uid="{00000000-0005-0000-0000-0000B04C0000}"/>
    <cellStyle name="Normal 45 2 3 3 5" xfId="11773" xr:uid="{00000000-0005-0000-0000-0000B14C0000}"/>
    <cellStyle name="Normal 45 2 3 3 5 2" xfId="42104" xr:uid="{00000000-0005-0000-0000-0000B24C0000}"/>
    <cellStyle name="Normal 45 2 3 3 5 3" xfId="26871" xr:uid="{00000000-0005-0000-0000-0000B34C0000}"/>
    <cellStyle name="Normal 45 2 3 3 6" xfId="6752" xr:uid="{00000000-0005-0000-0000-0000B44C0000}"/>
    <cellStyle name="Normal 45 2 3 3 6 2" xfId="37087" xr:uid="{00000000-0005-0000-0000-0000B54C0000}"/>
    <cellStyle name="Normal 45 2 3 3 6 3" xfId="21854" xr:uid="{00000000-0005-0000-0000-0000B64C0000}"/>
    <cellStyle name="Normal 45 2 3 3 7" xfId="32075" xr:uid="{00000000-0005-0000-0000-0000B74C0000}"/>
    <cellStyle name="Normal 45 2 3 3 8" xfId="16841" xr:uid="{00000000-0005-0000-0000-0000B84C0000}"/>
    <cellStyle name="Normal 45 2 3 4" xfId="2099" xr:uid="{00000000-0005-0000-0000-0000B94C0000}"/>
    <cellStyle name="Normal 45 2 3 4 2" xfId="3789" xr:uid="{00000000-0005-0000-0000-0000BA4C0000}"/>
    <cellStyle name="Normal 45 2 3 4 2 2" xfId="13862" xr:uid="{00000000-0005-0000-0000-0000BB4C0000}"/>
    <cellStyle name="Normal 45 2 3 4 2 2 2" xfId="44193" xr:uid="{00000000-0005-0000-0000-0000BC4C0000}"/>
    <cellStyle name="Normal 45 2 3 4 2 2 3" xfId="28960" xr:uid="{00000000-0005-0000-0000-0000BD4C0000}"/>
    <cellStyle name="Normal 45 2 3 4 2 3" xfId="8842" xr:uid="{00000000-0005-0000-0000-0000BE4C0000}"/>
    <cellStyle name="Normal 45 2 3 4 2 3 2" xfId="39176" xr:uid="{00000000-0005-0000-0000-0000BF4C0000}"/>
    <cellStyle name="Normal 45 2 3 4 2 3 3" xfId="23943" xr:uid="{00000000-0005-0000-0000-0000C04C0000}"/>
    <cellStyle name="Normal 45 2 3 4 2 4" xfId="34163" xr:uid="{00000000-0005-0000-0000-0000C14C0000}"/>
    <cellStyle name="Normal 45 2 3 4 2 5" xfId="18930" xr:uid="{00000000-0005-0000-0000-0000C24C0000}"/>
    <cellStyle name="Normal 45 2 3 4 3" xfId="5481" xr:uid="{00000000-0005-0000-0000-0000C34C0000}"/>
    <cellStyle name="Normal 45 2 3 4 3 2" xfId="15533" xr:uid="{00000000-0005-0000-0000-0000C44C0000}"/>
    <cellStyle name="Normal 45 2 3 4 3 2 2" xfId="45864" xr:uid="{00000000-0005-0000-0000-0000C54C0000}"/>
    <cellStyle name="Normal 45 2 3 4 3 2 3" xfId="30631" xr:uid="{00000000-0005-0000-0000-0000C64C0000}"/>
    <cellStyle name="Normal 45 2 3 4 3 3" xfId="10513" xr:uid="{00000000-0005-0000-0000-0000C74C0000}"/>
    <cellStyle name="Normal 45 2 3 4 3 3 2" xfId="40847" xr:uid="{00000000-0005-0000-0000-0000C84C0000}"/>
    <cellStyle name="Normal 45 2 3 4 3 3 3" xfId="25614" xr:uid="{00000000-0005-0000-0000-0000C94C0000}"/>
    <cellStyle name="Normal 45 2 3 4 3 4" xfId="35834" xr:uid="{00000000-0005-0000-0000-0000CA4C0000}"/>
    <cellStyle name="Normal 45 2 3 4 3 5" xfId="20601" xr:uid="{00000000-0005-0000-0000-0000CB4C0000}"/>
    <cellStyle name="Normal 45 2 3 4 4" xfId="12191" xr:uid="{00000000-0005-0000-0000-0000CC4C0000}"/>
    <cellStyle name="Normal 45 2 3 4 4 2" xfId="42522" xr:uid="{00000000-0005-0000-0000-0000CD4C0000}"/>
    <cellStyle name="Normal 45 2 3 4 4 3" xfId="27289" xr:uid="{00000000-0005-0000-0000-0000CE4C0000}"/>
    <cellStyle name="Normal 45 2 3 4 5" xfId="7170" xr:uid="{00000000-0005-0000-0000-0000CF4C0000}"/>
    <cellStyle name="Normal 45 2 3 4 5 2" xfId="37505" xr:uid="{00000000-0005-0000-0000-0000D04C0000}"/>
    <cellStyle name="Normal 45 2 3 4 5 3" xfId="22272" xr:uid="{00000000-0005-0000-0000-0000D14C0000}"/>
    <cellStyle name="Normal 45 2 3 4 6" xfId="32493" xr:uid="{00000000-0005-0000-0000-0000D24C0000}"/>
    <cellStyle name="Normal 45 2 3 4 7" xfId="17259" xr:uid="{00000000-0005-0000-0000-0000D34C0000}"/>
    <cellStyle name="Normal 45 2 3 5" xfId="2952" xr:uid="{00000000-0005-0000-0000-0000D44C0000}"/>
    <cellStyle name="Normal 45 2 3 5 2" xfId="13026" xr:uid="{00000000-0005-0000-0000-0000D54C0000}"/>
    <cellStyle name="Normal 45 2 3 5 2 2" xfId="43357" xr:uid="{00000000-0005-0000-0000-0000D64C0000}"/>
    <cellStyle name="Normal 45 2 3 5 2 3" xfId="28124" xr:uid="{00000000-0005-0000-0000-0000D74C0000}"/>
    <cellStyle name="Normal 45 2 3 5 3" xfId="8006" xr:uid="{00000000-0005-0000-0000-0000D84C0000}"/>
    <cellStyle name="Normal 45 2 3 5 3 2" xfId="38340" xr:uid="{00000000-0005-0000-0000-0000D94C0000}"/>
    <cellStyle name="Normal 45 2 3 5 3 3" xfId="23107" xr:uid="{00000000-0005-0000-0000-0000DA4C0000}"/>
    <cellStyle name="Normal 45 2 3 5 4" xfId="33327" xr:uid="{00000000-0005-0000-0000-0000DB4C0000}"/>
    <cellStyle name="Normal 45 2 3 5 5" xfId="18094" xr:uid="{00000000-0005-0000-0000-0000DC4C0000}"/>
    <cellStyle name="Normal 45 2 3 6" xfId="4645" xr:uid="{00000000-0005-0000-0000-0000DD4C0000}"/>
    <cellStyle name="Normal 45 2 3 6 2" xfId="14697" xr:uid="{00000000-0005-0000-0000-0000DE4C0000}"/>
    <cellStyle name="Normal 45 2 3 6 2 2" xfId="45028" xr:uid="{00000000-0005-0000-0000-0000DF4C0000}"/>
    <cellStyle name="Normal 45 2 3 6 2 3" xfId="29795" xr:uid="{00000000-0005-0000-0000-0000E04C0000}"/>
    <cellStyle name="Normal 45 2 3 6 3" xfId="9677" xr:uid="{00000000-0005-0000-0000-0000E14C0000}"/>
    <cellStyle name="Normal 45 2 3 6 3 2" xfId="40011" xr:uid="{00000000-0005-0000-0000-0000E24C0000}"/>
    <cellStyle name="Normal 45 2 3 6 3 3" xfId="24778" xr:uid="{00000000-0005-0000-0000-0000E34C0000}"/>
    <cellStyle name="Normal 45 2 3 6 4" xfId="34998" xr:uid="{00000000-0005-0000-0000-0000E44C0000}"/>
    <cellStyle name="Normal 45 2 3 6 5" xfId="19765" xr:uid="{00000000-0005-0000-0000-0000E54C0000}"/>
    <cellStyle name="Normal 45 2 3 7" xfId="11355" xr:uid="{00000000-0005-0000-0000-0000E64C0000}"/>
    <cellStyle name="Normal 45 2 3 7 2" xfId="41686" xr:uid="{00000000-0005-0000-0000-0000E74C0000}"/>
    <cellStyle name="Normal 45 2 3 7 3" xfId="26453" xr:uid="{00000000-0005-0000-0000-0000E84C0000}"/>
    <cellStyle name="Normal 45 2 3 8" xfId="6334" xr:uid="{00000000-0005-0000-0000-0000E94C0000}"/>
    <cellStyle name="Normal 45 2 3 8 2" xfId="36669" xr:uid="{00000000-0005-0000-0000-0000EA4C0000}"/>
    <cellStyle name="Normal 45 2 3 8 3" xfId="21436" xr:uid="{00000000-0005-0000-0000-0000EB4C0000}"/>
    <cellStyle name="Normal 45 2 3 9" xfId="31658" xr:uid="{00000000-0005-0000-0000-0000EC4C0000}"/>
    <cellStyle name="Normal 45 2 4" xfId="1359" xr:uid="{00000000-0005-0000-0000-0000ED4C0000}"/>
    <cellStyle name="Normal 45 2 4 2" xfId="1782" xr:uid="{00000000-0005-0000-0000-0000EE4C0000}"/>
    <cellStyle name="Normal 45 2 4 2 2" xfId="2621" xr:uid="{00000000-0005-0000-0000-0000EF4C0000}"/>
    <cellStyle name="Normal 45 2 4 2 2 2" xfId="4311" xr:uid="{00000000-0005-0000-0000-0000F04C0000}"/>
    <cellStyle name="Normal 45 2 4 2 2 2 2" xfId="14384" xr:uid="{00000000-0005-0000-0000-0000F14C0000}"/>
    <cellStyle name="Normal 45 2 4 2 2 2 2 2" xfId="44715" xr:uid="{00000000-0005-0000-0000-0000F24C0000}"/>
    <cellStyle name="Normal 45 2 4 2 2 2 2 3" xfId="29482" xr:uid="{00000000-0005-0000-0000-0000F34C0000}"/>
    <cellStyle name="Normal 45 2 4 2 2 2 3" xfId="9364" xr:uid="{00000000-0005-0000-0000-0000F44C0000}"/>
    <cellStyle name="Normal 45 2 4 2 2 2 3 2" xfId="39698" xr:uid="{00000000-0005-0000-0000-0000F54C0000}"/>
    <cellStyle name="Normal 45 2 4 2 2 2 3 3" xfId="24465" xr:uid="{00000000-0005-0000-0000-0000F64C0000}"/>
    <cellStyle name="Normal 45 2 4 2 2 2 4" xfId="34685" xr:uid="{00000000-0005-0000-0000-0000F74C0000}"/>
    <cellStyle name="Normal 45 2 4 2 2 2 5" xfId="19452" xr:uid="{00000000-0005-0000-0000-0000F84C0000}"/>
    <cellStyle name="Normal 45 2 4 2 2 3" xfId="6003" xr:uid="{00000000-0005-0000-0000-0000F94C0000}"/>
    <cellStyle name="Normal 45 2 4 2 2 3 2" xfId="16055" xr:uid="{00000000-0005-0000-0000-0000FA4C0000}"/>
    <cellStyle name="Normal 45 2 4 2 2 3 2 2" xfId="46386" xr:uid="{00000000-0005-0000-0000-0000FB4C0000}"/>
    <cellStyle name="Normal 45 2 4 2 2 3 2 3" xfId="31153" xr:uid="{00000000-0005-0000-0000-0000FC4C0000}"/>
    <cellStyle name="Normal 45 2 4 2 2 3 3" xfId="11035" xr:uid="{00000000-0005-0000-0000-0000FD4C0000}"/>
    <cellStyle name="Normal 45 2 4 2 2 3 3 2" xfId="41369" xr:uid="{00000000-0005-0000-0000-0000FE4C0000}"/>
    <cellStyle name="Normal 45 2 4 2 2 3 3 3" xfId="26136" xr:uid="{00000000-0005-0000-0000-0000FF4C0000}"/>
    <cellStyle name="Normal 45 2 4 2 2 3 4" xfId="36356" xr:uid="{00000000-0005-0000-0000-0000004D0000}"/>
    <cellStyle name="Normal 45 2 4 2 2 3 5" xfId="21123" xr:uid="{00000000-0005-0000-0000-0000014D0000}"/>
    <cellStyle name="Normal 45 2 4 2 2 4" xfId="12713" xr:uid="{00000000-0005-0000-0000-0000024D0000}"/>
    <cellStyle name="Normal 45 2 4 2 2 4 2" xfId="43044" xr:uid="{00000000-0005-0000-0000-0000034D0000}"/>
    <cellStyle name="Normal 45 2 4 2 2 4 3" xfId="27811" xr:uid="{00000000-0005-0000-0000-0000044D0000}"/>
    <cellStyle name="Normal 45 2 4 2 2 5" xfId="7692" xr:uid="{00000000-0005-0000-0000-0000054D0000}"/>
    <cellStyle name="Normal 45 2 4 2 2 5 2" xfId="38027" xr:uid="{00000000-0005-0000-0000-0000064D0000}"/>
    <cellStyle name="Normal 45 2 4 2 2 5 3" xfId="22794" xr:uid="{00000000-0005-0000-0000-0000074D0000}"/>
    <cellStyle name="Normal 45 2 4 2 2 6" xfId="33015" xr:uid="{00000000-0005-0000-0000-0000084D0000}"/>
    <cellStyle name="Normal 45 2 4 2 2 7" xfId="17781" xr:uid="{00000000-0005-0000-0000-0000094D0000}"/>
    <cellStyle name="Normal 45 2 4 2 3" xfId="3474" xr:uid="{00000000-0005-0000-0000-00000A4D0000}"/>
    <cellStyle name="Normal 45 2 4 2 3 2" xfId="13548" xr:uid="{00000000-0005-0000-0000-00000B4D0000}"/>
    <cellStyle name="Normal 45 2 4 2 3 2 2" xfId="43879" xr:uid="{00000000-0005-0000-0000-00000C4D0000}"/>
    <cellStyle name="Normal 45 2 4 2 3 2 3" xfId="28646" xr:uid="{00000000-0005-0000-0000-00000D4D0000}"/>
    <cellStyle name="Normal 45 2 4 2 3 3" xfId="8528" xr:uid="{00000000-0005-0000-0000-00000E4D0000}"/>
    <cellStyle name="Normal 45 2 4 2 3 3 2" xfId="38862" xr:uid="{00000000-0005-0000-0000-00000F4D0000}"/>
    <cellStyle name="Normal 45 2 4 2 3 3 3" xfId="23629" xr:uid="{00000000-0005-0000-0000-0000104D0000}"/>
    <cellStyle name="Normal 45 2 4 2 3 4" xfId="33849" xr:uid="{00000000-0005-0000-0000-0000114D0000}"/>
    <cellStyle name="Normal 45 2 4 2 3 5" xfId="18616" xr:uid="{00000000-0005-0000-0000-0000124D0000}"/>
    <cellStyle name="Normal 45 2 4 2 4" xfId="5167" xr:uid="{00000000-0005-0000-0000-0000134D0000}"/>
    <cellStyle name="Normal 45 2 4 2 4 2" xfId="15219" xr:uid="{00000000-0005-0000-0000-0000144D0000}"/>
    <cellStyle name="Normal 45 2 4 2 4 2 2" xfId="45550" xr:uid="{00000000-0005-0000-0000-0000154D0000}"/>
    <cellStyle name="Normal 45 2 4 2 4 2 3" xfId="30317" xr:uid="{00000000-0005-0000-0000-0000164D0000}"/>
    <cellStyle name="Normal 45 2 4 2 4 3" xfId="10199" xr:uid="{00000000-0005-0000-0000-0000174D0000}"/>
    <cellStyle name="Normal 45 2 4 2 4 3 2" xfId="40533" xr:uid="{00000000-0005-0000-0000-0000184D0000}"/>
    <cellStyle name="Normal 45 2 4 2 4 3 3" xfId="25300" xr:uid="{00000000-0005-0000-0000-0000194D0000}"/>
    <cellStyle name="Normal 45 2 4 2 4 4" xfId="35520" xr:uid="{00000000-0005-0000-0000-00001A4D0000}"/>
    <cellStyle name="Normal 45 2 4 2 4 5" xfId="20287" xr:uid="{00000000-0005-0000-0000-00001B4D0000}"/>
    <cellStyle name="Normal 45 2 4 2 5" xfId="11877" xr:uid="{00000000-0005-0000-0000-00001C4D0000}"/>
    <cellStyle name="Normal 45 2 4 2 5 2" xfId="42208" xr:uid="{00000000-0005-0000-0000-00001D4D0000}"/>
    <cellStyle name="Normal 45 2 4 2 5 3" xfId="26975" xr:uid="{00000000-0005-0000-0000-00001E4D0000}"/>
    <cellStyle name="Normal 45 2 4 2 6" xfId="6856" xr:uid="{00000000-0005-0000-0000-00001F4D0000}"/>
    <cellStyle name="Normal 45 2 4 2 6 2" xfId="37191" xr:uid="{00000000-0005-0000-0000-0000204D0000}"/>
    <cellStyle name="Normal 45 2 4 2 6 3" xfId="21958" xr:uid="{00000000-0005-0000-0000-0000214D0000}"/>
    <cellStyle name="Normal 45 2 4 2 7" xfId="32179" xr:uid="{00000000-0005-0000-0000-0000224D0000}"/>
    <cellStyle name="Normal 45 2 4 2 8" xfId="16945" xr:uid="{00000000-0005-0000-0000-0000234D0000}"/>
    <cellStyle name="Normal 45 2 4 3" xfId="2203" xr:uid="{00000000-0005-0000-0000-0000244D0000}"/>
    <cellStyle name="Normal 45 2 4 3 2" xfId="3893" xr:uid="{00000000-0005-0000-0000-0000254D0000}"/>
    <cellStyle name="Normal 45 2 4 3 2 2" xfId="13966" xr:uid="{00000000-0005-0000-0000-0000264D0000}"/>
    <cellStyle name="Normal 45 2 4 3 2 2 2" xfId="44297" xr:uid="{00000000-0005-0000-0000-0000274D0000}"/>
    <cellStyle name="Normal 45 2 4 3 2 2 3" xfId="29064" xr:uid="{00000000-0005-0000-0000-0000284D0000}"/>
    <cellStyle name="Normal 45 2 4 3 2 3" xfId="8946" xr:uid="{00000000-0005-0000-0000-0000294D0000}"/>
    <cellStyle name="Normal 45 2 4 3 2 3 2" xfId="39280" xr:uid="{00000000-0005-0000-0000-00002A4D0000}"/>
    <cellStyle name="Normal 45 2 4 3 2 3 3" xfId="24047" xr:uid="{00000000-0005-0000-0000-00002B4D0000}"/>
    <cellStyle name="Normal 45 2 4 3 2 4" xfId="34267" xr:uid="{00000000-0005-0000-0000-00002C4D0000}"/>
    <cellStyle name="Normal 45 2 4 3 2 5" xfId="19034" xr:uid="{00000000-0005-0000-0000-00002D4D0000}"/>
    <cellStyle name="Normal 45 2 4 3 3" xfId="5585" xr:uid="{00000000-0005-0000-0000-00002E4D0000}"/>
    <cellStyle name="Normal 45 2 4 3 3 2" xfId="15637" xr:uid="{00000000-0005-0000-0000-00002F4D0000}"/>
    <cellStyle name="Normal 45 2 4 3 3 2 2" xfId="45968" xr:uid="{00000000-0005-0000-0000-0000304D0000}"/>
    <cellStyle name="Normal 45 2 4 3 3 2 3" xfId="30735" xr:uid="{00000000-0005-0000-0000-0000314D0000}"/>
    <cellStyle name="Normal 45 2 4 3 3 3" xfId="10617" xr:uid="{00000000-0005-0000-0000-0000324D0000}"/>
    <cellStyle name="Normal 45 2 4 3 3 3 2" xfId="40951" xr:uid="{00000000-0005-0000-0000-0000334D0000}"/>
    <cellStyle name="Normal 45 2 4 3 3 3 3" xfId="25718" xr:uid="{00000000-0005-0000-0000-0000344D0000}"/>
    <cellStyle name="Normal 45 2 4 3 3 4" xfId="35938" xr:uid="{00000000-0005-0000-0000-0000354D0000}"/>
    <cellStyle name="Normal 45 2 4 3 3 5" xfId="20705" xr:uid="{00000000-0005-0000-0000-0000364D0000}"/>
    <cellStyle name="Normal 45 2 4 3 4" xfId="12295" xr:uid="{00000000-0005-0000-0000-0000374D0000}"/>
    <cellStyle name="Normal 45 2 4 3 4 2" xfId="42626" xr:uid="{00000000-0005-0000-0000-0000384D0000}"/>
    <cellStyle name="Normal 45 2 4 3 4 3" xfId="27393" xr:uid="{00000000-0005-0000-0000-0000394D0000}"/>
    <cellStyle name="Normal 45 2 4 3 5" xfId="7274" xr:uid="{00000000-0005-0000-0000-00003A4D0000}"/>
    <cellStyle name="Normal 45 2 4 3 5 2" xfId="37609" xr:uid="{00000000-0005-0000-0000-00003B4D0000}"/>
    <cellStyle name="Normal 45 2 4 3 5 3" xfId="22376" xr:uid="{00000000-0005-0000-0000-00003C4D0000}"/>
    <cellStyle name="Normal 45 2 4 3 6" xfId="32597" xr:uid="{00000000-0005-0000-0000-00003D4D0000}"/>
    <cellStyle name="Normal 45 2 4 3 7" xfId="17363" xr:uid="{00000000-0005-0000-0000-00003E4D0000}"/>
    <cellStyle name="Normal 45 2 4 4" xfId="3056" xr:uid="{00000000-0005-0000-0000-00003F4D0000}"/>
    <cellStyle name="Normal 45 2 4 4 2" xfId="13130" xr:uid="{00000000-0005-0000-0000-0000404D0000}"/>
    <cellStyle name="Normal 45 2 4 4 2 2" xfId="43461" xr:uid="{00000000-0005-0000-0000-0000414D0000}"/>
    <cellStyle name="Normal 45 2 4 4 2 3" xfId="28228" xr:uid="{00000000-0005-0000-0000-0000424D0000}"/>
    <cellStyle name="Normal 45 2 4 4 3" xfId="8110" xr:uid="{00000000-0005-0000-0000-0000434D0000}"/>
    <cellStyle name="Normal 45 2 4 4 3 2" xfId="38444" xr:uid="{00000000-0005-0000-0000-0000444D0000}"/>
    <cellStyle name="Normal 45 2 4 4 3 3" xfId="23211" xr:uid="{00000000-0005-0000-0000-0000454D0000}"/>
    <cellStyle name="Normal 45 2 4 4 4" xfId="33431" xr:uid="{00000000-0005-0000-0000-0000464D0000}"/>
    <cellStyle name="Normal 45 2 4 4 5" xfId="18198" xr:uid="{00000000-0005-0000-0000-0000474D0000}"/>
    <cellStyle name="Normal 45 2 4 5" xfId="4749" xr:uid="{00000000-0005-0000-0000-0000484D0000}"/>
    <cellStyle name="Normal 45 2 4 5 2" xfId="14801" xr:uid="{00000000-0005-0000-0000-0000494D0000}"/>
    <cellStyle name="Normal 45 2 4 5 2 2" xfId="45132" xr:uid="{00000000-0005-0000-0000-00004A4D0000}"/>
    <cellStyle name="Normal 45 2 4 5 2 3" xfId="29899" xr:uid="{00000000-0005-0000-0000-00004B4D0000}"/>
    <cellStyle name="Normal 45 2 4 5 3" xfId="9781" xr:uid="{00000000-0005-0000-0000-00004C4D0000}"/>
    <cellStyle name="Normal 45 2 4 5 3 2" xfId="40115" xr:uid="{00000000-0005-0000-0000-00004D4D0000}"/>
    <cellStyle name="Normal 45 2 4 5 3 3" xfId="24882" xr:uid="{00000000-0005-0000-0000-00004E4D0000}"/>
    <cellStyle name="Normal 45 2 4 5 4" xfId="35102" xr:uid="{00000000-0005-0000-0000-00004F4D0000}"/>
    <cellStyle name="Normal 45 2 4 5 5" xfId="19869" xr:uid="{00000000-0005-0000-0000-0000504D0000}"/>
    <cellStyle name="Normal 45 2 4 6" xfId="11459" xr:uid="{00000000-0005-0000-0000-0000514D0000}"/>
    <cellStyle name="Normal 45 2 4 6 2" xfId="41790" xr:uid="{00000000-0005-0000-0000-0000524D0000}"/>
    <cellStyle name="Normal 45 2 4 6 3" xfId="26557" xr:uid="{00000000-0005-0000-0000-0000534D0000}"/>
    <cellStyle name="Normal 45 2 4 7" xfId="6438" xr:uid="{00000000-0005-0000-0000-0000544D0000}"/>
    <cellStyle name="Normal 45 2 4 7 2" xfId="36773" xr:uid="{00000000-0005-0000-0000-0000554D0000}"/>
    <cellStyle name="Normal 45 2 4 7 3" xfId="21540" xr:uid="{00000000-0005-0000-0000-0000564D0000}"/>
    <cellStyle name="Normal 45 2 4 8" xfId="31761" xr:uid="{00000000-0005-0000-0000-0000574D0000}"/>
    <cellStyle name="Normal 45 2 4 9" xfId="16527" xr:uid="{00000000-0005-0000-0000-0000584D0000}"/>
    <cellStyle name="Normal 45 2 5" xfId="1572" xr:uid="{00000000-0005-0000-0000-0000594D0000}"/>
    <cellStyle name="Normal 45 2 5 2" xfId="2413" xr:uid="{00000000-0005-0000-0000-00005A4D0000}"/>
    <cellStyle name="Normal 45 2 5 2 2" xfId="4103" xr:uid="{00000000-0005-0000-0000-00005B4D0000}"/>
    <cellStyle name="Normal 45 2 5 2 2 2" xfId="14176" xr:uid="{00000000-0005-0000-0000-00005C4D0000}"/>
    <cellStyle name="Normal 45 2 5 2 2 2 2" xfId="44507" xr:uid="{00000000-0005-0000-0000-00005D4D0000}"/>
    <cellStyle name="Normal 45 2 5 2 2 2 3" xfId="29274" xr:uid="{00000000-0005-0000-0000-00005E4D0000}"/>
    <cellStyle name="Normal 45 2 5 2 2 3" xfId="9156" xr:uid="{00000000-0005-0000-0000-00005F4D0000}"/>
    <cellStyle name="Normal 45 2 5 2 2 3 2" xfId="39490" xr:uid="{00000000-0005-0000-0000-0000604D0000}"/>
    <cellStyle name="Normal 45 2 5 2 2 3 3" xfId="24257" xr:uid="{00000000-0005-0000-0000-0000614D0000}"/>
    <cellStyle name="Normal 45 2 5 2 2 4" xfId="34477" xr:uid="{00000000-0005-0000-0000-0000624D0000}"/>
    <cellStyle name="Normal 45 2 5 2 2 5" xfId="19244" xr:uid="{00000000-0005-0000-0000-0000634D0000}"/>
    <cellStyle name="Normal 45 2 5 2 3" xfId="5795" xr:uid="{00000000-0005-0000-0000-0000644D0000}"/>
    <cellStyle name="Normal 45 2 5 2 3 2" xfId="15847" xr:uid="{00000000-0005-0000-0000-0000654D0000}"/>
    <cellStyle name="Normal 45 2 5 2 3 2 2" xfId="46178" xr:uid="{00000000-0005-0000-0000-0000664D0000}"/>
    <cellStyle name="Normal 45 2 5 2 3 2 3" xfId="30945" xr:uid="{00000000-0005-0000-0000-0000674D0000}"/>
    <cellStyle name="Normal 45 2 5 2 3 3" xfId="10827" xr:uid="{00000000-0005-0000-0000-0000684D0000}"/>
    <cellStyle name="Normal 45 2 5 2 3 3 2" xfId="41161" xr:uid="{00000000-0005-0000-0000-0000694D0000}"/>
    <cellStyle name="Normal 45 2 5 2 3 3 3" xfId="25928" xr:uid="{00000000-0005-0000-0000-00006A4D0000}"/>
    <cellStyle name="Normal 45 2 5 2 3 4" xfId="36148" xr:uid="{00000000-0005-0000-0000-00006B4D0000}"/>
    <cellStyle name="Normal 45 2 5 2 3 5" xfId="20915" xr:uid="{00000000-0005-0000-0000-00006C4D0000}"/>
    <cellStyle name="Normal 45 2 5 2 4" xfId="12505" xr:uid="{00000000-0005-0000-0000-00006D4D0000}"/>
    <cellStyle name="Normal 45 2 5 2 4 2" xfId="42836" xr:uid="{00000000-0005-0000-0000-00006E4D0000}"/>
    <cellStyle name="Normal 45 2 5 2 4 3" xfId="27603" xr:uid="{00000000-0005-0000-0000-00006F4D0000}"/>
    <cellStyle name="Normal 45 2 5 2 5" xfId="7484" xr:uid="{00000000-0005-0000-0000-0000704D0000}"/>
    <cellStyle name="Normal 45 2 5 2 5 2" xfId="37819" xr:uid="{00000000-0005-0000-0000-0000714D0000}"/>
    <cellStyle name="Normal 45 2 5 2 5 3" xfId="22586" xr:uid="{00000000-0005-0000-0000-0000724D0000}"/>
    <cellStyle name="Normal 45 2 5 2 6" xfId="32807" xr:uid="{00000000-0005-0000-0000-0000734D0000}"/>
    <cellStyle name="Normal 45 2 5 2 7" xfId="17573" xr:uid="{00000000-0005-0000-0000-0000744D0000}"/>
    <cellStyle name="Normal 45 2 5 3" xfId="3266" xr:uid="{00000000-0005-0000-0000-0000754D0000}"/>
    <cellStyle name="Normal 45 2 5 3 2" xfId="13340" xr:uid="{00000000-0005-0000-0000-0000764D0000}"/>
    <cellStyle name="Normal 45 2 5 3 2 2" xfId="43671" xr:uid="{00000000-0005-0000-0000-0000774D0000}"/>
    <cellStyle name="Normal 45 2 5 3 2 3" xfId="28438" xr:uid="{00000000-0005-0000-0000-0000784D0000}"/>
    <cellStyle name="Normal 45 2 5 3 3" xfId="8320" xr:uid="{00000000-0005-0000-0000-0000794D0000}"/>
    <cellStyle name="Normal 45 2 5 3 3 2" xfId="38654" xr:uid="{00000000-0005-0000-0000-00007A4D0000}"/>
    <cellStyle name="Normal 45 2 5 3 3 3" xfId="23421" xr:uid="{00000000-0005-0000-0000-00007B4D0000}"/>
    <cellStyle name="Normal 45 2 5 3 4" xfId="33641" xr:uid="{00000000-0005-0000-0000-00007C4D0000}"/>
    <cellStyle name="Normal 45 2 5 3 5" xfId="18408" xr:uid="{00000000-0005-0000-0000-00007D4D0000}"/>
    <cellStyle name="Normal 45 2 5 4" xfId="4959" xr:uid="{00000000-0005-0000-0000-00007E4D0000}"/>
    <cellStyle name="Normal 45 2 5 4 2" xfId="15011" xr:uid="{00000000-0005-0000-0000-00007F4D0000}"/>
    <cellStyle name="Normal 45 2 5 4 2 2" xfId="45342" xr:uid="{00000000-0005-0000-0000-0000804D0000}"/>
    <cellStyle name="Normal 45 2 5 4 2 3" xfId="30109" xr:uid="{00000000-0005-0000-0000-0000814D0000}"/>
    <cellStyle name="Normal 45 2 5 4 3" xfId="9991" xr:uid="{00000000-0005-0000-0000-0000824D0000}"/>
    <cellStyle name="Normal 45 2 5 4 3 2" xfId="40325" xr:uid="{00000000-0005-0000-0000-0000834D0000}"/>
    <cellStyle name="Normal 45 2 5 4 3 3" xfId="25092" xr:uid="{00000000-0005-0000-0000-0000844D0000}"/>
    <cellStyle name="Normal 45 2 5 4 4" xfId="35312" xr:uid="{00000000-0005-0000-0000-0000854D0000}"/>
    <cellStyle name="Normal 45 2 5 4 5" xfId="20079" xr:uid="{00000000-0005-0000-0000-0000864D0000}"/>
    <cellStyle name="Normal 45 2 5 5" xfId="11669" xr:uid="{00000000-0005-0000-0000-0000874D0000}"/>
    <cellStyle name="Normal 45 2 5 5 2" xfId="42000" xr:uid="{00000000-0005-0000-0000-0000884D0000}"/>
    <cellStyle name="Normal 45 2 5 5 3" xfId="26767" xr:uid="{00000000-0005-0000-0000-0000894D0000}"/>
    <cellStyle name="Normal 45 2 5 6" xfId="6648" xr:uid="{00000000-0005-0000-0000-00008A4D0000}"/>
    <cellStyle name="Normal 45 2 5 6 2" xfId="36983" xr:uid="{00000000-0005-0000-0000-00008B4D0000}"/>
    <cellStyle name="Normal 45 2 5 6 3" xfId="21750" xr:uid="{00000000-0005-0000-0000-00008C4D0000}"/>
    <cellStyle name="Normal 45 2 5 7" xfId="31971" xr:uid="{00000000-0005-0000-0000-00008D4D0000}"/>
    <cellStyle name="Normal 45 2 5 8" xfId="16737" xr:uid="{00000000-0005-0000-0000-00008E4D0000}"/>
    <cellStyle name="Normal 45 2 6" xfId="1993" xr:uid="{00000000-0005-0000-0000-00008F4D0000}"/>
    <cellStyle name="Normal 45 2 6 2" xfId="3685" xr:uid="{00000000-0005-0000-0000-0000904D0000}"/>
    <cellStyle name="Normal 45 2 6 2 2" xfId="13758" xr:uid="{00000000-0005-0000-0000-0000914D0000}"/>
    <cellStyle name="Normal 45 2 6 2 2 2" xfId="44089" xr:uid="{00000000-0005-0000-0000-0000924D0000}"/>
    <cellStyle name="Normal 45 2 6 2 2 3" xfId="28856" xr:uid="{00000000-0005-0000-0000-0000934D0000}"/>
    <cellStyle name="Normal 45 2 6 2 3" xfId="8738" xr:uid="{00000000-0005-0000-0000-0000944D0000}"/>
    <cellStyle name="Normal 45 2 6 2 3 2" xfId="39072" xr:uid="{00000000-0005-0000-0000-0000954D0000}"/>
    <cellStyle name="Normal 45 2 6 2 3 3" xfId="23839" xr:uid="{00000000-0005-0000-0000-0000964D0000}"/>
    <cellStyle name="Normal 45 2 6 2 4" xfId="34059" xr:uid="{00000000-0005-0000-0000-0000974D0000}"/>
    <cellStyle name="Normal 45 2 6 2 5" xfId="18826" xr:uid="{00000000-0005-0000-0000-0000984D0000}"/>
    <cellStyle name="Normal 45 2 6 3" xfId="5377" xr:uid="{00000000-0005-0000-0000-0000994D0000}"/>
    <cellStyle name="Normal 45 2 6 3 2" xfId="15429" xr:uid="{00000000-0005-0000-0000-00009A4D0000}"/>
    <cellStyle name="Normal 45 2 6 3 2 2" xfId="45760" xr:uid="{00000000-0005-0000-0000-00009B4D0000}"/>
    <cellStyle name="Normal 45 2 6 3 2 3" xfId="30527" xr:uid="{00000000-0005-0000-0000-00009C4D0000}"/>
    <cellStyle name="Normal 45 2 6 3 3" xfId="10409" xr:uid="{00000000-0005-0000-0000-00009D4D0000}"/>
    <cellStyle name="Normal 45 2 6 3 3 2" xfId="40743" xr:uid="{00000000-0005-0000-0000-00009E4D0000}"/>
    <cellStyle name="Normal 45 2 6 3 3 3" xfId="25510" xr:uid="{00000000-0005-0000-0000-00009F4D0000}"/>
    <cellStyle name="Normal 45 2 6 3 4" xfId="35730" xr:uid="{00000000-0005-0000-0000-0000A04D0000}"/>
    <cellStyle name="Normal 45 2 6 3 5" xfId="20497" xr:uid="{00000000-0005-0000-0000-0000A14D0000}"/>
    <cellStyle name="Normal 45 2 6 4" xfId="12087" xr:uid="{00000000-0005-0000-0000-0000A24D0000}"/>
    <cellStyle name="Normal 45 2 6 4 2" xfId="42418" xr:uid="{00000000-0005-0000-0000-0000A34D0000}"/>
    <cellStyle name="Normal 45 2 6 4 3" xfId="27185" xr:uid="{00000000-0005-0000-0000-0000A44D0000}"/>
    <cellStyle name="Normal 45 2 6 5" xfId="7066" xr:uid="{00000000-0005-0000-0000-0000A54D0000}"/>
    <cellStyle name="Normal 45 2 6 5 2" xfId="37401" xr:uid="{00000000-0005-0000-0000-0000A64D0000}"/>
    <cellStyle name="Normal 45 2 6 5 3" xfId="22168" xr:uid="{00000000-0005-0000-0000-0000A74D0000}"/>
    <cellStyle name="Normal 45 2 6 6" xfId="32389" xr:uid="{00000000-0005-0000-0000-0000A84D0000}"/>
    <cellStyle name="Normal 45 2 6 7" xfId="17155" xr:uid="{00000000-0005-0000-0000-0000A94D0000}"/>
    <cellStyle name="Normal 45 2 7" xfId="2844" xr:uid="{00000000-0005-0000-0000-0000AA4D0000}"/>
    <cellStyle name="Normal 45 2 7 2" xfId="12922" xr:uid="{00000000-0005-0000-0000-0000AB4D0000}"/>
    <cellStyle name="Normal 45 2 7 2 2" xfId="43253" xr:uid="{00000000-0005-0000-0000-0000AC4D0000}"/>
    <cellStyle name="Normal 45 2 7 2 3" xfId="28020" xr:uid="{00000000-0005-0000-0000-0000AD4D0000}"/>
    <cellStyle name="Normal 45 2 7 3" xfId="7902" xr:uid="{00000000-0005-0000-0000-0000AE4D0000}"/>
    <cellStyle name="Normal 45 2 7 3 2" xfId="38236" xr:uid="{00000000-0005-0000-0000-0000AF4D0000}"/>
    <cellStyle name="Normal 45 2 7 3 3" xfId="23003" xr:uid="{00000000-0005-0000-0000-0000B04D0000}"/>
    <cellStyle name="Normal 45 2 7 4" xfId="33223" xr:uid="{00000000-0005-0000-0000-0000B14D0000}"/>
    <cellStyle name="Normal 45 2 7 5" xfId="17990" xr:uid="{00000000-0005-0000-0000-0000B24D0000}"/>
    <cellStyle name="Normal 45 2 8" xfId="4538" xr:uid="{00000000-0005-0000-0000-0000B34D0000}"/>
    <cellStyle name="Normal 45 2 8 2" xfId="14593" xr:uid="{00000000-0005-0000-0000-0000B44D0000}"/>
    <cellStyle name="Normal 45 2 8 2 2" xfId="44924" xr:uid="{00000000-0005-0000-0000-0000B54D0000}"/>
    <cellStyle name="Normal 45 2 8 2 3" xfId="29691" xr:uid="{00000000-0005-0000-0000-0000B64D0000}"/>
    <cellStyle name="Normal 45 2 8 3" xfId="9573" xr:uid="{00000000-0005-0000-0000-0000B74D0000}"/>
    <cellStyle name="Normal 45 2 8 3 2" xfId="39907" xr:uid="{00000000-0005-0000-0000-0000B84D0000}"/>
    <cellStyle name="Normal 45 2 8 3 3" xfId="24674" xr:uid="{00000000-0005-0000-0000-0000B94D0000}"/>
    <cellStyle name="Normal 45 2 8 4" xfId="34894" xr:uid="{00000000-0005-0000-0000-0000BA4D0000}"/>
    <cellStyle name="Normal 45 2 8 5" xfId="19661" xr:uid="{00000000-0005-0000-0000-0000BB4D0000}"/>
    <cellStyle name="Normal 45 2 9" xfId="11249" xr:uid="{00000000-0005-0000-0000-0000BC4D0000}"/>
    <cellStyle name="Normal 45 2 9 2" xfId="41582" xr:uid="{00000000-0005-0000-0000-0000BD4D0000}"/>
    <cellStyle name="Normal 45 2 9 3" xfId="26349" xr:uid="{00000000-0005-0000-0000-0000BE4D0000}"/>
    <cellStyle name="Normal 46" xfId="359" xr:uid="{00000000-0005-0000-0000-0000BF4D0000}"/>
    <cellStyle name="Normal 46 2" xfId="866" xr:uid="{00000000-0005-0000-0000-0000C04D0000}"/>
    <cellStyle name="Normal 46 2 10" xfId="6229" xr:uid="{00000000-0005-0000-0000-0000C14D0000}"/>
    <cellStyle name="Normal 46 2 10 2" xfId="36566" xr:uid="{00000000-0005-0000-0000-0000C24D0000}"/>
    <cellStyle name="Normal 46 2 10 3" xfId="21333" xr:uid="{00000000-0005-0000-0000-0000C34D0000}"/>
    <cellStyle name="Normal 46 2 11" xfId="31557" xr:uid="{00000000-0005-0000-0000-0000C44D0000}"/>
    <cellStyle name="Normal 46 2 12" xfId="16318" xr:uid="{00000000-0005-0000-0000-0000C54D0000}"/>
    <cellStyle name="Normal 46 2 2" xfId="1193" xr:uid="{00000000-0005-0000-0000-0000C64D0000}"/>
    <cellStyle name="Normal 46 2 2 10" xfId="31609" xr:uid="{00000000-0005-0000-0000-0000C74D0000}"/>
    <cellStyle name="Normal 46 2 2 11" xfId="16372" xr:uid="{00000000-0005-0000-0000-0000C84D0000}"/>
    <cellStyle name="Normal 46 2 2 2" xfId="1301" xr:uid="{00000000-0005-0000-0000-0000C94D0000}"/>
    <cellStyle name="Normal 46 2 2 2 10" xfId="16476" xr:uid="{00000000-0005-0000-0000-0000CA4D0000}"/>
    <cellStyle name="Normal 46 2 2 2 2" xfId="1518" xr:uid="{00000000-0005-0000-0000-0000CB4D0000}"/>
    <cellStyle name="Normal 46 2 2 2 2 2" xfId="1939" xr:uid="{00000000-0005-0000-0000-0000CC4D0000}"/>
    <cellStyle name="Normal 46 2 2 2 2 2 2" xfId="2778" xr:uid="{00000000-0005-0000-0000-0000CD4D0000}"/>
    <cellStyle name="Normal 46 2 2 2 2 2 2 2" xfId="4468" xr:uid="{00000000-0005-0000-0000-0000CE4D0000}"/>
    <cellStyle name="Normal 46 2 2 2 2 2 2 2 2" xfId="14541" xr:uid="{00000000-0005-0000-0000-0000CF4D0000}"/>
    <cellStyle name="Normal 46 2 2 2 2 2 2 2 2 2" xfId="44872" xr:uid="{00000000-0005-0000-0000-0000D04D0000}"/>
    <cellStyle name="Normal 46 2 2 2 2 2 2 2 2 3" xfId="29639" xr:uid="{00000000-0005-0000-0000-0000D14D0000}"/>
    <cellStyle name="Normal 46 2 2 2 2 2 2 2 3" xfId="9521" xr:uid="{00000000-0005-0000-0000-0000D24D0000}"/>
    <cellStyle name="Normal 46 2 2 2 2 2 2 2 3 2" xfId="39855" xr:uid="{00000000-0005-0000-0000-0000D34D0000}"/>
    <cellStyle name="Normal 46 2 2 2 2 2 2 2 3 3" xfId="24622" xr:uid="{00000000-0005-0000-0000-0000D44D0000}"/>
    <cellStyle name="Normal 46 2 2 2 2 2 2 2 4" xfId="34842" xr:uid="{00000000-0005-0000-0000-0000D54D0000}"/>
    <cellStyle name="Normal 46 2 2 2 2 2 2 2 5" xfId="19609" xr:uid="{00000000-0005-0000-0000-0000D64D0000}"/>
    <cellStyle name="Normal 46 2 2 2 2 2 2 3" xfId="6160" xr:uid="{00000000-0005-0000-0000-0000D74D0000}"/>
    <cellStyle name="Normal 46 2 2 2 2 2 2 3 2" xfId="16212" xr:uid="{00000000-0005-0000-0000-0000D84D0000}"/>
    <cellStyle name="Normal 46 2 2 2 2 2 2 3 2 2" xfId="46543" xr:uid="{00000000-0005-0000-0000-0000D94D0000}"/>
    <cellStyle name="Normal 46 2 2 2 2 2 2 3 2 3" xfId="31310" xr:uid="{00000000-0005-0000-0000-0000DA4D0000}"/>
    <cellStyle name="Normal 46 2 2 2 2 2 2 3 3" xfId="11192" xr:uid="{00000000-0005-0000-0000-0000DB4D0000}"/>
    <cellStyle name="Normal 46 2 2 2 2 2 2 3 3 2" xfId="41526" xr:uid="{00000000-0005-0000-0000-0000DC4D0000}"/>
    <cellStyle name="Normal 46 2 2 2 2 2 2 3 3 3" xfId="26293" xr:uid="{00000000-0005-0000-0000-0000DD4D0000}"/>
    <cellStyle name="Normal 46 2 2 2 2 2 2 3 4" xfId="36513" xr:uid="{00000000-0005-0000-0000-0000DE4D0000}"/>
    <cellStyle name="Normal 46 2 2 2 2 2 2 3 5" xfId="21280" xr:uid="{00000000-0005-0000-0000-0000DF4D0000}"/>
    <cellStyle name="Normal 46 2 2 2 2 2 2 4" xfId="12870" xr:uid="{00000000-0005-0000-0000-0000E04D0000}"/>
    <cellStyle name="Normal 46 2 2 2 2 2 2 4 2" xfId="43201" xr:uid="{00000000-0005-0000-0000-0000E14D0000}"/>
    <cellStyle name="Normal 46 2 2 2 2 2 2 4 3" xfId="27968" xr:uid="{00000000-0005-0000-0000-0000E24D0000}"/>
    <cellStyle name="Normal 46 2 2 2 2 2 2 5" xfId="7849" xr:uid="{00000000-0005-0000-0000-0000E34D0000}"/>
    <cellStyle name="Normal 46 2 2 2 2 2 2 5 2" xfId="38184" xr:uid="{00000000-0005-0000-0000-0000E44D0000}"/>
    <cellStyle name="Normal 46 2 2 2 2 2 2 5 3" xfId="22951" xr:uid="{00000000-0005-0000-0000-0000E54D0000}"/>
    <cellStyle name="Normal 46 2 2 2 2 2 2 6" xfId="33172" xr:uid="{00000000-0005-0000-0000-0000E64D0000}"/>
    <cellStyle name="Normal 46 2 2 2 2 2 2 7" xfId="17938" xr:uid="{00000000-0005-0000-0000-0000E74D0000}"/>
    <cellStyle name="Normal 46 2 2 2 2 2 3" xfId="3631" xr:uid="{00000000-0005-0000-0000-0000E84D0000}"/>
    <cellStyle name="Normal 46 2 2 2 2 2 3 2" xfId="13705" xr:uid="{00000000-0005-0000-0000-0000E94D0000}"/>
    <cellStyle name="Normal 46 2 2 2 2 2 3 2 2" xfId="44036" xr:uid="{00000000-0005-0000-0000-0000EA4D0000}"/>
    <cellStyle name="Normal 46 2 2 2 2 2 3 2 3" xfId="28803" xr:uid="{00000000-0005-0000-0000-0000EB4D0000}"/>
    <cellStyle name="Normal 46 2 2 2 2 2 3 3" xfId="8685" xr:uid="{00000000-0005-0000-0000-0000EC4D0000}"/>
    <cellStyle name="Normal 46 2 2 2 2 2 3 3 2" xfId="39019" xr:uid="{00000000-0005-0000-0000-0000ED4D0000}"/>
    <cellStyle name="Normal 46 2 2 2 2 2 3 3 3" xfId="23786" xr:uid="{00000000-0005-0000-0000-0000EE4D0000}"/>
    <cellStyle name="Normal 46 2 2 2 2 2 3 4" xfId="34006" xr:uid="{00000000-0005-0000-0000-0000EF4D0000}"/>
    <cellStyle name="Normal 46 2 2 2 2 2 3 5" xfId="18773" xr:uid="{00000000-0005-0000-0000-0000F04D0000}"/>
    <cellStyle name="Normal 46 2 2 2 2 2 4" xfId="5324" xr:uid="{00000000-0005-0000-0000-0000F14D0000}"/>
    <cellStyle name="Normal 46 2 2 2 2 2 4 2" xfId="15376" xr:uid="{00000000-0005-0000-0000-0000F24D0000}"/>
    <cellStyle name="Normal 46 2 2 2 2 2 4 2 2" xfId="45707" xr:uid="{00000000-0005-0000-0000-0000F34D0000}"/>
    <cellStyle name="Normal 46 2 2 2 2 2 4 2 3" xfId="30474" xr:uid="{00000000-0005-0000-0000-0000F44D0000}"/>
    <cellStyle name="Normal 46 2 2 2 2 2 4 3" xfId="10356" xr:uid="{00000000-0005-0000-0000-0000F54D0000}"/>
    <cellStyle name="Normal 46 2 2 2 2 2 4 3 2" xfId="40690" xr:uid="{00000000-0005-0000-0000-0000F64D0000}"/>
    <cellStyle name="Normal 46 2 2 2 2 2 4 3 3" xfId="25457" xr:uid="{00000000-0005-0000-0000-0000F74D0000}"/>
    <cellStyle name="Normal 46 2 2 2 2 2 4 4" xfId="35677" xr:uid="{00000000-0005-0000-0000-0000F84D0000}"/>
    <cellStyle name="Normal 46 2 2 2 2 2 4 5" xfId="20444" xr:uid="{00000000-0005-0000-0000-0000F94D0000}"/>
    <cellStyle name="Normal 46 2 2 2 2 2 5" xfId="12034" xr:uid="{00000000-0005-0000-0000-0000FA4D0000}"/>
    <cellStyle name="Normal 46 2 2 2 2 2 5 2" xfId="42365" xr:uid="{00000000-0005-0000-0000-0000FB4D0000}"/>
    <cellStyle name="Normal 46 2 2 2 2 2 5 3" xfId="27132" xr:uid="{00000000-0005-0000-0000-0000FC4D0000}"/>
    <cellStyle name="Normal 46 2 2 2 2 2 6" xfId="7013" xr:uid="{00000000-0005-0000-0000-0000FD4D0000}"/>
    <cellStyle name="Normal 46 2 2 2 2 2 6 2" xfId="37348" xr:uid="{00000000-0005-0000-0000-0000FE4D0000}"/>
    <cellStyle name="Normal 46 2 2 2 2 2 6 3" xfId="22115" xr:uid="{00000000-0005-0000-0000-0000FF4D0000}"/>
    <cellStyle name="Normal 46 2 2 2 2 2 7" xfId="32336" xr:uid="{00000000-0005-0000-0000-0000004E0000}"/>
    <cellStyle name="Normal 46 2 2 2 2 2 8" xfId="17102" xr:uid="{00000000-0005-0000-0000-0000014E0000}"/>
    <cellStyle name="Normal 46 2 2 2 2 3" xfId="2360" xr:uid="{00000000-0005-0000-0000-0000024E0000}"/>
    <cellStyle name="Normal 46 2 2 2 2 3 2" xfId="4050" xr:uid="{00000000-0005-0000-0000-0000034E0000}"/>
    <cellStyle name="Normal 46 2 2 2 2 3 2 2" xfId="14123" xr:uid="{00000000-0005-0000-0000-0000044E0000}"/>
    <cellStyle name="Normal 46 2 2 2 2 3 2 2 2" xfId="44454" xr:uid="{00000000-0005-0000-0000-0000054E0000}"/>
    <cellStyle name="Normal 46 2 2 2 2 3 2 2 3" xfId="29221" xr:uid="{00000000-0005-0000-0000-0000064E0000}"/>
    <cellStyle name="Normal 46 2 2 2 2 3 2 3" xfId="9103" xr:uid="{00000000-0005-0000-0000-0000074E0000}"/>
    <cellStyle name="Normal 46 2 2 2 2 3 2 3 2" xfId="39437" xr:uid="{00000000-0005-0000-0000-0000084E0000}"/>
    <cellStyle name="Normal 46 2 2 2 2 3 2 3 3" xfId="24204" xr:uid="{00000000-0005-0000-0000-0000094E0000}"/>
    <cellStyle name="Normal 46 2 2 2 2 3 2 4" xfId="34424" xr:uid="{00000000-0005-0000-0000-00000A4E0000}"/>
    <cellStyle name="Normal 46 2 2 2 2 3 2 5" xfId="19191" xr:uid="{00000000-0005-0000-0000-00000B4E0000}"/>
    <cellStyle name="Normal 46 2 2 2 2 3 3" xfId="5742" xr:uid="{00000000-0005-0000-0000-00000C4E0000}"/>
    <cellStyle name="Normal 46 2 2 2 2 3 3 2" xfId="15794" xr:uid="{00000000-0005-0000-0000-00000D4E0000}"/>
    <cellStyle name="Normal 46 2 2 2 2 3 3 2 2" xfId="46125" xr:uid="{00000000-0005-0000-0000-00000E4E0000}"/>
    <cellStyle name="Normal 46 2 2 2 2 3 3 2 3" xfId="30892" xr:uid="{00000000-0005-0000-0000-00000F4E0000}"/>
    <cellStyle name="Normal 46 2 2 2 2 3 3 3" xfId="10774" xr:uid="{00000000-0005-0000-0000-0000104E0000}"/>
    <cellStyle name="Normal 46 2 2 2 2 3 3 3 2" xfId="41108" xr:uid="{00000000-0005-0000-0000-0000114E0000}"/>
    <cellStyle name="Normal 46 2 2 2 2 3 3 3 3" xfId="25875" xr:uid="{00000000-0005-0000-0000-0000124E0000}"/>
    <cellStyle name="Normal 46 2 2 2 2 3 3 4" xfId="36095" xr:uid="{00000000-0005-0000-0000-0000134E0000}"/>
    <cellStyle name="Normal 46 2 2 2 2 3 3 5" xfId="20862" xr:uid="{00000000-0005-0000-0000-0000144E0000}"/>
    <cellStyle name="Normal 46 2 2 2 2 3 4" xfId="12452" xr:uid="{00000000-0005-0000-0000-0000154E0000}"/>
    <cellStyle name="Normal 46 2 2 2 2 3 4 2" xfId="42783" xr:uid="{00000000-0005-0000-0000-0000164E0000}"/>
    <cellStyle name="Normal 46 2 2 2 2 3 4 3" xfId="27550" xr:uid="{00000000-0005-0000-0000-0000174E0000}"/>
    <cellStyle name="Normal 46 2 2 2 2 3 5" xfId="7431" xr:uid="{00000000-0005-0000-0000-0000184E0000}"/>
    <cellStyle name="Normal 46 2 2 2 2 3 5 2" xfId="37766" xr:uid="{00000000-0005-0000-0000-0000194E0000}"/>
    <cellStyle name="Normal 46 2 2 2 2 3 5 3" xfId="22533" xr:uid="{00000000-0005-0000-0000-00001A4E0000}"/>
    <cellStyle name="Normal 46 2 2 2 2 3 6" xfId="32754" xr:uid="{00000000-0005-0000-0000-00001B4E0000}"/>
    <cellStyle name="Normal 46 2 2 2 2 3 7" xfId="17520" xr:uid="{00000000-0005-0000-0000-00001C4E0000}"/>
    <cellStyle name="Normal 46 2 2 2 2 4" xfId="3213" xr:uid="{00000000-0005-0000-0000-00001D4E0000}"/>
    <cellStyle name="Normal 46 2 2 2 2 4 2" xfId="13287" xr:uid="{00000000-0005-0000-0000-00001E4E0000}"/>
    <cellStyle name="Normal 46 2 2 2 2 4 2 2" xfId="43618" xr:uid="{00000000-0005-0000-0000-00001F4E0000}"/>
    <cellStyle name="Normal 46 2 2 2 2 4 2 3" xfId="28385" xr:uid="{00000000-0005-0000-0000-0000204E0000}"/>
    <cellStyle name="Normal 46 2 2 2 2 4 3" xfId="8267" xr:uid="{00000000-0005-0000-0000-0000214E0000}"/>
    <cellStyle name="Normal 46 2 2 2 2 4 3 2" xfId="38601" xr:uid="{00000000-0005-0000-0000-0000224E0000}"/>
    <cellStyle name="Normal 46 2 2 2 2 4 3 3" xfId="23368" xr:uid="{00000000-0005-0000-0000-0000234E0000}"/>
    <cellStyle name="Normal 46 2 2 2 2 4 4" xfId="33588" xr:uid="{00000000-0005-0000-0000-0000244E0000}"/>
    <cellStyle name="Normal 46 2 2 2 2 4 5" xfId="18355" xr:uid="{00000000-0005-0000-0000-0000254E0000}"/>
    <cellStyle name="Normal 46 2 2 2 2 5" xfId="4906" xr:uid="{00000000-0005-0000-0000-0000264E0000}"/>
    <cellStyle name="Normal 46 2 2 2 2 5 2" xfId="14958" xr:uid="{00000000-0005-0000-0000-0000274E0000}"/>
    <cellStyle name="Normal 46 2 2 2 2 5 2 2" xfId="45289" xr:uid="{00000000-0005-0000-0000-0000284E0000}"/>
    <cellStyle name="Normal 46 2 2 2 2 5 2 3" xfId="30056" xr:uid="{00000000-0005-0000-0000-0000294E0000}"/>
    <cellStyle name="Normal 46 2 2 2 2 5 3" xfId="9938" xr:uid="{00000000-0005-0000-0000-00002A4E0000}"/>
    <cellStyle name="Normal 46 2 2 2 2 5 3 2" xfId="40272" xr:uid="{00000000-0005-0000-0000-00002B4E0000}"/>
    <cellStyle name="Normal 46 2 2 2 2 5 3 3" xfId="25039" xr:uid="{00000000-0005-0000-0000-00002C4E0000}"/>
    <cellStyle name="Normal 46 2 2 2 2 5 4" xfId="35259" xr:uid="{00000000-0005-0000-0000-00002D4E0000}"/>
    <cellStyle name="Normal 46 2 2 2 2 5 5" xfId="20026" xr:uid="{00000000-0005-0000-0000-00002E4E0000}"/>
    <cellStyle name="Normal 46 2 2 2 2 6" xfId="11616" xr:uid="{00000000-0005-0000-0000-00002F4E0000}"/>
    <cellStyle name="Normal 46 2 2 2 2 6 2" xfId="41947" xr:uid="{00000000-0005-0000-0000-0000304E0000}"/>
    <cellStyle name="Normal 46 2 2 2 2 6 3" xfId="26714" xr:uid="{00000000-0005-0000-0000-0000314E0000}"/>
    <cellStyle name="Normal 46 2 2 2 2 7" xfId="6595" xr:uid="{00000000-0005-0000-0000-0000324E0000}"/>
    <cellStyle name="Normal 46 2 2 2 2 7 2" xfId="36930" xr:uid="{00000000-0005-0000-0000-0000334E0000}"/>
    <cellStyle name="Normal 46 2 2 2 2 7 3" xfId="21697" xr:uid="{00000000-0005-0000-0000-0000344E0000}"/>
    <cellStyle name="Normal 46 2 2 2 2 8" xfId="31918" xr:uid="{00000000-0005-0000-0000-0000354E0000}"/>
    <cellStyle name="Normal 46 2 2 2 2 9" xfId="16684" xr:uid="{00000000-0005-0000-0000-0000364E0000}"/>
    <cellStyle name="Normal 46 2 2 2 3" xfId="1731" xr:uid="{00000000-0005-0000-0000-0000374E0000}"/>
    <cellStyle name="Normal 46 2 2 2 3 2" xfId="2570" xr:uid="{00000000-0005-0000-0000-0000384E0000}"/>
    <cellStyle name="Normal 46 2 2 2 3 2 2" xfId="4260" xr:uid="{00000000-0005-0000-0000-0000394E0000}"/>
    <cellStyle name="Normal 46 2 2 2 3 2 2 2" xfId="14333" xr:uid="{00000000-0005-0000-0000-00003A4E0000}"/>
    <cellStyle name="Normal 46 2 2 2 3 2 2 2 2" xfId="44664" xr:uid="{00000000-0005-0000-0000-00003B4E0000}"/>
    <cellStyle name="Normal 46 2 2 2 3 2 2 2 3" xfId="29431" xr:uid="{00000000-0005-0000-0000-00003C4E0000}"/>
    <cellStyle name="Normal 46 2 2 2 3 2 2 3" xfId="9313" xr:uid="{00000000-0005-0000-0000-00003D4E0000}"/>
    <cellStyle name="Normal 46 2 2 2 3 2 2 3 2" xfId="39647" xr:uid="{00000000-0005-0000-0000-00003E4E0000}"/>
    <cellStyle name="Normal 46 2 2 2 3 2 2 3 3" xfId="24414" xr:uid="{00000000-0005-0000-0000-00003F4E0000}"/>
    <cellStyle name="Normal 46 2 2 2 3 2 2 4" xfId="34634" xr:uid="{00000000-0005-0000-0000-0000404E0000}"/>
    <cellStyle name="Normal 46 2 2 2 3 2 2 5" xfId="19401" xr:uid="{00000000-0005-0000-0000-0000414E0000}"/>
    <cellStyle name="Normal 46 2 2 2 3 2 3" xfId="5952" xr:uid="{00000000-0005-0000-0000-0000424E0000}"/>
    <cellStyle name="Normal 46 2 2 2 3 2 3 2" xfId="16004" xr:uid="{00000000-0005-0000-0000-0000434E0000}"/>
    <cellStyle name="Normal 46 2 2 2 3 2 3 2 2" xfId="46335" xr:uid="{00000000-0005-0000-0000-0000444E0000}"/>
    <cellStyle name="Normal 46 2 2 2 3 2 3 2 3" xfId="31102" xr:uid="{00000000-0005-0000-0000-0000454E0000}"/>
    <cellStyle name="Normal 46 2 2 2 3 2 3 3" xfId="10984" xr:uid="{00000000-0005-0000-0000-0000464E0000}"/>
    <cellStyle name="Normal 46 2 2 2 3 2 3 3 2" xfId="41318" xr:uid="{00000000-0005-0000-0000-0000474E0000}"/>
    <cellStyle name="Normal 46 2 2 2 3 2 3 3 3" xfId="26085" xr:uid="{00000000-0005-0000-0000-0000484E0000}"/>
    <cellStyle name="Normal 46 2 2 2 3 2 3 4" xfId="36305" xr:uid="{00000000-0005-0000-0000-0000494E0000}"/>
    <cellStyle name="Normal 46 2 2 2 3 2 3 5" xfId="21072" xr:uid="{00000000-0005-0000-0000-00004A4E0000}"/>
    <cellStyle name="Normal 46 2 2 2 3 2 4" xfId="12662" xr:uid="{00000000-0005-0000-0000-00004B4E0000}"/>
    <cellStyle name="Normal 46 2 2 2 3 2 4 2" xfId="42993" xr:uid="{00000000-0005-0000-0000-00004C4E0000}"/>
    <cellStyle name="Normal 46 2 2 2 3 2 4 3" xfId="27760" xr:uid="{00000000-0005-0000-0000-00004D4E0000}"/>
    <cellStyle name="Normal 46 2 2 2 3 2 5" xfId="7641" xr:uid="{00000000-0005-0000-0000-00004E4E0000}"/>
    <cellStyle name="Normal 46 2 2 2 3 2 5 2" xfId="37976" xr:uid="{00000000-0005-0000-0000-00004F4E0000}"/>
    <cellStyle name="Normal 46 2 2 2 3 2 5 3" xfId="22743" xr:uid="{00000000-0005-0000-0000-0000504E0000}"/>
    <cellStyle name="Normal 46 2 2 2 3 2 6" xfId="32964" xr:uid="{00000000-0005-0000-0000-0000514E0000}"/>
    <cellStyle name="Normal 46 2 2 2 3 2 7" xfId="17730" xr:uid="{00000000-0005-0000-0000-0000524E0000}"/>
    <cellStyle name="Normal 46 2 2 2 3 3" xfId="3423" xr:uid="{00000000-0005-0000-0000-0000534E0000}"/>
    <cellStyle name="Normal 46 2 2 2 3 3 2" xfId="13497" xr:uid="{00000000-0005-0000-0000-0000544E0000}"/>
    <cellStyle name="Normal 46 2 2 2 3 3 2 2" xfId="43828" xr:uid="{00000000-0005-0000-0000-0000554E0000}"/>
    <cellStyle name="Normal 46 2 2 2 3 3 2 3" xfId="28595" xr:uid="{00000000-0005-0000-0000-0000564E0000}"/>
    <cellStyle name="Normal 46 2 2 2 3 3 3" xfId="8477" xr:uid="{00000000-0005-0000-0000-0000574E0000}"/>
    <cellStyle name="Normal 46 2 2 2 3 3 3 2" xfId="38811" xr:uid="{00000000-0005-0000-0000-0000584E0000}"/>
    <cellStyle name="Normal 46 2 2 2 3 3 3 3" xfId="23578" xr:uid="{00000000-0005-0000-0000-0000594E0000}"/>
    <cellStyle name="Normal 46 2 2 2 3 3 4" xfId="33798" xr:uid="{00000000-0005-0000-0000-00005A4E0000}"/>
    <cellStyle name="Normal 46 2 2 2 3 3 5" xfId="18565" xr:uid="{00000000-0005-0000-0000-00005B4E0000}"/>
    <cellStyle name="Normal 46 2 2 2 3 4" xfId="5116" xr:uid="{00000000-0005-0000-0000-00005C4E0000}"/>
    <cellStyle name="Normal 46 2 2 2 3 4 2" xfId="15168" xr:uid="{00000000-0005-0000-0000-00005D4E0000}"/>
    <cellStyle name="Normal 46 2 2 2 3 4 2 2" xfId="45499" xr:uid="{00000000-0005-0000-0000-00005E4E0000}"/>
    <cellStyle name="Normal 46 2 2 2 3 4 2 3" xfId="30266" xr:uid="{00000000-0005-0000-0000-00005F4E0000}"/>
    <cellStyle name="Normal 46 2 2 2 3 4 3" xfId="10148" xr:uid="{00000000-0005-0000-0000-0000604E0000}"/>
    <cellStyle name="Normal 46 2 2 2 3 4 3 2" xfId="40482" xr:uid="{00000000-0005-0000-0000-0000614E0000}"/>
    <cellStyle name="Normal 46 2 2 2 3 4 3 3" xfId="25249" xr:uid="{00000000-0005-0000-0000-0000624E0000}"/>
    <cellStyle name="Normal 46 2 2 2 3 4 4" xfId="35469" xr:uid="{00000000-0005-0000-0000-0000634E0000}"/>
    <cellStyle name="Normal 46 2 2 2 3 4 5" xfId="20236" xr:uid="{00000000-0005-0000-0000-0000644E0000}"/>
    <cellStyle name="Normal 46 2 2 2 3 5" xfId="11826" xr:uid="{00000000-0005-0000-0000-0000654E0000}"/>
    <cellStyle name="Normal 46 2 2 2 3 5 2" xfId="42157" xr:uid="{00000000-0005-0000-0000-0000664E0000}"/>
    <cellStyle name="Normal 46 2 2 2 3 5 3" xfId="26924" xr:uid="{00000000-0005-0000-0000-0000674E0000}"/>
    <cellStyle name="Normal 46 2 2 2 3 6" xfId="6805" xr:uid="{00000000-0005-0000-0000-0000684E0000}"/>
    <cellStyle name="Normal 46 2 2 2 3 6 2" xfId="37140" xr:uid="{00000000-0005-0000-0000-0000694E0000}"/>
    <cellStyle name="Normal 46 2 2 2 3 6 3" xfId="21907" xr:uid="{00000000-0005-0000-0000-00006A4E0000}"/>
    <cellStyle name="Normal 46 2 2 2 3 7" xfId="32128" xr:uid="{00000000-0005-0000-0000-00006B4E0000}"/>
    <cellStyle name="Normal 46 2 2 2 3 8" xfId="16894" xr:uid="{00000000-0005-0000-0000-00006C4E0000}"/>
    <cellStyle name="Normal 46 2 2 2 4" xfId="2152" xr:uid="{00000000-0005-0000-0000-00006D4E0000}"/>
    <cellStyle name="Normal 46 2 2 2 4 2" xfId="3842" xr:uid="{00000000-0005-0000-0000-00006E4E0000}"/>
    <cellStyle name="Normal 46 2 2 2 4 2 2" xfId="13915" xr:uid="{00000000-0005-0000-0000-00006F4E0000}"/>
    <cellStyle name="Normal 46 2 2 2 4 2 2 2" xfId="44246" xr:uid="{00000000-0005-0000-0000-0000704E0000}"/>
    <cellStyle name="Normal 46 2 2 2 4 2 2 3" xfId="29013" xr:uid="{00000000-0005-0000-0000-0000714E0000}"/>
    <cellStyle name="Normal 46 2 2 2 4 2 3" xfId="8895" xr:uid="{00000000-0005-0000-0000-0000724E0000}"/>
    <cellStyle name="Normal 46 2 2 2 4 2 3 2" xfId="39229" xr:uid="{00000000-0005-0000-0000-0000734E0000}"/>
    <cellStyle name="Normal 46 2 2 2 4 2 3 3" xfId="23996" xr:uid="{00000000-0005-0000-0000-0000744E0000}"/>
    <cellStyle name="Normal 46 2 2 2 4 2 4" xfId="34216" xr:uid="{00000000-0005-0000-0000-0000754E0000}"/>
    <cellStyle name="Normal 46 2 2 2 4 2 5" xfId="18983" xr:uid="{00000000-0005-0000-0000-0000764E0000}"/>
    <cellStyle name="Normal 46 2 2 2 4 3" xfId="5534" xr:uid="{00000000-0005-0000-0000-0000774E0000}"/>
    <cellStyle name="Normal 46 2 2 2 4 3 2" xfId="15586" xr:uid="{00000000-0005-0000-0000-0000784E0000}"/>
    <cellStyle name="Normal 46 2 2 2 4 3 2 2" xfId="45917" xr:uid="{00000000-0005-0000-0000-0000794E0000}"/>
    <cellStyle name="Normal 46 2 2 2 4 3 2 3" xfId="30684" xr:uid="{00000000-0005-0000-0000-00007A4E0000}"/>
    <cellStyle name="Normal 46 2 2 2 4 3 3" xfId="10566" xr:uid="{00000000-0005-0000-0000-00007B4E0000}"/>
    <cellStyle name="Normal 46 2 2 2 4 3 3 2" xfId="40900" xr:uid="{00000000-0005-0000-0000-00007C4E0000}"/>
    <cellStyle name="Normal 46 2 2 2 4 3 3 3" xfId="25667" xr:uid="{00000000-0005-0000-0000-00007D4E0000}"/>
    <cellStyle name="Normal 46 2 2 2 4 3 4" xfId="35887" xr:uid="{00000000-0005-0000-0000-00007E4E0000}"/>
    <cellStyle name="Normal 46 2 2 2 4 3 5" xfId="20654" xr:uid="{00000000-0005-0000-0000-00007F4E0000}"/>
    <cellStyle name="Normal 46 2 2 2 4 4" xfId="12244" xr:uid="{00000000-0005-0000-0000-0000804E0000}"/>
    <cellStyle name="Normal 46 2 2 2 4 4 2" xfId="42575" xr:uid="{00000000-0005-0000-0000-0000814E0000}"/>
    <cellStyle name="Normal 46 2 2 2 4 4 3" xfId="27342" xr:uid="{00000000-0005-0000-0000-0000824E0000}"/>
    <cellStyle name="Normal 46 2 2 2 4 5" xfId="7223" xr:uid="{00000000-0005-0000-0000-0000834E0000}"/>
    <cellStyle name="Normal 46 2 2 2 4 5 2" xfId="37558" xr:uid="{00000000-0005-0000-0000-0000844E0000}"/>
    <cellStyle name="Normal 46 2 2 2 4 5 3" xfId="22325" xr:uid="{00000000-0005-0000-0000-0000854E0000}"/>
    <cellStyle name="Normal 46 2 2 2 4 6" xfId="32546" xr:uid="{00000000-0005-0000-0000-0000864E0000}"/>
    <cellStyle name="Normal 46 2 2 2 4 7" xfId="17312" xr:uid="{00000000-0005-0000-0000-0000874E0000}"/>
    <cellStyle name="Normal 46 2 2 2 5" xfId="3005" xr:uid="{00000000-0005-0000-0000-0000884E0000}"/>
    <cellStyle name="Normal 46 2 2 2 5 2" xfId="13079" xr:uid="{00000000-0005-0000-0000-0000894E0000}"/>
    <cellStyle name="Normal 46 2 2 2 5 2 2" xfId="43410" xr:uid="{00000000-0005-0000-0000-00008A4E0000}"/>
    <cellStyle name="Normal 46 2 2 2 5 2 3" xfId="28177" xr:uid="{00000000-0005-0000-0000-00008B4E0000}"/>
    <cellStyle name="Normal 46 2 2 2 5 3" xfId="8059" xr:uid="{00000000-0005-0000-0000-00008C4E0000}"/>
    <cellStyle name="Normal 46 2 2 2 5 3 2" xfId="38393" xr:uid="{00000000-0005-0000-0000-00008D4E0000}"/>
    <cellStyle name="Normal 46 2 2 2 5 3 3" xfId="23160" xr:uid="{00000000-0005-0000-0000-00008E4E0000}"/>
    <cellStyle name="Normal 46 2 2 2 5 4" xfId="33380" xr:uid="{00000000-0005-0000-0000-00008F4E0000}"/>
    <cellStyle name="Normal 46 2 2 2 5 5" xfId="18147" xr:uid="{00000000-0005-0000-0000-0000904E0000}"/>
    <cellStyle name="Normal 46 2 2 2 6" xfId="4698" xr:uid="{00000000-0005-0000-0000-0000914E0000}"/>
    <cellStyle name="Normal 46 2 2 2 6 2" xfId="14750" xr:uid="{00000000-0005-0000-0000-0000924E0000}"/>
    <cellStyle name="Normal 46 2 2 2 6 2 2" xfId="45081" xr:uid="{00000000-0005-0000-0000-0000934E0000}"/>
    <cellStyle name="Normal 46 2 2 2 6 2 3" xfId="29848" xr:uid="{00000000-0005-0000-0000-0000944E0000}"/>
    <cellStyle name="Normal 46 2 2 2 6 3" xfId="9730" xr:uid="{00000000-0005-0000-0000-0000954E0000}"/>
    <cellStyle name="Normal 46 2 2 2 6 3 2" xfId="40064" xr:uid="{00000000-0005-0000-0000-0000964E0000}"/>
    <cellStyle name="Normal 46 2 2 2 6 3 3" xfId="24831" xr:uid="{00000000-0005-0000-0000-0000974E0000}"/>
    <cellStyle name="Normal 46 2 2 2 6 4" xfId="35051" xr:uid="{00000000-0005-0000-0000-0000984E0000}"/>
    <cellStyle name="Normal 46 2 2 2 6 5" xfId="19818" xr:uid="{00000000-0005-0000-0000-0000994E0000}"/>
    <cellStyle name="Normal 46 2 2 2 7" xfId="11408" xr:uid="{00000000-0005-0000-0000-00009A4E0000}"/>
    <cellStyle name="Normal 46 2 2 2 7 2" xfId="41739" xr:uid="{00000000-0005-0000-0000-00009B4E0000}"/>
    <cellStyle name="Normal 46 2 2 2 7 3" xfId="26506" xr:uid="{00000000-0005-0000-0000-00009C4E0000}"/>
    <cellStyle name="Normal 46 2 2 2 8" xfId="6387" xr:uid="{00000000-0005-0000-0000-00009D4E0000}"/>
    <cellStyle name="Normal 46 2 2 2 8 2" xfId="36722" xr:uid="{00000000-0005-0000-0000-00009E4E0000}"/>
    <cellStyle name="Normal 46 2 2 2 8 3" xfId="21489" xr:uid="{00000000-0005-0000-0000-00009F4E0000}"/>
    <cellStyle name="Normal 46 2 2 2 9" xfId="31710" xr:uid="{00000000-0005-0000-0000-0000A04E0000}"/>
    <cellStyle name="Normal 46 2 2 3" xfId="1414" xr:uid="{00000000-0005-0000-0000-0000A14E0000}"/>
    <cellStyle name="Normal 46 2 2 3 2" xfId="1835" xr:uid="{00000000-0005-0000-0000-0000A24E0000}"/>
    <cellStyle name="Normal 46 2 2 3 2 2" xfId="2674" xr:uid="{00000000-0005-0000-0000-0000A34E0000}"/>
    <cellStyle name="Normal 46 2 2 3 2 2 2" xfId="4364" xr:uid="{00000000-0005-0000-0000-0000A44E0000}"/>
    <cellStyle name="Normal 46 2 2 3 2 2 2 2" xfId="14437" xr:uid="{00000000-0005-0000-0000-0000A54E0000}"/>
    <cellStyle name="Normal 46 2 2 3 2 2 2 2 2" xfId="44768" xr:uid="{00000000-0005-0000-0000-0000A64E0000}"/>
    <cellStyle name="Normal 46 2 2 3 2 2 2 2 3" xfId="29535" xr:uid="{00000000-0005-0000-0000-0000A74E0000}"/>
    <cellStyle name="Normal 46 2 2 3 2 2 2 3" xfId="9417" xr:uid="{00000000-0005-0000-0000-0000A84E0000}"/>
    <cellStyle name="Normal 46 2 2 3 2 2 2 3 2" xfId="39751" xr:uid="{00000000-0005-0000-0000-0000A94E0000}"/>
    <cellStyle name="Normal 46 2 2 3 2 2 2 3 3" xfId="24518" xr:uid="{00000000-0005-0000-0000-0000AA4E0000}"/>
    <cellStyle name="Normal 46 2 2 3 2 2 2 4" xfId="34738" xr:uid="{00000000-0005-0000-0000-0000AB4E0000}"/>
    <cellStyle name="Normal 46 2 2 3 2 2 2 5" xfId="19505" xr:uid="{00000000-0005-0000-0000-0000AC4E0000}"/>
    <cellStyle name="Normal 46 2 2 3 2 2 3" xfId="6056" xr:uid="{00000000-0005-0000-0000-0000AD4E0000}"/>
    <cellStyle name="Normal 46 2 2 3 2 2 3 2" xfId="16108" xr:uid="{00000000-0005-0000-0000-0000AE4E0000}"/>
    <cellStyle name="Normal 46 2 2 3 2 2 3 2 2" xfId="46439" xr:uid="{00000000-0005-0000-0000-0000AF4E0000}"/>
    <cellStyle name="Normal 46 2 2 3 2 2 3 2 3" xfId="31206" xr:uid="{00000000-0005-0000-0000-0000B04E0000}"/>
    <cellStyle name="Normal 46 2 2 3 2 2 3 3" xfId="11088" xr:uid="{00000000-0005-0000-0000-0000B14E0000}"/>
    <cellStyle name="Normal 46 2 2 3 2 2 3 3 2" xfId="41422" xr:uid="{00000000-0005-0000-0000-0000B24E0000}"/>
    <cellStyle name="Normal 46 2 2 3 2 2 3 3 3" xfId="26189" xr:uid="{00000000-0005-0000-0000-0000B34E0000}"/>
    <cellStyle name="Normal 46 2 2 3 2 2 3 4" xfId="36409" xr:uid="{00000000-0005-0000-0000-0000B44E0000}"/>
    <cellStyle name="Normal 46 2 2 3 2 2 3 5" xfId="21176" xr:uid="{00000000-0005-0000-0000-0000B54E0000}"/>
    <cellStyle name="Normal 46 2 2 3 2 2 4" xfId="12766" xr:uid="{00000000-0005-0000-0000-0000B64E0000}"/>
    <cellStyle name="Normal 46 2 2 3 2 2 4 2" xfId="43097" xr:uid="{00000000-0005-0000-0000-0000B74E0000}"/>
    <cellStyle name="Normal 46 2 2 3 2 2 4 3" xfId="27864" xr:uid="{00000000-0005-0000-0000-0000B84E0000}"/>
    <cellStyle name="Normal 46 2 2 3 2 2 5" xfId="7745" xr:uid="{00000000-0005-0000-0000-0000B94E0000}"/>
    <cellStyle name="Normal 46 2 2 3 2 2 5 2" xfId="38080" xr:uid="{00000000-0005-0000-0000-0000BA4E0000}"/>
    <cellStyle name="Normal 46 2 2 3 2 2 5 3" xfId="22847" xr:uid="{00000000-0005-0000-0000-0000BB4E0000}"/>
    <cellStyle name="Normal 46 2 2 3 2 2 6" xfId="33068" xr:uid="{00000000-0005-0000-0000-0000BC4E0000}"/>
    <cellStyle name="Normal 46 2 2 3 2 2 7" xfId="17834" xr:uid="{00000000-0005-0000-0000-0000BD4E0000}"/>
    <cellStyle name="Normal 46 2 2 3 2 3" xfId="3527" xr:uid="{00000000-0005-0000-0000-0000BE4E0000}"/>
    <cellStyle name="Normal 46 2 2 3 2 3 2" xfId="13601" xr:uid="{00000000-0005-0000-0000-0000BF4E0000}"/>
    <cellStyle name="Normal 46 2 2 3 2 3 2 2" xfId="43932" xr:uid="{00000000-0005-0000-0000-0000C04E0000}"/>
    <cellStyle name="Normal 46 2 2 3 2 3 2 3" xfId="28699" xr:uid="{00000000-0005-0000-0000-0000C14E0000}"/>
    <cellStyle name="Normal 46 2 2 3 2 3 3" xfId="8581" xr:uid="{00000000-0005-0000-0000-0000C24E0000}"/>
    <cellStyle name="Normal 46 2 2 3 2 3 3 2" xfId="38915" xr:uid="{00000000-0005-0000-0000-0000C34E0000}"/>
    <cellStyle name="Normal 46 2 2 3 2 3 3 3" xfId="23682" xr:uid="{00000000-0005-0000-0000-0000C44E0000}"/>
    <cellStyle name="Normal 46 2 2 3 2 3 4" xfId="33902" xr:uid="{00000000-0005-0000-0000-0000C54E0000}"/>
    <cellStyle name="Normal 46 2 2 3 2 3 5" xfId="18669" xr:uid="{00000000-0005-0000-0000-0000C64E0000}"/>
    <cellStyle name="Normal 46 2 2 3 2 4" xfId="5220" xr:uid="{00000000-0005-0000-0000-0000C74E0000}"/>
    <cellStyle name="Normal 46 2 2 3 2 4 2" xfId="15272" xr:uid="{00000000-0005-0000-0000-0000C84E0000}"/>
    <cellStyle name="Normal 46 2 2 3 2 4 2 2" xfId="45603" xr:uid="{00000000-0005-0000-0000-0000C94E0000}"/>
    <cellStyle name="Normal 46 2 2 3 2 4 2 3" xfId="30370" xr:uid="{00000000-0005-0000-0000-0000CA4E0000}"/>
    <cellStyle name="Normal 46 2 2 3 2 4 3" xfId="10252" xr:uid="{00000000-0005-0000-0000-0000CB4E0000}"/>
    <cellStyle name="Normal 46 2 2 3 2 4 3 2" xfId="40586" xr:uid="{00000000-0005-0000-0000-0000CC4E0000}"/>
    <cellStyle name="Normal 46 2 2 3 2 4 3 3" xfId="25353" xr:uid="{00000000-0005-0000-0000-0000CD4E0000}"/>
    <cellStyle name="Normal 46 2 2 3 2 4 4" xfId="35573" xr:uid="{00000000-0005-0000-0000-0000CE4E0000}"/>
    <cellStyle name="Normal 46 2 2 3 2 4 5" xfId="20340" xr:uid="{00000000-0005-0000-0000-0000CF4E0000}"/>
    <cellStyle name="Normal 46 2 2 3 2 5" xfId="11930" xr:uid="{00000000-0005-0000-0000-0000D04E0000}"/>
    <cellStyle name="Normal 46 2 2 3 2 5 2" xfId="42261" xr:uid="{00000000-0005-0000-0000-0000D14E0000}"/>
    <cellStyle name="Normal 46 2 2 3 2 5 3" xfId="27028" xr:uid="{00000000-0005-0000-0000-0000D24E0000}"/>
    <cellStyle name="Normal 46 2 2 3 2 6" xfId="6909" xr:uid="{00000000-0005-0000-0000-0000D34E0000}"/>
    <cellStyle name="Normal 46 2 2 3 2 6 2" xfId="37244" xr:uid="{00000000-0005-0000-0000-0000D44E0000}"/>
    <cellStyle name="Normal 46 2 2 3 2 6 3" xfId="22011" xr:uid="{00000000-0005-0000-0000-0000D54E0000}"/>
    <cellStyle name="Normal 46 2 2 3 2 7" xfId="32232" xr:uid="{00000000-0005-0000-0000-0000D64E0000}"/>
    <cellStyle name="Normal 46 2 2 3 2 8" xfId="16998" xr:uid="{00000000-0005-0000-0000-0000D74E0000}"/>
    <cellStyle name="Normal 46 2 2 3 3" xfId="2256" xr:uid="{00000000-0005-0000-0000-0000D84E0000}"/>
    <cellStyle name="Normal 46 2 2 3 3 2" xfId="3946" xr:uid="{00000000-0005-0000-0000-0000D94E0000}"/>
    <cellStyle name="Normal 46 2 2 3 3 2 2" xfId="14019" xr:uid="{00000000-0005-0000-0000-0000DA4E0000}"/>
    <cellStyle name="Normal 46 2 2 3 3 2 2 2" xfId="44350" xr:uid="{00000000-0005-0000-0000-0000DB4E0000}"/>
    <cellStyle name="Normal 46 2 2 3 3 2 2 3" xfId="29117" xr:uid="{00000000-0005-0000-0000-0000DC4E0000}"/>
    <cellStyle name="Normal 46 2 2 3 3 2 3" xfId="8999" xr:uid="{00000000-0005-0000-0000-0000DD4E0000}"/>
    <cellStyle name="Normal 46 2 2 3 3 2 3 2" xfId="39333" xr:uid="{00000000-0005-0000-0000-0000DE4E0000}"/>
    <cellStyle name="Normal 46 2 2 3 3 2 3 3" xfId="24100" xr:uid="{00000000-0005-0000-0000-0000DF4E0000}"/>
    <cellStyle name="Normal 46 2 2 3 3 2 4" xfId="34320" xr:uid="{00000000-0005-0000-0000-0000E04E0000}"/>
    <cellStyle name="Normal 46 2 2 3 3 2 5" xfId="19087" xr:uid="{00000000-0005-0000-0000-0000E14E0000}"/>
    <cellStyle name="Normal 46 2 2 3 3 3" xfId="5638" xr:uid="{00000000-0005-0000-0000-0000E24E0000}"/>
    <cellStyle name="Normal 46 2 2 3 3 3 2" xfId="15690" xr:uid="{00000000-0005-0000-0000-0000E34E0000}"/>
    <cellStyle name="Normal 46 2 2 3 3 3 2 2" xfId="46021" xr:uid="{00000000-0005-0000-0000-0000E44E0000}"/>
    <cellStyle name="Normal 46 2 2 3 3 3 2 3" xfId="30788" xr:uid="{00000000-0005-0000-0000-0000E54E0000}"/>
    <cellStyle name="Normal 46 2 2 3 3 3 3" xfId="10670" xr:uid="{00000000-0005-0000-0000-0000E64E0000}"/>
    <cellStyle name="Normal 46 2 2 3 3 3 3 2" xfId="41004" xr:uid="{00000000-0005-0000-0000-0000E74E0000}"/>
    <cellStyle name="Normal 46 2 2 3 3 3 3 3" xfId="25771" xr:uid="{00000000-0005-0000-0000-0000E84E0000}"/>
    <cellStyle name="Normal 46 2 2 3 3 3 4" xfId="35991" xr:uid="{00000000-0005-0000-0000-0000E94E0000}"/>
    <cellStyle name="Normal 46 2 2 3 3 3 5" xfId="20758" xr:uid="{00000000-0005-0000-0000-0000EA4E0000}"/>
    <cellStyle name="Normal 46 2 2 3 3 4" xfId="12348" xr:uid="{00000000-0005-0000-0000-0000EB4E0000}"/>
    <cellStyle name="Normal 46 2 2 3 3 4 2" xfId="42679" xr:uid="{00000000-0005-0000-0000-0000EC4E0000}"/>
    <cellStyle name="Normal 46 2 2 3 3 4 3" xfId="27446" xr:uid="{00000000-0005-0000-0000-0000ED4E0000}"/>
    <cellStyle name="Normal 46 2 2 3 3 5" xfId="7327" xr:uid="{00000000-0005-0000-0000-0000EE4E0000}"/>
    <cellStyle name="Normal 46 2 2 3 3 5 2" xfId="37662" xr:uid="{00000000-0005-0000-0000-0000EF4E0000}"/>
    <cellStyle name="Normal 46 2 2 3 3 5 3" xfId="22429" xr:uid="{00000000-0005-0000-0000-0000F04E0000}"/>
    <cellStyle name="Normal 46 2 2 3 3 6" xfId="32650" xr:uid="{00000000-0005-0000-0000-0000F14E0000}"/>
    <cellStyle name="Normal 46 2 2 3 3 7" xfId="17416" xr:uid="{00000000-0005-0000-0000-0000F24E0000}"/>
    <cellStyle name="Normal 46 2 2 3 4" xfId="3109" xr:uid="{00000000-0005-0000-0000-0000F34E0000}"/>
    <cellStyle name="Normal 46 2 2 3 4 2" xfId="13183" xr:uid="{00000000-0005-0000-0000-0000F44E0000}"/>
    <cellStyle name="Normal 46 2 2 3 4 2 2" xfId="43514" xr:uid="{00000000-0005-0000-0000-0000F54E0000}"/>
    <cellStyle name="Normal 46 2 2 3 4 2 3" xfId="28281" xr:uid="{00000000-0005-0000-0000-0000F64E0000}"/>
    <cellStyle name="Normal 46 2 2 3 4 3" xfId="8163" xr:uid="{00000000-0005-0000-0000-0000F74E0000}"/>
    <cellStyle name="Normal 46 2 2 3 4 3 2" xfId="38497" xr:uid="{00000000-0005-0000-0000-0000F84E0000}"/>
    <cellStyle name="Normal 46 2 2 3 4 3 3" xfId="23264" xr:uid="{00000000-0005-0000-0000-0000F94E0000}"/>
    <cellStyle name="Normal 46 2 2 3 4 4" xfId="33484" xr:uid="{00000000-0005-0000-0000-0000FA4E0000}"/>
    <cellStyle name="Normal 46 2 2 3 4 5" xfId="18251" xr:uid="{00000000-0005-0000-0000-0000FB4E0000}"/>
    <cellStyle name="Normal 46 2 2 3 5" xfId="4802" xr:uid="{00000000-0005-0000-0000-0000FC4E0000}"/>
    <cellStyle name="Normal 46 2 2 3 5 2" xfId="14854" xr:uid="{00000000-0005-0000-0000-0000FD4E0000}"/>
    <cellStyle name="Normal 46 2 2 3 5 2 2" xfId="45185" xr:uid="{00000000-0005-0000-0000-0000FE4E0000}"/>
    <cellStyle name="Normal 46 2 2 3 5 2 3" xfId="29952" xr:uid="{00000000-0005-0000-0000-0000FF4E0000}"/>
    <cellStyle name="Normal 46 2 2 3 5 3" xfId="9834" xr:uid="{00000000-0005-0000-0000-0000004F0000}"/>
    <cellStyle name="Normal 46 2 2 3 5 3 2" xfId="40168" xr:uid="{00000000-0005-0000-0000-0000014F0000}"/>
    <cellStyle name="Normal 46 2 2 3 5 3 3" xfId="24935" xr:uid="{00000000-0005-0000-0000-0000024F0000}"/>
    <cellStyle name="Normal 46 2 2 3 5 4" xfId="35155" xr:uid="{00000000-0005-0000-0000-0000034F0000}"/>
    <cellStyle name="Normal 46 2 2 3 5 5" xfId="19922" xr:uid="{00000000-0005-0000-0000-0000044F0000}"/>
    <cellStyle name="Normal 46 2 2 3 6" xfId="11512" xr:uid="{00000000-0005-0000-0000-0000054F0000}"/>
    <cellStyle name="Normal 46 2 2 3 6 2" xfId="41843" xr:uid="{00000000-0005-0000-0000-0000064F0000}"/>
    <cellStyle name="Normal 46 2 2 3 6 3" xfId="26610" xr:uid="{00000000-0005-0000-0000-0000074F0000}"/>
    <cellStyle name="Normal 46 2 2 3 7" xfId="6491" xr:uid="{00000000-0005-0000-0000-0000084F0000}"/>
    <cellStyle name="Normal 46 2 2 3 7 2" xfId="36826" xr:uid="{00000000-0005-0000-0000-0000094F0000}"/>
    <cellStyle name="Normal 46 2 2 3 7 3" xfId="21593" xr:uid="{00000000-0005-0000-0000-00000A4F0000}"/>
    <cellStyle name="Normal 46 2 2 3 8" xfId="31814" xr:uid="{00000000-0005-0000-0000-00000B4F0000}"/>
    <cellStyle name="Normal 46 2 2 3 9" xfId="16580" xr:uid="{00000000-0005-0000-0000-00000C4F0000}"/>
    <cellStyle name="Normal 46 2 2 4" xfId="1627" xr:uid="{00000000-0005-0000-0000-00000D4F0000}"/>
    <cellStyle name="Normal 46 2 2 4 2" xfId="2466" xr:uid="{00000000-0005-0000-0000-00000E4F0000}"/>
    <cellStyle name="Normal 46 2 2 4 2 2" xfId="4156" xr:uid="{00000000-0005-0000-0000-00000F4F0000}"/>
    <cellStyle name="Normal 46 2 2 4 2 2 2" xfId="14229" xr:uid="{00000000-0005-0000-0000-0000104F0000}"/>
    <cellStyle name="Normal 46 2 2 4 2 2 2 2" xfId="44560" xr:uid="{00000000-0005-0000-0000-0000114F0000}"/>
    <cellStyle name="Normal 46 2 2 4 2 2 2 3" xfId="29327" xr:uid="{00000000-0005-0000-0000-0000124F0000}"/>
    <cellStyle name="Normal 46 2 2 4 2 2 3" xfId="9209" xr:uid="{00000000-0005-0000-0000-0000134F0000}"/>
    <cellStyle name="Normal 46 2 2 4 2 2 3 2" xfId="39543" xr:uid="{00000000-0005-0000-0000-0000144F0000}"/>
    <cellStyle name="Normal 46 2 2 4 2 2 3 3" xfId="24310" xr:uid="{00000000-0005-0000-0000-0000154F0000}"/>
    <cellStyle name="Normal 46 2 2 4 2 2 4" xfId="34530" xr:uid="{00000000-0005-0000-0000-0000164F0000}"/>
    <cellStyle name="Normal 46 2 2 4 2 2 5" xfId="19297" xr:uid="{00000000-0005-0000-0000-0000174F0000}"/>
    <cellStyle name="Normal 46 2 2 4 2 3" xfId="5848" xr:uid="{00000000-0005-0000-0000-0000184F0000}"/>
    <cellStyle name="Normal 46 2 2 4 2 3 2" xfId="15900" xr:uid="{00000000-0005-0000-0000-0000194F0000}"/>
    <cellStyle name="Normal 46 2 2 4 2 3 2 2" xfId="46231" xr:uid="{00000000-0005-0000-0000-00001A4F0000}"/>
    <cellStyle name="Normal 46 2 2 4 2 3 2 3" xfId="30998" xr:uid="{00000000-0005-0000-0000-00001B4F0000}"/>
    <cellStyle name="Normal 46 2 2 4 2 3 3" xfId="10880" xr:uid="{00000000-0005-0000-0000-00001C4F0000}"/>
    <cellStyle name="Normal 46 2 2 4 2 3 3 2" xfId="41214" xr:uid="{00000000-0005-0000-0000-00001D4F0000}"/>
    <cellStyle name="Normal 46 2 2 4 2 3 3 3" xfId="25981" xr:uid="{00000000-0005-0000-0000-00001E4F0000}"/>
    <cellStyle name="Normal 46 2 2 4 2 3 4" xfId="36201" xr:uid="{00000000-0005-0000-0000-00001F4F0000}"/>
    <cellStyle name="Normal 46 2 2 4 2 3 5" xfId="20968" xr:uid="{00000000-0005-0000-0000-0000204F0000}"/>
    <cellStyle name="Normal 46 2 2 4 2 4" xfId="12558" xr:uid="{00000000-0005-0000-0000-0000214F0000}"/>
    <cellStyle name="Normal 46 2 2 4 2 4 2" xfId="42889" xr:uid="{00000000-0005-0000-0000-0000224F0000}"/>
    <cellStyle name="Normal 46 2 2 4 2 4 3" xfId="27656" xr:uid="{00000000-0005-0000-0000-0000234F0000}"/>
    <cellStyle name="Normal 46 2 2 4 2 5" xfId="7537" xr:uid="{00000000-0005-0000-0000-0000244F0000}"/>
    <cellStyle name="Normal 46 2 2 4 2 5 2" xfId="37872" xr:uid="{00000000-0005-0000-0000-0000254F0000}"/>
    <cellStyle name="Normal 46 2 2 4 2 5 3" xfId="22639" xr:uid="{00000000-0005-0000-0000-0000264F0000}"/>
    <cellStyle name="Normal 46 2 2 4 2 6" xfId="32860" xr:uid="{00000000-0005-0000-0000-0000274F0000}"/>
    <cellStyle name="Normal 46 2 2 4 2 7" xfId="17626" xr:uid="{00000000-0005-0000-0000-0000284F0000}"/>
    <cellStyle name="Normal 46 2 2 4 3" xfId="3319" xr:uid="{00000000-0005-0000-0000-0000294F0000}"/>
    <cellStyle name="Normal 46 2 2 4 3 2" xfId="13393" xr:uid="{00000000-0005-0000-0000-00002A4F0000}"/>
    <cellStyle name="Normal 46 2 2 4 3 2 2" xfId="43724" xr:uid="{00000000-0005-0000-0000-00002B4F0000}"/>
    <cellStyle name="Normal 46 2 2 4 3 2 3" xfId="28491" xr:uid="{00000000-0005-0000-0000-00002C4F0000}"/>
    <cellStyle name="Normal 46 2 2 4 3 3" xfId="8373" xr:uid="{00000000-0005-0000-0000-00002D4F0000}"/>
    <cellStyle name="Normal 46 2 2 4 3 3 2" xfId="38707" xr:uid="{00000000-0005-0000-0000-00002E4F0000}"/>
    <cellStyle name="Normal 46 2 2 4 3 3 3" xfId="23474" xr:uid="{00000000-0005-0000-0000-00002F4F0000}"/>
    <cellStyle name="Normal 46 2 2 4 3 4" xfId="33694" xr:uid="{00000000-0005-0000-0000-0000304F0000}"/>
    <cellStyle name="Normal 46 2 2 4 3 5" xfId="18461" xr:uid="{00000000-0005-0000-0000-0000314F0000}"/>
    <cellStyle name="Normal 46 2 2 4 4" xfId="5012" xr:uid="{00000000-0005-0000-0000-0000324F0000}"/>
    <cellStyle name="Normal 46 2 2 4 4 2" xfId="15064" xr:uid="{00000000-0005-0000-0000-0000334F0000}"/>
    <cellStyle name="Normal 46 2 2 4 4 2 2" xfId="45395" xr:uid="{00000000-0005-0000-0000-0000344F0000}"/>
    <cellStyle name="Normal 46 2 2 4 4 2 3" xfId="30162" xr:uid="{00000000-0005-0000-0000-0000354F0000}"/>
    <cellStyle name="Normal 46 2 2 4 4 3" xfId="10044" xr:uid="{00000000-0005-0000-0000-0000364F0000}"/>
    <cellStyle name="Normal 46 2 2 4 4 3 2" xfId="40378" xr:uid="{00000000-0005-0000-0000-0000374F0000}"/>
    <cellStyle name="Normal 46 2 2 4 4 3 3" xfId="25145" xr:uid="{00000000-0005-0000-0000-0000384F0000}"/>
    <cellStyle name="Normal 46 2 2 4 4 4" xfId="35365" xr:uid="{00000000-0005-0000-0000-0000394F0000}"/>
    <cellStyle name="Normal 46 2 2 4 4 5" xfId="20132" xr:uid="{00000000-0005-0000-0000-00003A4F0000}"/>
    <cellStyle name="Normal 46 2 2 4 5" xfId="11722" xr:uid="{00000000-0005-0000-0000-00003B4F0000}"/>
    <cellStyle name="Normal 46 2 2 4 5 2" xfId="42053" xr:uid="{00000000-0005-0000-0000-00003C4F0000}"/>
    <cellStyle name="Normal 46 2 2 4 5 3" xfId="26820" xr:uid="{00000000-0005-0000-0000-00003D4F0000}"/>
    <cellStyle name="Normal 46 2 2 4 6" xfId="6701" xr:uid="{00000000-0005-0000-0000-00003E4F0000}"/>
    <cellStyle name="Normal 46 2 2 4 6 2" xfId="37036" xr:uid="{00000000-0005-0000-0000-00003F4F0000}"/>
    <cellStyle name="Normal 46 2 2 4 6 3" xfId="21803" xr:uid="{00000000-0005-0000-0000-0000404F0000}"/>
    <cellStyle name="Normal 46 2 2 4 7" xfId="32024" xr:uid="{00000000-0005-0000-0000-0000414F0000}"/>
    <cellStyle name="Normal 46 2 2 4 8" xfId="16790" xr:uid="{00000000-0005-0000-0000-0000424F0000}"/>
    <cellStyle name="Normal 46 2 2 5" xfId="2048" xr:uid="{00000000-0005-0000-0000-0000434F0000}"/>
    <cellStyle name="Normal 46 2 2 5 2" xfId="3738" xr:uid="{00000000-0005-0000-0000-0000444F0000}"/>
    <cellStyle name="Normal 46 2 2 5 2 2" xfId="13811" xr:uid="{00000000-0005-0000-0000-0000454F0000}"/>
    <cellStyle name="Normal 46 2 2 5 2 2 2" xfId="44142" xr:uid="{00000000-0005-0000-0000-0000464F0000}"/>
    <cellStyle name="Normal 46 2 2 5 2 2 3" xfId="28909" xr:uid="{00000000-0005-0000-0000-0000474F0000}"/>
    <cellStyle name="Normal 46 2 2 5 2 3" xfId="8791" xr:uid="{00000000-0005-0000-0000-0000484F0000}"/>
    <cellStyle name="Normal 46 2 2 5 2 3 2" xfId="39125" xr:uid="{00000000-0005-0000-0000-0000494F0000}"/>
    <cellStyle name="Normal 46 2 2 5 2 3 3" xfId="23892" xr:uid="{00000000-0005-0000-0000-00004A4F0000}"/>
    <cellStyle name="Normal 46 2 2 5 2 4" xfId="34112" xr:uid="{00000000-0005-0000-0000-00004B4F0000}"/>
    <cellStyle name="Normal 46 2 2 5 2 5" xfId="18879" xr:uid="{00000000-0005-0000-0000-00004C4F0000}"/>
    <cellStyle name="Normal 46 2 2 5 3" xfId="5430" xr:uid="{00000000-0005-0000-0000-00004D4F0000}"/>
    <cellStyle name="Normal 46 2 2 5 3 2" xfId="15482" xr:uid="{00000000-0005-0000-0000-00004E4F0000}"/>
    <cellStyle name="Normal 46 2 2 5 3 2 2" xfId="45813" xr:uid="{00000000-0005-0000-0000-00004F4F0000}"/>
    <cellStyle name="Normal 46 2 2 5 3 2 3" xfId="30580" xr:uid="{00000000-0005-0000-0000-0000504F0000}"/>
    <cellStyle name="Normal 46 2 2 5 3 3" xfId="10462" xr:uid="{00000000-0005-0000-0000-0000514F0000}"/>
    <cellStyle name="Normal 46 2 2 5 3 3 2" xfId="40796" xr:uid="{00000000-0005-0000-0000-0000524F0000}"/>
    <cellStyle name="Normal 46 2 2 5 3 3 3" xfId="25563" xr:uid="{00000000-0005-0000-0000-0000534F0000}"/>
    <cellStyle name="Normal 46 2 2 5 3 4" xfId="35783" xr:uid="{00000000-0005-0000-0000-0000544F0000}"/>
    <cellStyle name="Normal 46 2 2 5 3 5" xfId="20550" xr:uid="{00000000-0005-0000-0000-0000554F0000}"/>
    <cellStyle name="Normal 46 2 2 5 4" xfId="12140" xr:uid="{00000000-0005-0000-0000-0000564F0000}"/>
    <cellStyle name="Normal 46 2 2 5 4 2" xfId="42471" xr:uid="{00000000-0005-0000-0000-0000574F0000}"/>
    <cellStyle name="Normal 46 2 2 5 4 3" xfId="27238" xr:uid="{00000000-0005-0000-0000-0000584F0000}"/>
    <cellStyle name="Normal 46 2 2 5 5" xfId="7119" xr:uid="{00000000-0005-0000-0000-0000594F0000}"/>
    <cellStyle name="Normal 46 2 2 5 5 2" xfId="37454" xr:uid="{00000000-0005-0000-0000-00005A4F0000}"/>
    <cellStyle name="Normal 46 2 2 5 5 3" xfId="22221" xr:uid="{00000000-0005-0000-0000-00005B4F0000}"/>
    <cellStyle name="Normal 46 2 2 5 6" xfId="32442" xr:uid="{00000000-0005-0000-0000-00005C4F0000}"/>
    <cellStyle name="Normal 46 2 2 5 7" xfId="17208" xr:uid="{00000000-0005-0000-0000-00005D4F0000}"/>
    <cellStyle name="Normal 46 2 2 6" xfId="2901" xr:uid="{00000000-0005-0000-0000-00005E4F0000}"/>
    <cellStyle name="Normal 46 2 2 6 2" xfId="12975" xr:uid="{00000000-0005-0000-0000-00005F4F0000}"/>
    <cellStyle name="Normal 46 2 2 6 2 2" xfId="43306" xr:uid="{00000000-0005-0000-0000-0000604F0000}"/>
    <cellStyle name="Normal 46 2 2 6 2 3" xfId="28073" xr:uid="{00000000-0005-0000-0000-0000614F0000}"/>
    <cellStyle name="Normal 46 2 2 6 3" xfId="7955" xr:uid="{00000000-0005-0000-0000-0000624F0000}"/>
    <cellStyle name="Normal 46 2 2 6 3 2" xfId="38289" xr:uid="{00000000-0005-0000-0000-0000634F0000}"/>
    <cellStyle name="Normal 46 2 2 6 3 3" xfId="23056" xr:uid="{00000000-0005-0000-0000-0000644F0000}"/>
    <cellStyle name="Normal 46 2 2 6 4" xfId="33276" xr:uid="{00000000-0005-0000-0000-0000654F0000}"/>
    <cellStyle name="Normal 46 2 2 6 5" xfId="18043" xr:uid="{00000000-0005-0000-0000-0000664F0000}"/>
    <cellStyle name="Normal 46 2 2 7" xfId="4594" xr:uid="{00000000-0005-0000-0000-0000674F0000}"/>
    <cellStyle name="Normal 46 2 2 7 2" xfId="14646" xr:uid="{00000000-0005-0000-0000-0000684F0000}"/>
    <cellStyle name="Normal 46 2 2 7 2 2" xfId="44977" xr:uid="{00000000-0005-0000-0000-0000694F0000}"/>
    <cellStyle name="Normal 46 2 2 7 2 3" xfId="29744" xr:uid="{00000000-0005-0000-0000-00006A4F0000}"/>
    <cellStyle name="Normal 46 2 2 7 3" xfId="9626" xr:uid="{00000000-0005-0000-0000-00006B4F0000}"/>
    <cellStyle name="Normal 46 2 2 7 3 2" xfId="39960" xr:uid="{00000000-0005-0000-0000-00006C4F0000}"/>
    <cellStyle name="Normal 46 2 2 7 3 3" xfId="24727" xr:uid="{00000000-0005-0000-0000-00006D4F0000}"/>
    <cellStyle name="Normal 46 2 2 7 4" xfId="34947" xr:uid="{00000000-0005-0000-0000-00006E4F0000}"/>
    <cellStyle name="Normal 46 2 2 7 5" xfId="19714" xr:uid="{00000000-0005-0000-0000-00006F4F0000}"/>
    <cellStyle name="Normal 46 2 2 8" xfId="11304" xr:uid="{00000000-0005-0000-0000-0000704F0000}"/>
    <cellStyle name="Normal 46 2 2 8 2" xfId="41635" xr:uid="{00000000-0005-0000-0000-0000714F0000}"/>
    <cellStyle name="Normal 46 2 2 8 3" xfId="26402" xr:uid="{00000000-0005-0000-0000-0000724F0000}"/>
    <cellStyle name="Normal 46 2 2 9" xfId="6283" xr:uid="{00000000-0005-0000-0000-0000734F0000}"/>
    <cellStyle name="Normal 46 2 2 9 2" xfId="36618" xr:uid="{00000000-0005-0000-0000-0000744F0000}"/>
    <cellStyle name="Normal 46 2 2 9 3" xfId="21385" xr:uid="{00000000-0005-0000-0000-0000754F0000}"/>
    <cellStyle name="Normal 46 2 3" xfId="1247" xr:uid="{00000000-0005-0000-0000-0000764F0000}"/>
    <cellStyle name="Normal 46 2 3 10" xfId="16424" xr:uid="{00000000-0005-0000-0000-0000774F0000}"/>
    <cellStyle name="Normal 46 2 3 2" xfId="1466" xr:uid="{00000000-0005-0000-0000-0000784F0000}"/>
    <cellStyle name="Normal 46 2 3 2 2" xfId="1887" xr:uid="{00000000-0005-0000-0000-0000794F0000}"/>
    <cellStyle name="Normal 46 2 3 2 2 2" xfId="2726" xr:uid="{00000000-0005-0000-0000-00007A4F0000}"/>
    <cellStyle name="Normal 46 2 3 2 2 2 2" xfId="4416" xr:uid="{00000000-0005-0000-0000-00007B4F0000}"/>
    <cellStyle name="Normal 46 2 3 2 2 2 2 2" xfId="14489" xr:uid="{00000000-0005-0000-0000-00007C4F0000}"/>
    <cellStyle name="Normal 46 2 3 2 2 2 2 2 2" xfId="44820" xr:uid="{00000000-0005-0000-0000-00007D4F0000}"/>
    <cellStyle name="Normal 46 2 3 2 2 2 2 2 3" xfId="29587" xr:uid="{00000000-0005-0000-0000-00007E4F0000}"/>
    <cellStyle name="Normal 46 2 3 2 2 2 2 3" xfId="9469" xr:uid="{00000000-0005-0000-0000-00007F4F0000}"/>
    <cellStyle name="Normal 46 2 3 2 2 2 2 3 2" xfId="39803" xr:uid="{00000000-0005-0000-0000-0000804F0000}"/>
    <cellStyle name="Normal 46 2 3 2 2 2 2 3 3" xfId="24570" xr:uid="{00000000-0005-0000-0000-0000814F0000}"/>
    <cellStyle name="Normal 46 2 3 2 2 2 2 4" xfId="34790" xr:uid="{00000000-0005-0000-0000-0000824F0000}"/>
    <cellStyle name="Normal 46 2 3 2 2 2 2 5" xfId="19557" xr:uid="{00000000-0005-0000-0000-0000834F0000}"/>
    <cellStyle name="Normal 46 2 3 2 2 2 3" xfId="6108" xr:uid="{00000000-0005-0000-0000-0000844F0000}"/>
    <cellStyle name="Normal 46 2 3 2 2 2 3 2" xfId="16160" xr:uid="{00000000-0005-0000-0000-0000854F0000}"/>
    <cellStyle name="Normal 46 2 3 2 2 2 3 2 2" xfId="46491" xr:uid="{00000000-0005-0000-0000-0000864F0000}"/>
    <cellStyle name="Normal 46 2 3 2 2 2 3 2 3" xfId="31258" xr:uid="{00000000-0005-0000-0000-0000874F0000}"/>
    <cellStyle name="Normal 46 2 3 2 2 2 3 3" xfId="11140" xr:uid="{00000000-0005-0000-0000-0000884F0000}"/>
    <cellStyle name="Normal 46 2 3 2 2 2 3 3 2" xfId="41474" xr:uid="{00000000-0005-0000-0000-0000894F0000}"/>
    <cellStyle name="Normal 46 2 3 2 2 2 3 3 3" xfId="26241" xr:uid="{00000000-0005-0000-0000-00008A4F0000}"/>
    <cellStyle name="Normal 46 2 3 2 2 2 3 4" xfId="36461" xr:uid="{00000000-0005-0000-0000-00008B4F0000}"/>
    <cellStyle name="Normal 46 2 3 2 2 2 3 5" xfId="21228" xr:uid="{00000000-0005-0000-0000-00008C4F0000}"/>
    <cellStyle name="Normal 46 2 3 2 2 2 4" xfId="12818" xr:uid="{00000000-0005-0000-0000-00008D4F0000}"/>
    <cellStyle name="Normal 46 2 3 2 2 2 4 2" xfId="43149" xr:uid="{00000000-0005-0000-0000-00008E4F0000}"/>
    <cellStyle name="Normal 46 2 3 2 2 2 4 3" xfId="27916" xr:uid="{00000000-0005-0000-0000-00008F4F0000}"/>
    <cellStyle name="Normal 46 2 3 2 2 2 5" xfId="7797" xr:uid="{00000000-0005-0000-0000-0000904F0000}"/>
    <cellStyle name="Normal 46 2 3 2 2 2 5 2" xfId="38132" xr:uid="{00000000-0005-0000-0000-0000914F0000}"/>
    <cellStyle name="Normal 46 2 3 2 2 2 5 3" xfId="22899" xr:uid="{00000000-0005-0000-0000-0000924F0000}"/>
    <cellStyle name="Normal 46 2 3 2 2 2 6" xfId="33120" xr:uid="{00000000-0005-0000-0000-0000934F0000}"/>
    <cellStyle name="Normal 46 2 3 2 2 2 7" xfId="17886" xr:uid="{00000000-0005-0000-0000-0000944F0000}"/>
    <cellStyle name="Normal 46 2 3 2 2 3" xfId="3579" xr:uid="{00000000-0005-0000-0000-0000954F0000}"/>
    <cellStyle name="Normal 46 2 3 2 2 3 2" xfId="13653" xr:uid="{00000000-0005-0000-0000-0000964F0000}"/>
    <cellStyle name="Normal 46 2 3 2 2 3 2 2" xfId="43984" xr:uid="{00000000-0005-0000-0000-0000974F0000}"/>
    <cellStyle name="Normal 46 2 3 2 2 3 2 3" xfId="28751" xr:uid="{00000000-0005-0000-0000-0000984F0000}"/>
    <cellStyle name="Normal 46 2 3 2 2 3 3" xfId="8633" xr:uid="{00000000-0005-0000-0000-0000994F0000}"/>
    <cellStyle name="Normal 46 2 3 2 2 3 3 2" xfId="38967" xr:uid="{00000000-0005-0000-0000-00009A4F0000}"/>
    <cellStyle name="Normal 46 2 3 2 2 3 3 3" xfId="23734" xr:uid="{00000000-0005-0000-0000-00009B4F0000}"/>
    <cellStyle name="Normal 46 2 3 2 2 3 4" xfId="33954" xr:uid="{00000000-0005-0000-0000-00009C4F0000}"/>
    <cellStyle name="Normal 46 2 3 2 2 3 5" xfId="18721" xr:uid="{00000000-0005-0000-0000-00009D4F0000}"/>
    <cellStyle name="Normal 46 2 3 2 2 4" xfId="5272" xr:uid="{00000000-0005-0000-0000-00009E4F0000}"/>
    <cellStyle name="Normal 46 2 3 2 2 4 2" xfId="15324" xr:uid="{00000000-0005-0000-0000-00009F4F0000}"/>
    <cellStyle name="Normal 46 2 3 2 2 4 2 2" xfId="45655" xr:uid="{00000000-0005-0000-0000-0000A04F0000}"/>
    <cellStyle name="Normal 46 2 3 2 2 4 2 3" xfId="30422" xr:uid="{00000000-0005-0000-0000-0000A14F0000}"/>
    <cellStyle name="Normal 46 2 3 2 2 4 3" xfId="10304" xr:uid="{00000000-0005-0000-0000-0000A24F0000}"/>
    <cellStyle name="Normal 46 2 3 2 2 4 3 2" xfId="40638" xr:uid="{00000000-0005-0000-0000-0000A34F0000}"/>
    <cellStyle name="Normal 46 2 3 2 2 4 3 3" xfId="25405" xr:uid="{00000000-0005-0000-0000-0000A44F0000}"/>
    <cellStyle name="Normal 46 2 3 2 2 4 4" xfId="35625" xr:uid="{00000000-0005-0000-0000-0000A54F0000}"/>
    <cellStyle name="Normal 46 2 3 2 2 4 5" xfId="20392" xr:uid="{00000000-0005-0000-0000-0000A64F0000}"/>
    <cellStyle name="Normal 46 2 3 2 2 5" xfId="11982" xr:uid="{00000000-0005-0000-0000-0000A74F0000}"/>
    <cellStyle name="Normal 46 2 3 2 2 5 2" xfId="42313" xr:uid="{00000000-0005-0000-0000-0000A84F0000}"/>
    <cellStyle name="Normal 46 2 3 2 2 5 3" xfId="27080" xr:uid="{00000000-0005-0000-0000-0000A94F0000}"/>
    <cellStyle name="Normal 46 2 3 2 2 6" xfId="6961" xr:uid="{00000000-0005-0000-0000-0000AA4F0000}"/>
    <cellStyle name="Normal 46 2 3 2 2 6 2" xfId="37296" xr:uid="{00000000-0005-0000-0000-0000AB4F0000}"/>
    <cellStyle name="Normal 46 2 3 2 2 6 3" xfId="22063" xr:uid="{00000000-0005-0000-0000-0000AC4F0000}"/>
    <cellStyle name="Normal 46 2 3 2 2 7" xfId="32284" xr:uid="{00000000-0005-0000-0000-0000AD4F0000}"/>
    <cellStyle name="Normal 46 2 3 2 2 8" xfId="17050" xr:uid="{00000000-0005-0000-0000-0000AE4F0000}"/>
    <cellStyle name="Normal 46 2 3 2 3" xfId="2308" xr:uid="{00000000-0005-0000-0000-0000AF4F0000}"/>
    <cellStyle name="Normal 46 2 3 2 3 2" xfId="3998" xr:uid="{00000000-0005-0000-0000-0000B04F0000}"/>
    <cellStyle name="Normal 46 2 3 2 3 2 2" xfId="14071" xr:uid="{00000000-0005-0000-0000-0000B14F0000}"/>
    <cellStyle name="Normal 46 2 3 2 3 2 2 2" xfId="44402" xr:uid="{00000000-0005-0000-0000-0000B24F0000}"/>
    <cellStyle name="Normal 46 2 3 2 3 2 2 3" xfId="29169" xr:uid="{00000000-0005-0000-0000-0000B34F0000}"/>
    <cellStyle name="Normal 46 2 3 2 3 2 3" xfId="9051" xr:uid="{00000000-0005-0000-0000-0000B44F0000}"/>
    <cellStyle name="Normal 46 2 3 2 3 2 3 2" xfId="39385" xr:uid="{00000000-0005-0000-0000-0000B54F0000}"/>
    <cellStyle name="Normal 46 2 3 2 3 2 3 3" xfId="24152" xr:uid="{00000000-0005-0000-0000-0000B64F0000}"/>
    <cellStyle name="Normal 46 2 3 2 3 2 4" xfId="34372" xr:uid="{00000000-0005-0000-0000-0000B74F0000}"/>
    <cellStyle name="Normal 46 2 3 2 3 2 5" xfId="19139" xr:uid="{00000000-0005-0000-0000-0000B84F0000}"/>
    <cellStyle name="Normal 46 2 3 2 3 3" xfId="5690" xr:uid="{00000000-0005-0000-0000-0000B94F0000}"/>
    <cellStyle name="Normal 46 2 3 2 3 3 2" xfId="15742" xr:uid="{00000000-0005-0000-0000-0000BA4F0000}"/>
    <cellStyle name="Normal 46 2 3 2 3 3 2 2" xfId="46073" xr:uid="{00000000-0005-0000-0000-0000BB4F0000}"/>
    <cellStyle name="Normal 46 2 3 2 3 3 2 3" xfId="30840" xr:uid="{00000000-0005-0000-0000-0000BC4F0000}"/>
    <cellStyle name="Normal 46 2 3 2 3 3 3" xfId="10722" xr:uid="{00000000-0005-0000-0000-0000BD4F0000}"/>
    <cellStyle name="Normal 46 2 3 2 3 3 3 2" xfId="41056" xr:uid="{00000000-0005-0000-0000-0000BE4F0000}"/>
    <cellStyle name="Normal 46 2 3 2 3 3 3 3" xfId="25823" xr:uid="{00000000-0005-0000-0000-0000BF4F0000}"/>
    <cellStyle name="Normal 46 2 3 2 3 3 4" xfId="36043" xr:uid="{00000000-0005-0000-0000-0000C04F0000}"/>
    <cellStyle name="Normal 46 2 3 2 3 3 5" xfId="20810" xr:uid="{00000000-0005-0000-0000-0000C14F0000}"/>
    <cellStyle name="Normal 46 2 3 2 3 4" xfId="12400" xr:uid="{00000000-0005-0000-0000-0000C24F0000}"/>
    <cellStyle name="Normal 46 2 3 2 3 4 2" xfId="42731" xr:uid="{00000000-0005-0000-0000-0000C34F0000}"/>
    <cellStyle name="Normal 46 2 3 2 3 4 3" xfId="27498" xr:uid="{00000000-0005-0000-0000-0000C44F0000}"/>
    <cellStyle name="Normal 46 2 3 2 3 5" xfId="7379" xr:uid="{00000000-0005-0000-0000-0000C54F0000}"/>
    <cellStyle name="Normal 46 2 3 2 3 5 2" xfId="37714" xr:uid="{00000000-0005-0000-0000-0000C64F0000}"/>
    <cellStyle name="Normal 46 2 3 2 3 5 3" xfId="22481" xr:uid="{00000000-0005-0000-0000-0000C74F0000}"/>
    <cellStyle name="Normal 46 2 3 2 3 6" xfId="32702" xr:uid="{00000000-0005-0000-0000-0000C84F0000}"/>
    <cellStyle name="Normal 46 2 3 2 3 7" xfId="17468" xr:uid="{00000000-0005-0000-0000-0000C94F0000}"/>
    <cellStyle name="Normal 46 2 3 2 4" xfId="3161" xr:uid="{00000000-0005-0000-0000-0000CA4F0000}"/>
    <cellStyle name="Normal 46 2 3 2 4 2" xfId="13235" xr:uid="{00000000-0005-0000-0000-0000CB4F0000}"/>
    <cellStyle name="Normal 46 2 3 2 4 2 2" xfId="43566" xr:uid="{00000000-0005-0000-0000-0000CC4F0000}"/>
    <cellStyle name="Normal 46 2 3 2 4 2 3" xfId="28333" xr:uid="{00000000-0005-0000-0000-0000CD4F0000}"/>
    <cellStyle name="Normal 46 2 3 2 4 3" xfId="8215" xr:uid="{00000000-0005-0000-0000-0000CE4F0000}"/>
    <cellStyle name="Normal 46 2 3 2 4 3 2" xfId="38549" xr:uid="{00000000-0005-0000-0000-0000CF4F0000}"/>
    <cellStyle name="Normal 46 2 3 2 4 3 3" xfId="23316" xr:uid="{00000000-0005-0000-0000-0000D04F0000}"/>
    <cellStyle name="Normal 46 2 3 2 4 4" xfId="33536" xr:uid="{00000000-0005-0000-0000-0000D14F0000}"/>
    <cellStyle name="Normal 46 2 3 2 4 5" xfId="18303" xr:uid="{00000000-0005-0000-0000-0000D24F0000}"/>
    <cellStyle name="Normal 46 2 3 2 5" xfId="4854" xr:uid="{00000000-0005-0000-0000-0000D34F0000}"/>
    <cellStyle name="Normal 46 2 3 2 5 2" xfId="14906" xr:uid="{00000000-0005-0000-0000-0000D44F0000}"/>
    <cellStyle name="Normal 46 2 3 2 5 2 2" xfId="45237" xr:uid="{00000000-0005-0000-0000-0000D54F0000}"/>
    <cellStyle name="Normal 46 2 3 2 5 2 3" xfId="30004" xr:uid="{00000000-0005-0000-0000-0000D64F0000}"/>
    <cellStyle name="Normal 46 2 3 2 5 3" xfId="9886" xr:uid="{00000000-0005-0000-0000-0000D74F0000}"/>
    <cellStyle name="Normal 46 2 3 2 5 3 2" xfId="40220" xr:uid="{00000000-0005-0000-0000-0000D84F0000}"/>
    <cellStyle name="Normal 46 2 3 2 5 3 3" xfId="24987" xr:uid="{00000000-0005-0000-0000-0000D94F0000}"/>
    <cellStyle name="Normal 46 2 3 2 5 4" xfId="35207" xr:uid="{00000000-0005-0000-0000-0000DA4F0000}"/>
    <cellStyle name="Normal 46 2 3 2 5 5" xfId="19974" xr:uid="{00000000-0005-0000-0000-0000DB4F0000}"/>
    <cellStyle name="Normal 46 2 3 2 6" xfId="11564" xr:uid="{00000000-0005-0000-0000-0000DC4F0000}"/>
    <cellStyle name="Normal 46 2 3 2 6 2" xfId="41895" xr:uid="{00000000-0005-0000-0000-0000DD4F0000}"/>
    <cellStyle name="Normal 46 2 3 2 6 3" xfId="26662" xr:uid="{00000000-0005-0000-0000-0000DE4F0000}"/>
    <cellStyle name="Normal 46 2 3 2 7" xfId="6543" xr:uid="{00000000-0005-0000-0000-0000DF4F0000}"/>
    <cellStyle name="Normal 46 2 3 2 7 2" xfId="36878" xr:uid="{00000000-0005-0000-0000-0000E04F0000}"/>
    <cellStyle name="Normal 46 2 3 2 7 3" xfId="21645" xr:uid="{00000000-0005-0000-0000-0000E14F0000}"/>
    <cellStyle name="Normal 46 2 3 2 8" xfId="31866" xr:uid="{00000000-0005-0000-0000-0000E24F0000}"/>
    <cellStyle name="Normal 46 2 3 2 9" xfId="16632" xr:uid="{00000000-0005-0000-0000-0000E34F0000}"/>
    <cellStyle name="Normal 46 2 3 3" xfId="1679" xr:uid="{00000000-0005-0000-0000-0000E44F0000}"/>
    <cellStyle name="Normal 46 2 3 3 2" xfId="2518" xr:uid="{00000000-0005-0000-0000-0000E54F0000}"/>
    <cellStyle name="Normal 46 2 3 3 2 2" xfId="4208" xr:uid="{00000000-0005-0000-0000-0000E64F0000}"/>
    <cellStyle name="Normal 46 2 3 3 2 2 2" xfId="14281" xr:uid="{00000000-0005-0000-0000-0000E74F0000}"/>
    <cellStyle name="Normal 46 2 3 3 2 2 2 2" xfId="44612" xr:uid="{00000000-0005-0000-0000-0000E84F0000}"/>
    <cellStyle name="Normal 46 2 3 3 2 2 2 3" xfId="29379" xr:uid="{00000000-0005-0000-0000-0000E94F0000}"/>
    <cellStyle name="Normal 46 2 3 3 2 2 3" xfId="9261" xr:uid="{00000000-0005-0000-0000-0000EA4F0000}"/>
    <cellStyle name="Normal 46 2 3 3 2 2 3 2" xfId="39595" xr:uid="{00000000-0005-0000-0000-0000EB4F0000}"/>
    <cellStyle name="Normal 46 2 3 3 2 2 3 3" xfId="24362" xr:uid="{00000000-0005-0000-0000-0000EC4F0000}"/>
    <cellStyle name="Normal 46 2 3 3 2 2 4" xfId="34582" xr:uid="{00000000-0005-0000-0000-0000ED4F0000}"/>
    <cellStyle name="Normal 46 2 3 3 2 2 5" xfId="19349" xr:uid="{00000000-0005-0000-0000-0000EE4F0000}"/>
    <cellStyle name="Normal 46 2 3 3 2 3" xfId="5900" xr:uid="{00000000-0005-0000-0000-0000EF4F0000}"/>
    <cellStyle name="Normal 46 2 3 3 2 3 2" xfId="15952" xr:uid="{00000000-0005-0000-0000-0000F04F0000}"/>
    <cellStyle name="Normal 46 2 3 3 2 3 2 2" xfId="46283" xr:uid="{00000000-0005-0000-0000-0000F14F0000}"/>
    <cellStyle name="Normal 46 2 3 3 2 3 2 3" xfId="31050" xr:uid="{00000000-0005-0000-0000-0000F24F0000}"/>
    <cellStyle name="Normal 46 2 3 3 2 3 3" xfId="10932" xr:uid="{00000000-0005-0000-0000-0000F34F0000}"/>
    <cellStyle name="Normal 46 2 3 3 2 3 3 2" xfId="41266" xr:uid="{00000000-0005-0000-0000-0000F44F0000}"/>
    <cellStyle name="Normal 46 2 3 3 2 3 3 3" xfId="26033" xr:uid="{00000000-0005-0000-0000-0000F54F0000}"/>
    <cellStyle name="Normal 46 2 3 3 2 3 4" xfId="36253" xr:uid="{00000000-0005-0000-0000-0000F64F0000}"/>
    <cellStyle name="Normal 46 2 3 3 2 3 5" xfId="21020" xr:uid="{00000000-0005-0000-0000-0000F74F0000}"/>
    <cellStyle name="Normal 46 2 3 3 2 4" xfId="12610" xr:uid="{00000000-0005-0000-0000-0000F84F0000}"/>
    <cellStyle name="Normal 46 2 3 3 2 4 2" xfId="42941" xr:uid="{00000000-0005-0000-0000-0000F94F0000}"/>
    <cellStyle name="Normal 46 2 3 3 2 4 3" xfId="27708" xr:uid="{00000000-0005-0000-0000-0000FA4F0000}"/>
    <cellStyle name="Normal 46 2 3 3 2 5" xfId="7589" xr:uid="{00000000-0005-0000-0000-0000FB4F0000}"/>
    <cellStyle name="Normal 46 2 3 3 2 5 2" xfId="37924" xr:uid="{00000000-0005-0000-0000-0000FC4F0000}"/>
    <cellStyle name="Normal 46 2 3 3 2 5 3" xfId="22691" xr:uid="{00000000-0005-0000-0000-0000FD4F0000}"/>
    <cellStyle name="Normal 46 2 3 3 2 6" xfId="32912" xr:uid="{00000000-0005-0000-0000-0000FE4F0000}"/>
    <cellStyle name="Normal 46 2 3 3 2 7" xfId="17678" xr:uid="{00000000-0005-0000-0000-0000FF4F0000}"/>
    <cellStyle name="Normal 46 2 3 3 3" xfId="3371" xr:uid="{00000000-0005-0000-0000-000000500000}"/>
    <cellStyle name="Normal 46 2 3 3 3 2" xfId="13445" xr:uid="{00000000-0005-0000-0000-000001500000}"/>
    <cellStyle name="Normal 46 2 3 3 3 2 2" xfId="43776" xr:uid="{00000000-0005-0000-0000-000002500000}"/>
    <cellStyle name="Normal 46 2 3 3 3 2 3" xfId="28543" xr:uid="{00000000-0005-0000-0000-000003500000}"/>
    <cellStyle name="Normal 46 2 3 3 3 3" xfId="8425" xr:uid="{00000000-0005-0000-0000-000004500000}"/>
    <cellStyle name="Normal 46 2 3 3 3 3 2" xfId="38759" xr:uid="{00000000-0005-0000-0000-000005500000}"/>
    <cellStyle name="Normal 46 2 3 3 3 3 3" xfId="23526" xr:uid="{00000000-0005-0000-0000-000006500000}"/>
    <cellStyle name="Normal 46 2 3 3 3 4" xfId="33746" xr:uid="{00000000-0005-0000-0000-000007500000}"/>
    <cellStyle name="Normal 46 2 3 3 3 5" xfId="18513" xr:uid="{00000000-0005-0000-0000-000008500000}"/>
    <cellStyle name="Normal 46 2 3 3 4" xfId="5064" xr:uid="{00000000-0005-0000-0000-000009500000}"/>
    <cellStyle name="Normal 46 2 3 3 4 2" xfId="15116" xr:uid="{00000000-0005-0000-0000-00000A500000}"/>
    <cellStyle name="Normal 46 2 3 3 4 2 2" xfId="45447" xr:uid="{00000000-0005-0000-0000-00000B500000}"/>
    <cellStyle name="Normal 46 2 3 3 4 2 3" xfId="30214" xr:uid="{00000000-0005-0000-0000-00000C500000}"/>
    <cellStyle name="Normal 46 2 3 3 4 3" xfId="10096" xr:uid="{00000000-0005-0000-0000-00000D500000}"/>
    <cellStyle name="Normal 46 2 3 3 4 3 2" xfId="40430" xr:uid="{00000000-0005-0000-0000-00000E500000}"/>
    <cellStyle name="Normal 46 2 3 3 4 3 3" xfId="25197" xr:uid="{00000000-0005-0000-0000-00000F500000}"/>
    <cellStyle name="Normal 46 2 3 3 4 4" xfId="35417" xr:uid="{00000000-0005-0000-0000-000010500000}"/>
    <cellStyle name="Normal 46 2 3 3 4 5" xfId="20184" xr:uid="{00000000-0005-0000-0000-000011500000}"/>
    <cellStyle name="Normal 46 2 3 3 5" xfId="11774" xr:uid="{00000000-0005-0000-0000-000012500000}"/>
    <cellStyle name="Normal 46 2 3 3 5 2" xfId="42105" xr:uid="{00000000-0005-0000-0000-000013500000}"/>
    <cellStyle name="Normal 46 2 3 3 5 3" xfId="26872" xr:uid="{00000000-0005-0000-0000-000014500000}"/>
    <cellStyle name="Normal 46 2 3 3 6" xfId="6753" xr:uid="{00000000-0005-0000-0000-000015500000}"/>
    <cellStyle name="Normal 46 2 3 3 6 2" xfId="37088" xr:uid="{00000000-0005-0000-0000-000016500000}"/>
    <cellStyle name="Normal 46 2 3 3 6 3" xfId="21855" xr:uid="{00000000-0005-0000-0000-000017500000}"/>
    <cellStyle name="Normal 46 2 3 3 7" xfId="32076" xr:uid="{00000000-0005-0000-0000-000018500000}"/>
    <cellStyle name="Normal 46 2 3 3 8" xfId="16842" xr:uid="{00000000-0005-0000-0000-000019500000}"/>
    <cellStyle name="Normal 46 2 3 4" xfId="2100" xr:uid="{00000000-0005-0000-0000-00001A500000}"/>
    <cellStyle name="Normal 46 2 3 4 2" xfId="3790" xr:uid="{00000000-0005-0000-0000-00001B500000}"/>
    <cellStyle name="Normal 46 2 3 4 2 2" xfId="13863" xr:uid="{00000000-0005-0000-0000-00001C500000}"/>
    <cellStyle name="Normal 46 2 3 4 2 2 2" xfId="44194" xr:uid="{00000000-0005-0000-0000-00001D500000}"/>
    <cellStyle name="Normal 46 2 3 4 2 2 3" xfId="28961" xr:uid="{00000000-0005-0000-0000-00001E500000}"/>
    <cellStyle name="Normal 46 2 3 4 2 3" xfId="8843" xr:uid="{00000000-0005-0000-0000-00001F500000}"/>
    <cellStyle name="Normal 46 2 3 4 2 3 2" xfId="39177" xr:uid="{00000000-0005-0000-0000-000020500000}"/>
    <cellStyle name="Normal 46 2 3 4 2 3 3" xfId="23944" xr:uid="{00000000-0005-0000-0000-000021500000}"/>
    <cellStyle name="Normal 46 2 3 4 2 4" xfId="34164" xr:uid="{00000000-0005-0000-0000-000022500000}"/>
    <cellStyle name="Normal 46 2 3 4 2 5" xfId="18931" xr:uid="{00000000-0005-0000-0000-000023500000}"/>
    <cellStyle name="Normal 46 2 3 4 3" xfId="5482" xr:uid="{00000000-0005-0000-0000-000024500000}"/>
    <cellStyle name="Normal 46 2 3 4 3 2" xfId="15534" xr:uid="{00000000-0005-0000-0000-000025500000}"/>
    <cellStyle name="Normal 46 2 3 4 3 2 2" xfId="45865" xr:uid="{00000000-0005-0000-0000-000026500000}"/>
    <cellStyle name="Normal 46 2 3 4 3 2 3" xfId="30632" xr:uid="{00000000-0005-0000-0000-000027500000}"/>
    <cellStyle name="Normal 46 2 3 4 3 3" xfId="10514" xr:uid="{00000000-0005-0000-0000-000028500000}"/>
    <cellStyle name="Normal 46 2 3 4 3 3 2" xfId="40848" xr:uid="{00000000-0005-0000-0000-000029500000}"/>
    <cellStyle name="Normal 46 2 3 4 3 3 3" xfId="25615" xr:uid="{00000000-0005-0000-0000-00002A500000}"/>
    <cellStyle name="Normal 46 2 3 4 3 4" xfId="35835" xr:uid="{00000000-0005-0000-0000-00002B500000}"/>
    <cellStyle name="Normal 46 2 3 4 3 5" xfId="20602" xr:uid="{00000000-0005-0000-0000-00002C500000}"/>
    <cellStyle name="Normal 46 2 3 4 4" xfId="12192" xr:uid="{00000000-0005-0000-0000-00002D500000}"/>
    <cellStyle name="Normal 46 2 3 4 4 2" xfId="42523" xr:uid="{00000000-0005-0000-0000-00002E500000}"/>
    <cellStyle name="Normal 46 2 3 4 4 3" xfId="27290" xr:uid="{00000000-0005-0000-0000-00002F500000}"/>
    <cellStyle name="Normal 46 2 3 4 5" xfId="7171" xr:uid="{00000000-0005-0000-0000-000030500000}"/>
    <cellStyle name="Normal 46 2 3 4 5 2" xfId="37506" xr:uid="{00000000-0005-0000-0000-000031500000}"/>
    <cellStyle name="Normal 46 2 3 4 5 3" xfId="22273" xr:uid="{00000000-0005-0000-0000-000032500000}"/>
    <cellStyle name="Normal 46 2 3 4 6" xfId="32494" xr:uid="{00000000-0005-0000-0000-000033500000}"/>
    <cellStyle name="Normal 46 2 3 4 7" xfId="17260" xr:uid="{00000000-0005-0000-0000-000034500000}"/>
    <cellStyle name="Normal 46 2 3 5" xfId="2953" xr:uid="{00000000-0005-0000-0000-000035500000}"/>
    <cellStyle name="Normal 46 2 3 5 2" xfId="13027" xr:uid="{00000000-0005-0000-0000-000036500000}"/>
    <cellStyle name="Normal 46 2 3 5 2 2" xfId="43358" xr:uid="{00000000-0005-0000-0000-000037500000}"/>
    <cellStyle name="Normal 46 2 3 5 2 3" xfId="28125" xr:uid="{00000000-0005-0000-0000-000038500000}"/>
    <cellStyle name="Normal 46 2 3 5 3" xfId="8007" xr:uid="{00000000-0005-0000-0000-000039500000}"/>
    <cellStyle name="Normal 46 2 3 5 3 2" xfId="38341" xr:uid="{00000000-0005-0000-0000-00003A500000}"/>
    <cellStyle name="Normal 46 2 3 5 3 3" xfId="23108" xr:uid="{00000000-0005-0000-0000-00003B500000}"/>
    <cellStyle name="Normal 46 2 3 5 4" xfId="33328" xr:uid="{00000000-0005-0000-0000-00003C500000}"/>
    <cellStyle name="Normal 46 2 3 5 5" xfId="18095" xr:uid="{00000000-0005-0000-0000-00003D500000}"/>
    <cellStyle name="Normal 46 2 3 6" xfId="4646" xr:uid="{00000000-0005-0000-0000-00003E500000}"/>
    <cellStyle name="Normal 46 2 3 6 2" xfId="14698" xr:uid="{00000000-0005-0000-0000-00003F500000}"/>
    <cellStyle name="Normal 46 2 3 6 2 2" xfId="45029" xr:uid="{00000000-0005-0000-0000-000040500000}"/>
    <cellStyle name="Normal 46 2 3 6 2 3" xfId="29796" xr:uid="{00000000-0005-0000-0000-000041500000}"/>
    <cellStyle name="Normal 46 2 3 6 3" xfId="9678" xr:uid="{00000000-0005-0000-0000-000042500000}"/>
    <cellStyle name="Normal 46 2 3 6 3 2" xfId="40012" xr:uid="{00000000-0005-0000-0000-000043500000}"/>
    <cellStyle name="Normal 46 2 3 6 3 3" xfId="24779" xr:uid="{00000000-0005-0000-0000-000044500000}"/>
    <cellStyle name="Normal 46 2 3 6 4" xfId="34999" xr:uid="{00000000-0005-0000-0000-000045500000}"/>
    <cellStyle name="Normal 46 2 3 6 5" xfId="19766" xr:uid="{00000000-0005-0000-0000-000046500000}"/>
    <cellStyle name="Normal 46 2 3 7" xfId="11356" xr:uid="{00000000-0005-0000-0000-000047500000}"/>
    <cellStyle name="Normal 46 2 3 7 2" xfId="41687" xr:uid="{00000000-0005-0000-0000-000048500000}"/>
    <cellStyle name="Normal 46 2 3 7 3" xfId="26454" xr:uid="{00000000-0005-0000-0000-000049500000}"/>
    <cellStyle name="Normal 46 2 3 8" xfId="6335" xr:uid="{00000000-0005-0000-0000-00004A500000}"/>
    <cellStyle name="Normal 46 2 3 8 2" xfId="36670" xr:uid="{00000000-0005-0000-0000-00004B500000}"/>
    <cellStyle name="Normal 46 2 3 8 3" xfId="21437" xr:uid="{00000000-0005-0000-0000-00004C500000}"/>
    <cellStyle name="Normal 46 2 3 9" xfId="31659" xr:uid="{00000000-0005-0000-0000-00004D500000}"/>
    <cellStyle name="Normal 46 2 4" xfId="1360" xr:uid="{00000000-0005-0000-0000-00004E500000}"/>
    <cellStyle name="Normal 46 2 4 2" xfId="1783" xr:uid="{00000000-0005-0000-0000-00004F500000}"/>
    <cellStyle name="Normal 46 2 4 2 2" xfId="2622" xr:uid="{00000000-0005-0000-0000-000050500000}"/>
    <cellStyle name="Normal 46 2 4 2 2 2" xfId="4312" xr:uid="{00000000-0005-0000-0000-000051500000}"/>
    <cellStyle name="Normal 46 2 4 2 2 2 2" xfId="14385" xr:uid="{00000000-0005-0000-0000-000052500000}"/>
    <cellStyle name="Normal 46 2 4 2 2 2 2 2" xfId="44716" xr:uid="{00000000-0005-0000-0000-000053500000}"/>
    <cellStyle name="Normal 46 2 4 2 2 2 2 3" xfId="29483" xr:uid="{00000000-0005-0000-0000-000054500000}"/>
    <cellStyle name="Normal 46 2 4 2 2 2 3" xfId="9365" xr:uid="{00000000-0005-0000-0000-000055500000}"/>
    <cellStyle name="Normal 46 2 4 2 2 2 3 2" xfId="39699" xr:uid="{00000000-0005-0000-0000-000056500000}"/>
    <cellStyle name="Normal 46 2 4 2 2 2 3 3" xfId="24466" xr:uid="{00000000-0005-0000-0000-000057500000}"/>
    <cellStyle name="Normal 46 2 4 2 2 2 4" xfId="34686" xr:uid="{00000000-0005-0000-0000-000058500000}"/>
    <cellStyle name="Normal 46 2 4 2 2 2 5" xfId="19453" xr:uid="{00000000-0005-0000-0000-000059500000}"/>
    <cellStyle name="Normal 46 2 4 2 2 3" xfId="6004" xr:uid="{00000000-0005-0000-0000-00005A500000}"/>
    <cellStyle name="Normal 46 2 4 2 2 3 2" xfId="16056" xr:uid="{00000000-0005-0000-0000-00005B500000}"/>
    <cellStyle name="Normal 46 2 4 2 2 3 2 2" xfId="46387" xr:uid="{00000000-0005-0000-0000-00005C500000}"/>
    <cellStyle name="Normal 46 2 4 2 2 3 2 3" xfId="31154" xr:uid="{00000000-0005-0000-0000-00005D500000}"/>
    <cellStyle name="Normal 46 2 4 2 2 3 3" xfId="11036" xr:uid="{00000000-0005-0000-0000-00005E500000}"/>
    <cellStyle name="Normal 46 2 4 2 2 3 3 2" xfId="41370" xr:uid="{00000000-0005-0000-0000-00005F500000}"/>
    <cellStyle name="Normal 46 2 4 2 2 3 3 3" xfId="26137" xr:uid="{00000000-0005-0000-0000-000060500000}"/>
    <cellStyle name="Normal 46 2 4 2 2 3 4" xfId="36357" xr:uid="{00000000-0005-0000-0000-000061500000}"/>
    <cellStyle name="Normal 46 2 4 2 2 3 5" xfId="21124" xr:uid="{00000000-0005-0000-0000-000062500000}"/>
    <cellStyle name="Normal 46 2 4 2 2 4" xfId="12714" xr:uid="{00000000-0005-0000-0000-000063500000}"/>
    <cellStyle name="Normal 46 2 4 2 2 4 2" xfId="43045" xr:uid="{00000000-0005-0000-0000-000064500000}"/>
    <cellStyle name="Normal 46 2 4 2 2 4 3" xfId="27812" xr:uid="{00000000-0005-0000-0000-000065500000}"/>
    <cellStyle name="Normal 46 2 4 2 2 5" xfId="7693" xr:uid="{00000000-0005-0000-0000-000066500000}"/>
    <cellStyle name="Normal 46 2 4 2 2 5 2" xfId="38028" xr:uid="{00000000-0005-0000-0000-000067500000}"/>
    <cellStyle name="Normal 46 2 4 2 2 5 3" xfId="22795" xr:uid="{00000000-0005-0000-0000-000068500000}"/>
    <cellStyle name="Normal 46 2 4 2 2 6" xfId="33016" xr:uid="{00000000-0005-0000-0000-000069500000}"/>
    <cellStyle name="Normal 46 2 4 2 2 7" xfId="17782" xr:uid="{00000000-0005-0000-0000-00006A500000}"/>
    <cellStyle name="Normal 46 2 4 2 3" xfId="3475" xr:uid="{00000000-0005-0000-0000-00006B500000}"/>
    <cellStyle name="Normal 46 2 4 2 3 2" xfId="13549" xr:uid="{00000000-0005-0000-0000-00006C500000}"/>
    <cellStyle name="Normal 46 2 4 2 3 2 2" xfId="43880" xr:uid="{00000000-0005-0000-0000-00006D500000}"/>
    <cellStyle name="Normal 46 2 4 2 3 2 3" xfId="28647" xr:uid="{00000000-0005-0000-0000-00006E500000}"/>
    <cellStyle name="Normal 46 2 4 2 3 3" xfId="8529" xr:uid="{00000000-0005-0000-0000-00006F500000}"/>
    <cellStyle name="Normal 46 2 4 2 3 3 2" xfId="38863" xr:uid="{00000000-0005-0000-0000-000070500000}"/>
    <cellStyle name="Normal 46 2 4 2 3 3 3" xfId="23630" xr:uid="{00000000-0005-0000-0000-000071500000}"/>
    <cellStyle name="Normal 46 2 4 2 3 4" xfId="33850" xr:uid="{00000000-0005-0000-0000-000072500000}"/>
    <cellStyle name="Normal 46 2 4 2 3 5" xfId="18617" xr:uid="{00000000-0005-0000-0000-000073500000}"/>
    <cellStyle name="Normal 46 2 4 2 4" xfId="5168" xr:uid="{00000000-0005-0000-0000-000074500000}"/>
    <cellStyle name="Normal 46 2 4 2 4 2" xfId="15220" xr:uid="{00000000-0005-0000-0000-000075500000}"/>
    <cellStyle name="Normal 46 2 4 2 4 2 2" xfId="45551" xr:uid="{00000000-0005-0000-0000-000076500000}"/>
    <cellStyle name="Normal 46 2 4 2 4 2 3" xfId="30318" xr:uid="{00000000-0005-0000-0000-000077500000}"/>
    <cellStyle name="Normal 46 2 4 2 4 3" xfId="10200" xr:uid="{00000000-0005-0000-0000-000078500000}"/>
    <cellStyle name="Normal 46 2 4 2 4 3 2" xfId="40534" xr:uid="{00000000-0005-0000-0000-000079500000}"/>
    <cellStyle name="Normal 46 2 4 2 4 3 3" xfId="25301" xr:uid="{00000000-0005-0000-0000-00007A500000}"/>
    <cellStyle name="Normal 46 2 4 2 4 4" xfId="35521" xr:uid="{00000000-0005-0000-0000-00007B500000}"/>
    <cellStyle name="Normal 46 2 4 2 4 5" xfId="20288" xr:uid="{00000000-0005-0000-0000-00007C500000}"/>
    <cellStyle name="Normal 46 2 4 2 5" xfId="11878" xr:uid="{00000000-0005-0000-0000-00007D500000}"/>
    <cellStyle name="Normal 46 2 4 2 5 2" xfId="42209" xr:uid="{00000000-0005-0000-0000-00007E500000}"/>
    <cellStyle name="Normal 46 2 4 2 5 3" xfId="26976" xr:uid="{00000000-0005-0000-0000-00007F500000}"/>
    <cellStyle name="Normal 46 2 4 2 6" xfId="6857" xr:uid="{00000000-0005-0000-0000-000080500000}"/>
    <cellStyle name="Normal 46 2 4 2 6 2" xfId="37192" xr:uid="{00000000-0005-0000-0000-000081500000}"/>
    <cellStyle name="Normal 46 2 4 2 6 3" xfId="21959" xr:uid="{00000000-0005-0000-0000-000082500000}"/>
    <cellStyle name="Normal 46 2 4 2 7" xfId="32180" xr:uid="{00000000-0005-0000-0000-000083500000}"/>
    <cellStyle name="Normal 46 2 4 2 8" xfId="16946" xr:uid="{00000000-0005-0000-0000-000084500000}"/>
    <cellStyle name="Normal 46 2 4 3" xfId="2204" xr:uid="{00000000-0005-0000-0000-000085500000}"/>
    <cellStyle name="Normal 46 2 4 3 2" xfId="3894" xr:uid="{00000000-0005-0000-0000-000086500000}"/>
    <cellStyle name="Normal 46 2 4 3 2 2" xfId="13967" xr:uid="{00000000-0005-0000-0000-000087500000}"/>
    <cellStyle name="Normal 46 2 4 3 2 2 2" xfId="44298" xr:uid="{00000000-0005-0000-0000-000088500000}"/>
    <cellStyle name="Normal 46 2 4 3 2 2 3" xfId="29065" xr:uid="{00000000-0005-0000-0000-000089500000}"/>
    <cellStyle name="Normal 46 2 4 3 2 3" xfId="8947" xr:uid="{00000000-0005-0000-0000-00008A500000}"/>
    <cellStyle name="Normal 46 2 4 3 2 3 2" xfId="39281" xr:uid="{00000000-0005-0000-0000-00008B500000}"/>
    <cellStyle name="Normal 46 2 4 3 2 3 3" xfId="24048" xr:uid="{00000000-0005-0000-0000-00008C500000}"/>
    <cellStyle name="Normal 46 2 4 3 2 4" xfId="34268" xr:uid="{00000000-0005-0000-0000-00008D500000}"/>
    <cellStyle name="Normal 46 2 4 3 2 5" xfId="19035" xr:uid="{00000000-0005-0000-0000-00008E500000}"/>
    <cellStyle name="Normal 46 2 4 3 3" xfId="5586" xr:uid="{00000000-0005-0000-0000-00008F500000}"/>
    <cellStyle name="Normal 46 2 4 3 3 2" xfId="15638" xr:uid="{00000000-0005-0000-0000-000090500000}"/>
    <cellStyle name="Normal 46 2 4 3 3 2 2" xfId="45969" xr:uid="{00000000-0005-0000-0000-000091500000}"/>
    <cellStyle name="Normal 46 2 4 3 3 2 3" xfId="30736" xr:uid="{00000000-0005-0000-0000-000092500000}"/>
    <cellStyle name="Normal 46 2 4 3 3 3" xfId="10618" xr:uid="{00000000-0005-0000-0000-000093500000}"/>
    <cellStyle name="Normal 46 2 4 3 3 3 2" xfId="40952" xr:uid="{00000000-0005-0000-0000-000094500000}"/>
    <cellStyle name="Normal 46 2 4 3 3 3 3" xfId="25719" xr:uid="{00000000-0005-0000-0000-000095500000}"/>
    <cellStyle name="Normal 46 2 4 3 3 4" xfId="35939" xr:uid="{00000000-0005-0000-0000-000096500000}"/>
    <cellStyle name="Normal 46 2 4 3 3 5" xfId="20706" xr:uid="{00000000-0005-0000-0000-000097500000}"/>
    <cellStyle name="Normal 46 2 4 3 4" xfId="12296" xr:uid="{00000000-0005-0000-0000-000098500000}"/>
    <cellStyle name="Normal 46 2 4 3 4 2" xfId="42627" xr:uid="{00000000-0005-0000-0000-000099500000}"/>
    <cellStyle name="Normal 46 2 4 3 4 3" xfId="27394" xr:uid="{00000000-0005-0000-0000-00009A500000}"/>
    <cellStyle name="Normal 46 2 4 3 5" xfId="7275" xr:uid="{00000000-0005-0000-0000-00009B500000}"/>
    <cellStyle name="Normal 46 2 4 3 5 2" xfId="37610" xr:uid="{00000000-0005-0000-0000-00009C500000}"/>
    <cellStyle name="Normal 46 2 4 3 5 3" xfId="22377" xr:uid="{00000000-0005-0000-0000-00009D500000}"/>
    <cellStyle name="Normal 46 2 4 3 6" xfId="32598" xr:uid="{00000000-0005-0000-0000-00009E500000}"/>
    <cellStyle name="Normal 46 2 4 3 7" xfId="17364" xr:uid="{00000000-0005-0000-0000-00009F500000}"/>
    <cellStyle name="Normal 46 2 4 4" xfId="3057" xr:uid="{00000000-0005-0000-0000-0000A0500000}"/>
    <cellStyle name="Normal 46 2 4 4 2" xfId="13131" xr:uid="{00000000-0005-0000-0000-0000A1500000}"/>
    <cellStyle name="Normal 46 2 4 4 2 2" xfId="43462" xr:uid="{00000000-0005-0000-0000-0000A2500000}"/>
    <cellStyle name="Normal 46 2 4 4 2 3" xfId="28229" xr:uid="{00000000-0005-0000-0000-0000A3500000}"/>
    <cellStyle name="Normal 46 2 4 4 3" xfId="8111" xr:uid="{00000000-0005-0000-0000-0000A4500000}"/>
    <cellStyle name="Normal 46 2 4 4 3 2" xfId="38445" xr:uid="{00000000-0005-0000-0000-0000A5500000}"/>
    <cellStyle name="Normal 46 2 4 4 3 3" xfId="23212" xr:uid="{00000000-0005-0000-0000-0000A6500000}"/>
    <cellStyle name="Normal 46 2 4 4 4" xfId="33432" xr:uid="{00000000-0005-0000-0000-0000A7500000}"/>
    <cellStyle name="Normal 46 2 4 4 5" xfId="18199" xr:uid="{00000000-0005-0000-0000-0000A8500000}"/>
    <cellStyle name="Normal 46 2 4 5" xfId="4750" xr:uid="{00000000-0005-0000-0000-0000A9500000}"/>
    <cellStyle name="Normal 46 2 4 5 2" xfId="14802" xr:uid="{00000000-0005-0000-0000-0000AA500000}"/>
    <cellStyle name="Normal 46 2 4 5 2 2" xfId="45133" xr:uid="{00000000-0005-0000-0000-0000AB500000}"/>
    <cellStyle name="Normal 46 2 4 5 2 3" xfId="29900" xr:uid="{00000000-0005-0000-0000-0000AC500000}"/>
    <cellStyle name="Normal 46 2 4 5 3" xfId="9782" xr:uid="{00000000-0005-0000-0000-0000AD500000}"/>
    <cellStyle name="Normal 46 2 4 5 3 2" xfId="40116" xr:uid="{00000000-0005-0000-0000-0000AE500000}"/>
    <cellStyle name="Normal 46 2 4 5 3 3" xfId="24883" xr:uid="{00000000-0005-0000-0000-0000AF500000}"/>
    <cellStyle name="Normal 46 2 4 5 4" xfId="35103" xr:uid="{00000000-0005-0000-0000-0000B0500000}"/>
    <cellStyle name="Normal 46 2 4 5 5" xfId="19870" xr:uid="{00000000-0005-0000-0000-0000B1500000}"/>
    <cellStyle name="Normal 46 2 4 6" xfId="11460" xr:uid="{00000000-0005-0000-0000-0000B2500000}"/>
    <cellStyle name="Normal 46 2 4 6 2" xfId="41791" xr:uid="{00000000-0005-0000-0000-0000B3500000}"/>
    <cellStyle name="Normal 46 2 4 6 3" xfId="26558" xr:uid="{00000000-0005-0000-0000-0000B4500000}"/>
    <cellStyle name="Normal 46 2 4 7" xfId="6439" xr:uid="{00000000-0005-0000-0000-0000B5500000}"/>
    <cellStyle name="Normal 46 2 4 7 2" xfId="36774" xr:uid="{00000000-0005-0000-0000-0000B6500000}"/>
    <cellStyle name="Normal 46 2 4 7 3" xfId="21541" xr:uid="{00000000-0005-0000-0000-0000B7500000}"/>
    <cellStyle name="Normal 46 2 4 8" xfId="31762" xr:uid="{00000000-0005-0000-0000-0000B8500000}"/>
    <cellStyle name="Normal 46 2 4 9" xfId="16528" xr:uid="{00000000-0005-0000-0000-0000B9500000}"/>
    <cellStyle name="Normal 46 2 5" xfId="1573" xr:uid="{00000000-0005-0000-0000-0000BA500000}"/>
    <cellStyle name="Normal 46 2 5 2" xfId="2414" xr:uid="{00000000-0005-0000-0000-0000BB500000}"/>
    <cellStyle name="Normal 46 2 5 2 2" xfId="4104" xr:uid="{00000000-0005-0000-0000-0000BC500000}"/>
    <cellStyle name="Normal 46 2 5 2 2 2" xfId="14177" xr:uid="{00000000-0005-0000-0000-0000BD500000}"/>
    <cellStyle name="Normal 46 2 5 2 2 2 2" xfId="44508" xr:uid="{00000000-0005-0000-0000-0000BE500000}"/>
    <cellStyle name="Normal 46 2 5 2 2 2 3" xfId="29275" xr:uid="{00000000-0005-0000-0000-0000BF500000}"/>
    <cellStyle name="Normal 46 2 5 2 2 3" xfId="9157" xr:uid="{00000000-0005-0000-0000-0000C0500000}"/>
    <cellStyle name="Normal 46 2 5 2 2 3 2" xfId="39491" xr:uid="{00000000-0005-0000-0000-0000C1500000}"/>
    <cellStyle name="Normal 46 2 5 2 2 3 3" xfId="24258" xr:uid="{00000000-0005-0000-0000-0000C2500000}"/>
    <cellStyle name="Normal 46 2 5 2 2 4" xfId="34478" xr:uid="{00000000-0005-0000-0000-0000C3500000}"/>
    <cellStyle name="Normal 46 2 5 2 2 5" xfId="19245" xr:uid="{00000000-0005-0000-0000-0000C4500000}"/>
    <cellStyle name="Normal 46 2 5 2 3" xfId="5796" xr:uid="{00000000-0005-0000-0000-0000C5500000}"/>
    <cellStyle name="Normal 46 2 5 2 3 2" xfId="15848" xr:uid="{00000000-0005-0000-0000-0000C6500000}"/>
    <cellStyle name="Normal 46 2 5 2 3 2 2" xfId="46179" xr:uid="{00000000-0005-0000-0000-0000C7500000}"/>
    <cellStyle name="Normal 46 2 5 2 3 2 3" xfId="30946" xr:uid="{00000000-0005-0000-0000-0000C8500000}"/>
    <cellStyle name="Normal 46 2 5 2 3 3" xfId="10828" xr:uid="{00000000-0005-0000-0000-0000C9500000}"/>
    <cellStyle name="Normal 46 2 5 2 3 3 2" xfId="41162" xr:uid="{00000000-0005-0000-0000-0000CA500000}"/>
    <cellStyle name="Normal 46 2 5 2 3 3 3" xfId="25929" xr:uid="{00000000-0005-0000-0000-0000CB500000}"/>
    <cellStyle name="Normal 46 2 5 2 3 4" xfId="36149" xr:uid="{00000000-0005-0000-0000-0000CC500000}"/>
    <cellStyle name="Normal 46 2 5 2 3 5" xfId="20916" xr:uid="{00000000-0005-0000-0000-0000CD500000}"/>
    <cellStyle name="Normal 46 2 5 2 4" xfId="12506" xr:uid="{00000000-0005-0000-0000-0000CE500000}"/>
    <cellStyle name="Normal 46 2 5 2 4 2" xfId="42837" xr:uid="{00000000-0005-0000-0000-0000CF500000}"/>
    <cellStyle name="Normal 46 2 5 2 4 3" xfId="27604" xr:uid="{00000000-0005-0000-0000-0000D0500000}"/>
    <cellStyle name="Normal 46 2 5 2 5" xfId="7485" xr:uid="{00000000-0005-0000-0000-0000D1500000}"/>
    <cellStyle name="Normal 46 2 5 2 5 2" xfId="37820" xr:uid="{00000000-0005-0000-0000-0000D2500000}"/>
    <cellStyle name="Normal 46 2 5 2 5 3" xfId="22587" xr:uid="{00000000-0005-0000-0000-0000D3500000}"/>
    <cellStyle name="Normal 46 2 5 2 6" xfId="32808" xr:uid="{00000000-0005-0000-0000-0000D4500000}"/>
    <cellStyle name="Normal 46 2 5 2 7" xfId="17574" xr:uid="{00000000-0005-0000-0000-0000D5500000}"/>
    <cellStyle name="Normal 46 2 5 3" xfId="3267" xr:uid="{00000000-0005-0000-0000-0000D6500000}"/>
    <cellStyle name="Normal 46 2 5 3 2" xfId="13341" xr:uid="{00000000-0005-0000-0000-0000D7500000}"/>
    <cellStyle name="Normal 46 2 5 3 2 2" xfId="43672" xr:uid="{00000000-0005-0000-0000-0000D8500000}"/>
    <cellStyle name="Normal 46 2 5 3 2 3" xfId="28439" xr:uid="{00000000-0005-0000-0000-0000D9500000}"/>
    <cellStyle name="Normal 46 2 5 3 3" xfId="8321" xr:uid="{00000000-0005-0000-0000-0000DA500000}"/>
    <cellStyle name="Normal 46 2 5 3 3 2" xfId="38655" xr:uid="{00000000-0005-0000-0000-0000DB500000}"/>
    <cellStyle name="Normal 46 2 5 3 3 3" xfId="23422" xr:uid="{00000000-0005-0000-0000-0000DC500000}"/>
    <cellStyle name="Normal 46 2 5 3 4" xfId="33642" xr:uid="{00000000-0005-0000-0000-0000DD500000}"/>
    <cellStyle name="Normal 46 2 5 3 5" xfId="18409" xr:uid="{00000000-0005-0000-0000-0000DE500000}"/>
    <cellStyle name="Normal 46 2 5 4" xfId="4960" xr:uid="{00000000-0005-0000-0000-0000DF500000}"/>
    <cellStyle name="Normal 46 2 5 4 2" xfId="15012" xr:uid="{00000000-0005-0000-0000-0000E0500000}"/>
    <cellStyle name="Normal 46 2 5 4 2 2" xfId="45343" xr:uid="{00000000-0005-0000-0000-0000E1500000}"/>
    <cellStyle name="Normal 46 2 5 4 2 3" xfId="30110" xr:uid="{00000000-0005-0000-0000-0000E2500000}"/>
    <cellStyle name="Normal 46 2 5 4 3" xfId="9992" xr:uid="{00000000-0005-0000-0000-0000E3500000}"/>
    <cellStyle name="Normal 46 2 5 4 3 2" xfId="40326" xr:uid="{00000000-0005-0000-0000-0000E4500000}"/>
    <cellStyle name="Normal 46 2 5 4 3 3" xfId="25093" xr:uid="{00000000-0005-0000-0000-0000E5500000}"/>
    <cellStyle name="Normal 46 2 5 4 4" xfId="35313" xr:uid="{00000000-0005-0000-0000-0000E6500000}"/>
    <cellStyle name="Normal 46 2 5 4 5" xfId="20080" xr:uid="{00000000-0005-0000-0000-0000E7500000}"/>
    <cellStyle name="Normal 46 2 5 5" xfId="11670" xr:uid="{00000000-0005-0000-0000-0000E8500000}"/>
    <cellStyle name="Normal 46 2 5 5 2" xfId="42001" xr:uid="{00000000-0005-0000-0000-0000E9500000}"/>
    <cellStyle name="Normal 46 2 5 5 3" xfId="26768" xr:uid="{00000000-0005-0000-0000-0000EA500000}"/>
    <cellStyle name="Normal 46 2 5 6" xfId="6649" xr:uid="{00000000-0005-0000-0000-0000EB500000}"/>
    <cellStyle name="Normal 46 2 5 6 2" xfId="36984" xr:uid="{00000000-0005-0000-0000-0000EC500000}"/>
    <cellStyle name="Normal 46 2 5 6 3" xfId="21751" xr:uid="{00000000-0005-0000-0000-0000ED500000}"/>
    <cellStyle name="Normal 46 2 5 7" xfId="31972" xr:uid="{00000000-0005-0000-0000-0000EE500000}"/>
    <cellStyle name="Normal 46 2 5 8" xfId="16738" xr:uid="{00000000-0005-0000-0000-0000EF500000}"/>
    <cellStyle name="Normal 46 2 6" xfId="1994" xr:uid="{00000000-0005-0000-0000-0000F0500000}"/>
    <cellStyle name="Normal 46 2 6 2" xfId="3686" xr:uid="{00000000-0005-0000-0000-0000F1500000}"/>
    <cellStyle name="Normal 46 2 6 2 2" xfId="13759" xr:uid="{00000000-0005-0000-0000-0000F2500000}"/>
    <cellStyle name="Normal 46 2 6 2 2 2" xfId="44090" xr:uid="{00000000-0005-0000-0000-0000F3500000}"/>
    <cellStyle name="Normal 46 2 6 2 2 3" xfId="28857" xr:uid="{00000000-0005-0000-0000-0000F4500000}"/>
    <cellStyle name="Normal 46 2 6 2 3" xfId="8739" xr:uid="{00000000-0005-0000-0000-0000F5500000}"/>
    <cellStyle name="Normal 46 2 6 2 3 2" xfId="39073" xr:uid="{00000000-0005-0000-0000-0000F6500000}"/>
    <cellStyle name="Normal 46 2 6 2 3 3" xfId="23840" xr:uid="{00000000-0005-0000-0000-0000F7500000}"/>
    <cellStyle name="Normal 46 2 6 2 4" xfId="34060" xr:uid="{00000000-0005-0000-0000-0000F8500000}"/>
    <cellStyle name="Normal 46 2 6 2 5" xfId="18827" xr:uid="{00000000-0005-0000-0000-0000F9500000}"/>
    <cellStyle name="Normal 46 2 6 3" xfId="5378" xr:uid="{00000000-0005-0000-0000-0000FA500000}"/>
    <cellStyle name="Normal 46 2 6 3 2" xfId="15430" xr:uid="{00000000-0005-0000-0000-0000FB500000}"/>
    <cellStyle name="Normal 46 2 6 3 2 2" xfId="45761" xr:uid="{00000000-0005-0000-0000-0000FC500000}"/>
    <cellStyle name="Normal 46 2 6 3 2 3" xfId="30528" xr:uid="{00000000-0005-0000-0000-0000FD500000}"/>
    <cellStyle name="Normal 46 2 6 3 3" xfId="10410" xr:uid="{00000000-0005-0000-0000-0000FE500000}"/>
    <cellStyle name="Normal 46 2 6 3 3 2" xfId="40744" xr:uid="{00000000-0005-0000-0000-0000FF500000}"/>
    <cellStyle name="Normal 46 2 6 3 3 3" xfId="25511" xr:uid="{00000000-0005-0000-0000-000000510000}"/>
    <cellStyle name="Normal 46 2 6 3 4" xfId="35731" xr:uid="{00000000-0005-0000-0000-000001510000}"/>
    <cellStyle name="Normal 46 2 6 3 5" xfId="20498" xr:uid="{00000000-0005-0000-0000-000002510000}"/>
    <cellStyle name="Normal 46 2 6 4" xfId="12088" xr:uid="{00000000-0005-0000-0000-000003510000}"/>
    <cellStyle name="Normal 46 2 6 4 2" xfId="42419" xr:uid="{00000000-0005-0000-0000-000004510000}"/>
    <cellStyle name="Normal 46 2 6 4 3" xfId="27186" xr:uid="{00000000-0005-0000-0000-000005510000}"/>
    <cellStyle name="Normal 46 2 6 5" xfId="7067" xr:uid="{00000000-0005-0000-0000-000006510000}"/>
    <cellStyle name="Normal 46 2 6 5 2" xfId="37402" xr:uid="{00000000-0005-0000-0000-000007510000}"/>
    <cellStyle name="Normal 46 2 6 5 3" xfId="22169" xr:uid="{00000000-0005-0000-0000-000008510000}"/>
    <cellStyle name="Normal 46 2 6 6" xfId="32390" xr:uid="{00000000-0005-0000-0000-000009510000}"/>
    <cellStyle name="Normal 46 2 6 7" xfId="17156" xr:uid="{00000000-0005-0000-0000-00000A510000}"/>
    <cellStyle name="Normal 46 2 7" xfId="2845" xr:uid="{00000000-0005-0000-0000-00000B510000}"/>
    <cellStyle name="Normal 46 2 7 2" xfId="12923" xr:uid="{00000000-0005-0000-0000-00000C510000}"/>
    <cellStyle name="Normal 46 2 7 2 2" xfId="43254" xr:uid="{00000000-0005-0000-0000-00000D510000}"/>
    <cellStyle name="Normal 46 2 7 2 3" xfId="28021" xr:uid="{00000000-0005-0000-0000-00000E510000}"/>
    <cellStyle name="Normal 46 2 7 3" xfId="7903" xr:uid="{00000000-0005-0000-0000-00000F510000}"/>
    <cellStyle name="Normal 46 2 7 3 2" xfId="38237" xr:uid="{00000000-0005-0000-0000-000010510000}"/>
    <cellStyle name="Normal 46 2 7 3 3" xfId="23004" xr:uid="{00000000-0005-0000-0000-000011510000}"/>
    <cellStyle name="Normal 46 2 7 4" xfId="33224" xr:uid="{00000000-0005-0000-0000-000012510000}"/>
    <cellStyle name="Normal 46 2 7 5" xfId="17991" xr:uid="{00000000-0005-0000-0000-000013510000}"/>
    <cellStyle name="Normal 46 2 8" xfId="4539" xr:uid="{00000000-0005-0000-0000-000014510000}"/>
    <cellStyle name="Normal 46 2 8 2" xfId="14594" xr:uid="{00000000-0005-0000-0000-000015510000}"/>
    <cellStyle name="Normal 46 2 8 2 2" xfId="44925" xr:uid="{00000000-0005-0000-0000-000016510000}"/>
    <cellStyle name="Normal 46 2 8 2 3" xfId="29692" xr:uid="{00000000-0005-0000-0000-000017510000}"/>
    <cellStyle name="Normal 46 2 8 3" xfId="9574" xr:uid="{00000000-0005-0000-0000-000018510000}"/>
    <cellStyle name="Normal 46 2 8 3 2" xfId="39908" xr:uid="{00000000-0005-0000-0000-000019510000}"/>
    <cellStyle name="Normal 46 2 8 3 3" xfId="24675" xr:uid="{00000000-0005-0000-0000-00001A510000}"/>
    <cellStyle name="Normal 46 2 8 4" xfId="34895" xr:uid="{00000000-0005-0000-0000-00001B510000}"/>
    <cellStyle name="Normal 46 2 8 5" xfId="19662" xr:uid="{00000000-0005-0000-0000-00001C510000}"/>
    <cellStyle name="Normal 46 2 9" xfId="11250" xr:uid="{00000000-0005-0000-0000-00001D510000}"/>
    <cellStyle name="Normal 46 2 9 2" xfId="41583" xr:uid="{00000000-0005-0000-0000-00001E510000}"/>
    <cellStyle name="Normal 46 2 9 3" xfId="26350" xr:uid="{00000000-0005-0000-0000-00001F510000}"/>
    <cellStyle name="Normal 47" xfId="367" xr:uid="{00000000-0005-0000-0000-000020510000}"/>
    <cellStyle name="Normal 47 2" xfId="867" xr:uid="{00000000-0005-0000-0000-000021510000}"/>
    <cellStyle name="Normal 47 2 10" xfId="6230" xr:uid="{00000000-0005-0000-0000-000022510000}"/>
    <cellStyle name="Normal 47 2 10 2" xfId="36567" xr:uid="{00000000-0005-0000-0000-000023510000}"/>
    <cellStyle name="Normal 47 2 10 3" xfId="21334" xr:uid="{00000000-0005-0000-0000-000024510000}"/>
    <cellStyle name="Normal 47 2 11" xfId="31558" xr:uid="{00000000-0005-0000-0000-000025510000}"/>
    <cellStyle name="Normal 47 2 12" xfId="16319" xr:uid="{00000000-0005-0000-0000-000026510000}"/>
    <cellStyle name="Normal 47 2 2" xfId="1194" xr:uid="{00000000-0005-0000-0000-000027510000}"/>
    <cellStyle name="Normal 47 2 2 10" xfId="31610" xr:uid="{00000000-0005-0000-0000-000028510000}"/>
    <cellStyle name="Normal 47 2 2 11" xfId="16373" xr:uid="{00000000-0005-0000-0000-000029510000}"/>
    <cellStyle name="Normal 47 2 2 2" xfId="1302" xr:uid="{00000000-0005-0000-0000-00002A510000}"/>
    <cellStyle name="Normal 47 2 2 2 10" xfId="16477" xr:uid="{00000000-0005-0000-0000-00002B510000}"/>
    <cellStyle name="Normal 47 2 2 2 2" xfId="1519" xr:uid="{00000000-0005-0000-0000-00002C510000}"/>
    <cellStyle name="Normal 47 2 2 2 2 2" xfId="1940" xr:uid="{00000000-0005-0000-0000-00002D510000}"/>
    <cellStyle name="Normal 47 2 2 2 2 2 2" xfId="2779" xr:uid="{00000000-0005-0000-0000-00002E510000}"/>
    <cellStyle name="Normal 47 2 2 2 2 2 2 2" xfId="4469" xr:uid="{00000000-0005-0000-0000-00002F510000}"/>
    <cellStyle name="Normal 47 2 2 2 2 2 2 2 2" xfId="14542" xr:uid="{00000000-0005-0000-0000-000030510000}"/>
    <cellStyle name="Normal 47 2 2 2 2 2 2 2 2 2" xfId="44873" xr:uid="{00000000-0005-0000-0000-000031510000}"/>
    <cellStyle name="Normal 47 2 2 2 2 2 2 2 2 3" xfId="29640" xr:uid="{00000000-0005-0000-0000-000032510000}"/>
    <cellStyle name="Normal 47 2 2 2 2 2 2 2 3" xfId="9522" xr:uid="{00000000-0005-0000-0000-000033510000}"/>
    <cellStyle name="Normal 47 2 2 2 2 2 2 2 3 2" xfId="39856" xr:uid="{00000000-0005-0000-0000-000034510000}"/>
    <cellStyle name="Normal 47 2 2 2 2 2 2 2 3 3" xfId="24623" xr:uid="{00000000-0005-0000-0000-000035510000}"/>
    <cellStyle name="Normal 47 2 2 2 2 2 2 2 4" xfId="34843" xr:uid="{00000000-0005-0000-0000-000036510000}"/>
    <cellStyle name="Normal 47 2 2 2 2 2 2 2 5" xfId="19610" xr:uid="{00000000-0005-0000-0000-000037510000}"/>
    <cellStyle name="Normal 47 2 2 2 2 2 2 3" xfId="6161" xr:uid="{00000000-0005-0000-0000-000038510000}"/>
    <cellStyle name="Normal 47 2 2 2 2 2 2 3 2" xfId="16213" xr:uid="{00000000-0005-0000-0000-000039510000}"/>
    <cellStyle name="Normal 47 2 2 2 2 2 2 3 2 2" xfId="46544" xr:uid="{00000000-0005-0000-0000-00003A510000}"/>
    <cellStyle name="Normal 47 2 2 2 2 2 2 3 2 3" xfId="31311" xr:uid="{00000000-0005-0000-0000-00003B510000}"/>
    <cellStyle name="Normal 47 2 2 2 2 2 2 3 3" xfId="11193" xr:uid="{00000000-0005-0000-0000-00003C510000}"/>
    <cellStyle name="Normal 47 2 2 2 2 2 2 3 3 2" xfId="41527" xr:uid="{00000000-0005-0000-0000-00003D510000}"/>
    <cellStyle name="Normal 47 2 2 2 2 2 2 3 3 3" xfId="26294" xr:uid="{00000000-0005-0000-0000-00003E510000}"/>
    <cellStyle name="Normal 47 2 2 2 2 2 2 3 4" xfId="36514" xr:uid="{00000000-0005-0000-0000-00003F510000}"/>
    <cellStyle name="Normal 47 2 2 2 2 2 2 3 5" xfId="21281" xr:uid="{00000000-0005-0000-0000-000040510000}"/>
    <cellStyle name="Normal 47 2 2 2 2 2 2 4" xfId="12871" xr:uid="{00000000-0005-0000-0000-000041510000}"/>
    <cellStyle name="Normal 47 2 2 2 2 2 2 4 2" xfId="43202" xr:uid="{00000000-0005-0000-0000-000042510000}"/>
    <cellStyle name="Normal 47 2 2 2 2 2 2 4 3" xfId="27969" xr:uid="{00000000-0005-0000-0000-000043510000}"/>
    <cellStyle name="Normal 47 2 2 2 2 2 2 5" xfId="7850" xr:uid="{00000000-0005-0000-0000-000044510000}"/>
    <cellStyle name="Normal 47 2 2 2 2 2 2 5 2" xfId="38185" xr:uid="{00000000-0005-0000-0000-000045510000}"/>
    <cellStyle name="Normal 47 2 2 2 2 2 2 5 3" xfId="22952" xr:uid="{00000000-0005-0000-0000-000046510000}"/>
    <cellStyle name="Normal 47 2 2 2 2 2 2 6" xfId="33173" xr:uid="{00000000-0005-0000-0000-000047510000}"/>
    <cellStyle name="Normal 47 2 2 2 2 2 2 7" xfId="17939" xr:uid="{00000000-0005-0000-0000-000048510000}"/>
    <cellStyle name="Normal 47 2 2 2 2 2 3" xfId="3632" xr:uid="{00000000-0005-0000-0000-000049510000}"/>
    <cellStyle name="Normal 47 2 2 2 2 2 3 2" xfId="13706" xr:uid="{00000000-0005-0000-0000-00004A510000}"/>
    <cellStyle name="Normal 47 2 2 2 2 2 3 2 2" xfId="44037" xr:uid="{00000000-0005-0000-0000-00004B510000}"/>
    <cellStyle name="Normal 47 2 2 2 2 2 3 2 3" xfId="28804" xr:uid="{00000000-0005-0000-0000-00004C510000}"/>
    <cellStyle name="Normal 47 2 2 2 2 2 3 3" xfId="8686" xr:uid="{00000000-0005-0000-0000-00004D510000}"/>
    <cellStyle name="Normal 47 2 2 2 2 2 3 3 2" xfId="39020" xr:uid="{00000000-0005-0000-0000-00004E510000}"/>
    <cellStyle name="Normal 47 2 2 2 2 2 3 3 3" xfId="23787" xr:uid="{00000000-0005-0000-0000-00004F510000}"/>
    <cellStyle name="Normal 47 2 2 2 2 2 3 4" xfId="34007" xr:uid="{00000000-0005-0000-0000-000050510000}"/>
    <cellStyle name="Normal 47 2 2 2 2 2 3 5" xfId="18774" xr:uid="{00000000-0005-0000-0000-000051510000}"/>
    <cellStyle name="Normal 47 2 2 2 2 2 4" xfId="5325" xr:uid="{00000000-0005-0000-0000-000052510000}"/>
    <cellStyle name="Normal 47 2 2 2 2 2 4 2" xfId="15377" xr:uid="{00000000-0005-0000-0000-000053510000}"/>
    <cellStyle name="Normal 47 2 2 2 2 2 4 2 2" xfId="45708" xr:uid="{00000000-0005-0000-0000-000054510000}"/>
    <cellStyle name="Normal 47 2 2 2 2 2 4 2 3" xfId="30475" xr:uid="{00000000-0005-0000-0000-000055510000}"/>
    <cellStyle name="Normal 47 2 2 2 2 2 4 3" xfId="10357" xr:uid="{00000000-0005-0000-0000-000056510000}"/>
    <cellStyle name="Normal 47 2 2 2 2 2 4 3 2" xfId="40691" xr:uid="{00000000-0005-0000-0000-000057510000}"/>
    <cellStyle name="Normal 47 2 2 2 2 2 4 3 3" xfId="25458" xr:uid="{00000000-0005-0000-0000-000058510000}"/>
    <cellStyle name="Normal 47 2 2 2 2 2 4 4" xfId="35678" xr:uid="{00000000-0005-0000-0000-000059510000}"/>
    <cellStyle name="Normal 47 2 2 2 2 2 4 5" xfId="20445" xr:uid="{00000000-0005-0000-0000-00005A510000}"/>
    <cellStyle name="Normal 47 2 2 2 2 2 5" xfId="12035" xr:uid="{00000000-0005-0000-0000-00005B510000}"/>
    <cellStyle name="Normal 47 2 2 2 2 2 5 2" xfId="42366" xr:uid="{00000000-0005-0000-0000-00005C510000}"/>
    <cellStyle name="Normal 47 2 2 2 2 2 5 3" xfId="27133" xr:uid="{00000000-0005-0000-0000-00005D510000}"/>
    <cellStyle name="Normal 47 2 2 2 2 2 6" xfId="7014" xr:uid="{00000000-0005-0000-0000-00005E510000}"/>
    <cellStyle name="Normal 47 2 2 2 2 2 6 2" xfId="37349" xr:uid="{00000000-0005-0000-0000-00005F510000}"/>
    <cellStyle name="Normal 47 2 2 2 2 2 6 3" xfId="22116" xr:uid="{00000000-0005-0000-0000-000060510000}"/>
    <cellStyle name="Normal 47 2 2 2 2 2 7" xfId="32337" xr:uid="{00000000-0005-0000-0000-000061510000}"/>
    <cellStyle name="Normal 47 2 2 2 2 2 8" xfId="17103" xr:uid="{00000000-0005-0000-0000-000062510000}"/>
    <cellStyle name="Normal 47 2 2 2 2 3" xfId="2361" xr:uid="{00000000-0005-0000-0000-000063510000}"/>
    <cellStyle name="Normal 47 2 2 2 2 3 2" xfId="4051" xr:uid="{00000000-0005-0000-0000-000064510000}"/>
    <cellStyle name="Normal 47 2 2 2 2 3 2 2" xfId="14124" xr:uid="{00000000-0005-0000-0000-000065510000}"/>
    <cellStyle name="Normal 47 2 2 2 2 3 2 2 2" xfId="44455" xr:uid="{00000000-0005-0000-0000-000066510000}"/>
    <cellStyle name="Normal 47 2 2 2 2 3 2 2 3" xfId="29222" xr:uid="{00000000-0005-0000-0000-000067510000}"/>
    <cellStyle name="Normal 47 2 2 2 2 3 2 3" xfId="9104" xr:uid="{00000000-0005-0000-0000-000068510000}"/>
    <cellStyle name="Normal 47 2 2 2 2 3 2 3 2" xfId="39438" xr:uid="{00000000-0005-0000-0000-000069510000}"/>
    <cellStyle name="Normal 47 2 2 2 2 3 2 3 3" xfId="24205" xr:uid="{00000000-0005-0000-0000-00006A510000}"/>
    <cellStyle name="Normal 47 2 2 2 2 3 2 4" xfId="34425" xr:uid="{00000000-0005-0000-0000-00006B510000}"/>
    <cellStyle name="Normal 47 2 2 2 2 3 2 5" xfId="19192" xr:uid="{00000000-0005-0000-0000-00006C510000}"/>
    <cellStyle name="Normal 47 2 2 2 2 3 3" xfId="5743" xr:uid="{00000000-0005-0000-0000-00006D510000}"/>
    <cellStyle name="Normal 47 2 2 2 2 3 3 2" xfId="15795" xr:uid="{00000000-0005-0000-0000-00006E510000}"/>
    <cellStyle name="Normal 47 2 2 2 2 3 3 2 2" xfId="46126" xr:uid="{00000000-0005-0000-0000-00006F510000}"/>
    <cellStyle name="Normal 47 2 2 2 2 3 3 2 3" xfId="30893" xr:uid="{00000000-0005-0000-0000-000070510000}"/>
    <cellStyle name="Normal 47 2 2 2 2 3 3 3" xfId="10775" xr:uid="{00000000-0005-0000-0000-000071510000}"/>
    <cellStyle name="Normal 47 2 2 2 2 3 3 3 2" xfId="41109" xr:uid="{00000000-0005-0000-0000-000072510000}"/>
    <cellStyle name="Normal 47 2 2 2 2 3 3 3 3" xfId="25876" xr:uid="{00000000-0005-0000-0000-000073510000}"/>
    <cellStyle name="Normal 47 2 2 2 2 3 3 4" xfId="36096" xr:uid="{00000000-0005-0000-0000-000074510000}"/>
    <cellStyle name="Normal 47 2 2 2 2 3 3 5" xfId="20863" xr:uid="{00000000-0005-0000-0000-000075510000}"/>
    <cellStyle name="Normal 47 2 2 2 2 3 4" xfId="12453" xr:uid="{00000000-0005-0000-0000-000076510000}"/>
    <cellStyle name="Normal 47 2 2 2 2 3 4 2" xfId="42784" xr:uid="{00000000-0005-0000-0000-000077510000}"/>
    <cellStyle name="Normal 47 2 2 2 2 3 4 3" xfId="27551" xr:uid="{00000000-0005-0000-0000-000078510000}"/>
    <cellStyle name="Normal 47 2 2 2 2 3 5" xfId="7432" xr:uid="{00000000-0005-0000-0000-000079510000}"/>
    <cellStyle name="Normal 47 2 2 2 2 3 5 2" xfId="37767" xr:uid="{00000000-0005-0000-0000-00007A510000}"/>
    <cellStyle name="Normal 47 2 2 2 2 3 5 3" xfId="22534" xr:uid="{00000000-0005-0000-0000-00007B510000}"/>
    <cellStyle name="Normal 47 2 2 2 2 3 6" xfId="32755" xr:uid="{00000000-0005-0000-0000-00007C510000}"/>
    <cellStyle name="Normal 47 2 2 2 2 3 7" xfId="17521" xr:uid="{00000000-0005-0000-0000-00007D510000}"/>
    <cellStyle name="Normal 47 2 2 2 2 4" xfId="3214" xr:uid="{00000000-0005-0000-0000-00007E510000}"/>
    <cellStyle name="Normal 47 2 2 2 2 4 2" xfId="13288" xr:uid="{00000000-0005-0000-0000-00007F510000}"/>
    <cellStyle name="Normal 47 2 2 2 2 4 2 2" xfId="43619" xr:uid="{00000000-0005-0000-0000-000080510000}"/>
    <cellStyle name="Normal 47 2 2 2 2 4 2 3" xfId="28386" xr:uid="{00000000-0005-0000-0000-000081510000}"/>
    <cellStyle name="Normal 47 2 2 2 2 4 3" xfId="8268" xr:uid="{00000000-0005-0000-0000-000082510000}"/>
    <cellStyle name="Normal 47 2 2 2 2 4 3 2" xfId="38602" xr:uid="{00000000-0005-0000-0000-000083510000}"/>
    <cellStyle name="Normal 47 2 2 2 2 4 3 3" xfId="23369" xr:uid="{00000000-0005-0000-0000-000084510000}"/>
    <cellStyle name="Normal 47 2 2 2 2 4 4" xfId="33589" xr:uid="{00000000-0005-0000-0000-000085510000}"/>
    <cellStyle name="Normal 47 2 2 2 2 4 5" xfId="18356" xr:uid="{00000000-0005-0000-0000-000086510000}"/>
    <cellStyle name="Normal 47 2 2 2 2 5" xfId="4907" xr:uid="{00000000-0005-0000-0000-000087510000}"/>
    <cellStyle name="Normal 47 2 2 2 2 5 2" xfId="14959" xr:uid="{00000000-0005-0000-0000-000088510000}"/>
    <cellStyle name="Normal 47 2 2 2 2 5 2 2" xfId="45290" xr:uid="{00000000-0005-0000-0000-000089510000}"/>
    <cellStyle name="Normal 47 2 2 2 2 5 2 3" xfId="30057" xr:uid="{00000000-0005-0000-0000-00008A510000}"/>
    <cellStyle name="Normal 47 2 2 2 2 5 3" xfId="9939" xr:uid="{00000000-0005-0000-0000-00008B510000}"/>
    <cellStyle name="Normal 47 2 2 2 2 5 3 2" xfId="40273" xr:uid="{00000000-0005-0000-0000-00008C510000}"/>
    <cellStyle name="Normal 47 2 2 2 2 5 3 3" xfId="25040" xr:uid="{00000000-0005-0000-0000-00008D510000}"/>
    <cellStyle name="Normal 47 2 2 2 2 5 4" xfId="35260" xr:uid="{00000000-0005-0000-0000-00008E510000}"/>
    <cellStyle name="Normal 47 2 2 2 2 5 5" xfId="20027" xr:uid="{00000000-0005-0000-0000-00008F510000}"/>
    <cellStyle name="Normal 47 2 2 2 2 6" xfId="11617" xr:uid="{00000000-0005-0000-0000-000090510000}"/>
    <cellStyle name="Normal 47 2 2 2 2 6 2" xfId="41948" xr:uid="{00000000-0005-0000-0000-000091510000}"/>
    <cellStyle name="Normal 47 2 2 2 2 6 3" xfId="26715" xr:uid="{00000000-0005-0000-0000-000092510000}"/>
    <cellStyle name="Normal 47 2 2 2 2 7" xfId="6596" xr:uid="{00000000-0005-0000-0000-000093510000}"/>
    <cellStyle name="Normal 47 2 2 2 2 7 2" xfId="36931" xr:uid="{00000000-0005-0000-0000-000094510000}"/>
    <cellStyle name="Normal 47 2 2 2 2 7 3" xfId="21698" xr:uid="{00000000-0005-0000-0000-000095510000}"/>
    <cellStyle name="Normal 47 2 2 2 2 8" xfId="31919" xr:uid="{00000000-0005-0000-0000-000096510000}"/>
    <cellStyle name="Normal 47 2 2 2 2 9" xfId="16685" xr:uid="{00000000-0005-0000-0000-000097510000}"/>
    <cellStyle name="Normal 47 2 2 2 3" xfId="1732" xr:uid="{00000000-0005-0000-0000-000098510000}"/>
    <cellStyle name="Normal 47 2 2 2 3 2" xfId="2571" xr:uid="{00000000-0005-0000-0000-000099510000}"/>
    <cellStyle name="Normal 47 2 2 2 3 2 2" xfId="4261" xr:uid="{00000000-0005-0000-0000-00009A510000}"/>
    <cellStyle name="Normal 47 2 2 2 3 2 2 2" xfId="14334" xr:uid="{00000000-0005-0000-0000-00009B510000}"/>
    <cellStyle name="Normal 47 2 2 2 3 2 2 2 2" xfId="44665" xr:uid="{00000000-0005-0000-0000-00009C510000}"/>
    <cellStyle name="Normal 47 2 2 2 3 2 2 2 3" xfId="29432" xr:uid="{00000000-0005-0000-0000-00009D510000}"/>
    <cellStyle name="Normal 47 2 2 2 3 2 2 3" xfId="9314" xr:uid="{00000000-0005-0000-0000-00009E510000}"/>
    <cellStyle name="Normal 47 2 2 2 3 2 2 3 2" xfId="39648" xr:uid="{00000000-0005-0000-0000-00009F510000}"/>
    <cellStyle name="Normal 47 2 2 2 3 2 2 3 3" xfId="24415" xr:uid="{00000000-0005-0000-0000-0000A0510000}"/>
    <cellStyle name="Normal 47 2 2 2 3 2 2 4" xfId="34635" xr:uid="{00000000-0005-0000-0000-0000A1510000}"/>
    <cellStyle name="Normal 47 2 2 2 3 2 2 5" xfId="19402" xr:uid="{00000000-0005-0000-0000-0000A2510000}"/>
    <cellStyle name="Normal 47 2 2 2 3 2 3" xfId="5953" xr:uid="{00000000-0005-0000-0000-0000A3510000}"/>
    <cellStyle name="Normal 47 2 2 2 3 2 3 2" xfId="16005" xr:uid="{00000000-0005-0000-0000-0000A4510000}"/>
    <cellStyle name="Normal 47 2 2 2 3 2 3 2 2" xfId="46336" xr:uid="{00000000-0005-0000-0000-0000A5510000}"/>
    <cellStyle name="Normal 47 2 2 2 3 2 3 2 3" xfId="31103" xr:uid="{00000000-0005-0000-0000-0000A6510000}"/>
    <cellStyle name="Normal 47 2 2 2 3 2 3 3" xfId="10985" xr:uid="{00000000-0005-0000-0000-0000A7510000}"/>
    <cellStyle name="Normal 47 2 2 2 3 2 3 3 2" xfId="41319" xr:uid="{00000000-0005-0000-0000-0000A8510000}"/>
    <cellStyle name="Normal 47 2 2 2 3 2 3 3 3" xfId="26086" xr:uid="{00000000-0005-0000-0000-0000A9510000}"/>
    <cellStyle name="Normal 47 2 2 2 3 2 3 4" xfId="36306" xr:uid="{00000000-0005-0000-0000-0000AA510000}"/>
    <cellStyle name="Normal 47 2 2 2 3 2 3 5" xfId="21073" xr:uid="{00000000-0005-0000-0000-0000AB510000}"/>
    <cellStyle name="Normal 47 2 2 2 3 2 4" xfId="12663" xr:uid="{00000000-0005-0000-0000-0000AC510000}"/>
    <cellStyle name="Normal 47 2 2 2 3 2 4 2" xfId="42994" xr:uid="{00000000-0005-0000-0000-0000AD510000}"/>
    <cellStyle name="Normal 47 2 2 2 3 2 4 3" xfId="27761" xr:uid="{00000000-0005-0000-0000-0000AE510000}"/>
    <cellStyle name="Normal 47 2 2 2 3 2 5" xfId="7642" xr:uid="{00000000-0005-0000-0000-0000AF510000}"/>
    <cellStyle name="Normal 47 2 2 2 3 2 5 2" xfId="37977" xr:uid="{00000000-0005-0000-0000-0000B0510000}"/>
    <cellStyle name="Normal 47 2 2 2 3 2 5 3" xfId="22744" xr:uid="{00000000-0005-0000-0000-0000B1510000}"/>
    <cellStyle name="Normal 47 2 2 2 3 2 6" xfId="32965" xr:uid="{00000000-0005-0000-0000-0000B2510000}"/>
    <cellStyle name="Normal 47 2 2 2 3 2 7" xfId="17731" xr:uid="{00000000-0005-0000-0000-0000B3510000}"/>
    <cellStyle name="Normal 47 2 2 2 3 3" xfId="3424" xr:uid="{00000000-0005-0000-0000-0000B4510000}"/>
    <cellStyle name="Normal 47 2 2 2 3 3 2" xfId="13498" xr:uid="{00000000-0005-0000-0000-0000B5510000}"/>
    <cellStyle name="Normal 47 2 2 2 3 3 2 2" xfId="43829" xr:uid="{00000000-0005-0000-0000-0000B6510000}"/>
    <cellStyle name="Normal 47 2 2 2 3 3 2 3" xfId="28596" xr:uid="{00000000-0005-0000-0000-0000B7510000}"/>
    <cellStyle name="Normal 47 2 2 2 3 3 3" xfId="8478" xr:uid="{00000000-0005-0000-0000-0000B8510000}"/>
    <cellStyle name="Normal 47 2 2 2 3 3 3 2" xfId="38812" xr:uid="{00000000-0005-0000-0000-0000B9510000}"/>
    <cellStyle name="Normal 47 2 2 2 3 3 3 3" xfId="23579" xr:uid="{00000000-0005-0000-0000-0000BA510000}"/>
    <cellStyle name="Normal 47 2 2 2 3 3 4" xfId="33799" xr:uid="{00000000-0005-0000-0000-0000BB510000}"/>
    <cellStyle name="Normal 47 2 2 2 3 3 5" xfId="18566" xr:uid="{00000000-0005-0000-0000-0000BC510000}"/>
    <cellStyle name="Normal 47 2 2 2 3 4" xfId="5117" xr:uid="{00000000-0005-0000-0000-0000BD510000}"/>
    <cellStyle name="Normal 47 2 2 2 3 4 2" xfId="15169" xr:uid="{00000000-0005-0000-0000-0000BE510000}"/>
    <cellStyle name="Normal 47 2 2 2 3 4 2 2" xfId="45500" xr:uid="{00000000-0005-0000-0000-0000BF510000}"/>
    <cellStyle name="Normal 47 2 2 2 3 4 2 3" xfId="30267" xr:uid="{00000000-0005-0000-0000-0000C0510000}"/>
    <cellStyle name="Normal 47 2 2 2 3 4 3" xfId="10149" xr:uid="{00000000-0005-0000-0000-0000C1510000}"/>
    <cellStyle name="Normal 47 2 2 2 3 4 3 2" xfId="40483" xr:uid="{00000000-0005-0000-0000-0000C2510000}"/>
    <cellStyle name="Normal 47 2 2 2 3 4 3 3" xfId="25250" xr:uid="{00000000-0005-0000-0000-0000C3510000}"/>
    <cellStyle name="Normal 47 2 2 2 3 4 4" xfId="35470" xr:uid="{00000000-0005-0000-0000-0000C4510000}"/>
    <cellStyle name="Normal 47 2 2 2 3 4 5" xfId="20237" xr:uid="{00000000-0005-0000-0000-0000C5510000}"/>
    <cellStyle name="Normal 47 2 2 2 3 5" xfId="11827" xr:uid="{00000000-0005-0000-0000-0000C6510000}"/>
    <cellStyle name="Normal 47 2 2 2 3 5 2" xfId="42158" xr:uid="{00000000-0005-0000-0000-0000C7510000}"/>
    <cellStyle name="Normal 47 2 2 2 3 5 3" xfId="26925" xr:uid="{00000000-0005-0000-0000-0000C8510000}"/>
    <cellStyle name="Normal 47 2 2 2 3 6" xfId="6806" xr:uid="{00000000-0005-0000-0000-0000C9510000}"/>
    <cellStyle name="Normal 47 2 2 2 3 6 2" xfId="37141" xr:uid="{00000000-0005-0000-0000-0000CA510000}"/>
    <cellStyle name="Normal 47 2 2 2 3 6 3" xfId="21908" xr:uid="{00000000-0005-0000-0000-0000CB510000}"/>
    <cellStyle name="Normal 47 2 2 2 3 7" xfId="32129" xr:uid="{00000000-0005-0000-0000-0000CC510000}"/>
    <cellStyle name="Normal 47 2 2 2 3 8" xfId="16895" xr:uid="{00000000-0005-0000-0000-0000CD510000}"/>
    <cellStyle name="Normal 47 2 2 2 4" xfId="2153" xr:uid="{00000000-0005-0000-0000-0000CE510000}"/>
    <cellStyle name="Normal 47 2 2 2 4 2" xfId="3843" xr:uid="{00000000-0005-0000-0000-0000CF510000}"/>
    <cellStyle name="Normal 47 2 2 2 4 2 2" xfId="13916" xr:uid="{00000000-0005-0000-0000-0000D0510000}"/>
    <cellStyle name="Normal 47 2 2 2 4 2 2 2" xfId="44247" xr:uid="{00000000-0005-0000-0000-0000D1510000}"/>
    <cellStyle name="Normal 47 2 2 2 4 2 2 3" xfId="29014" xr:uid="{00000000-0005-0000-0000-0000D2510000}"/>
    <cellStyle name="Normal 47 2 2 2 4 2 3" xfId="8896" xr:uid="{00000000-0005-0000-0000-0000D3510000}"/>
    <cellStyle name="Normal 47 2 2 2 4 2 3 2" xfId="39230" xr:uid="{00000000-0005-0000-0000-0000D4510000}"/>
    <cellStyle name="Normal 47 2 2 2 4 2 3 3" xfId="23997" xr:uid="{00000000-0005-0000-0000-0000D5510000}"/>
    <cellStyle name="Normal 47 2 2 2 4 2 4" xfId="34217" xr:uid="{00000000-0005-0000-0000-0000D6510000}"/>
    <cellStyle name="Normal 47 2 2 2 4 2 5" xfId="18984" xr:uid="{00000000-0005-0000-0000-0000D7510000}"/>
    <cellStyle name="Normal 47 2 2 2 4 3" xfId="5535" xr:uid="{00000000-0005-0000-0000-0000D8510000}"/>
    <cellStyle name="Normal 47 2 2 2 4 3 2" xfId="15587" xr:uid="{00000000-0005-0000-0000-0000D9510000}"/>
    <cellStyle name="Normal 47 2 2 2 4 3 2 2" xfId="45918" xr:uid="{00000000-0005-0000-0000-0000DA510000}"/>
    <cellStyle name="Normal 47 2 2 2 4 3 2 3" xfId="30685" xr:uid="{00000000-0005-0000-0000-0000DB510000}"/>
    <cellStyle name="Normal 47 2 2 2 4 3 3" xfId="10567" xr:uid="{00000000-0005-0000-0000-0000DC510000}"/>
    <cellStyle name="Normal 47 2 2 2 4 3 3 2" xfId="40901" xr:uid="{00000000-0005-0000-0000-0000DD510000}"/>
    <cellStyle name="Normal 47 2 2 2 4 3 3 3" xfId="25668" xr:uid="{00000000-0005-0000-0000-0000DE510000}"/>
    <cellStyle name="Normal 47 2 2 2 4 3 4" xfId="35888" xr:uid="{00000000-0005-0000-0000-0000DF510000}"/>
    <cellStyle name="Normal 47 2 2 2 4 3 5" xfId="20655" xr:uid="{00000000-0005-0000-0000-0000E0510000}"/>
    <cellStyle name="Normal 47 2 2 2 4 4" xfId="12245" xr:uid="{00000000-0005-0000-0000-0000E1510000}"/>
    <cellStyle name="Normal 47 2 2 2 4 4 2" xfId="42576" xr:uid="{00000000-0005-0000-0000-0000E2510000}"/>
    <cellStyle name="Normal 47 2 2 2 4 4 3" xfId="27343" xr:uid="{00000000-0005-0000-0000-0000E3510000}"/>
    <cellStyle name="Normal 47 2 2 2 4 5" xfId="7224" xr:uid="{00000000-0005-0000-0000-0000E4510000}"/>
    <cellStyle name="Normal 47 2 2 2 4 5 2" xfId="37559" xr:uid="{00000000-0005-0000-0000-0000E5510000}"/>
    <cellStyle name="Normal 47 2 2 2 4 5 3" xfId="22326" xr:uid="{00000000-0005-0000-0000-0000E6510000}"/>
    <cellStyle name="Normal 47 2 2 2 4 6" xfId="32547" xr:uid="{00000000-0005-0000-0000-0000E7510000}"/>
    <cellStyle name="Normal 47 2 2 2 4 7" xfId="17313" xr:uid="{00000000-0005-0000-0000-0000E8510000}"/>
    <cellStyle name="Normal 47 2 2 2 5" xfId="3006" xr:uid="{00000000-0005-0000-0000-0000E9510000}"/>
    <cellStyle name="Normal 47 2 2 2 5 2" xfId="13080" xr:uid="{00000000-0005-0000-0000-0000EA510000}"/>
    <cellStyle name="Normal 47 2 2 2 5 2 2" xfId="43411" xr:uid="{00000000-0005-0000-0000-0000EB510000}"/>
    <cellStyle name="Normal 47 2 2 2 5 2 3" xfId="28178" xr:uid="{00000000-0005-0000-0000-0000EC510000}"/>
    <cellStyle name="Normal 47 2 2 2 5 3" xfId="8060" xr:uid="{00000000-0005-0000-0000-0000ED510000}"/>
    <cellStyle name="Normal 47 2 2 2 5 3 2" xfId="38394" xr:uid="{00000000-0005-0000-0000-0000EE510000}"/>
    <cellStyle name="Normal 47 2 2 2 5 3 3" xfId="23161" xr:uid="{00000000-0005-0000-0000-0000EF510000}"/>
    <cellStyle name="Normal 47 2 2 2 5 4" xfId="33381" xr:uid="{00000000-0005-0000-0000-0000F0510000}"/>
    <cellStyle name="Normal 47 2 2 2 5 5" xfId="18148" xr:uid="{00000000-0005-0000-0000-0000F1510000}"/>
    <cellStyle name="Normal 47 2 2 2 6" xfId="4699" xr:uid="{00000000-0005-0000-0000-0000F2510000}"/>
    <cellStyle name="Normal 47 2 2 2 6 2" xfId="14751" xr:uid="{00000000-0005-0000-0000-0000F3510000}"/>
    <cellStyle name="Normal 47 2 2 2 6 2 2" xfId="45082" xr:uid="{00000000-0005-0000-0000-0000F4510000}"/>
    <cellStyle name="Normal 47 2 2 2 6 2 3" xfId="29849" xr:uid="{00000000-0005-0000-0000-0000F5510000}"/>
    <cellStyle name="Normal 47 2 2 2 6 3" xfId="9731" xr:uid="{00000000-0005-0000-0000-0000F6510000}"/>
    <cellStyle name="Normal 47 2 2 2 6 3 2" xfId="40065" xr:uid="{00000000-0005-0000-0000-0000F7510000}"/>
    <cellStyle name="Normal 47 2 2 2 6 3 3" xfId="24832" xr:uid="{00000000-0005-0000-0000-0000F8510000}"/>
    <cellStyle name="Normal 47 2 2 2 6 4" xfId="35052" xr:uid="{00000000-0005-0000-0000-0000F9510000}"/>
    <cellStyle name="Normal 47 2 2 2 6 5" xfId="19819" xr:uid="{00000000-0005-0000-0000-0000FA510000}"/>
    <cellStyle name="Normal 47 2 2 2 7" xfId="11409" xr:uid="{00000000-0005-0000-0000-0000FB510000}"/>
    <cellStyle name="Normal 47 2 2 2 7 2" xfId="41740" xr:uid="{00000000-0005-0000-0000-0000FC510000}"/>
    <cellStyle name="Normal 47 2 2 2 7 3" xfId="26507" xr:uid="{00000000-0005-0000-0000-0000FD510000}"/>
    <cellStyle name="Normal 47 2 2 2 8" xfId="6388" xr:uid="{00000000-0005-0000-0000-0000FE510000}"/>
    <cellStyle name="Normal 47 2 2 2 8 2" xfId="36723" xr:uid="{00000000-0005-0000-0000-0000FF510000}"/>
    <cellStyle name="Normal 47 2 2 2 8 3" xfId="21490" xr:uid="{00000000-0005-0000-0000-000000520000}"/>
    <cellStyle name="Normal 47 2 2 2 9" xfId="31711" xr:uid="{00000000-0005-0000-0000-000001520000}"/>
    <cellStyle name="Normal 47 2 2 3" xfId="1415" xr:uid="{00000000-0005-0000-0000-000002520000}"/>
    <cellStyle name="Normal 47 2 2 3 2" xfId="1836" xr:uid="{00000000-0005-0000-0000-000003520000}"/>
    <cellStyle name="Normal 47 2 2 3 2 2" xfId="2675" xr:uid="{00000000-0005-0000-0000-000004520000}"/>
    <cellStyle name="Normal 47 2 2 3 2 2 2" xfId="4365" xr:uid="{00000000-0005-0000-0000-000005520000}"/>
    <cellStyle name="Normal 47 2 2 3 2 2 2 2" xfId="14438" xr:uid="{00000000-0005-0000-0000-000006520000}"/>
    <cellStyle name="Normal 47 2 2 3 2 2 2 2 2" xfId="44769" xr:uid="{00000000-0005-0000-0000-000007520000}"/>
    <cellStyle name="Normal 47 2 2 3 2 2 2 2 3" xfId="29536" xr:uid="{00000000-0005-0000-0000-000008520000}"/>
    <cellStyle name="Normal 47 2 2 3 2 2 2 3" xfId="9418" xr:uid="{00000000-0005-0000-0000-000009520000}"/>
    <cellStyle name="Normal 47 2 2 3 2 2 2 3 2" xfId="39752" xr:uid="{00000000-0005-0000-0000-00000A520000}"/>
    <cellStyle name="Normal 47 2 2 3 2 2 2 3 3" xfId="24519" xr:uid="{00000000-0005-0000-0000-00000B520000}"/>
    <cellStyle name="Normal 47 2 2 3 2 2 2 4" xfId="34739" xr:uid="{00000000-0005-0000-0000-00000C520000}"/>
    <cellStyle name="Normal 47 2 2 3 2 2 2 5" xfId="19506" xr:uid="{00000000-0005-0000-0000-00000D520000}"/>
    <cellStyle name="Normal 47 2 2 3 2 2 3" xfId="6057" xr:uid="{00000000-0005-0000-0000-00000E520000}"/>
    <cellStyle name="Normal 47 2 2 3 2 2 3 2" xfId="16109" xr:uid="{00000000-0005-0000-0000-00000F520000}"/>
    <cellStyle name="Normal 47 2 2 3 2 2 3 2 2" xfId="46440" xr:uid="{00000000-0005-0000-0000-000010520000}"/>
    <cellStyle name="Normal 47 2 2 3 2 2 3 2 3" xfId="31207" xr:uid="{00000000-0005-0000-0000-000011520000}"/>
    <cellStyle name="Normal 47 2 2 3 2 2 3 3" xfId="11089" xr:uid="{00000000-0005-0000-0000-000012520000}"/>
    <cellStyle name="Normal 47 2 2 3 2 2 3 3 2" xfId="41423" xr:uid="{00000000-0005-0000-0000-000013520000}"/>
    <cellStyle name="Normal 47 2 2 3 2 2 3 3 3" xfId="26190" xr:uid="{00000000-0005-0000-0000-000014520000}"/>
    <cellStyle name="Normal 47 2 2 3 2 2 3 4" xfId="36410" xr:uid="{00000000-0005-0000-0000-000015520000}"/>
    <cellStyle name="Normal 47 2 2 3 2 2 3 5" xfId="21177" xr:uid="{00000000-0005-0000-0000-000016520000}"/>
    <cellStyle name="Normal 47 2 2 3 2 2 4" xfId="12767" xr:uid="{00000000-0005-0000-0000-000017520000}"/>
    <cellStyle name="Normal 47 2 2 3 2 2 4 2" xfId="43098" xr:uid="{00000000-0005-0000-0000-000018520000}"/>
    <cellStyle name="Normal 47 2 2 3 2 2 4 3" xfId="27865" xr:uid="{00000000-0005-0000-0000-000019520000}"/>
    <cellStyle name="Normal 47 2 2 3 2 2 5" xfId="7746" xr:uid="{00000000-0005-0000-0000-00001A520000}"/>
    <cellStyle name="Normal 47 2 2 3 2 2 5 2" xfId="38081" xr:uid="{00000000-0005-0000-0000-00001B520000}"/>
    <cellStyle name="Normal 47 2 2 3 2 2 5 3" xfId="22848" xr:uid="{00000000-0005-0000-0000-00001C520000}"/>
    <cellStyle name="Normal 47 2 2 3 2 2 6" xfId="33069" xr:uid="{00000000-0005-0000-0000-00001D520000}"/>
    <cellStyle name="Normal 47 2 2 3 2 2 7" xfId="17835" xr:uid="{00000000-0005-0000-0000-00001E520000}"/>
    <cellStyle name="Normal 47 2 2 3 2 3" xfId="3528" xr:uid="{00000000-0005-0000-0000-00001F520000}"/>
    <cellStyle name="Normal 47 2 2 3 2 3 2" xfId="13602" xr:uid="{00000000-0005-0000-0000-000020520000}"/>
    <cellStyle name="Normal 47 2 2 3 2 3 2 2" xfId="43933" xr:uid="{00000000-0005-0000-0000-000021520000}"/>
    <cellStyle name="Normal 47 2 2 3 2 3 2 3" xfId="28700" xr:uid="{00000000-0005-0000-0000-000022520000}"/>
    <cellStyle name="Normal 47 2 2 3 2 3 3" xfId="8582" xr:uid="{00000000-0005-0000-0000-000023520000}"/>
    <cellStyle name="Normal 47 2 2 3 2 3 3 2" xfId="38916" xr:uid="{00000000-0005-0000-0000-000024520000}"/>
    <cellStyle name="Normal 47 2 2 3 2 3 3 3" xfId="23683" xr:uid="{00000000-0005-0000-0000-000025520000}"/>
    <cellStyle name="Normal 47 2 2 3 2 3 4" xfId="33903" xr:uid="{00000000-0005-0000-0000-000026520000}"/>
    <cellStyle name="Normal 47 2 2 3 2 3 5" xfId="18670" xr:uid="{00000000-0005-0000-0000-000027520000}"/>
    <cellStyle name="Normal 47 2 2 3 2 4" xfId="5221" xr:uid="{00000000-0005-0000-0000-000028520000}"/>
    <cellStyle name="Normal 47 2 2 3 2 4 2" xfId="15273" xr:uid="{00000000-0005-0000-0000-000029520000}"/>
    <cellStyle name="Normal 47 2 2 3 2 4 2 2" xfId="45604" xr:uid="{00000000-0005-0000-0000-00002A520000}"/>
    <cellStyle name="Normal 47 2 2 3 2 4 2 3" xfId="30371" xr:uid="{00000000-0005-0000-0000-00002B520000}"/>
    <cellStyle name="Normal 47 2 2 3 2 4 3" xfId="10253" xr:uid="{00000000-0005-0000-0000-00002C520000}"/>
    <cellStyle name="Normal 47 2 2 3 2 4 3 2" xfId="40587" xr:uid="{00000000-0005-0000-0000-00002D520000}"/>
    <cellStyle name="Normal 47 2 2 3 2 4 3 3" xfId="25354" xr:uid="{00000000-0005-0000-0000-00002E520000}"/>
    <cellStyle name="Normal 47 2 2 3 2 4 4" xfId="35574" xr:uid="{00000000-0005-0000-0000-00002F520000}"/>
    <cellStyle name="Normal 47 2 2 3 2 4 5" xfId="20341" xr:uid="{00000000-0005-0000-0000-000030520000}"/>
    <cellStyle name="Normal 47 2 2 3 2 5" xfId="11931" xr:uid="{00000000-0005-0000-0000-000031520000}"/>
    <cellStyle name="Normal 47 2 2 3 2 5 2" xfId="42262" xr:uid="{00000000-0005-0000-0000-000032520000}"/>
    <cellStyle name="Normal 47 2 2 3 2 5 3" xfId="27029" xr:uid="{00000000-0005-0000-0000-000033520000}"/>
    <cellStyle name="Normal 47 2 2 3 2 6" xfId="6910" xr:uid="{00000000-0005-0000-0000-000034520000}"/>
    <cellStyle name="Normal 47 2 2 3 2 6 2" xfId="37245" xr:uid="{00000000-0005-0000-0000-000035520000}"/>
    <cellStyle name="Normal 47 2 2 3 2 6 3" xfId="22012" xr:uid="{00000000-0005-0000-0000-000036520000}"/>
    <cellStyle name="Normal 47 2 2 3 2 7" xfId="32233" xr:uid="{00000000-0005-0000-0000-000037520000}"/>
    <cellStyle name="Normal 47 2 2 3 2 8" xfId="16999" xr:uid="{00000000-0005-0000-0000-000038520000}"/>
    <cellStyle name="Normal 47 2 2 3 3" xfId="2257" xr:uid="{00000000-0005-0000-0000-000039520000}"/>
    <cellStyle name="Normal 47 2 2 3 3 2" xfId="3947" xr:uid="{00000000-0005-0000-0000-00003A520000}"/>
    <cellStyle name="Normal 47 2 2 3 3 2 2" xfId="14020" xr:uid="{00000000-0005-0000-0000-00003B520000}"/>
    <cellStyle name="Normal 47 2 2 3 3 2 2 2" xfId="44351" xr:uid="{00000000-0005-0000-0000-00003C520000}"/>
    <cellStyle name="Normal 47 2 2 3 3 2 2 3" xfId="29118" xr:uid="{00000000-0005-0000-0000-00003D520000}"/>
    <cellStyle name="Normal 47 2 2 3 3 2 3" xfId="9000" xr:uid="{00000000-0005-0000-0000-00003E520000}"/>
    <cellStyle name="Normal 47 2 2 3 3 2 3 2" xfId="39334" xr:uid="{00000000-0005-0000-0000-00003F520000}"/>
    <cellStyle name="Normal 47 2 2 3 3 2 3 3" xfId="24101" xr:uid="{00000000-0005-0000-0000-000040520000}"/>
    <cellStyle name="Normal 47 2 2 3 3 2 4" xfId="34321" xr:uid="{00000000-0005-0000-0000-000041520000}"/>
    <cellStyle name="Normal 47 2 2 3 3 2 5" xfId="19088" xr:uid="{00000000-0005-0000-0000-000042520000}"/>
    <cellStyle name="Normal 47 2 2 3 3 3" xfId="5639" xr:uid="{00000000-0005-0000-0000-000043520000}"/>
    <cellStyle name="Normal 47 2 2 3 3 3 2" xfId="15691" xr:uid="{00000000-0005-0000-0000-000044520000}"/>
    <cellStyle name="Normal 47 2 2 3 3 3 2 2" xfId="46022" xr:uid="{00000000-0005-0000-0000-000045520000}"/>
    <cellStyle name="Normal 47 2 2 3 3 3 2 3" xfId="30789" xr:uid="{00000000-0005-0000-0000-000046520000}"/>
    <cellStyle name="Normal 47 2 2 3 3 3 3" xfId="10671" xr:uid="{00000000-0005-0000-0000-000047520000}"/>
    <cellStyle name="Normal 47 2 2 3 3 3 3 2" xfId="41005" xr:uid="{00000000-0005-0000-0000-000048520000}"/>
    <cellStyle name="Normal 47 2 2 3 3 3 3 3" xfId="25772" xr:uid="{00000000-0005-0000-0000-000049520000}"/>
    <cellStyle name="Normal 47 2 2 3 3 3 4" xfId="35992" xr:uid="{00000000-0005-0000-0000-00004A520000}"/>
    <cellStyle name="Normal 47 2 2 3 3 3 5" xfId="20759" xr:uid="{00000000-0005-0000-0000-00004B520000}"/>
    <cellStyle name="Normal 47 2 2 3 3 4" xfId="12349" xr:uid="{00000000-0005-0000-0000-00004C520000}"/>
    <cellStyle name="Normal 47 2 2 3 3 4 2" xfId="42680" xr:uid="{00000000-0005-0000-0000-00004D520000}"/>
    <cellStyle name="Normal 47 2 2 3 3 4 3" xfId="27447" xr:uid="{00000000-0005-0000-0000-00004E520000}"/>
    <cellStyle name="Normal 47 2 2 3 3 5" xfId="7328" xr:uid="{00000000-0005-0000-0000-00004F520000}"/>
    <cellStyle name="Normal 47 2 2 3 3 5 2" xfId="37663" xr:uid="{00000000-0005-0000-0000-000050520000}"/>
    <cellStyle name="Normal 47 2 2 3 3 5 3" xfId="22430" xr:uid="{00000000-0005-0000-0000-000051520000}"/>
    <cellStyle name="Normal 47 2 2 3 3 6" xfId="32651" xr:uid="{00000000-0005-0000-0000-000052520000}"/>
    <cellStyle name="Normal 47 2 2 3 3 7" xfId="17417" xr:uid="{00000000-0005-0000-0000-000053520000}"/>
    <cellStyle name="Normal 47 2 2 3 4" xfId="3110" xr:uid="{00000000-0005-0000-0000-000054520000}"/>
    <cellStyle name="Normal 47 2 2 3 4 2" xfId="13184" xr:uid="{00000000-0005-0000-0000-000055520000}"/>
    <cellStyle name="Normal 47 2 2 3 4 2 2" xfId="43515" xr:uid="{00000000-0005-0000-0000-000056520000}"/>
    <cellStyle name="Normal 47 2 2 3 4 2 3" xfId="28282" xr:uid="{00000000-0005-0000-0000-000057520000}"/>
    <cellStyle name="Normal 47 2 2 3 4 3" xfId="8164" xr:uid="{00000000-0005-0000-0000-000058520000}"/>
    <cellStyle name="Normal 47 2 2 3 4 3 2" xfId="38498" xr:uid="{00000000-0005-0000-0000-000059520000}"/>
    <cellStyle name="Normal 47 2 2 3 4 3 3" xfId="23265" xr:uid="{00000000-0005-0000-0000-00005A520000}"/>
    <cellStyle name="Normal 47 2 2 3 4 4" xfId="33485" xr:uid="{00000000-0005-0000-0000-00005B520000}"/>
    <cellStyle name="Normal 47 2 2 3 4 5" xfId="18252" xr:uid="{00000000-0005-0000-0000-00005C520000}"/>
    <cellStyle name="Normal 47 2 2 3 5" xfId="4803" xr:uid="{00000000-0005-0000-0000-00005D520000}"/>
    <cellStyle name="Normal 47 2 2 3 5 2" xfId="14855" xr:uid="{00000000-0005-0000-0000-00005E520000}"/>
    <cellStyle name="Normal 47 2 2 3 5 2 2" xfId="45186" xr:uid="{00000000-0005-0000-0000-00005F520000}"/>
    <cellStyle name="Normal 47 2 2 3 5 2 3" xfId="29953" xr:uid="{00000000-0005-0000-0000-000060520000}"/>
    <cellStyle name="Normal 47 2 2 3 5 3" xfId="9835" xr:uid="{00000000-0005-0000-0000-000061520000}"/>
    <cellStyle name="Normal 47 2 2 3 5 3 2" xfId="40169" xr:uid="{00000000-0005-0000-0000-000062520000}"/>
    <cellStyle name="Normal 47 2 2 3 5 3 3" xfId="24936" xr:uid="{00000000-0005-0000-0000-000063520000}"/>
    <cellStyle name="Normal 47 2 2 3 5 4" xfId="35156" xr:uid="{00000000-0005-0000-0000-000064520000}"/>
    <cellStyle name="Normal 47 2 2 3 5 5" xfId="19923" xr:uid="{00000000-0005-0000-0000-000065520000}"/>
    <cellStyle name="Normal 47 2 2 3 6" xfId="11513" xr:uid="{00000000-0005-0000-0000-000066520000}"/>
    <cellStyle name="Normal 47 2 2 3 6 2" xfId="41844" xr:uid="{00000000-0005-0000-0000-000067520000}"/>
    <cellStyle name="Normal 47 2 2 3 6 3" xfId="26611" xr:uid="{00000000-0005-0000-0000-000068520000}"/>
    <cellStyle name="Normal 47 2 2 3 7" xfId="6492" xr:uid="{00000000-0005-0000-0000-000069520000}"/>
    <cellStyle name="Normal 47 2 2 3 7 2" xfId="36827" xr:uid="{00000000-0005-0000-0000-00006A520000}"/>
    <cellStyle name="Normal 47 2 2 3 7 3" xfId="21594" xr:uid="{00000000-0005-0000-0000-00006B520000}"/>
    <cellStyle name="Normal 47 2 2 3 8" xfId="31815" xr:uid="{00000000-0005-0000-0000-00006C520000}"/>
    <cellStyle name="Normal 47 2 2 3 9" xfId="16581" xr:uid="{00000000-0005-0000-0000-00006D520000}"/>
    <cellStyle name="Normal 47 2 2 4" xfId="1628" xr:uid="{00000000-0005-0000-0000-00006E520000}"/>
    <cellStyle name="Normal 47 2 2 4 2" xfId="2467" xr:uid="{00000000-0005-0000-0000-00006F520000}"/>
    <cellStyle name="Normal 47 2 2 4 2 2" xfId="4157" xr:uid="{00000000-0005-0000-0000-000070520000}"/>
    <cellStyle name="Normal 47 2 2 4 2 2 2" xfId="14230" xr:uid="{00000000-0005-0000-0000-000071520000}"/>
    <cellStyle name="Normal 47 2 2 4 2 2 2 2" xfId="44561" xr:uid="{00000000-0005-0000-0000-000072520000}"/>
    <cellStyle name="Normal 47 2 2 4 2 2 2 3" xfId="29328" xr:uid="{00000000-0005-0000-0000-000073520000}"/>
    <cellStyle name="Normal 47 2 2 4 2 2 3" xfId="9210" xr:uid="{00000000-0005-0000-0000-000074520000}"/>
    <cellStyle name="Normal 47 2 2 4 2 2 3 2" xfId="39544" xr:uid="{00000000-0005-0000-0000-000075520000}"/>
    <cellStyle name="Normal 47 2 2 4 2 2 3 3" xfId="24311" xr:uid="{00000000-0005-0000-0000-000076520000}"/>
    <cellStyle name="Normal 47 2 2 4 2 2 4" xfId="34531" xr:uid="{00000000-0005-0000-0000-000077520000}"/>
    <cellStyle name="Normal 47 2 2 4 2 2 5" xfId="19298" xr:uid="{00000000-0005-0000-0000-000078520000}"/>
    <cellStyle name="Normal 47 2 2 4 2 3" xfId="5849" xr:uid="{00000000-0005-0000-0000-000079520000}"/>
    <cellStyle name="Normal 47 2 2 4 2 3 2" xfId="15901" xr:uid="{00000000-0005-0000-0000-00007A520000}"/>
    <cellStyle name="Normal 47 2 2 4 2 3 2 2" xfId="46232" xr:uid="{00000000-0005-0000-0000-00007B520000}"/>
    <cellStyle name="Normal 47 2 2 4 2 3 2 3" xfId="30999" xr:uid="{00000000-0005-0000-0000-00007C520000}"/>
    <cellStyle name="Normal 47 2 2 4 2 3 3" xfId="10881" xr:uid="{00000000-0005-0000-0000-00007D520000}"/>
    <cellStyle name="Normal 47 2 2 4 2 3 3 2" xfId="41215" xr:uid="{00000000-0005-0000-0000-00007E520000}"/>
    <cellStyle name="Normal 47 2 2 4 2 3 3 3" xfId="25982" xr:uid="{00000000-0005-0000-0000-00007F520000}"/>
    <cellStyle name="Normal 47 2 2 4 2 3 4" xfId="36202" xr:uid="{00000000-0005-0000-0000-000080520000}"/>
    <cellStyle name="Normal 47 2 2 4 2 3 5" xfId="20969" xr:uid="{00000000-0005-0000-0000-000081520000}"/>
    <cellStyle name="Normal 47 2 2 4 2 4" xfId="12559" xr:uid="{00000000-0005-0000-0000-000082520000}"/>
    <cellStyle name="Normal 47 2 2 4 2 4 2" xfId="42890" xr:uid="{00000000-0005-0000-0000-000083520000}"/>
    <cellStyle name="Normal 47 2 2 4 2 4 3" xfId="27657" xr:uid="{00000000-0005-0000-0000-000084520000}"/>
    <cellStyle name="Normal 47 2 2 4 2 5" xfId="7538" xr:uid="{00000000-0005-0000-0000-000085520000}"/>
    <cellStyle name="Normal 47 2 2 4 2 5 2" xfId="37873" xr:uid="{00000000-0005-0000-0000-000086520000}"/>
    <cellStyle name="Normal 47 2 2 4 2 5 3" xfId="22640" xr:uid="{00000000-0005-0000-0000-000087520000}"/>
    <cellStyle name="Normal 47 2 2 4 2 6" xfId="32861" xr:uid="{00000000-0005-0000-0000-000088520000}"/>
    <cellStyle name="Normal 47 2 2 4 2 7" xfId="17627" xr:uid="{00000000-0005-0000-0000-000089520000}"/>
    <cellStyle name="Normal 47 2 2 4 3" xfId="3320" xr:uid="{00000000-0005-0000-0000-00008A520000}"/>
    <cellStyle name="Normal 47 2 2 4 3 2" xfId="13394" xr:uid="{00000000-0005-0000-0000-00008B520000}"/>
    <cellStyle name="Normal 47 2 2 4 3 2 2" xfId="43725" xr:uid="{00000000-0005-0000-0000-00008C520000}"/>
    <cellStyle name="Normal 47 2 2 4 3 2 3" xfId="28492" xr:uid="{00000000-0005-0000-0000-00008D520000}"/>
    <cellStyle name="Normal 47 2 2 4 3 3" xfId="8374" xr:uid="{00000000-0005-0000-0000-00008E520000}"/>
    <cellStyle name="Normal 47 2 2 4 3 3 2" xfId="38708" xr:uid="{00000000-0005-0000-0000-00008F520000}"/>
    <cellStyle name="Normal 47 2 2 4 3 3 3" xfId="23475" xr:uid="{00000000-0005-0000-0000-000090520000}"/>
    <cellStyle name="Normal 47 2 2 4 3 4" xfId="33695" xr:uid="{00000000-0005-0000-0000-000091520000}"/>
    <cellStyle name="Normal 47 2 2 4 3 5" xfId="18462" xr:uid="{00000000-0005-0000-0000-000092520000}"/>
    <cellStyle name="Normal 47 2 2 4 4" xfId="5013" xr:uid="{00000000-0005-0000-0000-000093520000}"/>
    <cellStyle name="Normal 47 2 2 4 4 2" xfId="15065" xr:uid="{00000000-0005-0000-0000-000094520000}"/>
    <cellStyle name="Normal 47 2 2 4 4 2 2" xfId="45396" xr:uid="{00000000-0005-0000-0000-000095520000}"/>
    <cellStyle name="Normal 47 2 2 4 4 2 3" xfId="30163" xr:uid="{00000000-0005-0000-0000-000096520000}"/>
    <cellStyle name="Normal 47 2 2 4 4 3" xfId="10045" xr:uid="{00000000-0005-0000-0000-000097520000}"/>
    <cellStyle name="Normal 47 2 2 4 4 3 2" xfId="40379" xr:uid="{00000000-0005-0000-0000-000098520000}"/>
    <cellStyle name="Normal 47 2 2 4 4 3 3" xfId="25146" xr:uid="{00000000-0005-0000-0000-000099520000}"/>
    <cellStyle name="Normal 47 2 2 4 4 4" xfId="35366" xr:uid="{00000000-0005-0000-0000-00009A520000}"/>
    <cellStyle name="Normal 47 2 2 4 4 5" xfId="20133" xr:uid="{00000000-0005-0000-0000-00009B520000}"/>
    <cellStyle name="Normal 47 2 2 4 5" xfId="11723" xr:uid="{00000000-0005-0000-0000-00009C520000}"/>
    <cellStyle name="Normal 47 2 2 4 5 2" xfId="42054" xr:uid="{00000000-0005-0000-0000-00009D520000}"/>
    <cellStyle name="Normal 47 2 2 4 5 3" xfId="26821" xr:uid="{00000000-0005-0000-0000-00009E520000}"/>
    <cellStyle name="Normal 47 2 2 4 6" xfId="6702" xr:uid="{00000000-0005-0000-0000-00009F520000}"/>
    <cellStyle name="Normal 47 2 2 4 6 2" xfId="37037" xr:uid="{00000000-0005-0000-0000-0000A0520000}"/>
    <cellStyle name="Normal 47 2 2 4 6 3" xfId="21804" xr:uid="{00000000-0005-0000-0000-0000A1520000}"/>
    <cellStyle name="Normal 47 2 2 4 7" xfId="32025" xr:uid="{00000000-0005-0000-0000-0000A2520000}"/>
    <cellStyle name="Normal 47 2 2 4 8" xfId="16791" xr:uid="{00000000-0005-0000-0000-0000A3520000}"/>
    <cellStyle name="Normal 47 2 2 5" xfId="2049" xr:uid="{00000000-0005-0000-0000-0000A4520000}"/>
    <cellStyle name="Normal 47 2 2 5 2" xfId="3739" xr:uid="{00000000-0005-0000-0000-0000A5520000}"/>
    <cellStyle name="Normal 47 2 2 5 2 2" xfId="13812" xr:uid="{00000000-0005-0000-0000-0000A6520000}"/>
    <cellStyle name="Normal 47 2 2 5 2 2 2" xfId="44143" xr:uid="{00000000-0005-0000-0000-0000A7520000}"/>
    <cellStyle name="Normal 47 2 2 5 2 2 3" xfId="28910" xr:uid="{00000000-0005-0000-0000-0000A8520000}"/>
    <cellStyle name="Normal 47 2 2 5 2 3" xfId="8792" xr:uid="{00000000-0005-0000-0000-0000A9520000}"/>
    <cellStyle name="Normal 47 2 2 5 2 3 2" xfId="39126" xr:uid="{00000000-0005-0000-0000-0000AA520000}"/>
    <cellStyle name="Normal 47 2 2 5 2 3 3" xfId="23893" xr:uid="{00000000-0005-0000-0000-0000AB520000}"/>
    <cellStyle name="Normal 47 2 2 5 2 4" xfId="34113" xr:uid="{00000000-0005-0000-0000-0000AC520000}"/>
    <cellStyle name="Normal 47 2 2 5 2 5" xfId="18880" xr:uid="{00000000-0005-0000-0000-0000AD520000}"/>
    <cellStyle name="Normal 47 2 2 5 3" xfId="5431" xr:uid="{00000000-0005-0000-0000-0000AE520000}"/>
    <cellStyle name="Normal 47 2 2 5 3 2" xfId="15483" xr:uid="{00000000-0005-0000-0000-0000AF520000}"/>
    <cellStyle name="Normal 47 2 2 5 3 2 2" xfId="45814" xr:uid="{00000000-0005-0000-0000-0000B0520000}"/>
    <cellStyle name="Normal 47 2 2 5 3 2 3" xfId="30581" xr:uid="{00000000-0005-0000-0000-0000B1520000}"/>
    <cellStyle name="Normal 47 2 2 5 3 3" xfId="10463" xr:uid="{00000000-0005-0000-0000-0000B2520000}"/>
    <cellStyle name="Normal 47 2 2 5 3 3 2" xfId="40797" xr:uid="{00000000-0005-0000-0000-0000B3520000}"/>
    <cellStyle name="Normal 47 2 2 5 3 3 3" xfId="25564" xr:uid="{00000000-0005-0000-0000-0000B4520000}"/>
    <cellStyle name="Normal 47 2 2 5 3 4" xfId="35784" xr:uid="{00000000-0005-0000-0000-0000B5520000}"/>
    <cellStyle name="Normal 47 2 2 5 3 5" xfId="20551" xr:uid="{00000000-0005-0000-0000-0000B6520000}"/>
    <cellStyle name="Normal 47 2 2 5 4" xfId="12141" xr:uid="{00000000-0005-0000-0000-0000B7520000}"/>
    <cellStyle name="Normal 47 2 2 5 4 2" xfId="42472" xr:uid="{00000000-0005-0000-0000-0000B8520000}"/>
    <cellStyle name="Normal 47 2 2 5 4 3" xfId="27239" xr:uid="{00000000-0005-0000-0000-0000B9520000}"/>
    <cellStyle name="Normal 47 2 2 5 5" xfId="7120" xr:uid="{00000000-0005-0000-0000-0000BA520000}"/>
    <cellStyle name="Normal 47 2 2 5 5 2" xfId="37455" xr:uid="{00000000-0005-0000-0000-0000BB520000}"/>
    <cellStyle name="Normal 47 2 2 5 5 3" xfId="22222" xr:uid="{00000000-0005-0000-0000-0000BC520000}"/>
    <cellStyle name="Normal 47 2 2 5 6" xfId="32443" xr:uid="{00000000-0005-0000-0000-0000BD520000}"/>
    <cellStyle name="Normal 47 2 2 5 7" xfId="17209" xr:uid="{00000000-0005-0000-0000-0000BE520000}"/>
    <cellStyle name="Normal 47 2 2 6" xfId="2902" xr:uid="{00000000-0005-0000-0000-0000BF520000}"/>
    <cellStyle name="Normal 47 2 2 6 2" xfId="12976" xr:uid="{00000000-0005-0000-0000-0000C0520000}"/>
    <cellStyle name="Normal 47 2 2 6 2 2" xfId="43307" xr:uid="{00000000-0005-0000-0000-0000C1520000}"/>
    <cellStyle name="Normal 47 2 2 6 2 3" xfId="28074" xr:uid="{00000000-0005-0000-0000-0000C2520000}"/>
    <cellStyle name="Normal 47 2 2 6 3" xfId="7956" xr:uid="{00000000-0005-0000-0000-0000C3520000}"/>
    <cellStyle name="Normal 47 2 2 6 3 2" xfId="38290" xr:uid="{00000000-0005-0000-0000-0000C4520000}"/>
    <cellStyle name="Normal 47 2 2 6 3 3" xfId="23057" xr:uid="{00000000-0005-0000-0000-0000C5520000}"/>
    <cellStyle name="Normal 47 2 2 6 4" xfId="33277" xr:uid="{00000000-0005-0000-0000-0000C6520000}"/>
    <cellStyle name="Normal 47 2 2 6 5" xfId="18044" xr:uid="{00000000-0005-0000-0000-0000C7520000}"/>
    <cellStyle name="Normal 47 2 2 7" xfId="4595" xr:uid="{00000000-0005-0000-0000-0000C8520000}"/>
    <cellStyle name="Normal 47 2 2 7 2" xfId="14647" xr:uid="{00000000-0005-0000-0000-0000C9520000}"/>
    <cellStyle name="Normal 47 2 2 7 2 2" xfId="44978" xr:uid="{00000000-0005-0000-0000-0000CA520000}"/>
    <cellStyle name="Normal 47 2 2 7 2 3" xfId="29745" xr:uid="{00000000-0005-0000-0000-0000CB520000}"/>
    <cellStyle name="Normal 47 2 2 7 3" xfId="9627" xr:uid="{00000000-0005-0000-0000-0000CC520000}"/>
    <cellStyle name="Normal 47 2 2 7 3 2" xfId="39961" xr:uid="{00000000-0005-0000-0000-0000CD520000}"/>
    <cellStyle name="Normal 47 2 2 7 3 3" xfId="24728" xr:uid="{00000000-0005-0000-0000-0000CE520000}"/>
    <cellStyle name="Normal 47 2 2 7 4" xfId="34948" xr:uid="{00000000-0005-0000-0000-0000CF520000}"/>
    <cellStyle name="Normal 47 2 2 7 5" xfId="19715" xr:uid="{00000000-0005-0000-0000-0000D0520000}"/>
    <cellStyle name="Normal 47 2 2 8" xfId="11305" xr:uid="{00000000-0005-0000-0000-0000D1520000}"/>
    <cellStyle name="Normal 47 2 2 8 2" xfId="41636" xr:uid="{00000000-0005-0000-0000-0000D2520000}"/>
    <cellStyle name="Normal 47 2 2 8 3" xfId="26403" xr:uid="{00000000-0005-0000-0000-0000D3520000}"/>
    <cellStyle name="Normal 47 2 2 9" xfId="6284" xr:uid="{00000000-0005-0000-0000-0000D4520000}"/>
    <cellStyle name="Normal 47 2 2 9 2" xfId="36619" xr:uid="{00000000-0005-0000-0000-0000D5520000}"/>
    <cellStyle name="Normal 47 2 2 9 3" xfId="21386" xr:uid="{00000000-0005-0000-0000-0000D6520000}"/>
    <cellStyle name="Normal 47 2 3" xfId="1248" xr:uid="{00000000-0005-0000-0000-0000D7520000}"/>
    <cellStyle name="Normal 47 2 3 10" xfId="16425" xr:uid="{00000000-0005-0000-0000-0000D8520000}"/>
    <cellStyle name="Normal 47 2 3 2" xfId="1467" xr:uid="{00000000-0005-0000-0000-0000D9520000}"/>
    <cellStyle name="Normal 47 2 3 2 2" xfId="1888" xr:uid="{00000000-0005-0000-0000-0000DA520000}"/>
    <cellStyle name="Normal 47 2 3 2 2 2" xfId="2727" xr:uid="{00000000-0005-0000-0000-0000DB520000}"/>
    <cellStyle name="Normal 47 2 3 2 2 2 2" xfId="4417" xr:uid="{00000000-0005-0000-0000-0000DC520000}"/>
    <cellStyle name="Normal 47 2 3 2 2 2 2 2" xfId="14490" xr:uid="{00000000-0005-0000-0000-0000DD520000}"/>
    <cellStyle name="Normal 47 2 3 2 2 2 2 2 2" xfId="44821" xr:uid="{00000000-0005-0000-0000-0000DE520000}"/>
    <cellStyle name="Normal 47 2 3 2 2 2 2 2 3" xfId="29588" xr:uid="{00000000-0005-0000-0000-0000DF520000}"/>
    <cellStyle name="Normal 47 2 3 2 2 2 2 3" xfId="9470" xr:uid="{00000000-0005-0000-0000-0000E0520000}"/>
    <cellStyle name="Normal 47 2 3 2 2 2 2 3 2" xfId="39804" xr:uid="{00000000-0005-0000-0000-0000E1520000}"/>
    <cellStyle name="Normal 47 2 3 2 2 2 2 3 3" xfId="24571" xr:uid="{00000000-0005-0000-0000-0000E2520000}"/>
    <cellStyle name="Normal 47 2 3 2 2 2 2 4" xfId="34791" xr:uid="{00000000-0005-0000-0000-0000E3520000}"/>
    <cellStyle name="Normal 47 2 3 2 2 2 2 5" xfId="19558" xr:uid="{00000000-0005-0000-0000-0000E4520000}"/>
    <cellStyle name="Normal 47 2 3 2 2 2 3" xfId="6109" xr:uid="{00000000-0005-0000-0000-0000E5520000}"/>
    <cellStyle name="Normal 47 2 3 2 2 2 3 2" xfId="16161" xr:uid="{00000000-0005-0000-0000-0000E6520000}"/>
    <cellStyle name="Normal 47 2 3 2 2 2 3 2 2" xfId="46492" xr:uid="{00000000-0005-0000-0000-0000E7520000}"/>
    <cellStyle name="Normal 47 2 3 2 2 2 3 2 3" xfId="31259" xr:uid="{00000000-0005-0000-0000-0000E8520000}"/>
    <cellStyle name="Normal 47 2 3 2 2 2 3 3" xfId="11141" xr:uid="{00000000-0005-0000-0000-0000E9520000}"/>
    <cellStyle name="Normal 47 2 3 2 2 2 3 3 2" xfId="41475" xr:uid="{00000000-0005-0000-0000-0000EA520000}"/>
    <cellStyle name="Normal 47 2 3 2 2 2 3 3 3" xfId="26242" xr:uid="{00000000-0005-0000-0000-0000EB520000}"/>
    <cellStyle name="Normal 47 2 3 2 2 2 3 4" xfId="36462" xr:uid="{00000000-0005-0000-0000-0000EC520000}"/>
    <cellStyle name="Normal 47 2 3 2 2 2 3 5" xfId="21229" xr:uid="{00000000-0005-0000-0000-0000ED520000}"/>
    <cellStyle name="Normal 47 2 3 2 2 2 4" xfId="12819" xr:uid="{00000000-0005-0000-0000-0000EE520000}"/>
    <cellStyle name="Normal 47 2 3 2 2 2 4 2" xfId="43150" xr:uid="{00000000-0005-0000-0000-0000EF520000}"/>
    <cellStyle name="Normal 47 2 3 2 2 2 4 3" xfId="27917" xr:uid="{00000000-0005-0000-0000-0000F0520000}"/>
    <cellStyle name="Normal 47 2 3 2 2 2 5" xfId="7798" xr:uid="{00000000-0005-0000-0000-0000F1520000}"/>
    <cellStyle name="Normal 47 2 3 2 2 2 5 2" xfId="38133" xr:uid="{00000000-0005-0000-0000-0000F2520000}"/>
    <cellStyle name="Normal 47 2 3 2 2 2 5 3" xfId="22900" xr:uid="{00000000-0005-0000-0000-0000F3520000}"/>
    <cellStyle name="Normal 47 2 3 2 2 2 6" xfId="33121" xr:uid="{00000000-0005-0000-0000-0000F4520000}"/>
    <cellStyle name="Normal 47 2 3 2 2 2 7" xfId="17887" xr:uid="{00000000-0005-0000-0000-0000F5520000}"/>
    <cellStyle name="Normal 47 2 3 2 2 3" xfId="3580" xr:uid="{00000000-0005-0000-0000-0000F6520000}"/>
    <cellStyle name="Normal 47 2 3 2 2 3 2" xfId="13654" xr:uid="{00000000-0005-0000-0000-0000F7520000}"/>
    <cellStyle name="Normal 47 2 3 2 2 3 2 2" xfId="43985" xr:uid="{00000000-0005-0000-0000-0000F8520000}"/>
    <cellStyle name="Normal 47 2 3 2 2 3 2 3" xfId="28752" xr:uid="{00000000-0005-0000-0000-0000F9520000}"/>
    <cellStyle name="Normal 47 2 3 2 2 3 3" xfId="8634" xr:uid="{00000000-0005-0000-0000-0000FA520000}"/>
    <cellStyle name="Normal 47 2 3 2 2 3 3 2" xfId="38968" xr:uid="{00000000-0005-0000-0000-0000FB520000}"/>
    <cellStyle name="Normal 47 2 3 2 2 3 3 3" xfId="23735" xr:uid="{00000000-0005-0000-0000-0000FC520000}"/>
    <cellStyle name="Normal 47 2 3 2 2 3 4" xfId="33955" xr:uid="{00000000-0005-0000-0000-0000FD520000}"/>
    <cellStyle name="Normal 47 2 3 2 2 3 5" xfId="18722" xr:uid="{00000000-0005-0000-0000-0000FE520000}"/>
    <cellStyle name="Normal 47 2 3 2 2 4" xfId="5273" xr:uid="{00000000-0005-0000-0000-0000FF520000}"/>
    <cellStyle name="Normal 47 2 3 2 2 4 2" xfId="15325" xr:uid="{00000000-0005-0000-0000-000000530000}"/>
    <cellStyle name="Normal 47 2 3 2 2 4 2 2" xfId="45656" xr:uid="{00000000-0005-0000-0000-000001530000}"/>
    <cellStyle name="Normal 47 2 3 2 2 4 2 3" xfId="30423" xr:uid="{00000000-0005-0000-0000-000002530000}"/>
    <cellStyle name="Normal 47 2 3 2 2 4 3" xfId="10305" xr:uid="{00000000-0005-0000-0000-000003530000}"/>
    <cellStyle name="Normal 47 2 3 2 2 4 3 2" xfId="40639" xr:uid="{00000000-0005-0000-0000-000004530000}"/>
    <cellStyle name="Normal 47 2 3 2 2 4 3 3" xfId="25406" xr:uid="{00000000-0005-0000-0000-000005530000}"/>
    <cellStyle name="Normal 47 2 3 2 2 4 4" xfId="35626" xr:uid="{00000000-0005-0000-0000-000006530000}"/>
    <cellStyle name="Normal 47 2 3 2 2 4 5" xfId="20393" xr:uid="{00000000-0005-0000-0000-000007530000}"/>
    <cellStyle name="Normal 47 2 3 2 2 5" xfId="11983" xr:uid="{00000000-0005-0000-0000-000008530000}"/>
    <cellStyle name="Normal 47 2 3 2 2 5 2" xfId="42314" xr:uid="{00000000-0005-0000-0000-000009530000}"/>
    <cellStyle name="Normal 47 2 3 2 2 5 3" xfId="27081" xr:uid="{00000000-0005-0000-0000-00000A530000}"/>
    <cellStyle name="Normal 47 2 3 2 2 6" xfId="6962" xr:uid="{00000000-0005-0000-0000-00000B530000}"/>
    <cellStyle name="Normal 47 2 3 2 2 6 2" xfId="37297" xr:uid="{00000000-0005-0000-0000-00000C530000}"/>
    <cellStyle name="Normal 47 2 3 2 2 6 3" xfId="22064" xr:uid="{00000000-0005-0000-0000-00000D530000}"/>
    <cellStyle name="Normal 47 2 3 2 2 7" xfId="32285" xr:uid="{00000000-0005-0000-0000-00000E530000}"/>
    <cellStyle name="Normal 47 2 3 2 2 8" xfId="17051" xr:uid="{00000000-0005-0000-0000-00000F530000}"/>
    <cellStyle name="Normal 47 2 3 2 3" xfId="2309" xr:uid="{00000000-0005-0000-0000-000010530000}"/>
    <cellStyle name="Normal 47 2 3 2 3 2" xfId="3999" xr:uid="{00000000-0005-0000-0000-000011530000}"/>
    <cellStyle name="Normal 47 2 3 2 3 2 2" xfId="14072" xr:uid="{00000000-0005-0000-0000-000012530000}"/>
    <cellStyle name="Normal 47 2 3 2 3 2 2 2" xfId="44403" xr:uid="{00000000-0005-0000-0000-000013530000}"/>
    <cellStyle name="Normal 47 2 3 2 3 2 2 3" xfId="29170" xr:uid="{00000000-0005-0000-0000-000014530000}"/>
    <cellStyle name="Normal 47 2 3 2 3 2 3" xfId="9052" xr:uid="{00000000-0005-0000-0000-000015530000}"/>
    <cellStyle name="Normal 47 2 3 2 3 2 3 2" xfId="39386" xr:uid="{00000000-0005-0000-0000-000016530000}"/>
    <cellStyle name="Normal 47 2 3 2 3 2 3 3" xfId="24153" xr:uid="{00000000-0005-0000-0000-000017530000}"/>
    <cellStyle name="Normal 47 2 3 2 3 2 4" xfId="34373" xr:uid="{00000000-0005-0000-0000-000018530000}"/>
    <cellStyle name="Normal 47 2 3 2 3 2 5" xfId="19140" xr:uid="{00000000-0005-0000-0000-000019530000}"/>
    <cellStyle name="Normal 47 2 3 2 3 3" xfId="5691" xr:uid="{00000000-0005-0000-0000-00001A530000}"/>
    <cellStyle name="Normal 47 2 3 2 3 3 2" xfId="15743" xr:uid="{00000000-0005-0000-0000-00001B530000}"/>
    <cellStyle name="Normal 47 2 3 2 3 3 2 2" xfId="46074" xr:uid="{00000000-0005-0000-0000-00001C530000}"/>
    <cellStyle name="Normal 47 2 3 2 3 3 2 3" xfId="30841" xr:uid="{00000000-0005-0000-0000-00001D530000}"/>
    <cellStyle name="Normal 47 2 3 2 3 3 3" xfId="10723" xr:uid="{00000000-0005-0000-0000-00001E530000}"/>
    <cellStyle name="Normal 47 2 3 2 3 3 3 2" xfId="41057" xr:uid="{00000000-0005-0000-0000-00001F530000}"/>
    <cellStyle name="Normal 47 2 3 2 3 3 3 3" xfId="25824" xr:uid="{00000000-0005-0000-0000-000020530000}"/>
    <cellStyle name="Normal 47 2 3 2 3 3 4" xfId="36044" xr:uid="{00000000-0005-0000-0000-000021530000}"/>
    <cellStyle name="Normal 47 2 3 2 3 3 5" xfId="20811" xr:uid="{00000000-0005-0000-0000-000022530000}"/>
    <cellStyle name="Normal 47 2 3 2 3 4" xfId="12401" xr:uid="{00000000-0005-0000-0000-000023530000}"/>
    <cellStyle name="Normal 47 2 3 2 3 4 2" xfId="42732" xr:uid="{00000000-0005-0000-0000-000024530000}"/>
    <cellStyle name="Normal 47 2 3 2 3 4 3" xfId="27499" xr:uid="{00000000-0005-0000-0000-000025530000}"/>
    <cellStyle name="Normal 47 2 3 2 3 5" xfId="7380" xr:uid="{00000000-0005-0000-0000-000026530000}"/>
    <cellStyle name="Normal 47 2 3 2 3 5 2" xfId="37715" xr:uid="{00000000-0005-0000-0000-000027530000}"/>
    <cellStyle name="Normal 47 2 3 2 3 5 3" xfId="22482" xr:uid="{00000000-0005-0000-0000-000028530000}"/>
    <cellStyle name="Normal 47 2 3 2 3 6" xfId="32703" xr:uid="{00000000-0005-0000-0000-000029530000}"/>
    <cellStyle name="Normal 47 2 3 2 3 7" xfId="17469" xr:uid="{00000000-0005-0000-0000-00002A530000}"/>
    <cellStyle name="Normal 47 2 3 2 4" xfId="3162" xr:uid="{00000000-0005-0000-0000-00002B530000}"/>
    <cellStyle name="Normal 47 2 3 2 4 2" xfId="13236" xr:uid="{00000000-0005-0000-0000-00002C530000}"/>
    <cellStyle name="Normal 47 2 3 2 4 2 2" xfId="43567" xr:uid="{00000000-0005-0000-0000-00002D530000}"/>
    <cellStyle name="Normal 47 2 3 2 4 2 3" xfId="28334" xr:uid="{00000000-0005-0000-0000-00002E530000}"/>
    <cellStyle name="Normal 47 2 3 2 4 3" xfId="8216" xr:uid="{00000000-0005-0000-0000-00002F530000}"/>
    <cellStyle name="Normal 47 2 3 2 4 3 2" xfId="38550" xr:uid="{00000000-0005-0000-0000-000030530000}"/>
    <cellStyle name="Normal 47 2 3 2 4 3 3" xfId="23317" xr:uid="{00000000-0005-0000-0000-000031530000}"/>
    <cellStyle name="Normal 47 2 3 2 4 4" xfId="33537" xr:uid="{00000000-0005-0000-0000-000032530000}"/>
    <cellStyle name="Normal 47 2 3 2 4 5" xfId="18304" xr:uid="{00000000-0005-0000-0000-000033530000}"/>
    <cellStyle name="Normal 47 2 3 2 5" xfId="4855" xr:uid="{00000000-0005-0000-0000-000034530000}"/>
    <cellStyle name="Normal 47 2 3 2 5 2" xfId="14907" xr:uid="{00000000-0005-0000-0000-000035530000}"/>
    <cellStyle name="Normal 47 2 3 2 5 2 2" xfId="45238" xr:uid="{00000000-0005-0000-0000-000036530000}"/>
    <cellStyle name="Normal 47 2 3 2 5 2 3" xfId="30005" xr:uid="{00000000-0005-0000-0000-000037530000}"/>
    <cellStyle name="Normal 47 2 3 2 5 3" xfId="9887" xr:uid="{00000000-0005-0000-0000-000038530000}"/>
    <cellStyle name="Normal 47 2 3 2 5 3 2" xfId="40221" xr:uid="{00000000-0005-0000-0000-000039530000}"/>
    <cellStyle name="Normal 47 2 3 2 5 3 3" xfId="24988" xr:uid="{00000000-0005-0000-0000-00003A530000}"/>
    <cellStyle name="Normal 47 2 3 2 5 4" xfId="35208" xr:uid="{00000000-0005-0000-0000-00003B530000}"/>
    <cellStyle name="Normal 47 2 3 2 5 5" xfId="19975" xr:uid="{00000000-0005-0000-0000-00003C530000}"/>
    <cellStyle name="Normal 47 2 3 2 6" xfId="11565" xr:uid="{00000000-0005-0000-0000-00003D530000}"/>
    <cellStyle name="Normal 47 2 3 2 6 2" xfId="41896" xr:uid="{00000000-0005-0000-0000-00003E530000}"/>
    <cellStyle name="Normal 47 2 3 2 6 3" xfId="26663" xr:uid="{00000000-0005-0000-0000-00003F530000}"/>
    <cellStyle name="Normal 47 2 3 2 7" xfId="6544" xr:uid="{00000000-0005-0000-0000-000040530000}"/>
    <cellStyle name="Normal 47 2 3 2 7 2" xfId="36879" xr:uid="{00000000-0005-0000-0000-000041530000}"/>
    <cellStyle name="Normal 47 2 3 2 7 3" xfId="21646" xr:uid="{00000000-0005-0000-0000-000042530000}"/>
    <cellStyle name="Normal 47 2 3 2 8" xfId="31867" xr:uid="{00000000-0005-0000-0000-000043530000}"/>
    <cellStyle name="Normal 47 2 3 2 9" xfId="16633" xr:uid="{00000000-0005-0000-0000-000044530000}"/>
    <cellStyle name="Normal 47 2 3 3" xfId="1680" xr:uid="{00000000-0005-0000-0000-000045530000}"/>
    <cellStyle name="Normal 47 2 3 3 2" xfId="2519" xr:uid="{00000000-0005-0000-0000-000046530000}"/>
    <cellStyle name="Normal 47 2 3 3 2 2" xfId="4209" xr:uid="{00000000-0005-0000-0000-000047530000}"/>
    <cellStyle name="Normal 47 2 3 3 2 2 2" xfId="14282" xr:uid="{00000000-0005-0000-0000-000048530000}"/>
    <cellStyle name="Normal 47 2 3 3 2 2 2 2" xfId="44613" xr:uid="{00000000-0005-0000-0000-000049530000}"/>
    <cellStyle name="Normal 47 2 3 3 2 2 2 3" xfId="29380" xr:uid="{00000000-0005-0000-0000-00004A530000}"/>
    <cellStyle name="Normal 47 2 3 3 2 2 3" xfId="9262" xr:uid="{00000000-0005-0000-0000-00004B530000}"/>
    <cellStyle name="Normal 47 2 3 3 2 2 3 2" xfId="39596" xr:uid="{00000000-0005-0000-0000-00004C530000}"/>
    <cellStyle name="Normal 47 2 3 3 2 2 3 3" xfId="24363" xr:uid="{00000000-0005-0000-0000-00004D530000}"/>
    <cellStyle name="Normal 47 2 3 3 2 2 4" xfId="34583" xr:uid="{00000000-0005-0000-0000-00004E530000}"/>
    <cellStyle name="Normal 47 2 3 3 2 2 5" xfId="19350" xr:uid="{00000000-0005-0000-0000-00004F530000}"/>
    <cellStyle name="Normal 47 2 3 3 2 3" xfId="5901" xr:uid="{00000000-0005-0000-0000-000050530000}"/>
    <cellStyle name="Normal 47 2 3 3 2 3 2" xfId="15953" xr:uid="{00000000-0005-0000-0000-000051530000}"/>
    <cellStyle name="Normal 47 2 3 3 2 3 2 2" xfId="46284" xr:uid="{00000000-0005-0000-0000-000052530000}"/>
    <cellStyle name="Normal 47 2 3 3 2 3 2 3" xfId="31051" xr:uid="{00000000-0005-0000-0000-000053530000}"/>
    <cellStyle name="Normal 47 2 3 3 2 3 3" xfId="10933" xr:uid="{00000000-0005-0000-0000-000054530000}"/>
    <cellStyle name="Normal 47 2 3 3 2 3 3 2" xfId="41267" xr:uid="{00000000-0005-0000-0000-000055530000}"/>
    <cellStyle name="Normal 47 2 3 3 2 3 3 3" xfId="26034" xr:uid="{00000000-0005-0000-0000-000056530000}"/>
    <cellStyle name="Normal 47 2 3 3 2 3 4" xfId="36254" xr:uid="{00000000-0005-0000-0000-000057530000}"/>
    <cellStyle name="Normal 47 2 3 3 2 3 5" xfId="21021" xr:uid="{00000000-0005-0000-0000-000058530000}"/>
    <cellStyle name="Normal 47 2 3 3 2 4" xfId="12611" xr:uid="{00000000-0005-0000-0000-000059530000}"/>
    <cellStyle name="Normal 47 2 3 3 2 4 2" xfId="42942" xr:uid="{00000000-0005-0000-0000-00005A530000}"/>
    <cellStyle name="Normal 47 2 3 3 2 4 3" xfId="27709" xr:uid="{00000000-0005-0000-0000-00005B530000}"/>
    <cellStyle name="Normal 47 2 3 3 2 5" xfId="7590" xr:uid="{00000000-0005-0000-0000-00005C530000}"/>
    <cellStyle name="Normal 47 2 3 3 2 5 2" xfId="37925" xr:uid="{00000000-0005-0000-0000-00005D530000}"/>
    <cellStyle name="Normal 47 2 3 3 2 5 3" xfId="22692" xr:uid="{00000000-0005-0000-0000-00005E530000}"/>
    <cellStyle name="Normal 47 2 3 3 2 6" xfId="32913" xr:uid="{00000000-0005-0000-0000-00005F530000}"/>
    <cellStyle name="Normal 47 2 3 3 2 7" xfId="17679" xr:uid="{00000000-0005-0000-0000-000060530000}"/>
    <cellStyle name="Normal 47 2 3 3 3" xfId="3372" xr:uid="{00000000-0005-0000-0000-000061530000}"/>
    <cellStyle name="Normal 47 2 3 3 3 2" xfId="13446" xr:uid="{00000000-0005-0000-0000-000062530000}"/>
    <cellStyle name="Normal 47 2 3 3 3 2 2" xfId="43777" xr:uid="{00000000-0005-0000-0000-000063530000}"/>
    <cellStyle name="Normal 47 2 3 3 3 2 3" xfId="28544" xr:uid="{00000000-0005-0000-0000-000064530000}"/>
    <cellStyle name="Normal 47 2 3 3 3 3" xfId="8426" xr:uid="{00000000-0005-0000-0000-000065530000}"/>
    <cellStyle name="Normal 47 2 3 3 3 3 2" xfId="38760" xr:uid="{00000000-0005-0000-0000-000066530000}"/>
    <cellStyle name="Normal 47 2 3 3 3 3 3" xfId="23527" xr:uid="{00000000-0005-0000-0000-000067530000}"/>
    <cellStyle name="Normal 47 2 3 3 3 4" xfId="33747" xr:uid="{00000000-0005-0000-0000-000068530000}"/>
    <cellStyle name="Normal 47 2 3 3 3 5" xfId="18514" xr:uid="{00000000-0005-0000-0000-000069530000}"/>
    <cellStyle name="Normal 47 2 3 3 4" xfId="5065" xr:uid="{00000000-0005-0000-0000-00006A530000}"/>
    <cellStyle name="Normal 47 2 3 3 4 2" xfId="15117" xr:uid="{00000000-0005-0000-0000-00006B530000}"/>
    <cellStyle name="Normal 47 2 3 3 4 2 2" xfId="45448" xr:uid="{00000000-0005-0000-0000-00006C530000}"/>
    <cellStyle name="Normal 47 2 3 3 4 2 3" xfId="30215" xr:uid="{00000000-0005-0000-0000-00006D530000}"/>
    <cellStyle name="Normal 47 2 3 3 4 3" xfId="10097" xr:uid="{00000000-0005-0000-0000-00006E530000}"/>
    <cellStyle name="Normal 47 2 3 3 4 3 2" xfId="40431" xr:uid="{00000000-0005-0000-0000-00006F530000}"/>
    <cellStyle name="Normal 47 2 3 3 4 3 3" xfId="25198" xr:uid="{00000000-0005-0000-0000-000070530000}"/>
    <cellStyle name="Normal 47 2 3 3 4 4" xfId="35418" xr:uid="{00000000-0005-0000-0000-000071530000}"/>
    <cellStyle name="Normal 47 2 3 3 4 5" xfId="20185" xr:uid="{00000000-0005-0000-0000-000072530000}"/>
    <cellStyle name="Normal 47 2 3 3 5" xfId="11775" xr:uid="{00000000-0005-0000-0000-000073530000}"/>
    <cellStyle name="Normal 47 2 3 3 5 2" xfId="42106" xr:uid="{00000000-0005-0000-0000-000074530000}"/>
    <cellStyle name="Normal 47 2 3 3 5 3" xfId="26873" xr:uid="{00000000-0005-0000-0000-000075530000}"/>
    <cellStyle name="Normal 47 2 3 3 6" xfId="6754" xr:uid="{00000000-0005-0000-0000-000076530000}"/>
    <cellStyle name="Normal 47 2 3 3 6 2" xfId="37089" xr:uid="{00000000-0005-0000-0000-000077530000}"/>
    <cellStyle name="Normal 47 2 3 3 6 3" xfId="21856" xr:uid="{00000000-0005-0000-0000-000078530000}"/>
    <cellStyle name="Normal 47 2 3 3 7" xfId="32077" xr:uid="{00000000-0005-0000-0000-000079530000}"/>
    <cellStyle name="Normal 47 2 3 3 8" xfId="16843" xr:uid="{00000000-0005-0000-0000-00007A530000}"/>
    <cellStyle name="Normal 47 2 3 4" xfId="2101" xr:uid="{00000000-0005-0000-0000-00007B530000}"/>
    <cellStyle name="Normal 47 2 3 4 2" xfId="3791" xr:uid="{00000000-0005-0000-0000-00007C530000}"/>
    <cellStyle name="Normal 47 2 3 4 2 2" xfId="13864" xr:uid="{00000000-0005-0000-0000-00007D530000}"/>
    <cellStyle name="Normal 47 2 3 4 2 2 2" xfId="44195" xr:uid="{00000000-0005-0000-0000-00007E530000}"/>
    <cellStyle name="Normal 47 2 3 4 2 2 3" xfId="28962" xr:uid="{00000000-0005-0000-0000-00007F530000}"/>
    <cellStyle name="Normal 47 2 3 4 2 3" xfId="8844" xr:uid="{00000000-0005-0000-0000-000080530000}"/>
    <cellStyle name="Normal 47 2 3 4 2 3 2" xfId="39178" xr:uid="{00000000-0005-0000-0000-000081530000}"/>
    <cellStyle name="Normal 47 2 3 4 2 3 3" xfId="23945" xr:uid="{00000000-0005-0000-0000-000082530000}"/>
    <cellStyle name="Normal 47 2 3 4 2 4" xfId="34165" xr:uid="{00000000-0005-0000-0000-000083530000}"/>
    <cellStyle name="Normal 47 2 3 4 2 5" xfId="18932" xr:uid="{00000000-0005-0000-0000-000084530000}"/>
    <cellStyle name="Normal 47 2 3 4 3" xfId="5483" xr:uid="{00000000-0005-0000-0000-000085530000}"/>
    <cellStyle name="Normal 47 2 3 4 3 2" xfId="15535" xr:uid="{00000000-0005-0000-0000-000086530000}"/>
    <cellStyle name="Normal 47 2 3 4 3 2 2" xfId="45866" xr:uid="{00000000-0005-0000-0000-000087530000}"/>
    <cellStyle name="Normal 47 2 3 4 3 2 3" xfId="30633" xr:uid="{00000000-0005-0000-0000-000088530000}"/>
    <cellStyle name="Normal 47 2 3 4 3 3" xfId="10515" xr:uid="{00000000-0005-0000-0000-000089530000}"/>
    <cellStyle name="Normal 47 2 3 4 3 3 2" xfId="40849" xr:uid="{00000000-0005-0000-0000-00008A530000}"/>
    <cellStyle name="Normal 47 2 3 4 3 3 3" xfId="25616" xr:uid="{00000000-0005-0000-0000-00008B530000}"/>
    <cellStyle name="Normal 47 2 3 4 3 4" xfId="35836" xr:uid="{00000000-0005-0000-0000-00008C530000}"/>
    <cellStyle name="Normal 47 2 3 4 3 5" xfId="20603" xr:uid="{00000000-0005-0000-0000-00008D530000}"/>
    <cellStyle name="Normal 47 2 3 4 4" xfId="12193" xr:uid="{00000000-0005-0000-0000-00008E530000}"/>
    <cellStyle name="Normal 47 2 3 4 4 2" xfId="42524" xr:uid="{00000000-0005-0000-0000-00008F530000}"/>
    <cellStyle name="Normal 47 2 3 4 4 3" xfId="27291" xr:uid="{00000000-0005-0000-0000-000090530000}"/>
    <cellStyle name="Normal 47 2 3 4 5" xfId="7172" xr:uid="{00000000-0005-0000-0000-000091530000}"/>
    <cellStyle name="Normal 47 2 3 4 5 2" xfId="37507" xr:uid="{00000000-0005-0000-0000-000092530000}"/>
    <cellStyle name="Normal 47 2 3 4 5 3" xfId="22274" xr:uid="{00000000-0005-0000-0000-000093530000}"/>
    <cellStyle name="Normal 47 2 3 4 6" xfId="32495" xr:uid="{00000000-0005-0000-0000-000094530000}"/>
    <cellStyle name="Normal 47 2 3 4 7" xfId="17261" xr:uid="{00000000-0005-0000-0000-000095530000}"/>
    <cellStyle name="Normal 47 2 3 5" xfId="2954" xr:uid="{00000000-0005-0000-0000-000096530000}"/>
    <cellStyle name="Normal 47 2 3 5 2" xfId="13028" xr:uid="{00000000-0005-0000-0000-000097530000}"/>
    <cellStyle name="Normal 47 2 3 5 2 2" xfId="43359" xr:uid="{00000000-0005-0000-0000-000098530000}"/>
    <cellStyle name="Normal 47 2 3 5 2 3" xfId="28126" xr:uid="{00000000-0005-0000-0000-000099530000}"/>
    <cellStyle name="Normal 47 2 3 5 3" xfId="8008" xr:uid="{00000000-0005-0000-0000-00009A530000}"/>
    <cellStyle name="Normal 47 2 3 5 3 2" xfId="38342" xr:uid="{00000000-0005-0000-0000-00009B530000}"/>
    <cellStyle name="Normal 47 2 3 5 3 3" xfId="23109" xr:uid="{00000000-0005-0000-0000-00009C530000}"/>
    <cellStyle name="Normal 47 2 3 5 4" xfId="33329" xr:uid="{00000000-0005-0000-0000-00009D530000}"/>
    <cellStyle name="Normal 47 2 3 5 5" xfId="18096" xr:uid="{00000000-0005-0000-0000-00009E530000}"/>
    <cellStyle name="Normal 47 2 3 6" xfId="4647" xr:uid="{00000000-0005-0000-0000-00009F530000}"/>
    <cellStyle name="Normal 47 2 3 6 2" xfId="14699" xr:uid="{00000000-0005-0000-0000-0000A0530000}"/>
    <cellStyle name="Normal 47 2 3 6 2 2" xfId="45030" xr:uid="{00000000-0005-0000-0000-0000A1530000}"/>
    <cellStyle name="Normal 47 2 3 6 2 3" xfId="29797" xr:uid="{00000000-0005-0000-0000-0000A2530000}"/>
    <cellStyle name="Normal 47 2 3 6 3" xfId="9679" xr:uid="{00000000-0005-0000-0000-0000A3530000}"/>
    <cellStyle name="Normal 47 2 3 6 3 2" xfId="40013" xr:uid="{00000000-0005-0000-0000-0000A4530000}"/>
    <cellStyle name="Normal 47 2 3 6 3 3" xfId="24780" xr:uid="{00000000-0005-0000-0000-0000A5530000}"/>
    <cellStyle name="Normal 47 2 3 6 4" xfId="35000" xr:uid="{00000000-0005-0000-0000-0000A6530000}"/>
    <cellStyle name="Normal 47 2 3 6 5" xfId="19767" xr:uid="{00000000-0005-0000-0000-0000A7530000}"/>
    <cellStyle name="Normal 47 2 3 7" xfId="11357" xr:uid="{00000000-0005-0000-0000-0000A8530000}"/>
    <cellStyle name="Normal 47 2 3 7 2" xfId="41688" xr:uid="{00000000-0005-0000-0000-0000A9530000}"/>
    <cellStyle name="Normal 47 2 3 7 3" xfId="26455" xr:uid="{00000000-0005-0000-0000-0000AA530000}"/>
    <cellStyle name="Normal 47 2 3 8" xfId="6336" xr:uid="{00000000-0005-0000-0000-0000AB530000}"/>
    <cellStyle name="Normal 47 2 3 8 2" xfId="36671" xr:uid="{00000000-0005-0000-0000-0000AC530000}"/>
    <cellStyle name="Normal 47 2 3 8 3" xfId="21438" xr:uid="{00000000-0005-0000-0000-0000AD530000}"/>
    <cellStyle name="Normal 47 2 3 9" xfId="31660" xr:uid="{00000000-0005-0000-0000-0000AE530000}"/>
    <cellStyle name="Normal 47 2 4" xfId="1361" xr:uid="{00000000-0005-0000-0000-0000AF530000}"/>
    <cellStyle name="Normal 47 2 4 2" xfId="1784" xr:uid="{00000000-0005-0000-0000-0000B0530000}"/>
    <cellStyle name="Normal 47 2 4 2 2" xfId="2623" xr:uid="{00000000-0005-0000-0000-0000B1530000}"/>
    <cellStyle name="Normal 47 2 4 2 2 2" xfId="4313" xr:uid="{00000000-0005-0000-0000-0000B2530000}"/>
    <cellStyle name="Normal 47 2 4 2 2 2 2" xfId="14386" xr:uid="{00000000-0005-0000-0000-0000B3530000}"/>
    <cellStyle name="Normal 47 2 4 2 2 2 2 2" xfId="44717" xr:uid="{00000000-0005-0000-0000-0000B4530000}"/>
    <cellStyle name="Normal 47 2 4 2 2 2 2 3" xfId="29484" xr:uid="{00000000-0005-0000-0000-0000B5530000}"/>
    <cellStyle name="Normal 47 2 4 2 2 2 3" xfId="9366" xr:uid="{00000000-0005-0000-0000-0000B6530000}"/>
    <cellStyle name="Normal 47 2 4 2 2 2 3 2" xfId="39700" xr:uid="{00000000-0005-0000-0000-0000B7530000}"/>
    <cellStyle name="Normal 47 2 4 2 2 2 3 3" xfId="24467" xr:uid="{00000000-0005-0000-0000-0000B8530000}"/>
    <cellStyle name="Normal 47 2 4 2 2 2 4" xfId="34687" xr:uid="{00000000-0005-0000-0000-0000B9530000}"/>
    <cellStyle name="Normal 47 2 4 2 2 2 5" xfId="19454" xr:uid="{00000000-0005-0000-0000-0000BA530000}"/>
    <cellStyle name="Normal 47 2 4 2 2 3" xfId="6005" xr:uid="{00000000-0005-0000-0000-0000BB530000}"/>
    <cellStyle name="Normal 47 2 4 2 2 3 2" xfId="16057" xr:uid="{00000000-0005-0000-0000-0000BC530000}"/>
    <cellStyle name="Normal 47 2 4 2 2 3 2 2" xfId="46388" xr:uid="{00000000-0005-0000-0000-0000BD530000}"/>
    <cellStyle name="Normal 47 2 4 2 2 3 2 3" xfId="31155" xr:uid="{00000000-0005-0000-0000-0000BE530000}"/>
    <cellStyle name="Normal 47 2 4 2 2 3 3" xfId="11037" xr:uid="{00000000-0005-0000-0000-0000BF530000}"/>
    <cellStyle name="Normal 47 2 4 2 2 3 3 2" xfId="41371" xr:uid="{00000000-0005-0000-0000-0000C0530000}"/>
    <cellStyle name="Normal 47 2 4 2 2 3 3 3" xfId="26138" xr:uid="{00000000-0005-0000-0000-0000C1530000}"/>
    <cellStyle name="Normal 47 2 4 2 2 3 4" xfId="36358" xr:uid="{00000000-0005-0000-0000-0000C2530000}"/>
    <cellStyle name="Normal 47 2 4 2 2 3 5" xfId="21125" xr:uid="{00000000-0005-0000-0000-0000C3530000}"/>
    <cellStyle name="Normal 47 2 4 2 2 4" xfId="12715" xr:uid="{00000000-0005-0000-0000-0000C4530000}"/>
    <cellStyle name="Normal 47 2 4 2 2 4 2" xfId="43046" xr:uid="{00000000-0005-0000-0000-0000C5530000}"/>
    <cellStyle name="Normal 47 2 4 2 2 4 3" xfId="27813" xr:uid="{00000000-0005-0000-0000-0000C6530000}"/>
    <cellStyle name="Normal 47 2 4 2 2 5" xfId="7694" xr:uid="{00000000-0005-0000-0000-0000C7530000}"/>
    <cellStyle name="Normal 47 2 4 2 2 5 2" xfId="38029" xr:uid="{00000000-0005-0000-0000-0000C8530000}"/>
    <cellStyle name="Normal 47 2 4 2 2 5 3" xfId="22796" xr:uid="{00000000-0005-0000-0000-0000C9530000}"/>
    <cellStyle name="Normal 47 2 4 2 2 6" xfId="33017" xr:uid="{00000000-0005-0000-0000-0000CA530000}"/>
    <cellStyle name="Normal 47 2 4 2 2 7" xfId="17783" xr:uid="{00000000-0005-0000-0000-0000CB530000}"/>
    <cellStyle name="Normal 47 2 4 2 3" xfId="3476" xr:uid="{00000000-0005-0000-0000-0000CC530000}"/>
    <cellStyle name="Normal 47 2 4 2 3 2" xfId="13550" xr:uid="{00000000-0005-0000-0000-0000CD530000}"/>
    <cellStyle name="Normal 47 2 4 2 3 2 2" xfId="43881" xr:uid="{00000000-0005-0000-0000-0000CE530000}"/>
    <cellStyle name="Normal 47 2 4 2 3 2 3" xfId="28648" xr:uid="{00000000-0005-0000-0000-0000CF530000}"/>
    <cellStyle name="Normal 47 2 4 2 3 3" xfId="8530" xr:uid="{00000000-0005-0000-0000-0000D0530000}"/>
    <cellStyle name="Normal 47 2 4 2 3 3 2" xfId="38864" xr:uid="{00000000-0005-0000-0000-0000D1530000}"/>
    <cellStyle name="Normal 47 2 4 2 3 3 3" xfId="23631" xr:uid="{00000000-0005-0000-0000-0000D2530000}"/>
    <cellStyle name="Normal 47 2 4 2 3 4" xfId="33851" xr:uid="{00000000-0005-0000-0000-0000D3530000}"/>
    <cellStyle name="Normal 47 2 4 2 3 5" xfId="18618" xr:uid="{00000000-0005-0000-0000-0000D4530000}"/>
    <cellStyle name="Normal 47 2 4 2 4" xfId="5169" xr:uid="{00000000-0005-0000-0000-0000D5530000}"/>
    <cellStyle name="Normal 47 2 4 2 4 2" xfId="15221" xr:uid="{00000000-0005-0000-0000-0000D6530000}"/>
    <cellStyle name="Normal 47 2 4 2 4 2 2" xfId="45552" xr:uid="{00000000-0005-0000-0000-0000D7530000}"/>
    <cellStyle name="Normal 47 2 4 2 4 2 3" xfId="30319" xr:uid="{00000000-0005-0000-0000-0000D8530000}"/>
    <cellStyle name="Normal 47 2 4 2 4 3" xfId="10201" xr:uid="{00000000-0005-0000-0000-0000D9530000}"/>
    <cellStyle name="Normal 47 2 4 2 4 3 2" xfId="40535" xr:uid="{00000000-0005-0000-0000-0000DA530000}"/>
    <cellStyle name="Normal 47 2 4 2 4 3 3" xfId="25302" xr:uid="{00000000-0005-0000-0000-0000DB530000}"/>
    <cellStyle name="Normal 47 2 4 2 4 4" xfId="35522" xr:uid="{00000000-0005-0000-0000-0000DC530000}"/>
    <cellStyle name="Normal 47 2 4 2 4 5" xfId="20289" xr:uid="{00000000-0005-0000-0000-0000DD530000}"/>
    <cellStyle name="Normal 47 2 4 2 5" xfId="11879" xr:uid="{00000000-0005-0000-0000-0000DE530000}"/>
    <cellStyle name="Normal 47 2 4 2 5 2" xfId="42210" xr:uid="{00000000-0005-0000-0000-0000DF530000}"/>
    <cellStyle name="Normal 47 2 4 2 5 3" xfId="26977" xr:uid="{00000000-0005-0000-0000-0000E0530000}"/>
    <cellStyle name="Normal 47 2 4 2 6" xfId="6858" xr:uid="{00000000-0005-0000-0000-0000E1530000}"/>
    <cellStyle name="Normal 47 2 4 2 6 2" xfId="37193" xr:uid="{00000000-0005-0000-0000-0000E2530000}"/>
    <cellStyle name="Normal 47 2 4 2 6 3" xfId="21960" xr:uid="{00000000-0005-0000-0000-0000E3530000}"/>
    <cellStyle name="Normal 47 2 4 2 7" xfId="32181" xr:uid="{00000000-0005-0000-0000-0000E4530000}"/>
    <cellStyle name="Normal 47 2 4 2 8" xfId="16947" xr:uid="{00000000-0005-0000-0000-0000E5530000}"/>
    <cellStyle name="Normal 47 2 4 3" xfId="2205" xr:uid="{00000000-0005-0000-0000-0000E6530000}"/>
    <cellStyle name="Normal 47 2 4 3 2" xfId="3895" xr:uid="{00000000-0005-0000-0000-0000E7530000}"/>
    <cellStyle name="Normal 47 2 4 3 2 2" xfId="13968" xr:uid="{00000000-0005-0000-0000-0000E8530000}"/>
    <cellStyle name="Normal 47 2 4 3 2 2 2" xfId="44299" xr:uid="{00000000-0005-0000-0000-0000E9530000}"/>
    <cellStyle name="Normal 47 2 4 3 2 2 3" xfId="29066" xr:uid="{00000000-0005-0000-0000-0000EA530000}"/>
    <cellStyle name="Normal 47 2 4 3 2 3" xfId="8948" xr:uid="{00000000-0005-0000-0000-0000EB530000}"/>
    <cellStyle name="Normal 47 2 4 3 2 3 2" xfId="39282" xr:uid="{00000000-0005-0000-0000-0000EC530000}"/>
    <cellStyle name="Normal 47 2 4 3 2 3 3" xfId="24049" xr:uid="{00000000-0005-0000-0000-0000ED530000}"/>
    <cellStyle name="Normal 47 2 4 3 2 4" xfId="34269" xr:uid="{00000000-0005-0000-0000-0000EE530000}"/>
    <cellStyle name="Normal 47 2 4 3 2 5" xfId="19036" xr:uid="{00000000-0005-0000-0000-0000EF530000}"/>
    <cellStyle name="Normal 47 2 4 3 3" xfId="5587" xr:uid="{00000000-0005-0000-0000-0000F0530000}"/>
    <cellStyle name="Normal 47 2 4 3 3 2" xfId="15639" xr:uid="{00000000-0005-0000-0000-0000F1530000}"/>
    <cellStyle name="Normal 47 2 4 3 3 2 2" xfId="45970" xr:uid="{00000000-0005-0000-0000-0000F2530000}"/>
    <cellStyle name="Normal 47 2 4 3 3 2 3" xfId="30737" xr:uid="{00000000-0005-0000-0000-0000F3530000}"/>
    <cellStyle name="Normal 47 2 4 3 3 3" xfId="10619" xr:uid="{00000000-0005-0000-0000-0000F4530000}"/>
    <cellStyle name="Normal 47 2 4 3 3 3 2" xfId="40953" xr:uid="{00000000-0005-0000-0000-0000F5530000}"/>
    <cellStyle name="Normal 47 2 4 3 3 3 3" xfId="25720" xr:uid="{00000000-0005-0000-0000-0000F6530000}"/>
    <cellStyle name="Normal 47 2 4 3 3 4" xfId="35940" xr:uid="{00000000-0005-0000-0000-0000F7530000}"/>
    <cellStyle name="Normal 47 2 4 3 3 5" xfId="20707" xr:uid="{00000000-0005-0000-0000-0000F8530000}"/>
    <cellStyle name="Normal 47 2 4 3 4" xfId="12297" xr:uid="{00000000-0005-0000-0000-0000F9530000}"/>
    <cellStyle name="Normal 47 2 4 3 4 2" xfId="42628" xr:uid="{00000000-0005-0000-0000-0000FA530000}"/>
    <cellStyle name="Normal 47 2 4 3 4 3" xfId="27395" xr:uid="{00000000-0005-0000-0000-0000FB530000}"/>
    <cellStyle name="Normal 47 2 4 3 5" xfId="7276" xr:uid="{00000000-0005-0000-0000-0000FC530000}"/>
    <cellStyle name="Normal 47 2 4 3 5 2" xfId="37611" xr:uid="{00000000-0005-0000-0000-0000FD530000}"/>
    <cellStyle name="Normal 47 2 4 3 5 3" xfId="22378" xr:uid="{00000000-0005-0000-0000-0000FE530000}"/>
    <cellStyle name="Normal 47 2 4 3 6" xfId="32599" xr:uid="{00000000-0005-0000-0000-0000FF530000}"/>
    <cellStyle name="Normal 47 2 4 3 7" xfId="17365" xr:uid="{00000000-0005-0000-0000-000000540000}"/>
    <cellStyle name="Normal 47 2 4 4" xfId="3058" xr:uid="{00000000-0005-0000-0000-000001540000}"/>
    <cellStyle name="Normal 47 2 4 4 2" xfId="13132" xr:uid="{00000000-0005-0000-0000-000002540000}"/>
    <cellStyle name="Normal 47 2 4 4 2 2" xfId="43463" xr:uid="{00000000-0005-0000-0000-000003540000}"/>
    <cellStyle name="Normal 47 2 4 4 2 3" xfId="28230" xr:uid="{00000000-0005-0000-0000-000004540000}"/>
    <cellStyle name="Normal 47 2 4 4 3" xfId="8112" xr:uid="{00000000-0005-0000-0000-000005540000}"/>
    <cellStyle name="Normal 47 2 4 4 3 2" xfId="38446" xr:uid="{00000000-0005-0000-0000-000006540000}"/>
    <cellStyle name="Normal 47 2 4 4 3 3" xfId="23213" xr:uid="{00000000-0005-0000-0000-000007540000}"/>
    <cellStyle name="Normal 47 2 4 4 4" xfId="33433" xr:uid="{00000000-0005-0000-0000-000008540000}"/>
    <cellStyle name="Normal 47 2 4 4 5" xfId="18200" xr:uid="{00000000-0005-0000-0000-000009540000}"/>
    <cellStyle name="Normal 47 2 4 5" xfId="4751" xr:uid="{00000000-0005-0000-0000-00000A540000}"/>
    <cellStyle name="Normal 47 2 4 5 2" xfId="14803" xr:uid="{00000000-0005-0000-0000-00000B540000}"/>
    <cellStyle name="Normal 47 2 4 5 2 2" xfId="45134" xr:uid="{00000000-0005-0000-0000-00000C540000}"/>
    <cellStyle name="Normal 47 2 4 5 2 3" xfId="29901" xr:uid="{00000000-0005-0000-0000-00000D540000}"/>
    <cellStyle name="Normal 47 2 4 5 3" xfId="9783" xr:uid="{00000000-0005-0000-0000-00000E540000}"/>
    <cellStyle name="Normal 47 2 4 5 3 2" xfId="40117" xr:uid="{00000000-0005-0000-0000-00000F540000}"/>
    <cellStyle name="Normal 47 2 4 5 3 3" xfId="24884" xr:uid="{00000000-0005-0000-0000-000010540000}"/>
    <cellStyle name="Normal 47 2 4 5 4" xfId="35104" xr:uid="{00000000-0005-0000-0000-000011540000}"/>
    <cellStyle name="Normal 47 2 4 5 5" xfId="19871" xr:uid="{00000000-0005-0000-0000-000012540000}"/>
    <cellStyle name="Normal 47 2 4 6" xfId="11461" xr:uid="{00000000-0005-0000-0000-000013540000}"/>
    <cellStyle name="Normal 47 2 4 6 2" xfId="41792" xr:uid="{00000000-0005-0000-0000-000014540000}"/>
    <cellStyle name="Normal 47 2 4 6 3" xfId="26559" xr:uid="{00000000-0005-0000-0000-000015540000}"/>
    <cellStyle name="Normal 47 2 4 7" xfId="6440" xr:uid="{00000000-0005-0000-0000-000016540000}"/>
    <cellStyle name="Normal 47 2 4 7 2" xfId="36775" xr:uid="{00000000-0005-0000-0000-000017540000}"/>
    <cellStyle name="Normal 47 2 4 7 3" xfId="21542" xr:uid="{00000000-0005-0000-0000-000018540000}"/>
    <cellStyle name="Normal 47 2 4 8" xfId="31763" xr:uid="{00000000-0005-0000-0000-000019540000}"/>
    <cellStyle name="Normal 47 2 4 9" xfId="16529" xr:uid="{00000000-0005-0000-0000-00001A540000}"/>
    <cellStyle name="Normal 47 2 5" xfId="1574" xr:uid="{00000000-0005-0000-0000-00001B540000}"/>
    <cellStyle name="Normal 47 2 5 2" xfId="2415" xr:uid="{00000000-0005-0000-0000-00001C540000}"/>
    <cellStyle name="Normal 47 2 5 2 2" xfId="4105" xr:uid="{00000000-0005-0000-0000-00001D540000}"/>
    <cellStyle name="Normal 47 2 5 2 2 2" xfId="14178" xr:uid="{00000000-0005-0000-0000-00001E540000}"/>
    <cellStyle name="Normal 47 2 5 2 2 2 2" xfId="44509" xr:uid="{00000000-0005-0000-0000-00001F540000}"/>
    <cellStyle name="Normal 47 2 5 2 2 2 3" xfId="29276" xr:uid="{00000000-0005-0000-0000-000020540000}"/>
    <cellStyle name="Normal 47 2 5 2 2 3" xfId="9158" xr:uid="{00000000-0005-0000-0000-000021540000}"/>
    <cellStyle name="Normal 47 2 5 2 2 3 2" xfId="39492" xr:uid="{00000000-0005-0000-0000-000022540000}"/>
    <cellStyle name="Normal 47 2 5 2 2 3 3" xfId="24259" xr:uid="{00000000-0005-0000-0000-000023540000}"/>
    <cellStyle name="Normal 47 2 5 2 2 4" xfId="34479" xr:uid="{00000000-0005-0000-0000-000024540000}"/>
    <cellStyle name="Normal 47 2 5 2 2 5" xfId="19246" xr:uid="{00000000-0005-0000-0000-000025540000}"/>
    <cellStyle name="Normal 47 2 5 2 3" xfId="5797" xr:uid="{00000000-0005-0000-0000-000026540000}"/>
    <cellStyle name="Normal 47 2 5 2 3 2" xfId="15849" xr:uid="{00000000-0005-0000-0000-000027540000}"/>
    <cellStyle name="Normal 47 2 5 2 3 2 2" xfId="46180" xr:uid="{00000000-0005-0000-0000-000028540000}"/>
    <cellStyle name="Normal 47 2 5 2 3 2 3" xfId="30947" xr:uid="{00000000-0005-0000-0000-000029540000}"/>
    <cellStyle name="Normal 47 2 5 2 3 3" xfId="10829" xr:uid="{00000000-0005-0000-0000-00002A540000}"/>
    <cellStyle name="Normal 47 2 5 2 3 3 2" xfId="41163" xr:uid="{00000000-0005-0000-0000-00002B540000}"/>
    <cellStyle name="Normal 47 2 5 2 3 3 3" xfId="25930" xr:uid="{00000000-0005-0000-0000-00002C540000}"/>
    <cellStyle name="Normal 47 2 5 2 3 4" xfId="36150" xr:uid="{00000000-0005-0000-0000-00002D540000}"/>
    <cellStyle name="Normal 47 2 5 2 3 5" xfId="20917" xr:uid="{00000000-0005-0000-0000-00002E540000}"/>
    <cellStyle name="Normal 47 2 5 2 4" xfId="12507" xr:uid="{00000000-0005-0000-0000-00002F540000}"/>
    <cellStyle name="Normal 47 2 5 2 4 2" xfId="42838" xr:uid="{00000000-0005-0000-0000-000030540000}"/>
    <cellStyle name="Normal 47 2 5 2 4 3" xfId="27605" xr:uid="{00000000-0005-0000-0000-000031540000}"/>
    <cellStyle name="Normal 47 2 5 2 5" xfId="7486" xr:uid="{00000000-0005-0000-0000-000032540000}"/>
    <cellStyle name="Normal 47 2 5 2 5 2" xfId="37821" xr:uid="{00000000-0005-0000-0000-000033540000}"/>
    <cellStyle name="Normal 47 2 5 2 5 3" xfId="22588" xr:uid="{00000000-0005-0000-0000-000034540000}"/>
    <cellStyle name="Normal 47 2 5 2 6" xfId="32809" xr:uid="{00000000-0005-0000-0000-000035540000}"/>
    <cellStyle name="Normal 47 2 5 2 7" xfId="17575" xr:uid="{00000000-0005-0000-0000-000036540000}"/>
    <cellStyle name="Normal 47 2 5 3" xfId="3268" xr:uid="{00000000-0005-0000-0000-000037540000}"/>
    <cellStyle name="Normal 47 2 5 3 2" xfId="13342" xr:uid="{00000000-0005-0000-0000-000038540000}"/>
    <cellStyle name="Normal 47 2 5 3 2 2" xfId="43673" xr:uid="{00000000-0005-0000-0000-000039540000}"/>
    <cellStyle name="Normal 47 2 5 3 2 3" xfId="28440" xr:uid="{00000000-0005-0000-0000-00003A540000}"/>
    <cellStyle name="Normal 47 2 5 3 3" xfId="8322" xr:uid="{00000000-0005-0000-0000-00003B540000}"/>
    <cellStyle name="Normal 47 2 5 3 3 2" xfId="38656" xr:uid="{00000000-0005-0000-0000-00003C540000}"/>
    <cellStyle name="Normal 47 2 5 3 3 3" xfId="23423" xr:uid="{00000000-0005-0000-0000-00003D540000}"/>
    <cellStyle name="Normal 47 2 5 3 4" xfId="33643" xr:uid="{00000000-0005-0000-0000-00003E540000}"/>
    <cellStyle name="Normal 47 2 5 3 5" xfId="18410" xr:uid="{00000000-0005-0000-0000-00003F540000}"/>
    <cellStyle name="Normal 47 2 5 4" xfId="4961" xr:uid="{00000000-0005-0000-0000-000040540000}"/>
    <cellStyle name="Normal 47 2 5 4 2" xfId="15013" xr:uid="{00000000-0005-0000-0000-000041540000}"/>
    <cellStyle name="Normal 47 2 5 4 2 2" xfId="45344" xr:uid="{00000000-0005-0000-0000-000042540000}"/>
    <cellStyle name="Normal 47 2 5 4 2 3" xfId="30111" xr:uid="{00000000-0005-0000-0000-000043540000}"/>
    <cellStyle name="Normal 47 2 5 4 3" xfId="9993" xr:uid="{00000000-0005-0000-0000-000044540000}"/>
    <cellStyle name="Normal 47 2 5 4 3 2" xfId="40327" xr:uid="{00000000-0005-0000-0000-000045540000}"/>
    <cellStyle name="Normal 47 2 5 4 3 3" xfId="25094" xr:uid="{00000000-0005-0000-0000-000046540000}"/>
    <cellStyle name="Normal 47 2 5 4 4" xfId="35314" xr:uid="{00000000-0005-0000-0000-000047540000}"/>
    <cellStyle name="Normal 47 2 5 4 5" xfId="20081" xr:uid="{00000000-0005-0000-0000-000048540000}"/>
    <cellStyle name="Normal 47 2 5 5" xfId="11671" xr:uid="{00000000-0005-0000-0000-000049540000}"/>
    <cellStyle name="Normal 47 2 5 5 2" xfId="42002" xr:uid="{00000000-0005-0000-0000-00004A540000}"/>
    <cellStyle name="Normal 47 2 5 5 3" xfId="26769" xr:uid="{00000000-0005-0000-0000-00004B540000}"/>
    <cellStyle name="Normal 47 2 5 6" xfId="6650" xr:uid="{00000000-0005-0000-0000-00004C540000}"/>
    <cellStyle name="Normal 47 2 5 6 2" xfId="36985" xr:uid="{00000000-0005-0000-0000-00004D540000}"/>
    <cellStyle name="Normal 47 2 5 6 3" xfId="21752" xr:uid="{00000000-0005-0000-0000-00004E540000}"/>
    <cellStyle name="Normal 47 2 5 7" xfId="31973" xr:uid="{00000000-0005-0000-0000-00004F540000}"/>
    <cellStyle name="Normal 47 2 5 8" xfId="16739" xr:uid="{00000000-0005-0000-0000-000050540000}"/>
    <cellStyle name="Normal 47 2 6" xfId="1995" xr:uid="{00000000-0005-0000-0000-000051540000}"/>
    <cellStyle name="Normal 47 2 6 2" xfId="3687" xr:uid="{00000000-0005-0000-0000-000052540000}"/>
    <cellStyle name="Normal 47 2 6 2 2" xfId="13760" xr:uid="{00000000-0005-0000-0000-000053540000}"/>
    <cellStyle name="Normal 47 2 6 2 2 2" xfId="44091" xr:uid="{00000000-0005-0000-0000-000054540000}"/>
    <cellStyle name="Normal 47 2 6 2 2 3" xfId="28858" xr:uid="{00000000-0005-0000-0000-000055540000}"/>
    <cellStyle name="Normal 47 2 6 2 3" xfId="8740" xr:uid="{00000000-0005-0000-0000-000056540000}"/>
    <cellStyle name="Normal 47 2 6 2 3 2" xfId="39074" xr:uid="{00000000-0005-0000-0000-000057540000}"/>
    <cellStyle name="Normal 47 2 6 2 3 3" xfId="23841" xr:uid="{00000000-0005-0000-0000-000058540000}"/>
    <cellStyle name="Normal 47 2 6 2 4" xfId="34061" xr:uid="{00000000-0005-0000-0000-000059540000}"/>
    <cellStyle name="Normal 47 2 6 2 5" xfId="18828" xr:uid="{00000000-0005-0000-0000-00005A540000}"/>
    <cellStyle name="Normal 47 2 6 3" xfId="5379" xr:uid="{00000000-0005-0000-0000-00005B540000}"/>
    <cellStyle name="Normal 47 2 6 3 2" xfId="15431" xr:uid="{00000000-0005-0000-0000-00005C540000}"/>
    <cellStyle name="Normal 47 2 6 3 2 2" xfId="45762" xr:uid="{00000000-0005-0000-0000-00005D540000}"/>
    <cellStyle name="Normal 47 2 6 3 2 3" xfId="30529" xr:uid="{00000000-0005-0000-0000-00005E540000}"/>
    <cellStyle name="Normal 47 2 6 3 3" xfId="10411" xr:uid="{00000000-0005-0000-0000-00005F540000}"/>
    <cellStyle name="Normal 47 2 6 3 3 2" xfId="40745" xr:uid="{00000000-0005-0000-0000-000060540000}"/>
    <cellStyle name="Normal 47 2 6 3 3 3" xfId="25512" xr:uid="{00000000-0005-0000-0000-000061540000}"/>
    <cellStyle name="Normal 47 2 6 3 4" xfId="35732" xr:uid="{00000000-0005-0000-0000-000062540000}"/>
    <cellStyle name="Normal 47 2 6 3 5" xfId="20499" xr:uid="{00000000-0005-0000-0000-000063540000}"/>
    <cellStyle name="Normal 47 2 6 4" xfId="12089" xr:uid="{00000000-0005-0000-0000-000064540000}"/>
    <cellStyle name="Normal 47 2 6 4 2" xfId="42420" xr:uid="{00000000-0005-0000-0000-000065540000}"/>
    <cellStyle name="Normal 47 2 6 4 3" xfId="27187" xr:uid="{00000000-0005-0000-0000-000066540000}"/>
    <cellStyle name="Normal 47 2 6 5" xfId="7068" xr:uid="{00000000-0005-0000-0000-000067540000}"/>
    <cellStyle name="Normal 47 2 6 5 2" xfId="37403" xr:uid="{00000000-0005-0000-0000-000068540000}"/>
    <cellStyle name="Normal 47 2 6 5 3" xfId="22170" xr:uid="{00000000-0005-0000-0000-000069540000}"/>
    <cellStyle name="Normal 47 2 6 6" xfId="32391" xr:uid="{00000000-0005-0000-0000-00006A540000}"/>
    <cellStyle name="Normal 47 2 6 7" xfId="17157" xr:uid="{00000000-0005-0000-0000-00006B540000}"/>
    <cellStyle name="Normal 47 2 7" xfId="2846" xr:uid="{00000000-0005-0000-0000-00006C540000}"/>
    <cellStyle name="Normal 47 2 7 2" xfId="12924" xr:uid="{00000000-0005-0000-0000-00006D540000}"/>
    <cellStyle name="Normal 47 2 7 2 2" xfId="43255" xr:uid="{00000000-0005-0000-0000-00006E540000}"/>
    <cellStyle name="Normal 47 2 7 2 3" xfId="28022" xr:uid="{00000000-0005-0000-0000-00006F540000}"/>
    <cellStyle name="Normal 47 2 7 3" xfId="7904" xr:uid="{00000000-0005-0000-0000-000070540000}"/>
    <cellStyle name="Normal 47 2 7 3 2" xfId="38238" xr:uid="{00000000-0005-0000-0000-000071540000}"/>
    <cellStyle name="Normal 47 2 7 3 3" xfId="23005" xr:uid="{00000000-0005-0000-0000-000072540000}"/>
    <cellStyle name="Normal 47 2 7 4" xfId="33225" xr:uid="{00000000-0005-0000-0000-000073540000}"/>
    <cellStyle name="Normal 47 2 7 5" xfId="17992" xr:uid="{00000000-0005-0000-0000-000074540000}"/>
    <cellStyle name="Normal 47 2 8" xfId="4540" xr:uid="{00000000-0005-0000-0000-000075540000}"/>
    <cellStyle name="Normal 47 2 8 2" xfId="14595" xr:uid="{00000000-0005-0000-0000-000076540000}"/>
    <cellStyle name="Normal 47 2 8 2 2" xfId="44926" xr:uid="{00000000-0005-0000-0000-000077540000}"/>
    <cellStyle name="Normal 47 2 8 2 3" xfId="29693" xr:uid="{00000000-0005-0000-0000-000078540000}"/>
    <cellStyle name="Normal 47 2 8 3" xfId="9575" xr:uid="{00000000-0005-0000-0000-000079540000}"/>
    <cellStyle name="Normal 47 2 8 3 2" xfId="39909" xr:uid="{00000000-0005-0000-0000-00007A540000}"/>
    <cellStyle name="Normal 47 2 8 3 3" xfId="24676" xr:uid="{00000000-0005-0000-0000-00007B540000}"/>
    <cellStyle name="Normal 47 2 8 4" xfId="34896" xr:uid="{00000000-0005-0000-0000-00007C540000}"/>
    <cellStyle name="Normal 47 2 8 5" xfId="19663" xr:uid="{00000000-0005-0000-0000-00007D540000}"/>
    <cellStyle name="Normal 47 2 9" xfId="11251" xr:uid="{00000000-0005-0000-0000-00007E540000}"/>
    <cellStyle name="Normal 47 2 9 2" xfId="41584" xr:uid="{00000000-0005-0000-0000-00007F540000}"/>
    <cellStyle name="Normal 47 2 9 3" xfId="26351" xr:uid="{00000000-0005-0000-0000-000080540000}"/>
    <cellStyle name="Normal 48" xfId="368" xr:uid="{00000000-0005-0000-0000-000081540000}"/>
    <cellStyle name="Normal 48 2" xfId="868" xr:uid="{00000000-0005-0000-0000-000082540000}"/>
    <cellStyle name="Normal 49" xfId="360" xr:uid="{00000000-0005-0000-0000-000083540000}"/>
    <cellStyle name="Normal 49 2" xfId="869" xr:uid="{00000000-0005-0000-0000-000084540000}"/>
    <cellStyle name="Normal 5" xfId="177" xr:uid="{00000000-0005-0000-0000-000085540000}"/>
    <cellStyle name="Normal 5 2" xfId="504" xr:uid="{00000000-0005-0000-0000-000086540000}"/>
    <cellStyle name="Normal 5 2 10" xfId="6204" xr:uid="{00000000-0005-0000-0000-000087540000}"/>
    <cellStyle name="Normal 5 2 10 2" xfId="36542" xr:uid="{00000000-0005-0000-0000-000088540000}"/>
    <cellStyle name="Normal 5 2 10 3" xfId="21309" xr:uid="{00000000-0005-0000-0000-000089540000}"/>
    <cellStyle name="Normal 5 2 11" xfId="31378" xr:uid="{00000000-0005-0000-0000-00008A540000}"/>
    <cellStyle name="Normal 5 2 12" xfId="16294" xr:uid="{00000000-0005-0000-0000-00008B540000}"/>
    <cellStyle name="Normal 5 2 2" xfId="1168" xr:uid="{00000000-0005-0000-0000-00008C540000}"/>
    <cellStyle name="Normal 5 2 2 10" xfId="31382" xr:uid="{00000000-0005-0000-0000-00008D540000}"/>
    <cellStyle name="Normal 5 2 2 11" xfId="16348" xr:uid="{00000000-0005-0000-0000-00008E540000}"/>
    <cellStyle name="Normal 5 2 2 2" xfId="1277" xr:uid="{00000000-0005-0000-0000-00008F540000}"/>
    <cellStyle name="Normal 5 2 2 2 10" xfId="16452" xr:uid="{00000000-0005-0000-0000-000090540000}"/>
    <cellStyle name="Normal 5 2 2 2 2" xfId="1494" xr:uid="{00000000-0005-0000-0000-000091540000}"/>
    <cellStyle name="Normal 5 2 2 2 2 2" xfId="1915" xr:uid="{00000000-0005-0000-0000-000092540000}"/>
    <cellStyle name="Normal 5 2 2 2 2 2 2" xfId="2754" xr:uid="{00000000-0005-0000-0000-000093540000}"/>
    <cellStyle name="Normal 5 2 2 2 2 2 2 2" xfId="4444" xr:uid="{00000000-0005-0000-0000-000094540000}"/>
    <cellStyle name="Normal 5 2 2 2 2 2 2 2 2" xfId="14517" xr:uid="{00000000-0005-0000-0000-000095540000}"/>
    <cellStyle name="Normal 5 2 2 2 2 2 2 2 2 2" xfId="44848" xr:uid="{00000000-0005-0000-0000-000096540000}"/>
    <cellStyle name="Normal 5 2 2 2 2 2 2 2 2 3" xfId="29615" xr:uid="{00000000-0005-0000-0000-000097540000}"/>
    <cellStyle name="Normal 5 2 2 2 2 2 2 2 3" xfId="9497" xr:uid="{00000000-0005-0000-0000-000098540000}"/>
    <cellStyle name="Normal 5 2 2 2 2 2 2 2 3 2" xfId="39831" xr:uid="{00000000-0005-0000-0000-000099540000}"/>
    <cellStyle name="Normal 5 2 2 2 2 2 2 2 3 3" xfId="24598" xr:uid="{00000000-0005-0000-0000-00009A540000}"/>
    <cellStyle name="Normal 5 2 2 2 2 2 2 2 4" xfId="34818" xr:uid="{00000000-0005-0000-0000-00009B540000}"/>
    <cellStyle name="Normal 5 2 2 2 2 2 2 2 5" xfId="19585" xr:uid="{00000000-0005-0000-0000-00009C540000}"/>
    <cellStyle name="Normal 5 2 2 2 2 2 2 3" xfId="6136" xr:uid="{00000000-0005-0000-0000-00009D540000}"/>
    <cellStyle name="Normal 5 2 2 2 2 2 2 3 2" xfId="16188" xr:uid="{00000000-0005-0000-0000-00009E540000}"/>
    <cellStyle name="Normal 5 2 2 2 2 2 2 3 2 2" xfId="46519" xr:uid="{00000000-0005-0000-0000-00009F540000}"/>
    <cellStyle name="Normal 5 2 2 2 2 2 2 3 2 3" xfId="31286" xr:uid="{00000000-0005-0000-0000-0000A0540000}"/>
    <cellStyle name="Normal 5 2 2 2 2 2 2 3 3" xfId="11168" xr:uid="{00000000-0005-0000-0000-0000A1540000}"/>
    <cellStyle name="Normal 5 2 2 2 2 2 2 3 3 2" xfId="41502" xr:uid="{00000000-0005-0000-0000-0000A2540000}"/>
    <cellStyle name="Normal 5 2 2 2 2 2 2 3 3 3" xfId="26269" xr:uid="{00000000-0005-0000-0000-0000A3540000}"/>
    <cellStyle name="Normal 5 2 2 2 2 2 2 3 4" xfId="36489" xr:uid="{00000000-0005-0000-0000-0000A4540000}"/>
    <cellStyle name="Normal 5 2 2 2 2 2 2 3 5" xfId="21256" xr:uid="{00000000-0005-0000-0000-0000A5540000}"/>
    <cellStyle name="Normal 5 2 2 2 2 2 2 4" xfId="12846" xr:uid="{00000000-0005-0000-0000-0000A6540000}"/>
    <cellStyle name="Normal 5 2 2 2 2 2 2 4 2" xfId="43177" xr:uid="{00000000-0005-0000-0000-0000A7540000}"/>
    <cellStyle name="Normal 5 2 2 2 2 2 2 4 3" xfId="27944" xr:uid="{00000000-0005-0000-0000-0000A8540000}"/>
    <cellStyle name="Normal 5 2 2 2 2 2 2 5" xfId="7825" xr:uid="{00000000-0005-0000-0000-0000A9540000}"/>
    <cellStyle name="Normal 5 2 2 2 2 2 2 5 2" xfId="38160" xr:uid="{00000000-0005-0000-0000-0000AA540000}"/>
    <cellStyle name="Normal 5 2 2 2 2 2 2 5 3" xfId="22927" xr:uid="{00000000-0005-0000-0000-0000AB540000}"/>
    <cellStyle name="Normal 5 2 2 2 2 2 2 6" xfId="33148" xr:uid="{00000000-0005-0000-0000-0000AC540000}"/>
    <cellStyle name="Normal 5 2 2 2 2 2 2 7" xfId="17914" xr:uid="{00000000-0005-0000-0000-0000AD540000}"/>
    <cellStyle name="Normal 5 2 2 2 2 2 3" xfId="3607" xr:uid="{00000000-0005-0000-0000-0000AE540000}"/>
    <cellStyle name="Normal 5 2 2 2 2 2 3 2" xfId="13681" xr:uid="{00000000-0005-0000-0000-0000AF540000}"/>
    <cellStyle name="Normal 5 2 2 2 2 2 3 2 2" xfId="44012" xr:uid="{00000000-0005-0000-0000-0000B0540000}"/>
    <cellStyle name="Normal 5 2 2 2 2 2 3 2 3" xfId="28779" xr:uid="{00000000-0005-0000-0000-0000B1540000}"/>
    <cellStyle name="Normal 5 2 2 2 2 2 3 3" xfId="8661" xr:uid="{00000000-0005-0000-0000-0000B2540000}"/>
    <cellStyle name="Normal 5 2 2 2 2 2 3 3 2" xfId="38995" xr:uid="{00000000-0005-0000-0000-0000B3540000}"/>
    <cellStyle name="Normal 5 2 2 2 2 2 3 3 3" xfId="23762" xr:uid="{00000000-0005-0000-0000-0000B4540000}"/>
    <cellStyle name="Normal 5 2 2 2 2 2 3 4" xfId="33982" xr:uid="{00000000-0005-0000-0000-0000B5540000}"/>
    <cellStyle name="Normal 5 2 2 2 2 2 3 5" xfId="18749" xr:uid="{00000000-0005-0000-0000-0000B6540000}"/>
    <cellStyle name="Normal 5 2 2 2 2 2 4" xfId="5300" xr:uid="{00000000-0005-0000-0000-0000B7540000}"/>
    <cellStyle name="Normal 5 2 2 2 2 2 4 2" xfId="15352" xr:uid="{00000000-0005-0000-0000-0000B8540000}"/>
    <cellStyle name="Normal 5 2 2 2 2 2 4 2 2" xfId="45683" xr:uid="{00000000-0005-0000-0000-0000B9540000}"/>
    <cellStyle name="Normal 5 2 2 2 2 2 4 2 3" xfId="30450" xr:uid="{00000000-0005-0000-0000-0000BA540000}"/>
    <cellStyle name="Normal 5 2 2 2 2 2 4 3" xfId="10332" xr:uid="{00000000-0005-0000-0000-0000BB540000}"/>
    <cellStyle name="Normal 5 2 2 2 2 2 4 3 2" xfId="40666" xr:uid="{00000000-0005-0000-0000-0000BC540000}"/>
    <cellStyle name="Normal 5 2 2 2 2 2 4 3 3" xfId="25433" xr:uid="{00000000-0005-0000-0000-0000BD540000}"/>
    <cellStyle name="Normal 5 2 2 2 2 2 4 4" xfId="35653" xr:uid="{00000000-0005-0000-0000-0000BE540000}"/>
    <cellStyle name="Normal 5 2 2 2 2 2 4 5" xfId="20420" xr:uid="{00000000-0005-0000-0000-0000BF540000}"/>
    <cellStyle name="Normal 5 2 2 2 2 2 5" xfId="12010" xr:uid="{00000000-0005-0000-0000-0000C0540000}"/>
    <cellStyle name="Normal 5 2 2 2 2 2 5 2" xfId="42341" xr:uid="{00000000-0005-0000-0000-0000C1540000}"/>
    <cellStyle name="Normal 5 2 2 2 2 2 5 3" xfId="27108" xr:uid="{00000000-0005-0000-0000-0000C2540000}"/>
    <cellStyle name="Normal 5 2 2 2 2 2 6" xfId="6989" xr:uid="{00000000-0005-0000-0000-0000C3540000}"/>
    <cellStyle name="Normal 5 2 2 2 2 2 6 2" xfId="37324" xr:uid="{00000000-0005-0000-0000-0000C4540000}"/>
    <cellStyle name="Normal 5 2 2 2 2 2 6 3" xfId="22091" xr:uid="{00000000-0005-0000-0000-0000C5540000}"/>
    <cellStyle name="Normal 5 2 2 2 2 2 7" xfId="32312" xr:uid="{00000000-0005-0000-0000-0000C6540000}"/>
    <cellStyle name="Normal 5 2 2 2 2 2 8" xfId="17078" xr:uid="{00000000-0005-0000-0000-0000C7540000}"/>
    <cellStyle name="Normal 5 2 2 2 2 3" xfId="2336" xr:uid="{00000000-0005-0000-0000-0000C8540000}"/>
    <cellStyle name="Normal 5 2 2 2 2 3 2" xfId="4026" xr:uid="{00000000-0005-0000-0000-0000C9540000}"/>
    <cellStyle name="Normal 5 2 2 2 2 3 2 2" xfId="14099" xr:uid="{00000000-0005-0000-0000-0000CA540000}"/>
    <cellStyle name="Normal 5 2 2 2 2 3 2 2 2" xfId="44430" xr:uid="{00000000-0005-0000-0000-0000CB540000}"/>
    <cellStyle name="Normal 5 2 2 2 2 3 2 2 3" xfId="29197" xr:uid="{00000000-0005-0000-0000-0000CC540000}"/>
    <cellStyle name="Normal 5 2 2 2 2 3 2 3" xfId="9079" xr:uid="{00000000-0005-0000-0000-0000CD540000}"/>
    <cellStyle name="Normal 5 2 2 2 2 3 2 3 2" xfId="39413" xr:uid="{00000000-0005-0000-0000-0000CE540000}"/>
    <cellStyle name="Normal 5 2 2 2 2 3 2 3 3" xfId="24180" xr:uid="{00000000-0005-0000-0000-0000CF540000}"/>
    <cellStyle name="Normal 5 2 2 2 2 3 2 4" xfId="34400" xr:uid="{00000000-0005-0000-0000-0000D0540000}"/>
    <cellStyle name="Normal 5 2 2 2 2 3 2 5" xfId="19167" xr:uid="{00000000-0005-0000-0000-0000D1540000}"/>
    <cellStyle name="Normal 5 2 2 2 2 3 3" xfId="5718" xr:uid="{00000000-0005-0000-0000-0000D2540000}"/>
    <cellStyle name="Normal 5 2 2 2 2 3 3 2" xfId="15770" xr:uid="{00000000-0005-0000-0000-0000D3540000}"/>
    <cellStyle name="Normal 5 2 2 2 2 3 3 2 2" xfId="46101" xr:uid="{00000000-0005-0000-0000-0000D4540000}"/>
    <cellStyle name="Normal 5 2 2 2 2 3 3 2 3" xfId="30868" xr:uid="{00000000-0005-0000-0000-0000D5540000}"/>
    <cellStyle name="Normal 5 2 2 2 2 3 3 3" xfId="10750" xr:uid="{00000000-0005-0000-0000-0000D6540000}"/>
    <cellStyle name="Normal 5 2 2 2 2 3 3 3 2" xfId="41084" xr:uid="{00000000-0005-0000-0000-0000D7540000}"/>
    <cellStyle name="Normal 5 2 2 2 2 3 3 3 3" xfId="25851" xr:uid="{00000000-0005-0000-0000-0000D8540000}"/>
    <cellStyle name="Normal 5 2 2 2 2 3 3 4" xfId="36071" xr:uid="{00000000-0005-0000-0000-0000D9540000}"/>
    <cellStyle name="Normal 5 2 2 2 2 3 3 5" xfId="20838" xr:uid="{00000000-0005-0000-0000-0000DA540000}"/>
    <cellStyle name="Normal 5 2 2 2 2 3 4" xfId="12428" xr:uid="{00000000-0005-0000-0000-0000DB540000}"/>
    <cellStyle name="Normal 5 2 2 2 2 3 4 2" xfId="42759" xr:uid="{00000000-0005-0000-0000-0000DC540000}"/>
    <cellStyle name="Normal 5 2 2 2 2 3 4 3" xfId="27526" xr:uid="{00000000-0005-0000-0000-0000DD540000}"/>
    <cellStyle name="Normal 5 2 2 2 2 3 5" xfId="7407" xr:uid="{00000000-0005-0000-0000-0000DE540000}"/>
    <cellStyle name="Normal 5 2 2 2 2 3 5 2" xfId="37742" xr:uid="{00000000-0005-0000-0000-0000DF540000}"/>
    <cellStyle name="Normal 5 2 2 2 2 3 5 3" xfId="22509" xr:uid="{00000000-0005-0000-0000-0000E0540000}"/>
    <cellStyle name="Normal 5 2 2 2 2 3 6" xfId="32730" xr:uid="{00000000-0005-0000-0000-0000E1540000}"/>
    <cellStyle name="Normal 5 2 2 2 2 3 7" xfId="17496" xr:uid="{00000000-0005-0000-0000-0000E2540000}"/>
    <cellStyle name="Normal 5 2 2 2 2 4" xfId="3189" xr:uid="{00000000-0005-0000-0000-0000E3540000}"/>
    <cellStyle name="Normal 5 2 2 2 2 4 2" xfId="13263" xr:uid="{00000000-0005-0000-0000-0000E4540000}"/>
    <cellStyle name="Normal 5 2 2 2 2 4 2 2" xfId="43594" xr:uid="{00000000-0005-0000-0000-0000E5540000}"/>
    <cellStyle name="Normal 5 2 2 2 2 4 2 3" xfId="28361" xr:uid="{00000000-0005-0000-0000-0000E6540000}"/>
    <cellStyle name="Normal 5 2 2 2 2 4 3" xfId="8243" xr:uid="{00000000-0005-0000-0000-0000E7540000}"/>
    <cellStyle name="Normal 5 2 2 2 2 4 3 2" xfId="38577" xr:uid="{00000000-0005-0000-0000-0000E8540000}"/>
    <cellStyle name="Normal 5 2 2 2 2 4 3 3" xfId="23344" xr:uid="{00000000-0005-0000-0000-0000E9540000}"/>
    <cellStyle name="Normal 5 2 2 2 2 4 4" xfId="33564" xr:uid="{00000000-0005-0000-0000-0000EA540000}"/>
    <cellStyle name="Normal 5 2 2 2 2 4 5" xfId="18331" xr:uid="{00000000-0005-0000-0000-0000EB540000}"/>
    <cellStyle name="Normal 5 2 2 2 2 5" xfId="4882" xr:uid="{00000000-0005-0000-0000-0000EC540000}"/>
    <cellStyle name="Normal 5 2 2 2 2 5 2" xfId="14934" xr:uid="{00000000-0005-0000-0000-0000ED540000}"/>
    <cellStyle name="Normal 5 2 2 2 2 5 2 2" xfId="45265" xr:uid="{00000000-0005-0000-0000-0000EE540000}"/>
    <cellStyle name="Normal 5 2 2 2 2 5 2 3" xfId="30032" xr:uid="{00000000-0005-0000-0000-0000EF540000}"/>
    <cellStyle name="Normal 5 2 2 2 2 5 3" xfId="9914" xr:uid="{00000000-0005-0000-0000-0000F0540000}"/>
    <cellStyle name="Normal 5 2 2 2 2 5 3 2" xfId="40248" xr:uid="{00000000-0005-0000-0000-0000F1540000}"/>
    <cellStyle name="Normal 5 2 2 2 2 5 3 3" xfId="25015" xr:uid="{00000000-0005-0000-0000-0000F2540000}"/>
    <cellStyle name="Normal 5 2 2 2 2 5 4" xfId="35235" xr:uid="{00000000-0005-0000-0000-0000F3540000}"/>
    <cellStyle name="Normal 5 2 2 2 2 5 5" xfId="20002" xr:uid="{00000000-0005-0000-0000-0000F4540000}"/>
    <cellStyle name="Normal 5 2 2 2 2 6" xfId="11592" xr:uid="{00000000-0005-0000-0000-0000F5540000}"/>
    <cellStyle name="Normal 5 2 2 2 2 6 2" xfId="41923" xr:uid="{00000000-0005-0000-0000-0000F6540000}"/>
    <cellStyle name="Normal 5 2 2 2 2 6 3" xfId="26690" xr:uid="{00000000-0005-0000-0000-0000F7540000}"/>
    <cellStyle name="Normal 5 2 2 2 2 7" xfId="6571" xr:uid="{00000000-0005-0000-0000-0000F8540000}"/>
    <cellStyle name="Normal 5 2 2 2 2 7 2" xfId="36906" xr:uid="{00000000-0005-0000-0000-0000F9540000}"/>
    <cellStyle name="Normal 5 2 2 2 2 7 3" xfId="21673" xr:uid="{00000000-0005-0000-0000-0000FA540000}"/>
    <cellStyle name="Normal 5 2 2 2 2 8" xfId="31894" xr:uid="{00000000-0005-0000-0000-0000FB540000}"/>
    <cellStyle name="Normal 5 2 2 2 2 9" xfId="16660" xr:uid="{00000000-0005-0000-0000-0000FC540000}"/>
    <cellStyle name="Normal 5 2 2 2 3" xfId="1707" xr:uid="{00000000-0005-0000-0000-0000FD540000}"/>
    <cellStyle name="Normal 5 2 2 2 3 2" xfId="2546" xr:uid="{00000000-0005-0000-0000-0000FE540000}"/>
    <cellStyle name="Normal 5 2 2 2 3 2 2" xfId="4236" xr:uid="{00000000-0005-0000-0000-0000FF540000}"/>
    <cellStyle name="Normal 5 2 2 2 3 2 2 2" xfId="14309" xr:uid="{00000000-0005-0000-0000-000000550000}"/>
    <cellStyle name="Normal 5 2 2 2 3 2 2 2 2" xfId="44640" xr:uid="{00000000-0005-0000-0000-000001550000}"/>
    <cellStyle name="Normal 5 2 2 2 3 2 2 2 3" xfId="29407" xr:uid="{00000000-0005-0000-0000-000002550000}"/>
    <cellStyle name="Normal 5 2 2 2 3 2 2 3" xfId="9289" xr:uid="{00000000-0005-0000-0000-000003550000}"/>
    <cellStyle name="Normal 5 2 2 2 3 2 2 3 2" xfId="39623" xr:uid="{00000000-0005-0000-0000-000004550000}"/>
    <cellStyle name="Normal 5 2 2 2 3 2 2 3 3" xfId="24390" xr:uid="{00000000-0005-0000-0000-000005550000}"/>
    <cellStyle name="Normal 5 2 2 2 3 2 2 4" xfId="34610" xr:uid="{00000000-0005-0000-0000-000006550000}"/>
    <cellStyle name="Normal 5 2 2 2 3 2 2 5" xfId="19377" xr:uid="{00000000-0005-0000-0000-000007550000}"/>
    <cellStyle name="Normal 5 2 2 2 3 2 3" xfId="5928" xr:uid="{00000000-0005-0000-0000-000008550000}"/>
    <cellStyle name="Normal 5 2 2 2 3 2 3 2" xfId="15980" xr:uid="{00000000-0005-0000-0000-000009550000}"/>
    <cellStyle name="Normal 5 2 2 2 3 2 3 2 2" xfId="46311" xr:uid="{00000000-0005-0000-0000-00000A550000}"/>
    <cellStyle name="Normal 5 2 2 2 3 2 3 2 3" xfId="31078" xr:uid="{00000000-0005-0000-0000-00000B550000}"/>
    <cellStyle name="Normal 5 2 2 2 3 2 3 3" xfId="10960" xr:uid="{00000000-0005-0000-0000-00000C550000}"/>
    <cellStyle name="Normal 5 2 2 2 3 2 3 3 2" xfId="41294" xr:uid="{00000000-0005-0000-0000-00000D550000}"/>
    <cellStyle name="Normal 5 2 2 2 3 2 3 3 3" xfId="26061" xr:uid="{00000000-0005-0000-0000-00000E550000}"/>
    <cellStyle name="Normal 5 2 2 2 3 2 3 4" xfId="36281" xr:uid="{00000000-0005-0000-0000-00000F550000}"/>
    <cellStyle name="Normal 5 2 2 2 3 2 3 5" xfId="21048" xr:uid="{00000000-0005-0000-0000-000010550000}"/>
    <cellStyle name="Normal 5 2 2 2 3 2 4" xfId="12638" xr:uid="{00000000-0005-0000-0000-000011550000}"/>
    <cellStyle name="Normal 5 2 2 2 3 2 4 2" xfId="42969" xr:uid="{00000000-0005-0000-0000-000012550000}"/>
    <cellStyle name="Normal 5 2 2 2 3 2 4 3" xfId="27736" xr:uid="{00000000-0005-0000-0000-000013550000}"/>
    <cellStyle name="Normal 5 2 2 2 3 2 5" xfId="7617" xr:uid="{00000000-0005-0000-0000-000014550000}"/>
    <cellStyle name="Normal 5 2 2 2 3 2 5 2" xfId="37952" xr:uid="{00000000-0005-0000-0000-000015550000}"/>
    <cellStyle name="Normal 5 2 2 2 3 2 5 3" xfId="22719" xr:uid="{00000000-0005-0000-0000-000016550000}"/>
    <cellStyle name="Normal 5 2 2 2 3 2 6" xfId="32940" xr:uid="{00000000-0005-0000-0000-000017550000}"/>
    <cellStyle name="Normal 5 2 2 2 3 2 7" xfId="17706" xr:uid="{00000000-0005-0000-0000-000018550000}"/>
    <cellStyle name="Normal 5 2 2 2 3 3" xfId="3399" xr:uid="{00000000-0005-0000-0000-000019550000}"/>
    <cellStyle name="Normal 5 2 2 2 3 3 2" xfId="13473" xr:uid="{00000000-0005-0000-0000-00001A550000}"/>
    <cellStyle name="Normal 5 2 2 2 3 3 2 2" xfId="43804" xr:uid="{00000000-0005-0000-0000-00001B550000}"/>
    <cellStyle name="Normal 5 2 2 2 3 3 2 3" xfId="28571" xr:uid="{00000000-0005-0000-0000-00001C550000}"/>
    <cellStyle name="Normal 5 2 2 2 3 3 3" xfId="8453" xr:uid="{00000000-0005-0000-0000-00001D550000}"/>
    <cellStyle name="Normal 5 2 2 2 3 3 3 2" xfId="38787" xr:uid="{00000000-0005-0000-0000-00001E550000}"/>
    <cellStyle name="Normal 5 2 2 2 3 3 3 3" xfId="23554" xr:uid="{00000000-0005-0000-0000-00001F550000}"/>
    <cellStyle name="Normal 5 2 2 2 3 3 4" xfId="33774" xr:uid="{00000000-0005-0000-0000-000020550000}"/>
    <cellStyle name="Normal 5 2 2 2 3 3 5" xfId="18541" xr:uid="{00000000-0005-0000-0000-000021550000}"/>
    <cellStyle name="Normal 5 2 2 2 3 4" xfId="5092" xr:uid="{00000000-0005-0000-0000-000022550000}"/>
    <cellStyle name="Normal 5 2 2 2 3 4 2" xfId="15144" xr:uid="{00000000-0005-0000-0000-000023550000}"/>
    <cellStyle name="Normal 5 2 2 2 3 4 2 2" xfId="45475" xr:uid="{00000000-0005-0000-0000-000024550000}"/>
    <cellStyle name="Normal 5 2 2 2 3 4 2 3" xfId="30242" xr:uid="{00000000-0005-0000-0000-000025550000}"/>
    <cellStyle name="Normal 5 2 2 2 3 4 3" xfId="10124" xr:uid="{00000000-0005-0000-0000-000026550000}"/>
    <cellStyle name="Normal 5 2 2 2 3 4 3 2" xfId="40458" xr:uid="{00000000-0005-0000-0000-000027550000}"/>
    <cellStyle name="Normal 5 2 2 2 3 4 3 3" xfId="25225" xr:uid="{00000000-0005-0000-0000-000028550000}"/>
    <cellStyle name="Normal 5 2 2 2 3 4 4" xfId="35445" xr:uid="{00000000-0005-0000-0000-000029550000}"/>
    <cellStyle name="Normal 5 2 2 2 3 4 5" xfId="20212" xr:uid="{00000000-0005-0000-0000-00002A550000}"/>
    <cellStyle name="Normal 5 2 2 2 3 5" xfId="11802" xr:uid="{00000000-0005-0000-0000-00002B550000}"/>
    <cellStyle name="Normal 5 2 2 2 3 5 2" xfId="42133" xr:uid="{00000000-0005-0000-0000-00002C550000}"/>
    <cellStyle name="Normal 5 2 2 2 3 5 3" xfId="26900" xr:uid="{00000000-0005-0000-0000-00002D550000}"/>
    <cellStyle name="Normal 5 2 2 2 3 6" xfId="6781" xr:uid="{00000000-0005-0000-0000-00002E550000}"/>
    <cellStyle name="Normal 5 2 2 2 3 6 2" xfId="37116" xr:uid="{00000000-0005-0000-0000-00002F550000}"/>
    <cellStyle name="Normal 5 2 2 2 3 6 3" xfId="21883" xr:uid="{00000000-0005-0000-0000-000030550000}"/>
    <cellStyle name="Normal 5 2 2 2 3 7" xfId="32104" xr:uid="{00000000-0005-0000-0000-000031550000}"/>
    <cellStyle name="Normal 5 2 2 2 3 8" xfId="16870" xr:uid="{00000000-0005-0000-0000-000032550000}"/>
    <cellStyle name="Normal 5 2 2 2 4" xfId="2128" xr:uid="{00000000-0005-0000-0000-000033550000}"/>
    <cellStyle name="Normal 5 2 2 2 4 2" xfId="3818" xr:uid="{00000000-0005-0000-0000-000034550000}"/>
    <cellStyle name="Normal 5 2 2 2 4 2 2" xfId="13891" xr:uid="{00000000-0005-0000-0000-000035550000}"/>
    <cellStyle name="Normal 5 2 2 2 4 2 2 2" xfId="44222" xr:uid="{00000000-0005-0000-0000-000036550000}"/>
    <cellStyle name="Normal 5 2 2 2 4 2 2 3" xfId="28989" xr:uid="{00000000-0005-0000-0000-000037550000}"/>
    <cellStyle name="Normal 5 2 2 2 4 2 3" xfId="8871" xr:uid="{00000000-0005-0000-0000-000038550000}"/>
    <cellStyle name="Normal 5 2 2 2 4 2 3 2" xfId="39205" xr:uid="{00000000-0005-0000-0000-000039550000}"/>
    <cellStyle name="Normal 5 2 2 2 4 2 3 3" xfId="23972" xr:uid="{00000000-0005-0000-0000-00003A550000}"/>
    <cellStyle name="Normal 5 2 2 2 4 2 4" xfId="34192" xr:uid="{00000000-0005-0000-0000-00003B550000}"/>
    <cellStyle name="Normal 5 2 2 2 4 2 5" xfId="18959" xr:uid="{00000000-0005-0000-0000-00003C550000}"/>
    <cellStyle name="Normal 5 2 2 2 4 3" xfId="5510" xr:uid="{00000000-0005-0000-0000-00003D550000}"/>
    <cellStyle name="Normal 5 2 2 2 4 3 2" xfId="15562" xr:uid="{00000000-0005-0000-0000-00003E550000}"/>
    <cellStyle name="Normal 5 2 2 2 4 3 2 2" xfId="45893" xr:uid="{00000000-0005-0000-0000-00003F550000}"/>
    <cellStyle name="Normal 5 2 2 2 4 3 2 3" xfId="30660" xr:uid="{00000000-0005-0000-0000-000040550000}"/>
    <cellStyle name="Normal 5 2 2 2 4 3 3" xfId="10542" xr:uid="{00000000-0005-0000-0000-000041550000}"/>
    <cellStyle name="Normal 5 2 2 2 4 3 3 2" xfId="40876" xr:uid="{00000000-0005-0000-0000-000042550000}"/>
    <cellStyle name="Normal 5 2 2 2 4 3 3 3" xfId="25643" xr:uid="{00000000-0005-0000-0000-000043550000}"/>
    <cellStyle name="Normal 5 2 2 2 4 3 4" xfId="35863" xr:uid="{00000000-0005-0000-0000-000044550000}"/>
    <cellStyle name="Normal 5 2 2 2 4 3 5" xfId="20630" xr:uid="{00000000-0005-0000-0000-000045550000}"/>
    <cellStyle name="Normal 5 2 2 2 4 4" xfId="12220" xr:uid="{00000000-0005-0000-0000-000046550000}"/>
    <cellStyle name="Normal 5 2 2 2 4 4 2" xfId="42551" xr:uid="{00000000-0005-0000-0000-000047550000}"/>
    <cellStyle name="Normal 5 2 2 2 4 4 3" xfId="27318" xr:uid="{00000000-0005-0000-0000-000048550000}"/>
    <cellStyle name="Normal 5 2 2 2 4 5" xfId="7199" xr:uid="{00000000-0005-0000-0000-000049550000}"/>
    <cellStyle name="Normal 5 2 2 2 4 5 2" xfId="37534" xr:uid="{00000000-0005-0000-0000-00004A550000}"/>
    <cellStyle name="Normal 5 2 2 2 4 5 3" xfId="22301" xr:uid="{00000000-0005-0000-0000-00004B550000}"/>
    <cellStyle name="Normal 5 2 2 2 4 6" xfId="32522" xr:uid="{00000000-0005-0000-0000-00004C550000}"/>
    <cellStyle name="Normal 5 2 2 2 4 7" xfId="17288" xr:uid="{00000000-0005-0000-0000-00004D550000}"/>
    <cellStyle name="Normal 5 2 2 2 5" xfId="2981" xr:uid="{00000000-0005-0000-0000-00004E550000}"/>
    <cellStyle name="Normal 5 2 2 2 5 2" xfId="13055" xr:uid="{00000000-0005-0000-0000-00004F550000}"/>
    <cellStyle name="Normal 5 2 2 2 5 2 2" xfId="43386" xr:uid="{00000000-0005-0000-0000-000050550000}"/>
    <cellStyle name="Normal 5 2 2 2 5 2 3" xfId="28153" xr:uid="{00000000-0005-0000-0000-000051550000}"/>
    <cellStyle name="Normal 5 2 2 2 5 3" xfId="8035" xr:uid="{00000000-0005-0000-0000-000052550000}"/>
    <cellStyle name="Normal 5 2 2 2 5 3 2" xfId="38369" xr:uid="{00000000-0005-0000-0000-000053550000}"/>
    <cellStyle name="Normal 5 2 2 2 5 3 3" xfId="23136" xr:uid="{00000000-0005-0000-0000-000054550000}"/>
    <cellStyle name="Normal 5 2 2 2 5 4" xfId="33356" xr:uid="{00000000-0005-0000-0000-000055550000}"/>
    <cellStyle name="Normal 5 2 2 2 5 5" xfId="18123" xr:uid="{00000000-0005-0000-0000-000056550000}"/>
    <cellStyle name="Normal 5 2 2 2 6" xfId="4674" xr:uid="{00000000-0005-0000-0000-000057550000}"/>
    <cellStyle name="Normal 5 2 2 2 6 2" xfId="14726" xr:uid="{00000000-0005-0000-0000-000058550000}"/>
    <cellStyle name="Normal 5 2 2 2 6 2 2" xfId="45057" xr:uid="{00000000-0005-0000-0000-000059550000}"/>
    <cellStyle name="Normal 5 2 2 2 6 2 3" xfId="29824" xr:uid="{00000000-0005-0000-0000-00005A550000}"/>
    <cellStyle name="Normal 5 2 2 2 6 3" xfId="9706" xr:uid="{00000000-0005-0000-0000-00005B550000}"/>
    <cellStyle name="Normal 5 2 2 2 6 3 2" xfId="40040" xr:uid="{00000000-0005-0000-0000-00005C550000}"/>
    <cellStyle name="Normal 5 2 2 2 6 3 3" xfId="24807" xr:uid="{00000000-0005-0000-0000-00005D550000}"/>
    <cellStyle name="Normal 5 2 2 2 6 4" xfId="35027" xr:uid="{00000000-0005-0000-0000-00005E550000}"/>
    <cellStyle name="Normal 5 2 2 2 6 5" xfId="19794" xr:uid="{00000000-0005-0000-0000-00005F550000}"/>
    <cellStyle name="Normal 5 2 2 2 7" xfId="11384" xr:uid="{00000000-0005-0000-0000-000060550000}"/>
    <cellStyle name="Normal 5 2 2 2 7 2" xfId="41715" xr:uid="{00000000-0005-0000-0000-000061550000}"/>
    <cellStyle name="Normal 5 2 2 2 7 3" xfId="26482" xr:uid="{00000000-0005-0000-0000-000062550000}"/>
    <cellStyle name="Normal 5 2 2 2 8" xfId="6363" xr:uid="{00000000-0005-0000-0000-000063550000}"/>
    <cellStyle name="Normal 5 2 2 2 8 2" xfId="36698" xr:uid="{00000000-0005-0000-0000-000064550000}"/>
    <cellStyle name="Normal 5 2 2 2 8 3" xfId="21465" xr:uid="{00000000-0005-0000-0000-000065550000}"/>
    <cellStyle name="Normal 5 2 2 2 9" xfId="31391" xr:uid="{00000000-0005-0000-0000-000066550000}"/>
    <cellStyle name="Normal 5 2 2 3" xfId="1390" xr:uid="{00000000-0005-0000-0000-000067550000}"/>
    <cellStyle name="Normal 5 2 2 3 2" xfId="1811" xr:uid="{00000000-0005-0000-0000-000068550000}"/>
    <cellStyle name="Normal 5 2 2 3 2 2" xfId="2650" xr:uid="{00000000-0005-0000-0000-000069550000}"/>
    <cellStyle name="Normal 5 2 2 3 2 2 2" xfId="4340" xr:uid="{00000000-0005-0000-0000-00006A550000}"/>
    <cellStyle name="Normal 5 2 2 3 2 2 2 2" xfId="14413" xr:uid="{00000000-0005-0000-0000-00006B550000}"/>
    <cellStyle name="Normal 5 2 2 3 2 2 2 2 2" xfId="44744" xr:uid="{00000000-0005-0000-0000-00006C550000}"/>
    <cellStyle name="Normal 5 2 2 3 2 2 2 2 3" xfId="29511" xr:uid="{00000000-0005-0000-0000-00006D550000}"/>
    <cellStyle name="Normal 5 2 2 3 2 2 2 3" xfId="9393" xr:uid="{00000000-0005-0000-0000-00006E550000}"/>
    <cellStyle name="Normal 5 2 2 3 2 2 2 3 2" xfId="39727" xr:uid="{00000000-0005-0000-0000-00006F550000}"/>
    <cellStyle name="Normal 5 2 2 3 2 2 2 3 3" xfId="24494" xr:uid="{00000000-0005-0000-0000-000070550000}"/>
    <cellStyle name="Normal 5 2 2 3 2 2 2 4" xfId="34714" xr:uid="{00000000-0005-0000-0000-000071550000}"/>
    <cellStyle name="Normal 5 2 2 3 2 2 2 5" xfId="19481" xr:uid="{00000000-0005-0000-0000-000072550000}"/>
    <cellStyle name="Normal 5 2 2 3 2 2 3" xfId="6032" xr:uid="{00000000-0005-0000-0000-000073550000}"/>
    <cellStyle name="Normal 5 2 2 3 2 2 3 2" xfId="16084" xr:uid="{00000000-0005-0000-0000-000074550000}"/>
    <cellStyle name="Normal 5 2 2 3 2 2 3 2 2" xfId="46415" xr:uid="{00000000-0005-0000-0000-000075550000}"/>
    <cellStyle name="Normal 5 2 2 3 2 2 3 2 3" xfId="31182" xr:uid="{00000000-0005-0000-0000-000076550000}"/>
    <cellStyle name="Normal 5 2 2 3 2 2 3 3" xfId="11064" xr:uid="{00000000-0005-0000-0000-000077550000}"/>
    <cellStyle name="Normal 5 2 2 3 2 2 3 3 2" xfId="41398" xr:uid="{00000000-0005-0000-0000-000078550000}"/>
    <cellStyle name="Normal 5 2 2 3 2 2 3 3 3" xfId="26165" xr:uid="{00000000-0005-0000-0000-000079550000}"/>
    <cellStyle name="Normal 5 2 2 3 2 2 3 4" xfId="36385" xr:uid="{00000000-0005-0000-0000-00007A550000}"/>
    <cellStyle name="Normal 5 2 2 3 2 2 3 5" xfId="21152" xr:uid="{00000000-0005-0000-0000-00007B550000}"/>
    <cellStyle name="Normal 5 2 2 3 2 2 4" xfId="12742" xr:uid="{00000000-0005-0000-0000-00007C550000}"/>
    <cellStyle name="Normal 5 2 2 3 2 2 4 2" xfId="43073" xr:uid="{00000000-0005-0000-0000-00007D550000}"/>
    <cellStyle name="Normal 5 2 2 3 2 2 4 3" xfId="27840" xr:uid="{00000000-0005-0000-0000-00007E550000}"/>
    <cellStyle name="Normal 5 2 2 3 2 2 5" xfId="7721" xr:uid="{00000000-0005-0000-0000-00007F550000}"/>
    <cellStyle name="Normal 5 2 2 3 2 2 5 2" xfId="38056" xr:uid="{00000000-0005-0000-0000-000080550000}"/>
    <cellStyle name="Normal 5 2 2 3 2 2 5 3" xfId="22823" xr:uid="{00000000-0005-0000-0000-000081550000}"/>
    <cellStyle name="Normal 5 2 2 3 2 2 6" xfId="33044" xr:uid="{00000000-0005-0000-0000-000082550000}"/>
    <cellStyle name="Normal 5 2 2 3 2 2 7" xfId="17810" xr:uid="{00000000-0005-0000-0000-000083550000}"/>
    <cellStyle name="Normal 5 2 2 3 2 3" xfId="3503" xr:uid="{00000000-0005-0000-0000-000084550000}"/>
    <cellStyle name="Normal 5 2 2 3 2 3 2" xfId="13577" xr:uid="{00000000-0005-0000-0000-000085550000}"/>
    <cellStyle name="Normal 5 2 2 3 2 3 2 2" xfId="43908" xr:uid="{00000000-0005-0000-0000-000086550000}"/>
    <cellStyle name="Normal 5 2 2 3 2 3 2 3" xfId="28675" xr:uid="{00000000-0005-0000-0000-000087550000}"/>
    <cellStyle name="Normal 5 2 2 3 2 3 3" xfId="8557" xr:uid="{00000000-0005-0000-0000-000088550000}"/>
    <cellStyle name="Normal 5 2 2 3 2 3 3 2" xfId="38891" xr:uid="{00000000-0005-0000-0000-000089550000}"/>
    <cellStyle name="Normal 5 2 2 3 2 3 3 3" xfId="23658" xr:uid="{00000000-0005-0000-0000-00008A550000}"/>
    <cellStyle name="Normal 5 2 2 3 2 3 4" xfId="33878" xr:uid="{00000000-0005-0000-0000-00008B550000}"/>
    <cellStyle name="Normal 5 2 2 3 2 3 5" xfId="18645" xr:uid="{00000000-0005-0000-0000-00008C550000}"/>
    <cellStyle name="Normal 5 2 2 3 2 4" xfId="5196" xr:uid="{00000000-0005-0000-0000-00008D550000}"/>
    <cellStyle name="Normal 5 2 2 3 2 4 2" xfId="15248" xr:uid="{00000000-0005-0000-0000-00008E550000}"/>
    <cellStyle name="Normal 5 2 2 3 2 4 2 2" xfId="45579" xr:uid="{00000000-0005-0000-0000-00008F550000}"/>
    <cellStyle name="Normal 5 2 2 3 2 4 2 3" xfId="30346" xr:uid="{00000000-0005-0000-0000-000090550000}"/>
    <cellStyle name="Normal 5 2 2 3 2 4 3" xfId="10228" xr:uid="{00000000-0005-0000-0000-000091550000}"/>
    <cellStyle name="Normal 5 2 2 3 2 4 3 2" xfId="40562" xr:uid="{00000000-0005-0000-0000-000092550000}"/>
    <cellStyle name="Normal 5 2 2 3 2 4 3 3" xfId="25329" xr:uid="{00000000-0005-0000-0000-000093550000}"/>
    <cellStyle name="Normal 5 2 2 3 2 4 4" xfId="35549" xr:uid="{00000000-0005-0000-0000-000094550000}"/>
    <cellStyle name="Normal 5 2 2 3 2 4 5" xfId="20316" xr:uid="{00000000-0005-0000-0000-000095550000}"/>
    <cellStyle name="Normal 5 2 2 3 2 5" xfId="11906" xr:uid="{00000000-0005-0000-0000-000096550000}"/>
    <cellStyle name="Normal 5 2 2 3 2 5 2" xfId="42237" xr:uid="{00000000-0005-0000-0000-000097550000}"/>
    <cellStyle name="Normal 5 2 2 3 2 5 3" xfId="27004" xr:uid="{00000000-0005-0000-0000-000098550000}"/>
    <cellStyle name="Normal 5 2 2 3 2 6" xfId="6885" xr:uid="{00000000-0005-0000-0000-000099550000}"/>
    <cellStyle name="Normal 5 2 2 3 2 6 2" xfId="37220" xr:uid="{00000000-0005-0000-0000-00009A550000}"/>
    <cellStyle name="Normal 5 2 2 3 2 6 3" xfId="21987" xr:uid="{00000000-0005-0000-0000-00009B550000}"/>
    <cellStyle name="Normal 5 2 2 3 2 7" xfId="32208" xr:uid="{00000000-0005-0000-0000-00009C550000}"/>
    <cellStyle name="Normal 5 2 2 3 2 8" xfId="16974" xr:uid="{00000000-0005-0000-0000-00009D550000}"/>
    <cellStyle name="Normal 5 2 2 3 3" xfId="2232" xr:uid="{00000000-0005-0000-0000-00009E550000}"/>
    <cellStyle name="Normal 5 2 2 3 3 2" xfId="3922" xr:uid="{00000000-0005-0000-0000-00009F550000}"/>
    <cellStyle name="Normal 5 2 2 3 3 2 2" xfId="13995" xr:uid="{00000000-0005-0000-0000-0000A0550000}"/>
    <cellStyle name="Normal 5 2 2 3 3 2 2 2" xfId="44326" xr:uid="{00000000-0005-0000-0000-0000A1550000}"/>
    <cellStyle name="Normal 5 2 2 3 3 2 2 3" xfId="29093" xr:uid="{00000000-0005-0000-0000-0000A2550000}"/>
    <cellStyle name="Normal 5 2 2 3 3 2 3" xfId="8975" xr:uid="{00000000-0005-0000-0000-0000A3550000}"/>
    <cellStyle name="Normal 5 2 2 3 3 2 3 2" xfId="39309" xr:uid="{00000000-0005-0000-0000-0000A4550000}"/>
    <cellStyle name="Normal 5 2 2 3 3 2 3 3" xfId="24076" xr:uid="{00000000-0005-0000-0000-0000A5550000}"/>
    <cellStyle name="Normal 5 2 2 3 3 2 4" xfId="34296" xr:uid="{00000000-0005-0000-0000-0000A6550000}"/>
    <cellStyle name="Normal 5 2 2 3 3 2 5" xfId="19063" xr:uid="{00000000-0005-0000-0000-0000A7550000}"/>
    <cellStyle name="Normal 5 2 2 3 3 3" xfId="5614" xr:uid="{00000000-0005-0000-0000-0000A8550000}"/>
    <cellStyle name="Normal 5 2 2 3 3 3 2" xfId="15666" xr:uid="{00000000-0005-0000-0000-0000A9550000}"/>
    <cellStyle name="Normal 5 2 2 3 3 3 2 2" xfId="45997" xr:uid="{00000000-0005-0000-0000-0000AA550000}"/>
    <cellStyle name="Normal 5 2 2 3 3 3 2 3" xfId="30764" xr:uid="{00000000-0005-0000-0000-0000AB550000}"/>
    <cellStyle name="Normal 5 2 2 3 3 3 3" xfId="10646" xr:uid="{00000000-0005-0000-0000-0000AC550000}"/>
    <cellStyle name="Normal 5 2 2 3 3 3 3 2" xfId="40980" xr:uid="{00000000-0005-0000-0000-0000AD550000}"/>
    <cellStyle name="Normal 5 2 2 3 3 3 3 3" xfId="25747" xr:uid="{00000000-0005-0000-0000-0000AE550000}"/>
    <cellStyle name="Normal 5 2 2 3 3 3 4" xfId="35967" xr:uid="{00000000-0005-0000-0000-0000AF550000}"/>
    <cellStyle name="Normal 5 2 2 3 3 3 5" xfId="20734" xr:uid="{00000000-0005-0000-0000-0000B0550000}"/>
    <cellStyle name="Normal 5 2 2 3 3 4" xfId="12324" xr:uid="{00000000-0005-0000-0000-0000B1550000}"/>
    <cellStyle name="Normal 5 2 2 3 3 4 2" xfId="42655" xr:uid="{00000000-0005-0000-0000-0000B2550000}"/>
    <cellStyle name="Normal 5 2 2 3 3 4 3" xfId="27422" xr:uid="{00000000-0005-0000-0000-0000B3550000}"/>
    <cellStyle name="Normal 5 2 2 3 3 5" xfId="7303" xr:uid="{00000000-0005-0000-0000-0000B4550000}"/>
    <cellStyle name="Normal 5 2 2 3 3 5 2" xfId="37638" xr:uid="{00000000-0005-0000-0000-0000B5550000}"/>
    <cellStyle name="Normal 5 2 2 3 3 5 3" xfId="22405" xr:uid="{00000000-0005-0000-0000-0000B6550000}"/>
    <cellStyle name="Normal 5 2 2 3 3 6" xfId="32626" xr:uid="{00000000-0005-0000-0000-0000B7550000}"/>
    <cellStyle name="Normal 5 2 2 3 3 7" xfId="17392" xr:uid="{00000000-0005-0000-0000-0000B8550000}"/>
    <cellStyle name="Normal 5 2 2 3 4" xfId="3085" xr:uid="{00000000-0005-0000-0000-0000B9550000}"/>
    <cellStyle name="Normal 5 2 2 3 4 2" xfId="13159" xr:uid="{00000000-0005-0000-0000-0000BA550000}"/>
    <cellStyle name="Normal 5 2 2 3 4 2 2" xfId="43490" xr:uid="{00000000-0005-0000-0000-0000BB550000}"/>
    <cellStyle name="Normal 5 2 2 3 4 2 3" xfId="28257" xr:uid="{00000000-0005-0000-0000-0000BC550000}"/>
    <cellStyle name="Normal 5 2 2 3 4 3" xfId="8139" xr:uid="{00000000-0005-0000-0000-0000BD550000}"/>
    <cellStyle name="Normal 5 2 2 3 4 3 2" xfId="38473" xr:uid="{00000000-0005-0000-0000-0000BE550000}"/>
    <cellStyle name="Normal 5 2 2 3 4 3 3" xfId="23240" xr:uid="{00000000-0005-0000-0000-0000BF550000}"/>
    <cellStyle name="Normal 5 2 2 3 4 4" xfId="33460" xr:uid="{00000000-0005-0000-0000-0000C0550000}"/>
    <cellStyle name="Normal 5 2 2 3 4 5" xfId="18227" xr:uid="{00000000-0005-0000-0000-0000C1550000}"/>
    <cellStyle name="Normal 5 2 2 3 5" xfId="4778" xr:uid="{00000000-0005-0000-0000-0000C2550000}"/>
    <cellStyle name="Normal 5 2 2 3 5 2" xfId="14830" xr:uid="{00000000-0005-0000-0000-0000C3550000}"/>
    <cellStyle name="Normal 5 2 2 3 5 2 2" xfId="45161" xr:uid="{00000000-0005-0000-0000-0000C4550000}"/>
    <cellStyle name="Normal 5 2 2 3 5 2 3" xfId="29928" xr:uid="{00000000-0005-0000-0000-0000C5550000}"/>
    <cellStyle name="Normal 5 2 2 3 5 3" xfId="9810" xr:uid="{00000000-0005-0000-0000-0000C6550000}"/>
    <cellStyle name="Normal 5 2 2 3 5 3 2" xfId="40144" xr:uid="{00000000-0005-0000-0000-0000C7550000}"/>
    <cellStyle name="Normal 5 2 2 3 5 3 3" xfId="24911" xr:uid="{00000000-0005-0000-0000-0000C8550000}"/>
    <cellStyle name="Normal 5 2 2 3 5 4" xfId="35131" xr:uid="{00000000-0005-0000-0000-0000C9550000}"/>
    <cellStyle name="Normal 5 2 2 3 5 5" xfId="19898" xr:uid="{00000000-0005-0000-0000-0000CA550000}"/>
    <cellStyle name="Normal 5 2 2 3 6" xfId="11488" xr:uid="{00000000-0005-0000-0000-0000CB550000}"/>
    <cellStyle name="Normal 5 2 2 3 6 2" xfId="41819" xr:uid="{00000000-0005-0000-0000-0000CC550000}"/>
    <cellStyle name="Normal 5 2 2 3 6 3" xfId="26586" xr:uid="{00000000-0005-0000-0000-0000CD550000}"/>
    <cellStyle name="Normal 5 2 2 3 7" xfId="6467" xr:uid="{00000000-0005-0000-0000-0000CE550000}"/>
    <cellStyle name="Normal 5 2 2 3 7 2" xfId="36802" xr:uid="{00000000-0005-0000-0000-0000CF550000}"/>
    <cellStyle name="Normal 5 2 2 3 7 3" xfId="21569" xr:uid="{00000000-0005-0000-0000-0000D0550000}"/>
    <cellStyle name="Normal 5 2 2 3 8" xfId="31790" xr:uid="{00000000-0005-0000-0000-0000D1550000}"/>
    <cellStyle name="Normal 5 2 2 3 9" xfId="16556" xr:uid="{00000000-0005-0000-0000-0000D2550000}"/>
    <cellStyle name="Normal 5 2 2 4" xfId="1603" xr:uid="{00000000-0005-0000-0000-0000D3550000}"/>
    <cellStyle name="Normal 5 2 2 4 2" xfId="2442" xr:uid="{00000000-0005-0000-0000-0000D4550000}"/>
    <cellStyle name="Normal 5 2 2 4 2 2" xfId="4132" xr:uid="{00000000-0005-0000-0000-0000D5550000}"/>
    <cellStyle name="Normal 5 2 2 4 2 2 2" xfId="14205" xr:uid="{00000000-0005-0000-0000-0000D6550000}"/>
    <cellStyle name="Normal 5 2 2 4 2 2 2 2" xfId="44536" xr:uid="{00000000-0005-0000-0000-0000D7550000}"/>
    <cellStyle name="Normal 5 2 2 4 2 2 2 3" xfId="29303" xr:uid="{00000000-0005-0000-0000-0000D8550000}"/>
    <cellStyle name="Normal 5 2 2 4 2 2 3" xfId="9185" xr:uid="{00000000-0005-0000-0000-0000D9550000}"/>
    <cellStyle name="Normal 5 2 2 4 2 2 3 2" xfId="39519" xr:uid="{00000000-0005-0000-0000-0000DA550000}"/>
    <cellStyle name="Normal 5 2 2 4 2 2 3 3" xfId="24286" xr:uid="{00000000-0005-0000-0000-0000DB550000}"/>
    <cellStyle name="Normal 5 2 2 4 2 2 4" xfId="34506" xr:uid="{00000000-0005-0000-0000-0000DC550000}"/>
    <cellStyle name="Normal 5 2 2 4 2 2 5" xfId="19273" xr:uid="{00000000-0005-0000-0000-0000DD550000}"/>
    <cellStyle name="Normal 5 2 2 4 2 3" xfId="5824" xr:uid="{00000000-0005-0000-0000-0000DE550000}"/>
    <cellStyle name="Normal 5 2 2 4 2 3 2" xfId="15876" xr:uid="{00000000-0005-0000-0000-0000DF550000}"/>
    <cellStyle name="Normal 5 2 2 4 2 3 2 2" xfId="46207" xr:uid="{00000000-0005-0000-0000-0000E0550000}"/>
    <cellStyle name="Normal 5 2 2 4 2 3 2 3" xfId="30974" xr:uid="{00000000-0005-0000-0000-0000E1550000}"/>
    <cellStyle name="Normal 5 2 2 4 2 3 3" xfId="10856" xr:uid="{00000000-0005-0000-0000-0000E2550000}"/>
    <cellStyle name="Normal 5 2 2 4 2 3 3 2" xfId="41190" xr:uid="{00000000-0005-0000-0000-0000E3550000}"/>
    <cellStyle name="Normal 5 2 2 4 2 3 3 3" xfId="25957" xr:uid="{00000000-0005-0000-0000-0000E4550000}"/>
    <cellStyle name="Normal 5 2 2 4 2 3 4" xfId="36177" xr:uid="{00000000-0005-0000-0000-0000E5550000}"/>
    <cellStyle name="Normal 5 2 2 4 2 3 5" xfId="20944" xr:uid="{00000000-0005-0000-0000-0000E6550000}"/>
    <cellStyle name="Normal 5 2 2 4 2 4" xfId="12534" xr:uid="{00000000-0005-0000-0000-0000E7550000}"/>
    <cellStyle name="Normal 5 2 2 4 2 4 2" xfId="42865" xr:uid="{00000000-0005-0000-0000-0000E8550000}"/>
    <cellStyle name="Normal 5 2 2 4 2 4 3" xfId="27632" xr:uid="{00000000-0005-0000-0000-0000E9550000}"/>
    <cellStyle name="Normal 5 2 2 4 2 5" xfId="7513" xr:uid="{00000000-0005-0000-0000-0000EA550000}"/>
    <cellStyle name="Normal 5 2 2 4 2 5 2" xfId="37848" xr:uid="{00000000-0005-0000-0000-0000EB550000}"/>
    <cellStyle name="Normal 5 2 2 4 2 5 3" xfId="22615" xr:uid="{00000000-0005-0000-0000-0000EC550000}"/>
    <cellStyle name="Normal 5 2 2 4 2 6" xfId="32836" xr:uid="{00000000-0005-0000-0000-0000ED550000}"/>
    <cellStyle name="Normal 5 2 2 4 2 7" xfId="17602" xr:uid="{00000000-0005-0000-0000-0000EE550000}"/>
    <cellStyle name="Normal 5 2 2 4 3" xfId="3295" xr:uid="{00000000-0005-0000-0000-0000EF550000}"/>
    <cellStyle name="Normal 5 2 2 4 3 2" xfId="13369" xr:uid="{00000000-0005-0000-0000-0000F0550000}"/>
    <cellStyle name="Normal 5 2 2 4 3 2 2" xfId="43700" xr:uid="{00000000-0005-0000-0000-0000F1550000}"/>
    <cellStyle name="Normal 5 2 2 4 3 2 3" xfId="28467" xr:uid="{00000000-0005-0000-0000-0000F2550000}"/>
    <cellStyle name="Normal 5 2 2 4 3 3" xfId="8349" xr:uid="{00000000-0005-0000-0000-0000F3550000}"/>
    <cellStyle name="Normal 5 2 2 4 3 3 2" xfId="38683" xr:uid="{00000000-0005-0000-0000-0000F4550000}"/>
    <cellStyle name="Normal 5 2 2 4 3 3 3" xfId="23450" xr:uid="{00000000-0005-0000-0000-0000F5550000}"/>
    <cellStyle name="Normal 5 2 2 4 3 4" xfId="33670" xr:uid="{00000000-0005-0000-0000-0000F6550000}"/>
    <cellStyle name="Normal 5 2 2 4 3 5" xfId="18437" xr:uid="{00000000-0005-0000-0000-0000F7550000}"/>
    <cellStyle name="Normal 5 2 2 4 4" xfId="4988" xr:uid="{00000000-0005-0000-0000-0000F8550000}"/>
    <cellStyle name="Normal 5 2 2 4 4 2" xfId="15040" xr:uid="{00000000-0005-0000-0000-0000F9550000}"/>
    <cellStyle name="Normal 5 2 2 4 4 2 2" xfId="45371" xr:uid="{00000000-0005-0000-0000-0000FA550000}"/>
    <cellStyle name="Normal 5 2 2 4 4 2 3" xfId="30138" xr:uid="{00000000-0005-0000-0000-0000FB550000}"/>
    <cellStyle name="Normal 5 2 2 4 4 3" xfId="10020" xr:uid="{00000000-0005-0000-0000-0000FC550000}"/>
    <cellStyle name="Normal 5 2 2 4 4 3 2" xfId="40354" xr:uid="{00000000-0005-0000-0000-0000FD550000}"/>
    <cellStyle name="Normal 5 2 2 4 4 3 3" xfId="25121" xr:uid="{00000000-0005-0000-0000-0000FE550000}"/>
    <cellStyle name="Normal 5 2 2 4 4 4" xfId="35341" xr:uid="{00000000-0005-0000-0000-0000FF550000}"/>
    <cellStyle name="Normal 5 2 2 4 4 5" xfId="20108" xr:uid="{00000000-0005-0000-0000-000000560000}"/>
    <cellStyle name="Normal 5 2 2 4 5" xfId="11698" xr:uid="{00000000-0005-0000-0000-000001560000}"/>
    <cellStyle name="Normal 5 2 2 4 5 2" xfId="42029" xr:uid="{00000000-0005-0000-0000-000002560000}"/>
    <cellStyle name="Normal 5 2 2 4 5 3" xfId="26796" xr:uid="{00000000-0005-0000-0000-000003560000}"/>
    <cellStyle name="Normal 5 2 2 4 6" xfId="6677" xr:uid="{00000000-0005-0000-0000-000004560000}"/>
    <cellStyle name="Normal 5 2 2 4 6 2" xfId="37012" xr:uid="{00000000-0005-0000-0000-000005560000}"/>
    <cellStyle name="Normal 5 2 2 4 6 3" xfId="21779" xr:uid="{00000000-0005-0000-0000-000006560000}"/>
    <cellStyle name="Normal 5 2 2 4 7" xfId="32000" xr:uid="{00000000-0005-0000-0000-000007560000}"/>
    <cellStyle name="Normal 5 2 2 4 8" xfId="16766" xr:uid="{00000000-0005-0000-0000-000008560000}"/>
    <cellStyle name="Normal 5 2 2 5" xfId="2024" xr:uid="{00000000-0005-0000-0000-000009560000}"/>
    <cellStyle name="Normal 5 2 2 5 2" xfId="3714" xr:uid="{00000000-0005-0000-0000-00000A560000}"/>
    <cellStyle name="Normal 5 2 2 5 2 2" xfId="13787" xr:uid="{00000000-0005-0000-0000-00000B560000}"/>
    <cellStyle name="Normal 5 2 2 5 2 2 2" xfId="44118" xr:uid="{00000000-0005-0000-0000-00000C560000}"/>
    <cellStyle name="Normal 5 2 2 5 2 2 3" xfId="28885" xr:uid="{00000000-0005-0000-0000-00000D560000}"/>
    <cellStyle name="Normal 5 2 2 5 2 3" xfId="8767" xr:uid="{00000000-0005-0000-0000-00000E560000}"/>
    <cellStyle name="Normal 5 2 2 5 2 3 2" xfId="39101" xr:uid="{00000000-0005-0000-0000-00000F560000}"/>
    <cellStyle name="Normal 5 2 2 5 2 3 3" xfId="23868" xr:uid="{00000000-0005-0000-0000-000010560000}"/>
    <cellStyle name="Normal 5 2 2 5 2 4" xfId="34088" xr:uid="{00000000-0005-0000-0000-000011560000}"/>
    <cellStyle name="Normal 5 2 2 5 2 5" xfId="18855" xr:uid="{00000000-0005-0000-0000-000012560000}"/>
    <cellStyle name="Normal 5 2 2 5 3" xfId="5406" xr:uid="{00000000-0005-0000-0000-000013560000}"/>
    <cellStyle name="Normal 5 2 2 5 3 2" xfId="15458" xr:uid="{00000000-0005-0000-0000-000014560000}"/>
    <cellStyle name="Normal 5 2 2 5 3 2 2" xfId="45789" xr:uid="{00000000-0005-0000-0000-000015560000}"/>
    <cellStyle name="Normal 5 2 2 5 3 2 3" xfId="30556" xr:uid="{00000000-0005-0000-0000-000016560000}"/>
    <cellStyle name="Normal 5 2 2 5 3 3" xfId="10438" xr:uid="{00000000-0005-0000-0000-000017560000}"/>
    <cellStyle name="Normal 5 2 2 5 3 3 2" xfId="40772" xr:uid="{00000000-0005-0000-0000-000018560000}"/>
    <cellStyle name="Normal 5 2 2 5 3 3 3" xfId="25539" xr:uid="{00000000-0005-0000-0000-000019560000}"/>
    <cellStyle name="Normal 5 2 2 5 3 4" xfId="35759" xr:uid="{00000000-0005-0000-0000-00001A560000}"/>
    <cellStyle name="Normal 5 2 2 5 3 5" xfId="20526" xr:uid="{00000000-0005-0000-0000-00001B560000}"/>
    <cellStyle name="Normal 5 2 2 5 4" xfId="12116" xr:uid="{00000000-0005-0000-0000-00001C560000}"/>
    <cellStyle name="Normal 5 2 2 5 4 2" xfId="42447" xr:uid="{00000000-0005-0000-0000-00001D560000}"/>
    <cellStyle name="Normal 5 2 2 5 4 3" xfId="27214" xr:uid="{00000000-0005-0000-0000-00001E560000}"/>
    <cellStyle name="Normal 5 2 2 5 5" xfId="7095" xr:uid="{00000000-0005-0000-0000-00001F560000}"/>
    <cellStyle name="Normal 5 2 2 5 5 2" xfId="37430" xr:uid="{00000000-0005-0000-0000-000020560000}"/>
    <cellStyle name="Normal 5 2 2 5 5 3" xfId="22197" xr:uid="{00000000-0005-0000-0000-000021560000}"/>
    <cellStyle name="Normal 5 2 2 5 6" xfId="32418" xr:uid="{00000000-0005-0000-0000-000022560000}"/>
    <cellStyle name="Normal 5 2 2 5 7" xfId="17184" xr:uid="{00000000-0005-0000-0000-000023560000}"/>
    <cellStyle name="Normal 5 2 2 6" xfId="2877" xr:uid="{00000000-0005-0000-0000-000024560000}"/>
    <cellStyle name="Normal 5 2 2 6 2" xfId="12951" xr:uid="{00000000-0005-0000-0000-000025560000}"/>
    <cellStyle name="Normal 5 2 2 6 2 2" xfId="43282" xr:uid="{00000000-0005-0000-0000-000026560000}"/>
    <cellStyle name="Normal 5 2 2 6 2 3" xfId="28049" xr:uid="{00000000-0005-0000-0000-000027560000}"/>
    <cellStyle name="Normal 5 2 2 6 3" xfId="7931" xr:uid="{00000000-0005-0000-0000-000028560000}"/>
    <cellStyle name="Normal 5 2 2 6 3 2" xfId="38265" xr:uid="{00000000-0005-0000-0000-000029560000}"/>
    <cellStyle name="Normal 5 2 2 6 3 3" xfId="23032" xr:uid="{00000000-0005-0000-0000-00002A560000}"/>
    <cellStyle name="Normal 5 2 2 6 4" xfId="33252" xr:uid="{00000000-0005-0000-0000-00002B560000}"/>
    <cellStyle name="Normal 5 2 2 6 5" xfId="18019" xr:uid="{00000000-0005-0000-0000-00002C560000}"/>
    <cellStyle name="Normal 5 2 2 7" xfId="4570" xr:uid="{00000000-0005-0000-0000-00002D560000}"/>
    <cellStyle name="Normal 5 2 2 7 2" xfId="14622" xr:uid="{00000000-0005-0000-0000-00002E560000}"/>
    <cellStyle name="Normal 5 2 2 7 2 2" xfId="44953" xr:uid="{00000000-0005-0000-0000-00002F560000}"/>
    <cellStyle name="Normal 5 2 2 7 2 3" xfId="29720" xr:uid="{00000000-0005-0000-0000-000030560000}"/>
    <cellStyle name="Normal 5 2 2 7 3" xfId="9602" xr:uid="{00000000-0005-0000-0000-000031560000}"/>
    <cellStyle name="Normal 5 2 2 7 3 2" xfId="39936" xr:uid="{00000000-0005-0000-0000-000032560000}"/>
    <cellStyle name="Normal 5 2 2 7 3 3" xfId="24703" xr:uid="{00000000-0005-0000-0000-000033560000}"/>
    <cellStyle name="Normal 5 2 2 7 4" xfId="34923" xr:uid="{00000000-0005-0000-0000-000034560000}"/>
    <cellStyle name="Normal 5 2 2 7 5" xfId="19690" xr:uid="{00000000-0005-0000-0000-000035560000}"/>
    <cellStyle name="Normal 5 2 2 8" xfId="11280" xr:uid="{00000000-0005-0000-0000-000036560000}"/>
    <cellStyle name="Normal 5 2 2 8 2" xfId="41611" xr:uid="{00000000-0005-0000-0000-000037560000}"/>
    <cellStyle name="Normal 5 2 2 8 3" xfId="26378" xr:uid="{00000000-0005-0000-0000-000038560000}"/>
    <cellStyle name="Normal 5 2 2 9" xfId="6259" xr:uid="{00000000-0005-0000-0000-000039560000}"/>
    <cellStyle name="Normal 5 2 2 9 2" xfId="36594" xr:uid="{00000000-0005-0000-0000-00003A560000}"/>
    <cellStyle name="Normal 5 2 2 9 3" xfId="21361" xr:uid="{00000000-0005-0000-0000-00003B560000}"/>
    <cellStyle name="Normal 5 2 3" xfId="1223" xr:uid="{00000000-0005-0000-0000-00003C560000}"/>
    <cellStyle name="Normal 5 2 3 10" xfId="16400" xr:uid="{00000000-0005-0000-0000-00003D560000}"/>
    <cellStyle name="Normal 5 2 3 2" xfId="1442" xr:uid="{00000000-0005-0000-0000-00003E560000}"/>
    <cellStyle name="Normal 5 2 3 2 2" xfId="1863" xr:uid="{00000000-0005-0000-0000-00003F560000}"/>
    <cellStyle name="Normal 5 2 3 2 2 2" xfId="2702" xr:uid="{00000000-0005-0000-0000-000040560000}"/>
    <cellStyle name="Normal 5 2 3 2 2 2 2" xfId="4392" xr:uid="{00000000-0005-0000-0000-000041560000}"/>
    <cellStyle name="Normal 5 2 3 2 2 2 2 2" xfId="14465" xr:uid="{00000000-0005-0000-0000-000042560000}"/>
    <cellStyle name="Normal 5 2 3 2 2 2 2 2 2" xfId="44796" xr:uid="{00000000-0005-0000-0000-000043560000}"/>
    <cellStyle name="Normal 5 2 3 2 2 2 2 2 3" xfId="29563" xr:uid="{00000000-0005-0000-0000-000044560000}"/>
    <cellStyle name="Normal 5 2 3 2 2 2 2 3" xfId="9445" xr:uid="{00000000-0005-0000-0000-000045560000}"/>
    <cellStyle name="Normal 5 2 3 2 2 2 2 3 2" xfId="39779" xr:uid="{00000000-0005-0000-0000-000046560000}"/>
    <cellStyle name="Normal 5 2 3 2 2 2 2 3 3" xfId="24546" xr:uid="{00000000-0005-0000-0000-000047560000}"/>
    <cellStyle name="Normal 5 2 3 2 2 2 2 4" xfId="34766" xr:uid="{00000000-0005-0000-0000-000048560000}"/>
    <cellStyle name="Normal 5 2 3 2 2 2 2 5" xfId="19533" xr:uid="{00000000-0005-0000-0000-000049560000}"/>
    <cellStyle name="Normal 5 2 3 2 2 2 3" xfId="6084" xr:uid="{00000000-0005-0000-0000-00004A560000}"/>
    <cellStyle name="Normal 5 2 3 2 2 2 3 2" xfId="16136" xr:uid="{00000000-0005-0000-0000-00004B560000}"/>
    <cellStyle name="Normal 5 2 3 2 2 2 3 2 2" xfId="46467" xr:uid="{00000000-0005-0000-0000-00004C560000}"/>
    <cellStyle name="Normal 5 2 3 2 2 2 3 2 3" xfId="31234" xr:uid="{00000000-0005-0000-0000-00004D560000}"/>
    <cellStyle name="Normal 5 2 3 2 2 2 3 3" xfId="11116" xr:uid="{00000000-0005-0000-0000-00004E560000}"/>
    <cellStyle name="Normal 5 2 3 2 2 2 3 3 2" xfId="41450" xr:uid="{00000000-0005-0000-0000-00004F560000}"/>
    <cellStyle name="Normal 5 2 3 2 2 2 3 3 3" xfId="26217" xr:uid="{00000000-0005-0000-0000-000050560000}"/>
    <cellStyle name="Normal 5 2 3 2 2 2 3 4" xfId="36437" xr:uid="{00000000-0005-0000-0000-000051560000}"/>
    <cellStyle name="Normal 5 2 3 2 2 2 3 5" xfId="21204" xr:uid="{00000000-0005-0000-0000-000052560000}"/>
    <cellStyle name="Normal 5 2 3 2 2 2 4" xfId="12794" xr:uid="{00000000-0005-0000-0000-000053560000}"/>
    <cellStyle name="Normal 5 2 3 2 2 2 4 2" xfId="43125" xr:uid="{00000000-0005-0000-0000-000054560000}"/>
    <cellStyle name="Normal 5 2 3 2 2 2 4 3" xfId="27892" xr:uid="{00000000-0005-0000-0000-000055560000}"/>
    <cellStyle name="Normal 5 2 3 2 2 2 5" xfId="7773" xr:uid="{00000000-0005-0000-0000-000056560000}"/>
    <cellStyle name="Normal 5 2 3 2 2 2 5 2" xfId="38108" xr:uid="{00000000-0005-0000-0000-000057560000}"/>
    <cellStyle name="Normal 5 2 3 2 2 2 5 3" xfId="22875" xr:uid="{00000000-0005-0000-0000-000058560000}"/>
    <cellStyle name="Normal 5 2 3 2 2 2 6" xfId="33096" xr:uid="{00000000-0005-0000-0000-000059560000}"/>
    <cellStyle name="Normal 5 2 3 2 2 2 7" xfId="17862" xr:uid="{00000000-0005-0000-0000-00005A560000}"/>
    <cellStyle name="Normal 5 2 3 2 2 3" xfId="3555" xr:uid="{00000000-0005-0000-0000-00005B560000}"/>
    <cellStyle name="Normal 5 2 3 2 2 3 2" xfId="13629" xr:uid="{00000000-0005-0000-0000-00005C560000}"/>
    <cellStyle name="Normal 5 2 3 2 2 3 2 2" xfId="43960" xr:uid="{00000000-0005-0000-0000-00005D560000}"/>
    <cellStyle name="Normal 5 2 3 2 2 3 2 3" xfId="28727" xr:uid="{00000000-0005-0000-0000-00005E560000}"/>
    <cellStyle name="Normal 5 2 3 2 2 3 3" xfId="8609" xr:uid="{00000000-0005-0000-0000-00005F560000}"/>
    <cellStyle name="Normal 5 2 3 2 2 3 3 2" xfId="38943" xr:uid="{00000000-0005-0000-0000-000060560000}"/>
    <cellStyle name="Normal 5 2 3 2 2 3 3 3" xfId="23710" xr:uid="{00000000-0005-0000-0000-000061560000}"/>
    <cellStyle name="Normal 5 2 3 2 2 3 4" xfId="33930" xr:uid="{00000000-0005-0000-0000-000062560000}"/>
    <cellStyle name="Normal 5 2 3 2 2 3 5" xfId="18697" xr:uid="{00000000-0005-0000-0000-000063560000}"/>
    <cellStyle name="Normal 5 2 3 2 2 4" xfId="5248" xr:uid="{00000000-0005-0000-0000-000064560000}"/>
    <cellStyle name="Normal 5 2 3 2 2 4 2" xfId="15300" xr:uid="{00000000-0005-0000-0000-000065560000}"/>
    <cellStyle name="Normal 5 2 3 2 2 4 2 2" xfId="45631" xr:uid="{00000000-0005-0000-0000-000066560000}"/>
    <cellStyle name="Normal 5 2 3 2 2 4 2 3" xfId="30398" xr:uid="{00000000-0005-0000-0000-000067560000}"/>
    <cellStyle name="Normal 5 2 3 2 2 4 3" xfId="10280" xr:uid="{00000000-0005-0000-0000-000068560000}"/>
    <cellStyle name="Normal 5 2 3 2 2 4 3 2" xfId="40614" xr:uid="{00000000-0005-0000-0000-000069560000}"/>
    <cellStyle name="Normal 5 2 3 2 2 4 3 3" xfId="25381" xr:uid="{00000000-0005-0000-0000-00006A560000}"/>
    <cellStyle name="Normal 5 2 3 2 2 4 4" xfId="35601" xr:uid="{00000000-0005-0000-0000-00006B560000}"/>
    <cellStyle name="Normal 5 2 3 2 2 4 5" xfId="20368" xr:uid="{00000000-0005-0000-0000-00006C560000}"/>
    <cellStyle name="Normal 5 2 3 2 2 5" xfId="11958" xr:uid="{00000000-0005-0000-0000-00006D560000}"/>
    <cellStyle name="Normal 5 2 3 2 2 5 2" xfId="42289" xr:uid="{00000000-0005-0000-0000-00006E560000}"/>
    <cellStyle name="Normal 5 2 3 2 2 5 3" xfId="27056" xr:uid="{00000000-0005-0000-0000-00006F560000}"/>
    <cellStyle name="Normal 5 2 3 2 2 6" xfId="6937" xr:uid="{00000000-0005-0000-0000-000070560000}"/>
    <cellStyle name="Normal 5 2 3 2 2 6 2" xfId="37272" xr:uid="{00000000-0005-0000-0000-000071560000}"/>
    <cellStyle name="Normal 5 2 3 2 2 6 3" xfId="22039" xr:uid="{00000000-0005-0000-0000-000072560000}"/>
    <cellStyle name="Normal 5 2 3 2 2 7" xfId="32260" xr:uid="{00000000-0005-0000-0000-000073560000}"/>
    <cellStyle name="Normal 5 2 3 2 2 8" xfId="17026" xr:uid="{00000000-0005-0000-0000-000074560000}"/>
    <cellStyle name="Normal 5 2 3 2 3" xfId="2284" xr:uid="{00000000-0005-0000-0000-000075560000}"/>
    <cellStyle name="Normal 5 2 3 2 3 2" xfId="3974" xr:uid="{00000000-0005-0000-0000-000076560000}"/>
    <cellStyle name="Normal 5 2 3 2 3 2 2" xfId="14047" xr:uid="{00000000-0005-0000-0000-000077560000}"/>
    <cellStyle name="Normal 5 2 3 2 3 2 2 2" xfId="44378" xr:uid="{00000000-0005-0000-0000-000078560000}"/>
    <cellStyle name="Normal 5 2 3 2 3 2 2 3" xfId="29145" xr:uid="{00000000-0005-0000-0000-000079560000}"/>
    <cellStyle name="Normal 5 2 3 2 3 2 3" xfId="9027" xr:uid="{00000000-0005-0000-0000-00007A560000}"/>
    <cellStyle name="Normal 5 2 3 2 3 2 3 2" xfId="39361" xr:uid="{00000000-0005-0000-0000-00007B560000}"/>
    <cellStyle name="Normal 5 2 3 2 3 2 3 3" xfId="24128" xr:uid="{00000000-0005-0000-0000-00007C560000}"/>
    <cellStyle name="Normal 5 2 3 2 3 2 4" xfId="34348" xr:uid="{00000000-0005-0000-0000-00007D560000}"/>
    <cellStyle name="Normal 5 2 3 2 3 2 5" xfId="19115" xr:uid="{00000000-0005-0000-0000-00007E560000}"/>
    <cellStyle name="Normal 5 2 3 2 3 3" xfId="5666" xr:uid="{00000000-0005-0000-0000-00007F560000}"/>
    <cellStyle name="Normal 5 2 3 2 3 3 2" xfId="15718" xr:uid="{00000000-0005-0000-0000-000080560000}"/>
    <cellStyle name="Normal 5 2 3 2 3 3 2 2" xfId="46049" xr:uid="{00000000-0005-0000-0000-000081560000}"/>
    <cellStyle name="Normal 5 2 3 2 3 3 2 3" xfId="30816" xr:uid="{00000000-0005-0000-0000-000082560000}"/>
    <cellStyle name="Normal 5 2 3 2 3 3 3" xfId="10698" xr:uid="{00000000-0005-0000-0000-000083560000}"/>
    <cellStyle name="Normal 5 2 3 2 3 3 3 2" xfId="41032" xr:uid="{00000000-0005-0000-0000-000084560000}"/>
    <cellStyle name="Normal 5 2 3 2 3 3 3 3" xfId="25799" xr:uid="{00000000-0005-0000-0000-000085560000}"/>
    <cellStyle name="Normal 5 2 3 2 3 3 4" xfId="36019" xr:uid="{00000000-0005-0000-0000-000086560000}"/>
    <cellStyle name="Normal 5 2 3 2 3 3 5" xfId="20786" xr:uid="{00000000-0005-0000-0000-000087560000}"/>
    <cellStyle name="Normal 5 2 3 2 3 4" xfId="12376" xr:uid="{00000000-0005-0000-0000-000088560000}"/>
    <cellStyle name="Normal 5 2 3 2 3 4 2" xfId="42707" xr:uid="{00000000-0005-0000-0000-000089560000}"/>
    <cellStyle name="Normal 5 2 3 2 3 4 3" xfId="27474" xr:uid="{00000000-0005-0000-0000-00008A560000}"/>
    <cellStyle name="Normal 5 2 3 2 3 5" xfId="7355" xr:uid="{00000000-0005-0000-0000-00008B560000}"/>
    <cellStyle name="Normal 5 2 3 2 3 5 2" xfId="37690" xr:uid="{00000000-0005-0000-0000-00008C560000}"/>
    <cellStyle name="Normal 5 2 3 2 3 5 3" xfId="22457" xr:uid="{00000000-0005-0000-0000-00008D560000}"/>
    <cellStyle name="Normal 5 2 3 2 3 6" xfId="32678" xr:uid="{00000000-0005-0000-0000-00008E560000}"/>
    <cellStyle name="Normal 5 2 3 2 3 7" xfId="17444" xr:uid="{00000000-0005-0000-0000-00008F560000}"/>
    <cellStyle name="Normal 5 2 3 2 4" xfId="3137" xr:uid="{00000000-0005-0000-0000-000090560000}"/>
    <cellStyle name="Normal 5 2 3 2 4 2" xfId="13211" xr:uid="{00000000-0005-0000-0000-000091560000}"/>
    <cellStyle name="Normal 5 2 3 2 4 2 2" xfId="43542" xr:uid="{00000000-0005-0000-0000-000092560000}"/>
    <cellStyle name="Normal 5 2 3 2 4 2 3" xfId="28309" xr:uid="{00000000-0005-0000-0000-000093560000}"/>
    <cellStyle name="Normal 5 2 3 2 4 3" xfId="8191" xr:uid="{00000000-0005-0000-0000-000094560000}"/>
    <cellStyle name="Normal 5 2 3 2 4 3 2" xfId="38525" xr:uid="{00000000-0005-0000-0000-000095560000}"/>
    <cellStyle name="Normal 5 2 3 2 4 3 3" xfId="23292" xr:uid="{00000000-0005-0000-0000-000096560000}"/>
    <cellStyle name="Normal 5 2 3 2 4 4" xfId="33512" xr:uid="{00000000-0005-0000-0000-000097560000}"/>
    <cellStyle name="Normal 5 2 3 2 4 5" xfId="18279" xr:uid="{00000000-0005-0000-0000-000098560000}"/>
    <cellStyle name="Normal 5 2 3 2 5" xfId="4830" xr:uid="{00000000-0005-0000-0000-000099560000}"/>
    <cellStyle name="Normal 5 2 3 2 5 2" xfId="14882" xr:uid="{00000000-0005-0000-0000-00009A560000}"/>
    <cellStyle name="Normal 5 2 3 2 5 2 2" xfId="45213" xr:uid="{00000000-0005-0000-0000-00009B560000}"/>
    <cellStyle name="Normal 5 2 3 2 5 2 3" xfId="29980" xr:uid="{00000000-0005-0000-0000-00009C560000}"/>
    <cellStyle name="Normal 5 2 3 2 5 3" xfId="9862" xr:uid="{00000000-0005-0000-0000-00009D560000}"/>
    <cellStyle name="Normal 5 2 3 2 5 3 2" xfId="40196" xr:uid="{00000000-0005-0000-0000-00009E560000}"/>
    <cellStyle name="Normal 5 2 3 2 5 3 3" xfId="24963" xr:uid="{00000000-0005-0000-0000-00009F560000}"/>
    <cellStyle name="Normal 5 2 3 2 5 4" xfId="35183" xr:uid="{00000000-0005-0000-0000-0000A0560000}"/>
    <cellStyle name="Normal 5 2 3 2 5 5" xfId="19950" xr:uid="{00000000-0005-0000-0000-0000A1560000}"/>
    <cellStyle name="Normal 5 2 3 2 6" xfId="11540" xr:uid="{00000000-0005-0000-0000-0000A2560000}"/>
    <cellStyle name="Normal 5 2 3 2 6 2" xfId="41871" xr:uid="{00000000-0005-0000-0000-0000A3560000}"/>
    <cellStyle name="Normal 5 2 3 2 6 3" xfId="26638" xr:uid="{00000000-0005-0000-0000-0000A4560000}"/>
    <cellStyle name="Normal 5 2 3 2 7" xfId="6519" xr:uid="{00000000-0005-0000-0000-0000A5560000}"/>
    <cellStyle name="Normal 5 2 3 2 7 2" xfId="36854" xr:uid="{00000000-0005-0000-0000-0000A6560000}"/>
    <cellStyle name="Normal 5 2 3 2 7 3" xfId="21621" xr:uid="{00000000-0005-0000-0000-0000A7560000}"/>
    <cellStyle name="Normal 5 2 3 2 8" xfId="31842" xr:uid="{00000000-0005-0000-0000-0000A8560000}"/>
    <cellStyle name="Normal 5 2 3 2 9" xfId="16608" xr:uid="{00000000-0005-0000-0000-0000A9560000}"/>
    <cellStyle name="Normal 5 2 3 3" xfId="1655" xr:uid="{00000000-0005-0000-0000-0000AA560000}"/>
    <cellStyle name="Normal 5 2 3 3 2" xfId="2494" xr:uid="{00000000-0005-0000-0000-0000AB560000}"/>
    <cellStyle name="Normal 5 2 3 3 2 2" xfId="4184" xr:uid="{00000000-0005-0000-0000-0000AC560000}"/>
    <cellStyle name="Normal 5 2 3 3 2 2 2" xfId="14257" xr:uid="{00000000-0005-0000-0000-0000AD560000}"/>
    <cellStyle name="Normal 5 2 3 3 2 2 2 2" xfId="44588" xr:uid="{00000000-0005-0000-0000-0000AE560000}"/>
    <cellStyle name="Normal 5 2 3 3 2 2 2 3" xfId="29355" xr:uid="{00000000-0005-0000-0000-0000AF560000}"/>
    <cellStyle name="Normal 5 2 3 3 2 2 3" xfId="9237" xr:uid="{00000000-0005-0000-0000-0000B0560000}"/>
    <cellStyle name="Normal 5 2 3 3 2 2 3 2" xfId="39571" xr:uid="{00000000-0005-0000-0000-0000B1560000}"/>
    <cellStyle name="Normal 5 2 3 3 2 2 3 3" xfId="24338" xr:uid="{00000000-0005-0000-0000-0000B2560000}"/>
    <cellStyle name="Normal 5 2 3 3 2 2 4" xfId="34558" xr:uid="{00000000-0005-0000-0000-0000B3560000}"/>
    <cellStyle name="Normal 5 2 3 3 2 2 5" xfId="19325" xr:uid="{00000000-0005-0000-0000-0000B4560000}"/>
    <cellStyle name="Normal 5 2 3 3 2 3" xfId="5876" xr:uid="{00000000-0005-0000-0000-0000B5560000}"/>
    <cellStyle name="Normal 5 2 3 3 2 3 2" xfId="15928" xr:uid="{00000000-0005-0000-0000-0000B6560000}"/>
    <cellStyle name="Normal 5 2 3 3 2 3 2 2" xfId="46259" xr:uid="{00000000-0005-0000-0000-0000B7560000}"/>
    <cellStyle name="Normal 5 2 3 3 2 3 2 3" xfId="31026" xr:uid="{00000000-0005-0000-0000-0000B8560000}"/>
    <cellStyle name="Normal 5 2 3 3 2 3 3" xfId="10908" xr:uid="{00000000-0005-0000-0000-0000B9560000}"/>
    <cellStyle name="Normal 5 2 3 3 2 3 3 2" xfId="41242" xr:uid="{00000000-0005-0000-0000-0000BA560000}"/>
    <cellStyle name="Normal 5 2 3 3 2 3 3 3" xfId="26009" xr:uid="{00000000-0005-0000-0000-0000BB560000}"/>
    <cellStyle name="Normal 5 2 3 3 2 3 4" xfId="36229" xr:uid="{00000000-0005-0000-0000-0000BC560000}"/>
    <cellStyle name="Normal 5 2 3 3 2 3 5" xfId="20996" xr:uid="{00000000-0005-0000-0000-0000BD560000}"/>
    <cellStyle name="Normal 5 2 3 3 2 4" xfId="12586" xr:uid="{00000000-0005-0000-0000-0000BE560000}"/>
    <cellStyle name="Normal 5 2 3 3 2 4 2" xfId="42917" xr:uid="{00000000-0005-0000-0000-0000BF560000}"/>
    <cellStyle name="Normal 5 2 3 3 2 4 3" xfId="27684" xr:uid="{00000000-0005-0000-0000-0000C0560000}"/>
    <cellStyle name="Normal 5 2 3 3 2 5" xfId="7565" xr:uid="{00000000-0005-0000-0000-0000C1560000}"/>
    <cellStyle name="Normal 5 2 3 3 2 5 2" xfId="37900" xr:uid="{00000000-0005-0000-0000-0000C2560000}"/>
    <cellStyle name="Normal 5 2 3 3 2 5 3" xfId="22667" xr:uid="{00000000-0005-0000-0000-0000C3560000}"/>
    <cellStyle name="Normal 5 2 3 3 2 6" xfId="32888" xr:uid="{00000000-0005-0000-0000-0000C4560000}"/>
    <cellStyle name="Normal 5 2 3 3 2 7" xfId="17654" xr:uid="{00000000-0005-0000-0000-0000C5560000}"/>
    <cellStyle name="Normal 5 2 3 3 3" xfId="3347" xr:uid="{00000000-0005-0000-0000-0000C6560000}"/>
    <cellStyle name="Normal 5 2 3 3 3 2" xfId="13421" xr:uid="{00000000-0005-0000-0000-0000C7560000}"/>
    <cellStyle name="Normal 5 2 3 3 3 2 2" xfId="43752" xr:uid="{00000000-0005-0000-0000-0000C8560000}"/>
    <cellStyle name="Normal 5 2 3 3 3 2 3" xfId="28519" xr:uid="{00000000-0005-0000-0000-0000C9560000}"/>
    <cellStyle name="Normal 5 2 3 3 3 3" xfId="8401" xr:uid="{00000000-0005-0000-0000-0000CA560000}"/>
    <cellStyle name="Normal 5 2 3 3 3 3 2" xfId="38735" xr:uid="{00000000-0005-0000-0000-0000CB560000}"/>
    <cellStyle name="Normal 5 2 3 3 3 3 3" xfId="23502" xr:uid="{00000000-0005-0000-0000-0000CC560000}"/>
    <cellStyle name="Normal 5 2 3 3 3 4" xfId="33722" xr:uid="{00000000-0005-0000-0000-0000CD560000}"/>
    <cellStyle name="Normal 5 2 3 3 3 5" xfId="18489" xr:uid="{00000000-0005-0000-0000-0000CE560000}"/>
    <cellStyle name="Normal 5 2 3 3 4" xfId="5040" xr:uid="{00000000-0005-0000-0000-0000CF560000}"/>
    <cellStyle name="Normal 5 2 3 3 4 2" xfId="15092" xr:uid="{00000000-0005-0000-0000-0000D0560000}"/>
    <cellStyle name="Normal 5 2 3 3 4 2 2" xfId="45423" xr:uid="{00000000-0005-0000-0000-0000D1560000}"/>
    <cellStyle name="Normal 5 2 3 3 4 2 3" xfId="30190" xr:uid="{00000000-0005-0000-0000-0000D2560000}"/>
    <cellStyle name="Normal 5 2 3 3 4 3" xfId="10072" xr:uid="{00000000-0005-0000-0000-0000D3560000}"/>
    <cellStyle name="Normal 5 2 3 3 4 3 2" xfId="40406" xr:uid="{00000000-0005-0000-0000-0000D4560000}"/>
    <cellStyle name="Normal 5 2 3 3 4 3 3" xfId="25173" xr:uid="{00000000-0005-0000-0000-0000D5560000}"/>
    <cellStyle name="Normal 5 2 3 3 4 4" xfId="35393" xr:uid="{00000000-0005-0000-0000-0000D6560000}"/>
    <cellStyle name="Normal 5 2 3 3 4 5" xfId="20160" xr:uid="{00000000-0005-0000-0000-0000D7560000}"/>
    <cellStyle name="Normal 5 2 3 3 5" xfId="11750" xr:uid="{00000000-0005-0000-0000-0000D8560000}"/>
    <cellStyle name="Normal 5 2 3 3 5 2" xfId="42081" xr:uid="{00000000-0005-0000-0000-0000D9560000}"/>
    <cellStyle name="Normal 5 2 3 3 5 3" xfId="26848" xr:uid="{00000000-0005-0000-0000-0000DA560000}"/>
    <cellStyle name="Normal 5 2 3 3 6" xfId="6729" xr:uid="{00000000-0005-0000-0000-0000DB560000}"/>
    <cellStyle name="Normal 5 2 3 3 6 2" xfId="37064" xr:uid="{00000000-0005-0000-0000-0000DC560000}"/>
    <cellStyle name="Normal 5 2 3 3 6 3" xfId="21831" xr:uid="{00000000-0005-0000-0000-0000DD560000}"/>
    <cellStyle name="Normal 5 2 3 3 7" xfId="32052" xr:uid="{00000000-0005-0000-0000-0000DE560000}"/>
    <cellStyle name="Normal 5 2 3 3 8" xfId="16818" xr:uid="{00000000-0005-0000-0000-0000DF560000}"/>
    <cellStyle name="Normal 5 2 3 4" xfId="2076" xr:uid="{00000000-0005-0000-0000-0000E0560000}"/>
    <cellStyle name="Normal 5 2 3 4 2" xfId="3766" xr:uid="{00000000-0005-0000-0000-0000E1560000}"/>
    <cellStyle name="Normal 5 2 3 4 2 2" xfId="13839" xr:uid="{00000000-0005-0000-0000-0000E2560000}"/>
    <cellStyle name="Normal 5 2 3 4 2 2 2" xfId="44170" xr:uid="{00000000-0005-0000-0000-0000E3560000}"/>
    <cellStyle name="Normal 5 2 3 4 2 2 3" xfId="28937" xr:uid="{00000000-0005-0000-0000-0000E4560000}"/>
    <cellStyle name="Normal 5 2 3 4 2 3" xfId="8819" xr:uid="{00000000-0005-0000-0000-0000E5560000}"/>
    <cellStyle name="Normal 5 2 3 4 2 3 2" xfId="39153" xr:uid="{00000000-0005-0000-0000-0000E6560000}"/>
    <cellStyle name="Normal 5 2 3 4 2 3 3" xfId="23920" xr:uid="{00000000-0005-0000-0000-0000E7560000}"/>
    <cellStyle name="Normal 5 2 3 4 2 4" xfId="34140" xr:uid="{00000000-0005-0000-0000-0000E8560000}"/>
    <cellStyle name="Normal 5 2 3 4 2 5" xfId="18907" xr:uid="{00000000-0005-0000-0000-0000E9560000}"/>
    <cellStyle name="Normal 5 2 3 4 3" xfId="5458" xr:uid="{00000000-0005-0000-0000-0000EA560000}"/>
    <cellStyle name="Normal 5 2 3 4 3 2" xfId="15510" xr:uid="{00000000-0005-0000-0000-0000EB560000}"/>
    <cellStyle name="Normal 5 2 3 4 3 2 2" xfId="45841" xr:uid="{00000000-0005-0000-0000-0000EC560000}"/>
    <cellStyle name="Normal 5 2 3 4 3 2 3" xfId="30608" xr:uid="{00000000-0005-0000-0000-0000ED560000}"/>
    <cellStyle name="Normal 5 2 3 4 3 3" xfId="10490" xr:uid="{00000000-0005-0000-0000-0000EE560000}"/>
    <cellStyle name="Normal 5 2 3 4 3 3 2" xfId="40824" xr:uid="{00000000-0005-0000-0000-0000EF560000}"/>
    <cellStyle name="Normal 5 2 3 4 3 3 3" xfId="25591" xr:uid="{00000000-0005-0000-0000-0000F0560000}"/>
    <cellStyle name="Normal 5 2 3 4 3 4" xfId="35811" xr:uid="{00000000-0005-0000-0000-0000F1560000}"/>
    <cellStyle name="Normal 5 2 3 4 3 5" xfId="20578" xr:uid="{00000000-0005-0000-0000-0000F2560000}"/>
    <cellStyle name="Normal 5 2 3 4 4" xfId="12168" xr:uid="{00000000-0005-0000-0000-0000F3560000}"/>
    <cellStyle name="Normal 5 2 3 4 4 2" xfId="42499" xr:uid="{00000000-0005-0000-0000-0000F4560000}"/>
    <cellStyle name="Normal 5 2 3 4 4 3" xfId="27266" xr:uid="{00000000-0005-0000-0000-0000F5560000}"/>
    <cellStyle name="Normal 5 2 3 4 5" xfId="7147" xr:uid="{00000000-0005-0000-0000-0000F6560000}"/>
    <cellStyle name="Normal 5 2 3 4 5 2" xfId="37482" xr:uid="{00000000-0005-0000-0000-0000F7560000}"/>
    <cellStyle name="Normal 5 2 3 4 5 3" xfId="22249" xr:uid="{00000000-0005-0000-0000-0000F8560000}"/>
    <cellStyle name="Normal 5 2 3 4 6" xfId="32470" xr:uid="{00000000-0005-0000-0000-0000F9560000}"/>
    <cellStyle name="Normal 5 2 3 4 7" xfId="17236" xr:uid="{00000000-0005-0000-0000-0000FA560000}"/>
    <cellStyle name="Normal 5 2 3 5" xfId="2929" xr:uid="{00000000-0005-0000-0000-0000FB560000}"/>
    <cellStyle name="Normal 5 2 3 5 2" xfId="13003" xr:uid="{00000000-0005-0000-0000-0000FC560000}"/>
    <cellStyle name="Normal 5 2 3 5 2 2" xfId="43334" xr:uid="{00000000-0005-0000-0000-0000FD560000}"/>
    <cellStyle name="Normal 5 2 3 5 2 3" xfId="28101" xr:uid="{00000000-0005-0000-0000-0000FE560000}"/>
    <cellStyle name="Normal 5 2 3 5 3" xfId="7983" xr:uid="{00000000-0005-0000-0000-0000FF560000}"/>
    <cellStyle name="Normal 5 2 3 5 3 2" xfId="38317" xr:uid="{00000000-0005-0000-0000-000000570000}"/>
    <cellStyle name="Normal 5 2 3 5 3 3" xfId="23084" xr:uid="{00000000-0005-0000-0000-000001570000}"/>
    <cellStyle name="Normal 5 2 3 5 4" xfId="33304" xr:uid="{00000000-0005-0000-0000-000002570000}"/>
    <cellStyle name="Normal 5 2 3 5 5" xfId="18071" xr:uid="{00000000-0005-0000-0000-000003570000}"/>
    <cellStyle name="Normal 5 2 3 6" xfId="4622" xr:uid="{00000000-0005-0000-0000-000004570000}"/>
    <cellStyle name="Normal 5 2 3 6 2" xfId="14674" xr:uid="{00000000-0005-0000-0000-000005570000}"/>
    <cellStyle name="Normal 5 2 3 6 2 2" xfId="45005" xr:uid="{00000000-0005-0000-0000-000006570000}"/>
    <cellStyle name="Normal 5 2 3 6 2 3" xfId="29772" xr:uid="{00000000-0005-0000-0000-000007570000}"/>
    <cellStyle name="Normal 5 2 3 6 3" xfId="9654" xr:uid="{00000000-0005-0000-0000-000008570000}"/>
    <cellStyle name="Normal 5 2 3 6 3 2" xfId="39988" xr:uid="{00000000-0005-0000-0000-000009570000}"/>
    <cellStyle name="Normal 5 2 3 6 3 3" xfId="24755" xr:uid="{00000000-0005-0000-0000-00000A570000}"/>
    <cellStyle name="Normal 5 2 3 6 4" xfId="34975" xr:uid="{00000000-0005-0000-0000-00000B570000}"/>
    <cellStyle name="Normal 5 2 3 6 5" xfId="19742" xr:uid="{00000000-0005-0000-0000-00000C570000}"/>
    <cellStyle name="Normal 5 2 3 7" xfId="11332" xr:uid="{00000000-0005-0000-0000-00000D570000}"/>
    <cellStyle name="Normal 5 2 3 7 2" xfId="41663" xr:uid="{00000000-0005-0000-0000-00000E570000}"/>
    <cellStyle name="Normal 5 2 3 7 3" xfId="26430" xr:uid="{00000000-0005-0000-0000-00000F570000}"/>
    <cellStyle name="Normal 5 2 3 8" xfId="6311" xr:uid="{00000000-0005-0000-0000-000010570000}"/>
    <cellStyle name="Normal 5 2 3 8 2" xfId="36646" xr:uid="{00000000-0005-0000-0000-000011570000}"/>
    <cellStyle name="Normal 5 2 3 8 3" xfId="21413" xr:uid="{00000000-0005-0000-0000-000012570000}"/>
    <cellStyle name="Normal 5 2 3 9" xfId="31387" xr:uid="{00000000-0005-0000-0000-000013570000}"/>
    <cellStyle name="Normal 5 2 4" xfId="1336" xr:uid="{00000000-0005-0000-0000-000014570000}"/>
    <cellStyle name="Normal 5 2 4 2" xfId="1759" xr:uid="{00000000-0005-0000-0000-000015570000}"/>
    <cellStyle name="Normal 5 2 4 2 2" xfId="2598" xr:uid="{00000000-0005-0000-0000-000016570000}"/>
    <cellStyle name="Normal 5 2 4 2 2 2" xfId="4288" xr:uid="{00000000-0005-0000-0000-000017570000}"/>
    <cellStyle name="Normal 5 2 4 2 2 2 2" xfId="14361" xr:uid="{00000000-0005-0000-0000-000018570000}"/>
    <cellStyle name="Normal 5 2 4 2 2 2 2 2" xfId="44692" xr:uid="{00000000-0005-0000-0000-000019570000}"/>
    <cellStyle name="Normal 5 2 4 2 2 2 2 3" xfId="29459" xr:uid="{00000000-0005-0000-0000-00001A570000}"/>
    <cellStyle name="Normal 5 2 4 2 2 2 3" xfId="9341" xr:uid="{00000000-0005-0000-0000-00001B570000}"/>
    <cellStyle name="Normal 5 2 4 2 2 2 3 2" xfId="39675" xr:uid="{00000000-0005-0000-0000-00001C570000}"/>
    <cellStyle name="Normal 5 2 4 2 2 2 3 3" xfId="24442" xr:uid="{00000000-0005-0000-0000-00001D570000}"/>
    <cellStyle name="Normal 5 2 4 2 2 2 4" xfId="34662" xr:uid="{00000000-0005-0000-0000-00001E570000}"/>
    <cellStyle name="Normal 5 2 4 2 2 2 5" xfId="19429" xr:uid="{00000000-0005-0000-0000-00001F570000}"/>
    <cellStyle name="Normal 5 2 4 2 2 3" xfId="5980" xr:uid="{00000000-0005-0000-0000-000020570000}"/>
    <cellStyle name="Normal 5 2 4 2 2 3 2" xfId="16032" xr:uid="{00000000-0005-0000-0000-000021570000}"/>
    <cellStyle name="Normal 5 2 4 2 2 3 2 2" xfId="46363" xr:uid="{00000000-0005-0000-0000-000022570000}"/>
    <cellStyle name="Normal 5 2 4 2 2 3 2 3" xfId="31130" xr:uid="{00000000-0005-0000-0000-000023570000}"/>
    <cellStyle name="Normal 5 2 4 2 2 3 3" xfId="11012" xr:uid="{00000000-0005-0000-0000-000024570000}"/>
    <cellStyle name="Normal 5 2 4 2 2 3 3 2" xfId="41346" xr:uid="{00000000-0005-0000-0000-000025570000}"/>
    <cellStyle name="Normal 5 2 4 2 2 3 3 3" xfId="26113" xr:uid="{00000000-0005-0000-0000-000026570000}"/>
    <cellStyle name="Normal 5 2 4 2 2 3 4" xfId="36333" xr:uid="{00000000-0005-0000-0000-000027570000}"/>
    <cellStyle name="Normal 5 2 4 2 2 3 5" xfId="21100" xr:uid="{00000000-0005-0000-0000-000028570000}"/>
    <cellStyle name="Normal 5 2 4 2 2 4" xfId="12690" xr:uid="{00000000-0005-0000-0000-000029570000}"/>
    <cellStyle name="Normal 5 2 4 2 2 4 2" xfId="43021" xr:uid="{00000000-0005-0000-0000-00002A570000}"/>
    <cellStyle name="Normal 5 2 4 2 2 4 3" xfId="27788" xr:uid="{00000000-0005-0000-0000-00002B570000}"/>
    <cellStyle name="Normal 5 2 4 2 2 5" xfId="7669" xr:uid="{00000000-0005-0000-0000-00002C570000}"/>
    <cellStyle name="Normal 5 2 4 2 2 5 2" xfId="38004" xr:uid="{00000000-0005-0000-0000-00002D570000}"/>
    <cellStyle name="Normal 5 2 4 2 2 5 3" xfId="22771" xr:uid="{00000000-0005-0000-0000-00002E570000}"/>
    <cellStyle name="Normal 5 2 4 2 2 6" xfId="32992" xr:uid="{00000000-0005-0000-0000-00002F570000}"/>
    <cellStyle name="Normal 5 2 4 2 2 7" xfId="17758" xr:uid="{00000000-0005-0000-0000-000030570000}"/>
    <cellStyle name="Normal 5 2 4 2 3" xfId="3451" xr:uid="{00000000-0005-0000-0000-000031570000}"/>
    <cellStyle name="Normal 5 2 4 2 3 2" xfId="13525" xr:uid="{00000000-0005-0000-0000-000032570000}"/>
    <cellStyle name="Normal 5 2 4 2 3 2 2" xfId="43856" xr:uid="{00000000-0005-0000-0000-000033570000}"/>
    <cellStyle name="Normal 5 2 4 2 3 2 3" xfId="28623" xr:uid="{00000000-0005-0000-0000-000034570000}"/>
    <cellStyle name="Normal 5 2 4 2 3 3" xfId="8505" xr:uid="{00000000-0005-0000-0000-000035570000}"/>
    <cellStyle name="Normal 5 2 4 2 3 3 2" xfId="38839" xr:uid="{00000000-0005-0000-0000-000036570000}"/>
    <cellStyle name="Normal 5 2 4 2 3 3 3" xfId="23606" xr:uid="{00000000-0005-0000-0000-000037570000}"/>
    <cellStyle name="Normal 5 2 4 2 3 4" xfId="33826" xr:uid="{00000000-0005-0000-0000-000038570000}"/>
    <cellStyle name="Normal 5 2 4 2 3 5" xfId="18593" xr:uid="{00000000-0005-0000-0000-000039570000}"/>
    <cellStyle name="Normal 5 2 4 2 4" xfId="5144" xr:uid="{00000000-0005-0000-0000-00003A570000}"/>
    <cellStyle name="Normal 5 2 4 2 4 2" xfId="15196" xr:uid="{00000000-0005-0000-0000-00003B570000}"/>
    <cellStyle name="Normal 5 2 4 2 4 2 2" xfId="45527" xr:uid="{00000000-0005-0000-0000-00003C570000}"/>
    <cellStyle name="Normal 5 2 4 2 4 2 3" xfId="30294" xr:uid="{00000000-0005-0000-0000-00003D570000}"/>
    <cellStyle name="Normal 5 2 4 2 4 3" xfId="10176" xr:uid="{00000000-0005-0000-0000-00003E570000}"/>
    <cellStyle name="Normal 5 2 4 2 4 3 2" xfId="40510" xr:uid="{00000000-0005-0000-0000-00003F570000}"/>
    <cellStyle name="Normal 5 2 4 2 4 3 3" xfId="25277" xr:uid="{00000000-0005-0000-0000-000040570000}"/>
    <cellStyle name="Normal 5 2 4 2 4 4" xfId="35497" xr:uid="{00000000-0005-0000-0000-000041570000}"/>
    <cellStyle name="Normal 5 2 4 2 4 5" xfId="20264" xr:uid="{00000000-0005-0000-0000-000042570000}"/>
    <cellStyle name="Normal 5 2 4 2 5" xfId="11854" xr:uid="{00000000-0005-0000-0000-000043570000}"/>
    <cellStyle name="Normal 5 2 4 2 5 2" xfId="42185" xr:uid="{00000000-0005-0000-0000-000044570000}"/>
    <cellStyle name="Normal 5 2 4 2 5 3" xfId="26952" xr:uid="{00000000-0005-0000-0000-000045570000}"/>
    <cellStyle name="Normal 5 2 4 2 6" xfId="6833" xr:uid="{00000000-0005-0000-0000-000046570000}"/>
    <cellStyle name="Normal 5 2 4 2 6 2" xfId="37168" xr:uid="{00000000-0005-0000-0000-000047570000}"/>
    <cellStyle name="Normal 5 2 4 2 6 3" xfId="21935" xr:uid="{00000000-0005-0000-0000-000048570000}"/>
    <cellStyle name="Normal 5 2 4 2 7" xfId="32156" xr:uid="{00000000-0005-0000-0000-000049570000}"/>
    <cellStyle name="Normal 5 2 4 2 8" xfId="16922" xr:uid="{00000000-0005-0000-0000-00004A570000}"/>
    <cellStyle name="Normal 5 2 4 3" xfId="2180" xr:uid="{00000000-0005-0000-0000-00004B570000}"/>
    <cellStyle name="Normal 5 2 4 3 2" xfId="3870" xr:uid="{00000000-0005-0000-0000-00004C570000}"/>
    <cellStyle name="Normal 5 2 4 3 2 2" xfId="13943" xr:uid="{00000000-0005-0000-0000-00004D570000}"/>
    <cellStyle name="Normal 5 2 4 3 2 2 2" xfId="44274" xr:uid="{00000000-0005-0000-0000-00004E570000}"/>
    <cellStyle name="Normal 5 2 4 3 2 2 3" xfId="29041" xr:uid="{00000000-0005-0000-0000-00004F570000}"/>
    <cellStyle name="Normal 5 2 4 3 2 3" xfId="8923" xr:uid="{00000000-0005-0000-0000-000050570000}"/>
    <cellStyle name="Normal 5 2 4 3 2 3 2" xfId="39257" xr:uid="{00000000-0005-0000-0000-000051570000}"/>
    <cellStyle name="Normal 5 2 4 3 2 3 3" xfId="24024" xr:uid="{00000000-0005-0000-0000-000052570000}"/>
    <cellStyle name="Normal 5 2 4 3 2 4" xfId="34244" xr:uid="{00000000-0005-0000-0000-000053570000}"/>
    <cellStyle name="Normal 5 2 4 3 2 5" xfId="19011" xr:uid="{00000000-0005-0000-0000-000054570000}"/>
    <cellStyle name="Normal 5 2 4 3 3" xfId="5562" xr:uid="{00000000-0005-0000-0000-000055570000}"/>
    <cellStyle name="Normal 5 2 4 3 3 2" xfId="15614" xr:uid="{00000000-0005-0000-0000-000056570000}"/>
    <cellStyle name="Normal 5 2 4 3 3 2 2" xfId="45945" xr:uid="{00000000-0005-0000-0000-000057570000}"/>
    <cellStyle name="Normal 5 2 4 3 3 2 3" xfId="30712" xr:uid="{00000000-0005-0000-0000-000058570000}"/>
    <cellStyle name="Normal 5 2 4 3 3 3" xfId="10594" xr:uid="{00000000-0005-0000-0000-000059570000}"/>
    <cellStyle name="Normal 5 2 4 3 3 3 2" xfId="40928" xr:uid="{00000000-0005-0000-0000-00005A570000}"/>
    <cellStyle name="Normal 5 2 4 3 3 3 3" xfId="25695" xr:uid="{00000000-0005-0000-0000-00005B570000}"/>
    <cellStyle name="Normal 5 2 4 3 3 4" xfId="35915" xr:uid="{00000000-0005-0000-0000-00005C570000}"/>
    <cellStyle name="Normal 5 2 4 3 3 5" xfId="20682" xr:uid="{00000000-0005-0000-0000-00005D570000}"/>
    <cellStyle name="Normal 5 2 4 3 4" xfId="12272" xr:uid="{00000000-0005-0000-0000-00005E570000}"/>
    <cellStyle name="Normal 5 2 4 3 4 2" xfId="42603" xr:uid="{00000000-0005-0000-0000-00005F570000}"/>
    <cellStyle name="Normal 5 2 4 3 4 3" xfId="27370" xr:uid="{00000000-0005-0000-0000-000060570000}"/>
    <cellStyle name="Normal 5 2 4 3 5" xfId="7251" xr:uid="{00000000-0005-0000-0000-000061570000}"/>
    <cellStyle name="Normal 5 2 4 3 5 2" xfId="37586" xr:uid="{00000000-0005-0000-0000-000062570000}"/>
    <cellStyle name="Normal 5 2 4 3 5 3" xfId="22353" xr:uid="{00000000-0005-0000-0000-000063570000}"/>
    <cellStyle name="Normal 5 2 4 3 6" xfId="32574" xr:uid="{00000000-0005-0000-0000-000064570000}"/>
    <cellStyle name="Normal 5 2 4 3 7" xfId="17340" xr:uid="{00000000-0005-0000-0000-000065570000}"/>
    <cellStyle name="Normal 5 2 4 4" xfId="3033" xr:uid="{00000000-0005-0000-0000-000066570000}"/>
    <cellStyle name="Normal 5 2 4 4 2" xfId="13107" xr:uid="{00000000-0005-0000-0000-000067570000}"/>
    <cellStyle name="Normal 5 2 4 4 2 2" xfId="43438" xr:uid="{00000000-0005-0000-0000-000068570000}"/>
    <cellStyle name="Normal 5 2 4 4 2 3" xfId="28205" xr:uid="{00000000-0005-0000-0000-000069570000}"/>
    <cellStyle name="Normal 5 2 4 4 3" xfId="8087" xr:uid="{00000000-0005-0000-0000-00006A570000}"/>
    <cellStyle name="Normal 5 2 4 4 3 2" xfId="38421" xr:uid="{00000000-0005-0000-0000-00006B570000}"/>
    <cellStyle name="Normal 5 2 4 4 3 3" xfId="23188" xr:uid="{00000000-0005-0000-0000-00006C570000}"/>
    <cellStyle name="Normal 5 2 4 4 4" xfId="33408" xr:uid="{00000000-0005-0000-0000-00006D570000}"/>
    <cellStyle name="Normal 5 2 4 4 5" xfId="18175" xr:uid="{00000000-0005-0000-0000-00006E570000}"/>
    <cellStyle name="Normal 5 2 4 5" xfId="4726" xr:uid="{00000000-0005-0000-0000-00006F570000}"/>
    <cellStyle name="Normal 5 2 4 5 2" xfId="14778" xr:uid="{00000000-0005-0000-0000-000070570000}"/>
    <cellStyle name="Normal 5 2 4 5 2 2" xfId="45109" xr:uid="{00000000-0005-0000-0000-000071570000}"/>
    <cellStyle name="Normal 5 2 4 5 2 3" xfId="29876" xr:uid="{00000000-0005-0000-0000-000072570000}"/>
    <cellStyle name="Normal 5 2 4 5 3" xfId="9758" xr:uid="{00000000-0005-0000-0000-000073570000}"/>
    <cellStyle name="Normal 5 2 4 5 3 2" xfId="40092" xr:uid="{00000000-0005-0000-0000-000074570000}"/>
    <cellStyle name="Normal 5 2 4 5 3 3" xfId="24859" xr:uid="{00000000-0005-0000-0000-000075570000}"/>
    <cellStyle name="Normal 5 2 4 5 4" xfId="35079" xr:uid="{00000000-0005-0000-0000-000076570000}"/>
    <cellStyle name="Normal 5 2 4 5 5" xfId="19846" xr:uid="{00000000-0005-0000-0000-000077570000}"/>
    <cellStyle name="Normal 5 2 4 6" xfId="11436" xr:uid="{00000000-0005-0000-0000-000078570000}"/>
    <cellStyle name="Normal 5 2 4 6 2" xfId="41767" xr:uid="{00000000-0005-0000-0000-000079570000}"/>
    <cellStyle name="Normal 5 2 4 6 3" xfId="26534" xr:uid="{00000000-0005-0000-0000-00007A570000}"/>
    <cellStyle name="Normal 5 2 4 7" xfId="6415" xr:uid="{00000000-0005-0000-0000-00007B570000}"/>
    <cellStyle name="Normal 5 2 4 7 2" xfId="36750" xr:uid="{00000000-0005-0000-0000-00007C570000}"/>
    <cellStyle name="Normal 5 2 4 7 3" xfId="21517" xr:uid="{00000000-0005-0000-0000-00007D570000}"/>
    <cellStyle name="Normal 5 2 4 8" xfId="31738" xr:uid="{00000000-0005-0000-0000-00007E570000}"/>
    <cellStyle name="Normal 5 2 4 9" xfId="16504" xr:uid="{00000000-0005-0000-0000-00007F570000}"/>
    <cellStyle name="Normal 5 2 5" xfId="1549" xr:uid="{00000000-0005-0000-0000-000080570000}"/>
    <cellStyle name="Normal 5 2 5 2" xfId="2390" xr:uid="{00000000-0005-0000-0000-000081570000}"/>
    <cellStyle name="Normal 5 2 5 2 2" xfId="4080" xr:uid="{00000000-0005-0000-0000-000082570000}"/>
    <cellStyle name="Normal 5 2 5 2 2 2" xfId="14153" xr:uid="{00000000-0005-0000-0000-000083570000}"/>
    <cellStyle name="Normal 5 2 5 2 2 2 2" xfId="44484" xr:uid="{00000000-0005-0000-0000-000084570000}"/>
    <cellStyle name="Normal 5 2 5 2 2 2 3" xfId="29251" xr:uid="{00000000-0005-0000-0000-000085570000}"/>
    <cellStyle name="Normal 5 2 5 2 2 3" xfId="9133" xr:uid="{00000000-0005-0000-0000-000086570000}"/>
    <cellStyle name="Normal 5 2 5 2 2 3 2" xfId="39467" xr:uid="{00000000-0005-0000-0000-000087570000}"/>
    <cellStyle name="Normal 5 2 5 2 2 3 3" xfId="24234" xr:uid="{00000000-0005-0000-0000-000088570000}"/>
    <cellStyle name="Normal 5 2 5 2 2 4" xfId="34454" xr:uid="{00000000-0005-0000-0000-000089570000}"/>
    <cellStyle name="Normal 5 2 5 2 2 5" xfId="19221" xr:uid="{00000000-0005-0000-0000-00008A570000}"/>
    <cellStyle name="Normal 5 2 5 2 3" xfId="5772" xr:uid="{00000000-0005-0000-0000-00008B570000}"/>
    <cellStyle name="Normal 5 2 5 2 3 2" xfId="15824" xr:uid="{00000000-0005-0000-0000-00008C570000}"/>
    <cellStyle name="Normal 5 2 5 2 3 2 2" xfId="46155" xr:uid="{00000000-0005-0000-0000-00008D570000}"/>
    <cellStyle name="Normal 5 2 5 2 3 2 3" xfId="30922" xr:uid="{00000000-0005-0000-0000-00008E570000}"/>
    <cellStyle name="Normal 5 2 5 2 3 3" xfId="10804" xr:uid="{00000000-0005-0000-0000-00008F570000}"/>
    <cellStyle name="Normal 5 2 5 2 3 3 2" xfId="41138" xr:uid="{00000000-0005-0000-0000-000090570000}"/>
    <cellStyle name="Normal 5 2 5 2 3 3 3" xfId="25905" xr:uid="{00000000-0005-0000-0000-000091570000}"/>
    <cellStyle name="Normal 5 2 5 2 3 4" xfId="36125" xr:uid="{00000000-0005-0000-0000-000092570000}"/>
    <cellStyle name="Normal 5 2 5 2 3 5" xfId="20892" xr:uid="{00000000-0005-0000-0000-000093570000}"/>
    <cellStyle name="Normal 5 2 5 2 4" xfId="12482" xr:uid="{00000000-0005-0000-0000-000094570000}"/>
    <cellStyle name="Normal 5 2 5 2 4 2" xfId="42813" xr:uid="{00000000-0005-0000-0000-000095570000}"/>
    <cellStyle name="Normal 5 2 5 2 4 3" xfId="27580" xr:uid="{00000000-0005-0000-0000-000096570000}"/>
    <cellStyle name="Normal 5 2 5 2 5" xfId="7461" xr:uid="{00000000-0005-0000-0000-000097570000}"/>
    <cellStyle name="Normal 5 2 5 2 5 2" xfId="37796" xr:uid="{00000000-0005-0000-0000-000098570000}"/>
    <cellStyle name="Normal 5 2 5 2 5 3" xfId="22563" xr:uid="{00000000-0005-0000-0000-000099570000}"/>
    <cellStyle name="Normal 5 2 5 2 6" xfId="32784" xr:uid="{00000000-0005-0000-0000-00009A570000}"/>
    <cellStyle name="Normal 5 2 5 2 7" xfId="17550" xr:uid="{00000000-0005-0000-0000-00009B570000}"/>
    <cellStyle name="Normal 5 2 5 3" xfId="3243" xr:uid="{00000000-0005-0000-0000-00009C570000}"/>
    <cellStyle name="Normal 5 2 5 3 2" xfId="13317" xr:uid="{00000000-0005-0000-0000-00009D570000}"/>
    <cellStyle name="Normal 5 2 5 3 2 2" xfId="43648" xr:uid="{00000000-0005-0000-0000-00009E570000}"/>
    <cellStyle name="Normal 5 2 5 3 2 3" xfId="28415" xr:uid="{00000000-0005-0000-0000-00009F570000}"/>
    <cellStyle name="Normal 5 2 5 3 3" xfId="8297" xr:uid="{00000000-0005-0000-0000-0000A0570000}"/>
    <cellStyle name="Normal 5 2 5 3 3 2" xfId="38631" xr:uid="{00000000-0005-0000-0000-0000A1570000}"/>
    <cellStyle name="Normal 5 2 5 3 3 3" xfId="23398" xr:uid="{00000000-0005-0000-0000-0000A2570000}"/>
    <cellStyle name="Normal 5 2 5 3 4" xfId="33618" xr:uid="{00000000-0005-0000-0000-0000A3570000}"/>
    <cellStyle name="Normal 5 2 5 3 5" xfId="18385" xr:uid="{00000000-0005-0000-0000-0000A4570000}"/>
    <cellStyle name="Normal 5 2 5 4" xfId="4936" xr:uid="{00000000-0005-0000-0000-0000A5570000}"/>
    <cellStyle name="Normal 5 2 5 4 2" xfId="14988" xr:uid="{00000000-0005-0000-0000-0000A6570000}"/>
    <cellStyle name="Normal 5 2 5 4 2 2" xfId="45319" xr:uid="{00000000-0005-0000-0000-0000A7570000}"/>
    <cellStyle name="Normal 5 2 5 4 2 3" xfId="30086" xr:uid="{00000000-0005-0000-0000-0000A8570000}"/>
    <cellStyle name="Normal 5 2 5 4 3" xfId="9968" xr:uid="{00000000-0005-0000-0000-0000A9570000}"/>
    <cellStyle name="Normal 5 2 5 4 3 2" xfId="40302" xr:uid="{00000000-0005-0000-0000-0000AA570000}"/>
    <cellStyle name="Normal 5 2 5 4 3 3" xfId="25069" xr:uid="{00000000-0005-0000-0000-0000AB570000}"/>
    <cellStyle name="Normal 5 2 5 4 4" xfId="35289" xr:uid="{00000000-0005-0000-0000-0000AC570000}"/>
    <cellStyle name="Normal 5 2 5 4 5" xfId="20056" xr:uid="{00000000-0005-0000-0000-0000AD570000}"/>
    <cellStyle name="Normal 5 2 5 5" xfId="11646" xr:uid="{00000000-0005-0000-0000-0000AE570000}"/>
    <cellStyle name="Normal 5 2 5 5 2" xfId="41977" xr:uid="{00000000-0005-0000-0000-0000AF570000}"/>
    <cellStyle name="Normal 5 2 5 5 3" xfId="26744" xr:uid="{00000000-0005-0000-0000-0000B0570000}"/>
    <cellStyle name="Normal 5 2 5 6" xfId="6625" xr:uid="{00000000-0005-0000-0000-0000B1570000}"/>
    <cellStyle name="Normal 5 2 5 6 2" xfId="36960" xr:uid="{00000000-0005-0000-0000-0000B2570000}"/>
    <cellStyle name="Normal 5 2 5 6 3" xfId="21727" xr:uid="{00000000-0005-0000-0000-0000B3570000}"/>
    <cellStyle name="Normal 5 2 5 7" xfId="31948" xr:uid="{00000000-0005-0000-0000-0000B4570000}"/>
    <cellStyle name="Normal 5 2 5 8" xfId="16714" xr:uid="{00000000-0005-0000-0000-0000B5570000}"/>
    <cellStyle name="Normal 5 2 6" xfId="1970" xr:uid="{00000000-0005-0000-0000-0000B6570000}"/>
    <cellStyle name="Normal 5 2 6 2" xfId="3662" xr:uid="{00000000-0005-0000-0000-0000B7570000}"/>
    <cellStyle name="Normal 5 2 6 2 2" xfId="13735" xr:uid="{00000000-0005-0000-0000-0000B8570000}"/>
    <cellStyle name="Normal 5 2 6 2 2 2" xfId="44066" xr:uid="{00000000-0005-0000-0000-0000B9570000}"/>
    <cellStyle name="Normal 5 2 6 2 2 3" xfId="28833" xr:uid="{00000000-0005-0000-0000-0000BA570000}"/>
    <cellStyle name="Normal 5 2 6 2 3" xfId="8715" xr:uid="{00000000-0005-0000-0000-0000BB570000}"/>
    <cellStyle name="Normal 5 2 6 2 3 2" xfId="39049" xr:uid="{00000000-0005-0000-0000-0000BC570000}"/>
    <cellStyle name="Normal 5 2 6 2 3 3" xfId="23816" xr:uid="{00000000-0005-0000-0000-0000BD570000}"/>
    <cellStyle name="Normal 5 2 6 2 4" xfId="34036" xr:uid="{00000000-0005-0000-0000-0000BE570000}"/>
    <cellStyle name="Normal 5 2 6 2 5" xfId="18803" xr:uid="{00000000-0005-0000-0000-0000BF570000}"/>
    <cellStyle name="Normal 5 2 6 3" xfId="5354" xr:uid="{00000000-0005-0000-0000-0000C0570000}"/>
    <cellStyle name="Normal 5 2 6 3 2" xfId="15406" xr:uid="{00000000-0005-0000-0000-0000C1570000}"/>
    <cellStyle name="Normal 5 2 6 3 2 2" xfId="45737" xr:uid="{00000000-0005-0000-0000-0000C2570000}"/>
    <cellStyle name="Normal 5 2 6 3 2 3" xfId="30504" xr:uid="{00000000-0005-0000-0000-0000C3570000}"/>
    <cellStyle name="Normal 5 2 6 3 3" xfId="10386" xr:uid="{00000000-0005-0000-0000-0000C4570000}"/>
    <cellStyle name="Normal 5 2 6 3 3 2" xfId="40720" xr:uid="{00000000-0005-0000-0000-0000C5570000}"/>
    <cellStyle name="Normal 5 2 6 3 3 3" xfId="25487" xr:uid="{00000000-0005-0000-0000-0000C6570000}"/>
    <cellStyle name="Normal 5 2 6 3 4" xfId="35707" xr:uid="{00000000-0005-0000-0000-0000C7570000}"/>
    <cellStyle name="Normal 5 2 6 3 5" xfId="20474" xr:uid="{00000000-0005-0000-0000-0000C8570000}"/>
    <cellStyle name="Normal 5 2 6 4" xfId="12064" xr:uid="{00000000-0005-0000-0000-0000C9570000}"/>
    <cellStyle name="Normal 5 2 6 4 2" xfId="42395" xr:uid="{00000000-0005-0000-0000-0000CA570000}"/>
    <cellStyle name="Normal 5 2 6 4 3" xfId="27162" xr:uid="{00000000-0005-0000-0000-0000CB570000}"/>
    <cellStyle name="Normal 5 2 6 5" xfId="7043" xr:uid="{00000000-0005-0000-0000-0000CC570000}"/>
    <cellStyle name="Normal 5 2 6 5 2" xfId="37378" xr:uid="{00000000-0005-0000-0000-0000CD570000}"/>
    <cellStyle name="Normal 5 2 6 5 3" xfId="22145" xr:uid="{00000000-0005-0000-0000-0000CE570000}"/>
    <cellStyle name="Normal 5 2 6 6" xfId="32366" xr:uid="{00000000-0005-0000-0000-0000CF570000}"/>
    <cellStyle name="Normal 5 2 6 7" xfId="17132" xr:uid="{00000000-0005-0000-0000-0000D0570000}"/>
    <cellStyle name="Normal 5 2 7" xfId="2818" xr:uid="{00000000-0005-0000-0000-0000D1570000}"/>
    <cellStyle name="Normal 5 2 7 2" xfId="12899" xr:uid="{00000000-0005-0000-0000-0000D2570000}"/>
    <cellStyle name="Normal 5 2 7 2 2" xfId="43230" xr:uid="{00000000-0005-0000-0000-0000D3570000}"/>
    <cellStyle name="Normal 5 2 7 2 3" xfId="27997" xr:uid="{00000000-0005-0000-0000-0000D4570000}"/>
    <cellStyle name="Normal 5 2 7 3" xfId="7878" xr:uid="{00000000-0005-0000-0000-0000D5570000}"/>
    <cellStyle name="Normal 5 2 7 3 2" xfId="38213" xr:uid="{00000000-0005-0000-0000-0000D6570000}"/>
    <cellStyle name="Normal 5 2 7 3 3" xfId="22980" xr:uid="{00000000-0005-0000-0000-0000D7570000}"/>
    <cellStyle name="Normal 5 2 7 4" xfId="33200" xr:uid="{00000000-0005-0000-0000-0000D8570000}"/>
    <cellStyle name="Normal 5 2 7 5" xfId="17967" xr:uid="{00000000-0005-0000-0000-0000D9570000}"/>
    <cellStyle name="Normal 5 2 8" xfId="4514" xr:uid="{00000000-0005-0000-0000-0000DA570000}"/>
    <cellStyle name="Normal 5 2 8 2" xfId="14570" xr:uid="{00000000-0005-0000-0000-0000DB570000}"/>
    <cellStyle name="Normal 5 2 8 2 2" xfId="44901" xr:uid="{00000000-0005-0000-0000-0000DC570000}"/>
    <cellStyle name="Normal 5 2 8 2 3" xfId="29668" xr:uid="{00000000-0005-0000-0000-0000DD570000}"/>
    <cellStyle name="Normal 5 2 8 3" xfId="9550" xr:uid="{00000000-0005-0000-0000-0000DE570000}"/>
    <cellStyle name="Normal 5 2 8 3 2" xfId="39884" xr:uid="{00000000-0005-0000-0000-0000DF570000}"/>
    <cellStyle name="Normal 5 2 8 3 3" xfId="24651" xr:uid="{00000000-0005-0000-0000-0000E0570000}"/>
    <cellStyle name="Normal 5 2 8 4" xfId="34871" xr:uid="{00000000-0005-0000-0000-0000E1570000}"/>
    <cellStyle name="Normal 5 2 8 5" xfId="19638" xr:uid="{00000000-0005-0000-0000-0000E2570000}"/>
    <cellStyle name="Normal 5 2 9" xfId="11226" xr:uid="{00000000-0005-0000-0000-0000E3570000}"/>
    <cellStyle name="Normal 5 2 9 2" xfId="41559" xr:uid="{00000000-0005-0000-0000-0000E4570000}"/>
    <cellStyle name="Normal 5 2 9 3" xfId="26326" xr:uid="{00000000-0005-0000-0000-0000E5570000}"/>
    <cellStyle name="Normal 5 3" xfId="415" xr:uid="{00000000-0005-0000-0000-0000E6570000}"/>
    <cellStyle name="Normal 5 3 10" xfId="6200" xr:uid="{00000000-0005-0000-0000-0000E7570000}"/>
    <cellStyle name="Normal 5 3 10 2" xfId="36538" xr:uid="{00000000-0005-0000-0000-0000E8570000}"/>
    <cellStyle name="Normal 5 3 10 3" xfId="21305" xr:uid="{00000000-0005-0000-0000-0000E9570000}"/>
    <cellStyle name="Normal 5 3 11" xfId="31380" xr:uid="{00000000-0005-0000-0000-0000EA570000}"/>
    <cellStyle name="Normal 5 3 12" xfId="16290" xr:uid="{00000000-0005-0000-0000-0000EB570000}"/>
    <cellStyle name="Normal 5 3 2" xfId="1164" xr:uid="{00000000-0005-0000-0000-0000EC570000}"/>
    <cellStyle name="Normal 5 3 2 10" xfId="31389" xr:uid="{00000000-0005-0000-0000-0000ED570000}"/>
    <cellStyle name="Normal 5 3 2 11" xfId="16344" xr:uid="{00000000-0005-0000-0000-0000EE570000}"/>
    <cellStyle name="Normal 5 3 2 2" xfId="1273" xr:uid="{00000000-0005-0000-0000-0000EF570000}"/>
    <cellStyle name="Normal 5 3 2 2 10" xfId="16448" xr:uid="{00000000-0005-0000-0000-0000F0570000}"/>
    <cellStyle name="Normal 5 3 2 2 2" xfId="1490" xr:uid="{00000000-0005-0000-0000-0000F1570000}"/>
    <cellStyle name="Normal 5 3 2 2 2 2" xfId="1911" xr:uid="{00000000-0005-0000-0000-0000F2570000}"/>
    <cellStyle name="Normal 5 3 2 2 2 2 2" xfId="2750" xr:uid="{00000000-0005-0000-0000-0000F3570000}"/>
    <cellStyle name="Normal 5 3 2 2 2 2 2 2" xfId="4440" xr:uid="{00000000-0005-0000-0000-0000F4570000}"/>
    <cellStyle name="Normal 5 3 2 2 2 2 2 2 2" xfId="14513" xr:uid="{00000000-0005-0000-0000-0000F5570000}"/>
    <cellStyle name="Normal 5 3 2 2 2 2 2 2 2 2" xfId="44844" xr:uid="{00000000-0005-0000-0000-0000F6570000}"/>
    <cellStyle name="Normal 5 3 2 2 2 2 2 2 2 3" xfId="29611" xr:uid="{00000000-0005-0000-0000-0000F7570000}"/>
    <cellStyle name="Normal 5 3 2 2 2 2 2 2 3" xfId="9493" xr:uid="{00000000-0005-0000-0000-0000F8570000}"/>
    <cellStyle name="Normal 5 3 2 2 2 2 2 2 3 2" xfId="39827" xr:uid="{00000000-0005-0000-0000-0000F9570000}"/>
    <cellStyle name="Normal 5 3 2 2 2 2 2 2 3 3" xfId="24594" xr:uid="{00000000-0005-0000-0000-0000FA570000}"/>
    <cellStyle name="Normal 5 3 2 2 2 2 2 2 4" xfId="34814" xr:uid="{00000000-0005-0000-0000-0000FB570000}"/>
    <cellStyle name="Normal 5 3 2 2 2 2 2 2 5" xfId="19581" xr:uid="{00000000-0005-0000-0000-0000FC570000}"/>
    <cellStyle name="Normal 5 3 2 2 2 2 2 3" xfId="6132" xr:uid="{00000000-0005-0000-0000-0000FD570000}"/>
    <cellStyle name="Normal 5 3 2 2 2 2 2 3 2" xfId="16184" xr:uid="{00000000-0005-0000-0000-0000FE570000}"/>
    <cellStyle name="Normal 5 3 2 2 2 2 2 3 2 2" xfId="46515" xr:uid="{00000000-0005-0000-0000-0000FF570000}"/>
    <cellStyle name="Normal 5 3 2 2 2 2 2 3 2 3" xfId="31282" xr:uid="{00000000-0005-0000-0000-000000580000}"/>
    <cellStyle name="Normal 5 3 2 2 2 2 2 3 3" xfId="11164" xr:uid="{00000000-0005-0000-0000-000001580000}"/>
    <cellStyle name="Normal 5 3 2 2 2 2 2 3 3 2" xfId="41498" xr:uid="{00000000-0005-0000-0000-000002580000}"/>
    <cellStyle name="Normal 5 3 2 2 2 2 2 3 3 3" xfId="26265" xr:uid="{00000000-0005-0000-0000-000003580000}"/>
    <cellStyle name="Normal 5 3 2 2 2 2 2 3 4" xfId="36485" xr:uid="{00000000-0005-0000-0000-000004580000}"/>
    <cellStyle name="Normal 5 3 2 2 2 2 2 3 5" xfId="21252" xr:uid="{00000000-0005-0000-0000-000005580000}"/>
    <cellStyle name="Normal 5 3 2 2 2 2 2 4" xfId="12842" xr:uid="{00000000-0005-0000-0000-000006580000}"/>
    <cellStyle name="Normal 5 3 2 2 2 2 2 4 2" xfId="43173" xr:uid="{00000000-0005-0000-0000-000007580000}"/>
    <cellStyle name="Normal 5 3 2 2 2 2 2 4 3" xfId="27940" xr:uid="{00000000-0005-0000-0000-000008580000}"/>
    <cellStyle name="Normal 5 3 2 2 2 2 2 5" xfId="7821" xr:uid="{00000000-0005-0000-0000-000009580000}"/>
    <cellStyle name="Normal 5 3 2 2 2 2 2 5 2" xfId="38156" xr:uid="{00000000-0005-0000-0000-00000A580000}"/>
    <cellStyle name="Normal 5 3 2 2 2 2 2 5 3" xfId="22923" xr:uid="{00000000-0005-0000-0000-00000B580000}"/>
    <cellStyle name="Normal 5 3 2 2 2 2 2 6" xfId="33144" xr:uid="{00000000-0005-0000-0000-00000C580000}"/>
    <cellStyle name="Normal 5 3 2 2 2 2 2 7" xfId="17910" xr:uid="{00000000-0005-0000-0000-00000D580000}"/>
    <cellStyle name="Normal 5 3 2 2 2 2 3" xfId="3603" xr:uid="{00000000-0005-0000-0000-00000E580000}"/>
    <cellStyle name="Normal 5 3 2 2 2 2 3 2" xfId="13677" xr:uid="{00000000-0005-0000-0000-00000F580000}"/>
    <cellStyle name="Normal 5 3 2 2 2 2 3 2 2" xfId="44008" xr:uid="{00000000-0005-0000-0000-000010580000}"/>
    <cellStyle name="Normal 5 3 2 2 2 2 3 2 3" xfId="28775" xr:uid="{00000000-0005-0000-0000-000011580000}"/>
    <cellStyle name="Normal 5 3 2 2 2 2 3 3" xfId="8657" xr:uid="{00000000-0005-0000-0000-000012580000}"/>
    <cellStyle name="Normal 5 3 2 2 2 2 3 3 2" xfId="38991" xr:uid="{00000000-0005-0000-0000-000013580000}"/>
    <cellStyle name="Normal 5 3 2 2 2 2 3 3 3" xfId="23758" xr:uid="{00000000-0005-0000-0000-000014580000}"/>
    <cellStyle name="Normal 5 3 2 2 2 2 3 4" xfId="33978" xr:uid="{00000000-0005-0000-0000-000015580000}"/>
    <cellStyle name="Normal 5 3 2 2 2 2 3 5" xfId="18745" xr:uid="{00000000-0005-0000-0000-000016580000}"/>
    <cellStyle name="Normal 5 3 2 2 2 2 4" xfId="5296" xr:uid="{00000000-0005-0000-0000-000017580000}"/>
    <cellStyle name="Normal 5 3 2 2 2 2 4 2" xfId="15348" xr:uid="{00000000-0005-0000-0000-000018580000}"/>
    <cellStyle name="Normal 5 3 2 2 2 2 4 2 2" xfId="45679" xr:uid="{00000000-0005-0000-0000-000019580000}"/>
    <cellStyle name="Normal 5 3 2 2 2 2 4 2 3" xfId="30446" xr:uid="{00000000-0005-0000-0000-00001A580000}"/>
    <cellStyle name="Normal 5 3 2 2 2 2 4 3" xfId="10328" xr:uid="{00000000-0005-0000-0000-00001B580000}"/>
    <cellStyle name="Normal 5 3 2 2 2 2 4 3 2" xfId="40662" xr:uid="{00000000-0005-0000-0000-00001C580000}"/>
    <cellStyle name="Normal 5 3 2 2 2 2 4 3 3" xfId="25429" xr:uid="{00000000-0005-0000-0000-00001D580000}"/>
    <cellStyle name="Normal 5 3 2 2 2 2 4 4" xfId="35649" xr:uid="{00000000-0005-0000-0000-00001E580000}"/>
    <cellStyle name="Normal 5 3 2 2 2 2 4 5" xfId="20416" xr:uid="{00000000-0005-0000-0000-00001F580000}"/>
    <cellStyle name="Normal 5 3 2 2 2 2 5" xfId="12006" xr:uid="{00000000-0005-0000-0000-000020580000}"/>
    <cellStyle name="Normal 5 3 2 2 2 2 5 2" xfId="42337" xr:uid="{00000000-0005-0000-0000-000021580000}"/>
    <cellStyle name="Normal 5 3 2 2 2 2 5 3" xfId="27104" xr:uid="{00000000-0005-0000-0000-000022580000}"/>
    <cellStyle name="Normal 5 3 2 2 2 2 6" xfId="6985" xr:uid="{00000000-0005-0000-0000-000023580000}"/>
    <cellStyle name="Normal 5 3 2 2 2 2 6 2" xfId="37320" xr:uid="{00000000-0005-0000-0000-000024580000}"/>
    <cellStyle name="Normal 5 3 2 2 2 2 6 3" xfId="22087" xr:uid="{00000000-0005-0000-0000-000025580000}"/>
    <cellStyle name="Normal 5 3 2 2 2 2 7" xfId="32308" xr:uid="{00000000-0005-0000-0000-000026580000}"/>
    <cellStyle name="Normal 5 3 2 2 2 2 8" xfId="17074" xr:uid="{00000000-0005-0000-0000-000027580000}"/>
    <cellStyle name="Normal 5 3 2 2 2 3" xfId="2332" xr:uid="{00000000-0005-0000-0000-000028580000}"/>
    <cellStyle name="Normal 5 3 2 2 2 3 2" xfId="4022" xr:uid="{00000000-0005-0000-0000-000029580000}"/>
    <cellStyle name="Normal 5 3 2 2 2 3 2 2" xfId="14095" xr:uid="{00000000-0005-0000-0000-00002A580000}"/>
    <cellStyle name="Normal 5 3 2 2 2 3 2 2 2" xfId="44426" xr:uid="{00000000-0005-0000-0000-00002B580000}"/>
    <cellStyle name="Normal 5 3 2 2 2 3 2 2 3" xfId="29193" xr:uid="{00000000-0005-0000-0000-00002C580000}"/>
    <cellStyle name="Normal 5 3 2 2 2 3 2 3" xfId="9075" xr:uid="{00000000-0005-0000-0000-00002D580000}"/>
    <cellStyle name="Normal 5 3 2 2 2 3 2 3 2" xfId="39409" xr:uid="{00000000-0005-0000-0000-00002E580000}"/>
    <cellStyle name="Normal 5 3 2 2 2 3 2 3 3" xfId="24176" xr:uid="{00000000-0005-0000-0000-00002F580000}"/>
    <cellStyle name="Normal 5 3 2 2 2 3 2 4" xfId="34396" xr:uid="{00000000-0005-0000-0000-000030580000}"/>
    <cellStyle name="Normal 5 3 2 2 2 3 2 5" xfId="19163" xr:uid="{00000000-0005-0000-0000-000031580000}"/>
    <cellStyle name="Normal 5 3 2 2 2 3 3" xfId="5714" xr:uid="{00000000-0005-0000-0000-000032580000}"/>
    <cellStyle name="Normal 5 3 2 2 2 3 3 2" xfId="15766" xr:uid="{00000000-0005-0000-0000-000033580000}"/>
    <cellStyle name="Normal 5 3 2 2 2 3 3 2 2" xfId="46097" xr:uid="{00000000-0005-0000-0000-000034580000}"/>
    <cellStyle name="Normal 5 3 2 2 2 3 3 2 3" xfId="30864" xr:uid="{00000000-0005-0000-0000-000035580000}"/>
    <cellStyle name="Normal 5 3 2 2 2 3 3 3" xfId="10746" xr:uid="{00000000-0005-0000-0000-000036580000}"/>
    <cellStyle name="Normal 5 3 2 2 2 3 3 3 2" xfId="41080" xr:uid="{00000000-0005-0000-0000-000037580000}"/>
    <cellStyle name="Normal 5 3 2 2 2 3 3 3 3" xfId="25847" xr:uid="{00000000-0005-0000-0000-000038580000}"/>
    <cellStyle name="Normal 5 3 2 2 2 3 3 4" xfId="36067" xr:uid="{00000000-0005-0000-0000-000039580000}"/>
    <cellStyle name="Normal 5 3 2 2 2 3 3 5" xfId="20834" xr:uid="{00000000-0005-0000-0000-00003A580000}"/>
    <cellStyle name="Normal 5 3 2 2 2 3 4" xfId="12424" xr:uid="{00000000-0005-0000-0000-00003B580000}"/>
    <cellStyle name="Normal 5 3 2 2 2 3 4 2" xfId="42755" xr:uid="{00000000-0005-0000-0000-00003C580000}"/>
    <cellStyle name="Normal 5 3 2 2 2 3 4 3" xfId="27522" xr:uid="{00000000-0005-0000-0000-00003D580000}"/>
    <cellStyle name="Normal 5 3 2 2 2 3 5" xfId="7403" xr:uid="{00000000-0005-0000-0000-00003E580000}"/>
    <cellStyle name="Normal 5 3 2 2 2 3 5 2" xfId="37738" xr:uid="{00000000-0005-0000-0000-00003F580000}"/>
    <cellStyle name="Normal 5 3 2 2 2 3 5 3" xfId="22505" xr:uid="{00000000-0005-0000-0000-000040580000}"/>
    <cellStyle name="Normal 5 3 2 2 2 3 6" xfId="32726" xr:uid="{00000000-0005-0000-0000-000041580000}"/>
    <cellStyle name="Normal 5 3 2 2 2 3 7" xfId="17492" xr:uid="{00000000-0005-0000-0000-000042580000}"/>
    <cellStyle name="Normal 5 3 2 2 2 4" xfId="3185" xr:uid="{00000000-0005-0000-0000-000043580000}"/>
    <cellStyle name="Normal 5 3 2 2 2 4 2" xfId="13259" xr:uid="{00000000-0005-0000-0000-000044580000}"/>
    <cellStyle name="Normal 5 3 2 2 2 4 2 2" xfId="43590" xr:uid="{00000000-0005-0000-0000-000045580000}"/>
    <cellStyle name="Normal 5 3 2 2 2 4 2 3" xfId="28357" xr:uid="{00000000-0005-0000-0000-000046580000}"/>
    <cellStyle name="Normal 5 3 2 2 2 4 3" xfId="8239" xr:uid="{00000000-0005-0000-0000-000047580000}"/>
    <cellStyle name="Normal 5 3 2 2 2 4 3 2" xfId="38573" xr:uid="{00000000-0005-0000-0000-000048580000}"/>
    <cellStyle name="Normal 5 3 2 2 2 4 3 3" xfId="23340" xr:uid="{00000000-0005-0000-0000-000049580000}"/>
    <cellStyle name="Normal 5 3 2 2 2 4 4" xfId="33560" xr:uid="{00000000-0005-0000-0000-00004A580000}"/>
    <cellStyle name="Normal 5 3 2 2 2 4 5" xfId="18327" xr:uid="{00000000-0005-0000-0000-00004B580000}"/>
    <cellStyle name="Normal 5 3 2 2 2 5" xfId="4878" xr:uid="{00000000-0005-0000-0000-00004C580000}"/>
    <cellStyle name="Normal 5 3 2 2 2 5 2" xfId="14930" xr:uid="{00000000-0005-0000-0000-00004D580000}"/>
    <cellStyle name="Normal 5 3 2 2 2 5 2 2" xfId="45261" xr:uid="{00000000-0005-0000-0000-00004E580000}"/>
    <cellStyle name="Normal 5 3 2 2 2 5 2 3" xfId="30028" xr:uid="{00000000-0005-0000-0000-00004F580000}"/>
    <cellStyle name="Normal 5 3 2 2 2 5 3" xfId="9910" xr:uid="{00000000-0005-0000-0000-000050580000}"/>
    <cellStyle name="Normal 5 3 2 2 2 5 3 2" xfId="40244" xr:uid="{00000000-0005-0000-0000-000051580000}"/>
    <cellStyle name="Normal 5 3 2 2 2 5 3 3" xfId="25011" xr:uid="{00000000-0005-0000-0000-000052580000}"/>
    <cellStyle name="Normal 5 3 2 2 2 5 4" xfId="35231" xr:uid="{00000000-0005-0000-0000-000053580000}"/>
    <cellStyle name="Normal 5 3 2 2 2 5 5" xfId="19998" xr:uid="{00000000-0005-0000-0000-000054580000}"/>
    <cellStyle name="Normal 5 3 2 2 2 6" xfId="11588" xr:uid="{00000000-0005-0000-0000-000055580000}"/>
    <cellStyle name="Normal 5 3 2 2 2 6 2" xfId="41919" xr:uid="{00000000-0005-0000-0000-000056580000}"/>
    <cellStyle name="Normal 5 3 2 2 2 6 3" xfId="26686" xr:uid="{00000000-0005-0000-0000-000057580000}"/>
    <cellStyle name="Normal 5 3 2 2 2 7" xfId="6567" xr:uid="{00000000-0005-0000-0000-000058580000}"/>
    <cellStyle name="Normal 5 3 2 2 2 7 2" xfId="36902" xr:uid="{00000000-0005-0000-0000-000059580000}"/>
    <cellStyle name="Normal 5 3 2 2 2 7 3" xfId="21669" xr:uid="{00000000-0005-0000-0000-00005A580000}"/>
    <cellStyle name="Normal 5 3 2 2 2 8" xfId="31890" xr:uid="{00000000-0005-0000-0000-00005B580000}"/>
    <cellStyle name="Normal 5 3 2 2 2 9" xfId="16656" xr:uid="{00000000-0005-0000-0000-00005C580000}"/>
    <cellStyle name="Normal 5 3 2 2 3" xfId="1703" xr:uid="{00000000-0005-0000-0000-00005D580000}"/>
    <cellStyle name="Normal 5 3 2 2 3 2" xfId="2542" xr:uid="{00000000-0005-0000-0000-00005E580000}"/>
    <cellStyle name="Normal 5 3 2 2 3 2 2" xfId="4232" xr:uid="{00000000-0005-0000-0000-00005F580000}"/>
    <cellStyle name="Normal 5 3 2 2 3 2 2 2" xfId="14305" xr:uid="{00000000-0005-0000-0000-000060580000}"/>
    <cellStyle name="Normal 5 3 2 2 3 2 2 2 2" xfId="44636" xr:uid="{00000000-0005-0000-0000-000061580000}"/>
    <cellStyle name="Normal 5 3 2 2 3 2 2 2 3" xfId="29403" xr:uid="{00000000-0005-0000-0000-000062580000}"/>
    <cellStyle name="Normal 5 3 2 2 3 2 2 3" xfId="9285" xr:uid="{00000000-0005-0000-0000-000063580000}"/>
    <cellStyle name="Normal 5 3 2 2 3 2 2 3 2" xfId="39619" xr:uid="{00000000-0005-0000-0000-000064580000}"/>
    <cellStyle name="Normal 5 3 2 2 3 2 2 3 3" xfId="24386" xr:uid="{00000000-0005-0000-0000-000065580000}"/>
    <cellStyle name="Normal 5 3 2 2 3 2 2 4" xfId="34606" xr:uid="{00000000-0005-0000-0000-000066580000}"/>
    <cellStyle name="Normal 5 3 2 2 3 2 2 5" xfId="19373" xr:uid="{00000000-0005-0000-0000-000067580000}"/>
    <cellStyle name="Normal 5 3 2 2 3 2 3" xfId="5924" xr:uid="{00000000-0005-0000-0000-000068580000}"/>
    <cellStyle name="Normal 5 3 2 2 3 2 3 2" xfId="15976" xr:uid="{00000000-0005-0000-0000-000069580000}"/>
    <cellStyle name="Normal 5 3 2 2 3 2 3 2 2" xfId="46307" xr:uid="{00000000-0005-0000-0000-00006A580000}"/>
    <cellStyle name="Normal 5 3 2 2 3 2 3 2 3" xfId="31074" xr:uid="{00000000-0005-0000-0000-00006B580000}"/>
    <cellStyle name="Normal 5 3 2 2 3 2 3 3" xfId="10956" xr:uid="{00000000-0005-0000-0000-00006C580000}"/>
    <cellStyle name="Normal 5 3 2 2 3 2 3 3 2" xfId="41290" xr:uid="{00000000-0005-0000-0000-00006D580000}"/>
    <cellStyle name="Normal 5 3 2 2 3 2 3 3 3" xfId="26057" xr:uid="{00000000-0005-0000-0000-00006E580000}"/>
    <cellStyle name="Normal 5 3 2 2 3 2 3 4" xfId="36277" xr:uid="{00000000-0005-0000-0000-00006F580000}"/>
    <cellStyle name="Normal 5 3 2 2 3 2 3 5" xfId="21044" xr:uid="{00000000-0005-0000-0000-000070580000}"/>
    <cellStyle name="Normal 5 3 2 2 3 2 4" xfId="12634" xr:uid="{00000000-0005-0000-0000-000071580000}"/>
    <cellStyle name="Normal 5 3 2 2 3 2 4 2" xfId="42965" xr:uid="{00000000-0005-0000-0000-000072580000}"/>
    <cellStyle name="Normal 5 3 2 2 3 2 4 3" xfId="27732" xr:uid="{00000000-0005-0000-0000-000073580000}"/>
    <cellStyle name="Normal 5 3 2 2 3 2 5" xfId="7613" xr:uid="{00000000-0005-0000-0000-000074580000}"/>
    <cellStyle name="Normal 5 3 2 2 3 2 5 2" xfId="37948" xr:uid="{00000000-0005-0000-0000-000075580000}"/>
    <cellStyle name="Normal 5 3 2 2 3 2 5 3" xfId="22715" xr:uid="{00000000-0005-0000-0000-000076580000}"/>
    <cellStyle name="Normal 5 3 2 2 3 2 6" xfId="32936" xr:uid="{00000000-0005-0000-0000-000077580000}"/>
    <cellStyle name="Normal 5 3 2 2 3 2 7" xfId="17702" xr:uid="{00000000-0005-0000-0000-000078580000}"/>
    <cellStyle name="Normal 5 3 2 2 3 3" xfId="3395" xr:uid="{00000000-0005-0000-0000-000079580000}"/>
    <cellStyle name="Normal 5 3 2 2 3 3 2" xfId="13469" xr:uid="{00000000-0005-0000-0000-00007A580000}"/>
    <cellStyle name="Normal 5 3 2 2 3 3 2 2" xfId="43800" xr:uid="{00000000-0005-0000-0000-00007B580000}"/>
    <cellStyle name="Normal 5 3 2 2 3 3 2 3" xfId="28567" xr:uid="{00000000-0005-0000-0000-00007C580000}"/>
    <cellStyle name="Normal 5 3 2 2 3 3 3" xfId="8449" xr:uid="{00000000-0005-0000-0000-00007D580000}"/>
    <cellStyle name="Normal 5 3 2 2 3 3 3 2" xfId="38783" xr:uid="{00000000-0005-0000-0000-00007E580000}"/>
    <cellStyle name="Normal 5 3 2 2 3 3 3 3" xfId="23550" xr:uid="{00000000-0005-0000-0000-00007F580000}"/>
    <cellStyle name="Normal 5 3 2 2 3 3 4" xfId="33770" xr:uid="{00000000-0005-0000-0000-000080580000}"/>
    <cellStyle name="Normal 5 3 2 2 3 3 5" xfId="18537" xr:uid="{00000000-0005-0000-0000-000081580000}"/>
    <cellStyle name="Normal 5 3 2 2 3 4" xfId="5088" xr:uid="{00000000-0005-0000-0000-000082580000}"/>
    <cellStyle name="Normal 5 3 2 2 3 4 2" xfId="15140" xr:uid="{00000000-0005-0000-0000-000083580000}"/>
    <cellStyle name="Normal 5 3 2 2 3 4 2 2" xfId="45471" xr:uid="{00000000-0005-0000-0000-000084580000}"/>
    <cellStyle name="Normal 5 3 2 2 3 4 2 3" xfId="30238" xr:uid="{00000000-0005-0000-0000-000085580000}"/>
    <cellStyle name="Normal 5 3 2 2 3 4 3" xfId="10120" xr:uid="{00000000-0005-0000-0000-000086580000}"/>
    <cellStyle name="Normal 5 3 2 2 3 4 3 2" xfId="40454" xr:uid="{00000000-0005-0000-0000-000087580000}"/>
    <cellStyle name="Normal 5 3 2 2 3 4 3 3" xfId="25221" xr:uid="{00000000-0005-0000-0000-000088580000}"/>
    <cellStyle name="Normal 5 3 2 2 3 4 4" xfId="35441" xr:uid="{00000000-0005-0000-0000-000089580000}"/>
    <cellStyle name="Normal 5 3 2 2 3 4 5" xfId="20208" xr:uid="{00000000-0005-0000-0000-00008A580000}"/>
    <cellStyle name="Normal 5 3 2 2 3 5" xfId="11798" xr:uid="{00000000-0005-0000-0000-00008B580000}"/>
    <cellStyle name="Normal 5 3 2 2 3 5 2" xfId="42129" xr:uid="{00000000-0005-0000-0000-00008C580000}"/>
    <cellStyle name="Normal 5 3 2 2 3 5 3" xfId="26896" xr:uid="{00000000-0005-0000-0000-00008D580000}"/>
    <cellStyle name="Normal 5 3 2 2 3 6" xfId="6777" xr:uid="{00000000-0005-0000-0000-00008E580000}"/>
    <cellStyle name="Normal 5 3 2 2 3 6 2" xfId="37112" xr:uid="{00000000-0005-0000-0000-00008F580000}"/>
    <cellStyle name="Normal 5 3 2 2 3 6 3" xfId="21879" xr:uid="{00000000-0005-0000-0000-000090580000}"/>
    <cellStyle name="Normal 5 3 2 2 3 7" xfId="32100" xr:uid="{00000000-0005-0000-0000-000091580000}"/>
    <cellStyle name="Normal 5 3 2 2 3 8" xfId="16866" xr:uid="{00000000-0005-0000-0000-000092580000}"/>
    <cellStyle name="Normal 5 3 2 2 4" xfId="2124" xr:uid="{00000000-0005-0000-0000-000093580000}"/>
    <cellStyle name="Normal 5 3 2 2 4 2" xfId="3814" xr:uid="{00000000-0005-0000-0000-000094580000}"/>
    <cellStyle name="Normal 5 3 2 2 4 2 2" xfId="13887" xr:uid="{00000000-0005-0000-0000-000095580000}"/>
    <cellStyle name="Normal 5 3 2 2 4 2 2 2" xfId="44218" xr:uid="{00000000-0005-0000-0000-000096580000}"/>
    <cellStyle name="Normal 5 3 2 2 4 2 2 3" xfId="28985" xr:uid="{00000000-0005-0000-0000-000097580000}"/>
    <cellStyle name="Normal 5 3 2 2 4 2 3" xfId="8867" xr:uid="{00000000-0005-0000-0000-000098580000}"/>
    <cellStyle name="Normal 5 3 2 2 4 2 3 2" xfId="39201" xr:uid="{00000000-0005-0000-0000-000099580000}"/>
    <cellStyle name="Normal 5 3 2 2 4 2 3 3" xfId="23968" xr:uid="{00000000-0005-0000-0000-00009A580000}"/>
    <cellStyle name="Normal 5 3 2 2 4 2 4" xfId="34188" xr:uid="{00000000-0005-0000-0000-00009B580000}"/>
    <cellStyle name="Normal 5 3 2 2 4 2 5" xfId="18955" xr:uid="{00000000-0005-0000-0000-00009C580000}"/>
    <cellStyle name="Normal 5 3 2 2 4 3" xfId="5506" xr:uid="{00000000-0005-0000-0000-00009D580000}"/>
    <cellStyle name="Normal 5 3 2 2 4 3 2" xfId="15558" xr:uid="{00000000-0005-0000-0000-00009E580000}"/>
    <cellStyle name="Normal 5 3 2 2 4 3 2 2" xfId="45889" xr:uid="{00000000-0005-0000-0000-00009F580000}"/>
    <cellStyle name="Normal 5 3 2 2 4 3 2 3" xfId="30656" xr:uid="{00000000-0005-0000-0000-0000A0580000}"/>
    <cellStyle name="Normal 5 3 2 2 4 3 3" xfId="10538" xr:uid="{00000000-0005-0000-0000-0000A1580000}"/>
    <cellStyle name="Normal 5 3 2 2 4 3 3 2" xfId="40872" xr:uid="{00000000-0005-0000-0000-0000A2580000}"/>
    <cellStyle name="Normal 5 3 2 2 4 3 3 3" xfId="25639" xr:uid="{00000000-0005-0000-0000-0000A3580000}"/>
    <cellStyle name="Normal 5 3 2 2 4 3 4" xfId="35859" xr:uid="{00000000-0005-0000-0000-0000A4580000}"/>
    <cellStyle name="Normal 5 3 2 2 4 3 5" xfId="20626" xr:uid="{00000000-0005-0000-0000-0000A5580000}"/>
    <cellStyle name="Normal 5 3 2 2 4 4" xfId="12216" xr:uid="{00000000-0005-0000-0000-0000A6580000}"/>
    <cellStyle name="Normal 5 3 2 2 4 4 2" xfId="42547" xr:uid="{00000000-0005-0000-0000-0000A7580000}"/>
    <cellStyle name="Normal 5 3 2 2 4 4 3" xfId="27314" xr:uid="{00000000-0005-0000-0000-0000A8580000}"/>
    <cellStyle name="Normal 5 3 2 2 4 5" xfId="7195" xr:uid="{00000000-0005-0000-0000-0000A9580000}"/>
    <cellStyle name="Normal 5 3 2 2 4 5 2" xfId="37530" xr:uid="{00000000-0005-0000-0000-0000AA580000}"/>
    <cellStyle name="Normal 5 3 2 2 4 5 3" xfId="22297" xr:uid="{00000000-0005-0000-0000-0000AB580000}"/>
    <cellStyle name="Normal 5 3 2 2 4 6" xfId="32518" xr:uid="{00000000-0005-0000-0000-0000AC580000}"/>
    <cellStyle name="Normal 5 3 2 2 4 7" xfId="17284" xr:uid="{00000000-0005-0000-0000-0000AD580000}"/>
    <cellStyle name="Normal 5 3 2 2 5" xfId="2977" xr:uid="{00000000-0005-0000-0000-0000AE580000}"/>
    <cellStyle name="Normal 5 3 2 2 5 2" xfId="13051" xr:uid="{00000000-0005-0000-0000-0000AF580000}"/>
    <cellStyle name="Normal 5 3 2 2 5 2 2" xfId="43382" xr:uid="{00000000-0005-0000-0000-0000B0580000}"/>
    <cellStyle name="Normal 5 3 2 2 5 2 3" xfId="28149" xr:uid="{00000000-0005-0000-0000-0000B1580000}"/>
    <cellStyle name="Normal 5 3 2 2 5 3" xfId="8031" xr:uid="{00000000-0005-0000-0000-0000B2580000}"/>
    <cellStyle name="Normal 5 3 2 2 5 3 2" xfId="38365" xr:uid="{00000000-0005-0000-0000-0000B3580000}"/>
    <cellStyle name="Normal 5 3 2 2 5 3 3" xfId="23132" xr:uid="{00000000-0005-0000-0000-0000B4580000}"/>
    <cellStyle name="Normal 5 3 2 2 5 4" xfId="33352" xr:uid="{00000000-0005-0000-0000-0000B5580000}"/>
    <cellStyle name="Normal 5 3 2 2 5 5" xfId="18119" xr:uid="{00000000-0005-0000-0000-0000B6580000}"/>
    <cellStyle name="Normal 5 3 2 2 6" xfId="4670" xr:uid="{00000000-0005-0000-0000-0000B7580000}"/>
    <cellStyle name="Normal 5 3 2 2 6 2" xfId="14722" xr:uid="{00000000-0005-0000-0000-0000B8580000}"/>
    <cellStyle name="Normal 5 3 2 2 6 2 2" xfId="45053" xr:uid="{00000000-0005-0000-0000-0000B9580000}"/>
    <cellStyle name="Normal 5 3 2 2 6 2 3" xfId="29820" xr:uid="{00000000-0005-0000-0000-0000BA580000}"/>
    <cellStyle name="Normal 5 3 2 2 6 3" xfId="9702" xr:uid="{00000000-0005-0000-0000-0000BB580000}"/>
    <cellStyle name="Normal 5 3 2 2 6 3 2" xfId="40036" xr:uid="{00000000-0005-0000-0000-0000BC580000}"/>
    <cellStyle name="Normal 5 3 2 2 6 3 3" xfId="24803" xr:uid="{00000000-0005-0000-0000-0000BD580000}"/>
    <cellStyle name="Normal 5 3 2 2 6 4" xfId="35023" xr:uid="{00000000-0005-0000-0000-0000BE580000}"/>
    <cellStyle name="Normal 5 3 2 2 6 5" xfId="19790" xr:uid="{00000000-0005-0000-0000-0000BF580000}"/>
    <cellStyle name="Normal 5 3 2 2 7" xfId="11380" xr:uid="{00000000-0005-0000-0000-0000C0580000}"/>
    <cellStyle name="Normal 5 3 2 2 7 2" xfId="41711" xr:uid="{00000000-0005-0000-0000-0000C1580000}"/>
    <cellStyle name="Normal 5 3 2 2 7 3" xfId="26478" xr:uid="{00000000-0005-0000-0000-0000C2580000}"/>
    <cellStyle name="Normal 5 3 2 2 8" xfId="6359" xr:uid="{00000000-0005-0000-0000-0000C3580000}"/>
    <cellStyle name="Normal 5 3 2 2 8 2" xfId="36694" xr:uid="{00000000-0005-0000-0000-0000C4580000}"/>
    <cellStyle name="Normal 5 3 2 2 8 3" xfId="21461" xr:uid="{00000000-0005-0000-0000-0000C5580000}"/>
    <cellStyle name="Normal 5 3 2 2 9" xfId="31683" xr:uid="{00000000-0005-0000-0000-0000C6580000}"/>
    <cellStyle name="Normal 5 3 2 3" xfId="1386" xr:uid="{00000000-0005-0000-0000-0000C7580000}"/>
    <cellStyle name="Normal 5 3 2 3 2" xfId="1807" xr:uid="{00000000-0005-0000-0000-0000C8580000}"/>
    <cellStyle name="Normal 5 3 2 3 2 2" xfId="2646" xr:uid="{00000000-0005-0000-0000-0000C9580000}"/>
    <cellStyle name="Normal 5 3 2 3 2 2 2" xfId="4336" xr:uid="{00000000-0005-0000-0000-0000CA580000}"/>
    <cellStyle name="Normal 5 3 2 3 2 2 2 2" xfId="14409" xr:uid="{00000000-0005-0000-0000-0000CB580000}"/>
    <cellStyle name="Normal 5 3 2 3 2 2 2 2 2" xfId="44740" xr:uid="{00000000-0005-0000-0000-0000CC580000}"/>
    <cellStyle name="Normal 5 3 2 3 2 2 2 2 3" xfId="29507" xr:uid="{00000000-0005-0000-0000-0000CD580000}"/>
    <cellStyle name="Normal 5 3 2 3 2 2 2 3" xfId="9389" xr:uid="{00000000-0005-0000-0000-0000CE580000}"/>
    <cellStyle name="Normal 5 3 2 3 2 2 2 3 2" xfId="39723" xr:uid="{00000000-0005-0000-0000-0000CF580000}"/>
    <cellStyle name="Normal 5 3 2 3 2 2 2 3 3" xfId="24490" xr:uid="{00000000-0005-0000-0000-0000D0580000}"/>
    <cellStyle name="Normal 5 3 2 3 2 2 2 4" xfId="34710" xr:uid="{00000000-0005-0000-0000-0000D1580000}"/>
    <cellStyle name="Normal 5 3 2 3 2 2 2 5" xfId="19477" xr:uid="{00000000-0005-0000-0000-0000D2580000}"/>
    <cellStyle name="Normal 5 3 2 3 2 2 3" xfId="6028" xr:uid="{00000000-0005-0000-0000-0000D3580000}"/>
    <cellStyle name="Normal 5 3 2 3 2 2 3 2" xfId="16080" xr:uid="{00000000-0005-0000-0000-0000D4580000}"/>
    <cellStyle name="Normal 5 3 2 3 2 2 3 2 2" xfId="46411" xr:uid="{00000000-0005-0000-0000-0000D5580000}"/>
    <cellStyle name="Normal 5 3 2 3 2 2 3 2 3" xfId="31178" xr:uid="{00000000-0005-0000-0000-0000D6580000}"/>
    <cellStyle name="Normal 5 3 2 3 2 2 3 3" xfId="11060" xr:uid="{00000000-0005-0000-0000-0000D7580000}"/>
    <cellStyle name="Normal 5 3 2 3 2 2 3 3 2" xfId="41394" xr:uid="{00000000-0005-0000-0000-0000D8580000}"/>
    <cellStyle name="Normal 5 3 2 3 2 2 3 3 3" xfId="26161" xr:uid="{00000000-0005-0000-0000-0000D9580000}"/>
    <cellStyle name="Normal 5 3 2 3 2 2 3 4" xfId="36381" xr:uid="{00000000-0005-0000-0000-0000DA580000}"/>
    <cellStyle name="Normal 5 3 2 3 2 2 3 5" xfId="21148" xr:uid="{00000000-0005-0000-0000-0000DB580000}"/>
    <cellStyle name="Normal 5 3 2 3 2 2 4" xfId="12738" xr:uid="{00000000-0005-0000-0000-0000DC580000}"/>
    <cellStyle name="Normal 5 3 2 3 2 2 4 2" xfId="43069" xr:uid="{00000000-0005-0000-0000-0000DD580000}"/>
    <cellStyle name="Normal 5 3 2 3 2 2 4 3" xfId="27836" xr:uid="{00000000-0005-0000-0000-0000DE580000}"/>
    <cellStyle name="Normal 5 3 2 3 2 2 5" xfId="7717" xr:uid="{00000000-0005-0000-0000-0000DF580000}"/>
    <cellStyle name="Normal 5 3 2 3 2 2 5 2" xfId="38052" xr:uid="{00000000-0005-0000-0000-0000E0580000}"/>
    <cellStyle name="Normal 5 3 2 3 2 2 5 3" xfId="22819" xr:uid="{00000000-0005-0000-0000-0000E1580000}"/>
    <cellStyle name="Normal 5 3 2 3 2 2 6" xfId="33040" xr:uid="{00000000-0005-0000-0000-0000E2580000}"/>
    <cellStyle name="Normal 5 3 2 3 2 2 7" xfId="17806" xr:uid="{00000000-0005-0000-0000-0000E3580000}"/>
    <cellStyle name="Normal 5 3 2 3 2 3" xfId="3499" xr:uid="{00000000-0005-0000-0000-0000E4580000}"/>
    <cellStyle name="Normal 5 3 2 3 2 3 2" xfId="13573" xr:uid="{00000000-0005-0000-0000-0000E5580000}"/>
    <cellStyle name="Normal 5 3 2 3 2 3 2 2" xfId="43904" xr:uid="{00000000-0005-0000-0000-0000E6580000}"/>
    <cellStyle name="Normal 5 3 2 3 2 3 2 3" xfId="28671" xr:uid="{00000000-0005-0000-0000-0000E7580000}"/>
    <cellStyle name="Normal 5 3 2 3 2 3 3" xfId="8553" xr:uid="{00000000-0005-0000-0000-0000E8580000}"/>
    <cellStyle name="Normal 5 3 2 3 2 3 3 2" xfId="38887" xr:uid="{00000000-0005-0000-0000-0000E9580000}"/>
    <cellStyle name="Normal 5 3 2 3 2 3 3 3" xfId="23654" xr:uid="{00000000-0005-0000-0000-0000EA580000}"/>
    <cellStyle name="Normal 5 3 2 3 2 3 4" xfId="33874" xr:uid="{00000000-0005-0000-0000-0000EB580000}"/>
    <cellStyle name="Normal 5 3 2 3 2 3 5" xfId="18641" xr:uid="{00000000-0005-0000-0000-0000EC580000}"/>
    <cellStyle name="Normal 5 3 2 3 2 4" xfId="5192" xr:uid="{00000000-0005-0000-0000-0000ED580000}"/>
    <cellStyle name="Normal 5 3 2 3 2 4 2" xfId="15244" xr:uid="{00000000-0005-0000-0000-0000EE580000}"/>
    <cellStyle name="Normal 5 3 2 3 2 4 2 2" xfId="45575" xr:uid="{00000000-0005-0000-0000-0000EF580000}"/>
    <cellStyle name="Normal 5 3 2 3 2 4 2 3" xfId="30342" xr:uid="{00000000-0005-0000-0000-0000F0580000}"/>
    <cellStyle name="Normal 5 3 2 3 2 4 3" xfId="10224" xr:uid="{00000000-0005-0000-0000-0000F1580000}"/>
    <cellStyle name="Normal 5 3 2 3 2 4 3 2" xfId="40558" xr:uid="{00000000-0005-0000-0000-0000F2580000}"/>
    <cellStyle name="Normal 5 3 2 3 2 4 3 3" xfId="25325" xr:uid="{00000000-0005-0000-0000-0000F3580000}"/>
    <cellStyle name="Normal 5 3 2 3 2 4 4" xfId="35545" xr:uid="{00000000-0005-0000-0000-0000F4580000}"/>
    <cellStyle name="Normal 5 3 2 3 2 4 5" xfId="20312" xr:uid="{00000000-0005-0000-0000-0000F5580000}"/>
    <cellStyle name="Normal 5 3 2 3 2 5" xfId="11902" xr:uid="{00000000-0005-0000-0000-0000F6580000}"/>
    <cellStyle name="Normal 5 3 2 3 2 5 2" xfId="42233" xr:uid="{00000000-0005-0000-0000-0000F7580000}"/>
    <cellStyle name="Normal 5 3 2 3 2 5 3" xfId="27000" xr:uid="{00000000-0005-0000-0000-0000F8580000}"/>
    <cellStyle name="Normal 5 3 2 3 2 6" xfId="6881" xr:uid="{00000000-0005-0000-0000-0000F9580000}"/>
    <cellStyle name="Normal 5 3 2 3 2 6 2" xfId="37216" xr:uid="{00000000-0005-0000-0000-0000FA580000}"/>
    <cellStyle name="Normal 5 3 2 3 2 6 3" xfId="21983" xr:uid="{00000000-0005-0000-0000-0000FB580000}"/>
    <cellStyle name="Normal 5 3 2 3 2 7" xfId="32204" xr:uid="{00000000-0005-0000-0000-0000FC580000}"/>
    <cellStyle name="Normal 5 3 2 3 2 8" xfId="16970" xr:uid="{00000000-0005-0000-0000-0000FD580000}"/>
    <cellStyle name="Normal 5 3 2 3 3" xfId="2228" xr:uid="{00000000-0005-0000-0000-0000FE580000}"/>
    <cellStyle name="Normal 5 3 2 3 3 2" xfId="3918" xr:uid="{00000000-0005-0000-0000-0000FF580000}"/>
    <cellStyle name="Normal 5 3 2 3 3 2 2" xfId="13991" xr:uid="{00000000-0005-0000-0000-000000590000}"/>
    <cellStyle name="Normal 5 3 2 3 3 2 2 2" xfId="44322" xr:uid="{00000000-0005-0000-0000-000001590000}"/>
    <cellStyle name="Normal 5 3 2 3 3 2 2 3" xfId="29089" xr:uid="{00000000-0005-0000-0000-000002590000}"/>
    <cellStyle name="Normal 5 3 2 3 3 2 3" xfId="8971" xr:uid="{00000000-0005-0000-0000-000003590000}"/>
    <cellStyle name="Normal 5 3 2 3 3 2 3 2" xfId="39305" xr:uid="{00000000-0005-0000-0000-000004590000}"/>
    <cellStyle name="Normal 5 3 2 3 3 2 3 3" xfId="24072" xr:uid="{00000000-0005-0000-0000-000005590000}"/>
    <cellStyle name="Normal 5 3 2 3 3 2 4" xfId="34292" xr:uid="{00000000-0005-0000-0000-000006590000}"/>
    <cellStyle name="Normal 5 3 2 3 3 2 5" xfId="19059" xr:uid="{00000000-0005-0000-0000-000007590000}"/>
    <cellStyle name="Normal 5 3 2 3 3 3" xfId="5610" xr:uid="{00000000-0005-0000-0000-000008590000}"/>
    <cellStyle name="Normal 5 3 2 3 3 3 2" xfId="15662" xr:uid="{00000000-0005-0000-0000-000009590000}"/>
    <cellStyle name="Normal 5 3 2 3 3 3 2 2" xfId="45993" xr:uid="{00000000-0005-0000-0000-00000A590000}"/>
    <cellStyle name="Normal 5 3 2 3 3 3 2 3" xfId="30760" xr:uid="{00000000-0005-0000-0000-00000B590000}"/>
    <cellStyle name="Normal 5 3 2 3 3 3 3" xfId="10642" xr:uid="{00000000-0005-0000-0000-00000C590000}"/>
    <cellStyle name="Normal 5 3 2 3 3 3 3 2" xfId="40976" xr:uid="{00000000-0005-0000-0000-00000D590000}"/>
    <cellStyle name="Normal 5 3 2 3 3 3 3 3" xfId="25743" xr:uid="{00000000-0005-0000-0000-00000E590000}"/>
    <cellStyle name="Normal 5 3 2 3 3 3 4" xfId="35963" xr:uid="{00000000-0005-0000-0000-00000F590000}"/>
    <cellStyle name="Normal 5 3 2 3 3 3 5" xfId="20730" xr:uid="{00000000-0005-0000-0000-000010590000}"/>
    <cellStyle name="Normal 5 3 2 3 3 4" xfId="12320" xr:uid="{00000000-0005-0000-0000-000011590000}"/>
    <cellStyle name="Normal 5 3 2 3 3 4 2" xfId="42651" xr:uid="{00000000-0005-0000-0000-000012590000}"/>
    <cellStyle name="Normal 5 3 2 3 3 4 3" xfId="27418" xr:uid="{00000000-0005-0000-0000-000013590000}"/>
    <cellStyle name="Normal 5 3 2 3 3 5" xfId="7299" xr:uid="{00000000-0005-0000-0000-000014590000}"/>
    <cellStyle name="Normal 5 3 2 3 3 5 2" xfId="37634" xr:uid="{00000000-0005-0000-0000-000015590000}"/>
    <cellStyle name="Normal 5 3 2 3 3 5 3" xfId="22401" xr:uid="{00000000-0005-0000-0000-000016590000}"/>
    <cellStyle name="Normal 5 3 2 3 3 6" xfId="32622" xr:uid="{00000000-0005-0000-0000-000017590000}"/>
    <cellStyle name="Normal 5 3 2 3 3 7" xfId="17388" xr:uid="{00000000-0005-0000-0000-000018590000}"/>
    <cellStyle name="Normal 5 3 2 3 4" xfId="3081" xr:uid="{00000000-0005-0000-0000-000019590000}"/>
    <cellStyle name="Normal 5 3 2 3 4 2" xfId="13155" xr:uid="{00000000-0005-0000-0000-00001A590000}"/>
    <cellStyle name="Normal 5 3 2 3 4 2 2" xfId="43486" xr:uid="{00000000-0005-0000-0000-00001B590000}"/>
    <cellStyle name="Normal 5 3 2 3 4 2 3" xfId="28253" xr:uid="{00000000-0005-0000-0000-00001C590000}"/>
    <cellStyle name="Normal 5 3 2 3 4 3" xfId="8135" xr:uid="{00000000-0005-0000-0000-00001D590000}"/>
    <cellStyle name="Normal 5 3 2 3 4 3 2" xfId="38469" xr:uid="{00000000-0005-0000-0000-00001E590000}"/>
    <cellStyle name="Normal 5 3 2 3 4 3 3" xfId="23236" xr:uid="{00000000-0005-0000-0000-00001F590000}"/>
    <cellStyle name="Normal 5 3 2 3 4 4" xfId="33456" xr:uid="{00000000-0005-0000-0000-000020590000}"/>
    <cellStyle name="Normal 5 3 2 3 4 5" xfId="18223" xr:uid="{00000000-0005-0000-0000-000021590000}"/>
    <cellStyle name="Normal 5 3 2 3 5" xfId="4774" xr:uid="{00000000-0005-0000-0000-000022590000}"/>
    <cellStyle name="Normal 5 3 2 3 5 2" xfId="14826" xr:uid="{00000000-0005-0000-0000-000023590000}"/>
    <cellStyle name="Normal 5 3 2 3 5 2 2" xfId="45157" xr:uid="{00000000-0005-0000-0000-000024590000}"/>
    <cellStyle name="Normal 5 3 2 3 5 2 3" xfId="29924" xr:uid="{00000000-0005-0000-0000-000025590000}"/>
    <cellStyle name="Normal 5 3 2 3 5 3" xfId="9806" xr:uid="{00000000-0005-0000-0000-000026590000}"/>
    <cellStyle name="Normal 5 3 2 3 5 3 2" xfId="40140" xr:uid="{00000000-0005-0000-0000-000027590000}"/>
    <cellStyle name="Normal 5 3 2 3 5 3 3" xfId="24907" xr:uid="{00000000-0005-0000-0000-000028590000}"/>
    <cellStyle name="Normal 5 3 2 3 5 4" xfId="35127" xr:uid="{00000000-0005-0000-0000-000029590000}"/>
    <cellStyle name="Normal 5 3 2 3 5 5" xfId="19894" xr:uid="{00000000-0005-0000-0000-00002A590000}"/>
    <cellStyle name="Normal 5 3 2 3 6" xfId="11484" xr:uid="{00000000-0005-0000-0000-00002B590000}"/>
    <cellStyle name="Normal 5 3 2 3 6 2" xfId="41815" xr:uid="{00000000-0005-0000-0000-00002C590000}"/>
    <cellStyle name="Normal 5 3 2 3 6 3" xfId="26582" xr:uid="{00000000-0005-0000-0000-00002D590000}"/>
    <cellStyle name="Normal 5 3 2 3 7" xfId="6463" xr:uid="{00000000-0005-0000-0000-00002E590000}"/>
    <cellStyle name="Normal 5 3 2 3 7 2" xfId="36798" xr:uid="{00000000-0005-0000-0000-00002F590000}"/>
    <cellStyle name="Normal 5 3 2 3 7 3" xfId="21565" xr:uid="{00000000-0005-0000-0000-000030590000}"/>
    <cellStyle name="Normal 5 3 2 3 8" xfId="31786" xr:uid="{00000000-0005-0000-0000-000031590000}"/>
    <cellStyle name="Normal 5 3 2 3 9" xfId="16552" xr:uid="{00000000-0005-0000-0000-000032590000}"/>
    <cellStyle name="Normal 5 3 2 4" xfId="1599" xr:uid="{00000000-0005-0000-0000-000033590000}"/>
    <cellStyle name="Normal 5 3 2 4 2" xfId="2438" xr:uid="{00000000-0005-0000-0000-000034590000}"/>
    <cellStyle name="Normal 5 3 2 4 2 2" xfId="4128" xr:uid="{00000000-0005-0000-0000-000035590000}"/>
    <cellStyle name="Normal 5 3 2 4 2 2 2" xfId="14201" xr:uid="{00000000-0005-0000-0000-000036590000}"/>
    <cellStyle name="Normal 5 3 2 4 2 2 2 2" xfId="44532" xr:uid="{00000000-0005-0000-0000-000037590000}"/>
    <cellStyle name="Normal 5 3 2 4 2 2 2 3" xfId="29299" xr:uid="{00000000-0005-0000-0000-000038590000}"/>
    <cellStyle name="Normal 5 3 2 4 2 2 3" xfId="9181" xr:uid="{00000000-0005-0000-0000-000039590000}"/>
    <cellStyle name="Normal 5 3 2 4 2 2 3 2" xfId="39515" xr:uid="{00000000-0005-0000-0000-00003A590000}"/>
    <cellStyle name="Normal 5 3 2 4 2 2 3 3" xfId="24282" xr:uid="{00000000-0005-0000-0000-00003B590000}"/>
    <cellStyle name="Normal 5 3 2 4 2 2 4" xfId="34502" xr:uid="{00000000-0005-0000-0000-00003C590000}"/>
    <cellStyle name="Normal 5 3 2 4 2 2 5" xfId="19269" xr:uid="{00000000-0005-0000-0000-00003D590000}"/>
    <cellStyle name="Normal 5 3 2 4 2 3" xfId="5820" xr:uid="{00000000-0005-0000-0000-00003E590000}"/>
    <cellStyle name="Normal 5 3 2 4 2 3 2" xfId="15872" xr:uid="{00000000-0005-0000-0000-00003F590000}"/>
    <cellStyle name="Normal 5 3 2 4 2 3 2 2" xfId="46203" xr:uid="{00000000-0005-0000-0000-000040590000}"/>
    <cellStyle name="Normal 5 3 2 4 2 3 2 3" xfId="30970" xr:uid="{00000000-0005-0000-0000-000041590000}"/>
    <cellStyle name="Normal 5 3 2 4 2 3 3" xfId="10852" xr:uid="{00000000-0005-0000-0000-000042590000}"/>
    <cellStyle name="Normal 5 3 2 4 2 3 3 2" xfId="41186" xr:uid="{00000000-0005-0000-0000-000043590000}"/>
    <cellStyle name="Normal 5 3 2 4 2 3 3 3" xfId="25953" xr:uid="{00000000-0005-0000-0000-000044590000}"/>
    <cellStyle name="Normal 5 3 2 4 2 3 4" xfId="36173" xr:uid="{00000000-0005-0000-0000-000045590000}"/>
    <cellStyle name="Normal 5 3 2 4 2 3 5" xfId="20940" xr:uid="{00000000-0005-0000-0000-000046590000}"/>
    <cellStyle name="Normal 5 3 2 4 2 4" xfId="12530" xr:uid="{00000000-0005-0000-0000-000047590000}"/>
    <cellStyle name="Normal 5 3 2 4 2 4 2" xfId="42861" xr:uid="{00000000-0005-0000-0000-000048590000}"/>
    <cellStyle name="Normal 5 3 2 4 2 4 3" xfId="27628" xr:uid="{00000000-0005-0000-0000-000049590000}"/>
    <cellStyle name="Normal 5 3 2 4 2 5" xfId="7509" xr:uid="{00000000-0005-0000-0000-00004A590000}"/>
    <cellStyle name="Normal 5 3 2 4 2 5 2" xfId="37844" xr:uid="{00000000-0005-0000-0000-00004B590000}"/>
    <cellStyle name="Normal 5 3 2 4 2 5 3" xfId="22611" xr:uid="{00000000-0005-0000-0000-00004C590000}"/>
    <cellStyle name="Normal 5 3 2 4 2 6" xfId="32832" xr:uid="{00000000-0005-0000-0000-00004D590000}"/>
    <cellStyle name="Normal 5 3 2 4 2 7" xfId="17598" xr:uid="{00000000-0005-0000-0000-00004E590000}"/>
    <cellStyle name="Normal 5 3 2 4 3" xfId="3291" xr:uid="{00000000-0005-0000-0000-00004F590000}"/>
    <cellStyle name="Normal 5 3 2 4 3 2" xfId="13365" xr:uid="{00000000-0005-0000-0000-000050590000}"/>
    <cellStyle name="Normal 5 3 2 4 3 2 2" xfId="43696" xr:uid="{00000000-0005-0000-0000-000051590000}"/>
    <cellStyle name="Normal 5 3 2 4 3 2 3" xfId="28463" xr:uid="{00000000-0005-0000-0000-000052590000}"/>
    <cellStyle name="Normal 5 3 2 4 3 3" xfId="8345" xr:uid="{00000000-0005-0000-0000-000053590000}"/>
    <cellStyle name="Normal 5 3 2 4 3 3 2" xfId="38679" xr:uid="{00000000-0005-0000-0000-000054590000}"/>
    <cellStyle name="Normal 5 3 2 4 3 3 3" xfId="23446" xr:uid="{00000000-0005-0000-0000-000055590000}"/>
    <cellStyle name="Normal 5 3 2 4 3 4" xfId="33666" xr:uid="{00000000-0005-0000-0000-000056590000}"/>
    <cellStyle name="Normal 5 3 2 4 3 5" xfId="18433" xr:uid="{00000000-0005-0000-0000-000057590000}"/>
    <cellStyle name="Normal 5 3 2 4 4" xfId="4984" xr:uid="{00000000-0005-0000-0000-000058590000}"/>
    <cellStyle name="Normal 5 3 2 4 4 2" xfId="15036" xr:uid="{00000000-0005-0000-0000-000059590000}"/>
    <cellStyle name="Normal 5 3 2 4 4 2 2" xfId="45367" xr:uid="{00000000-0005-0000-0000-00005A590000}"/>
    <cellStyle name="Normal 5 3 2 4 4 2 3" xfId="30134" xr:uid="{00000000-0005-0000-0000-00005B590000}"/>
    <cellStyle name="Normal 5 3 2 4 4 3" xfId="10016" xr:uid="{00000000-0005-0000-0000-00005C590000}"/>
    <cellStyle name="Normal 5 3 2 4 4 3 2" xfId="40350" xr:uid="{00000000-0005-0000-0000-00005D590000}"/>
    <cellStyle name="Normal 5 3 2 4 4 3 3" xfId="25117" xr:uid="{00000000-0005-0000-0000-00005E590000}"/>
    <cellStyle name="Normal 5 3 2 4 4 4" xfId="35337" xr:uid="{00000000-0005-0000-0000-00005F590000}"/>
    <cellStyle name="Normal 5 3 2 4 4 5" xfId="20104" xr:uid="{00000000-0005-0000-0000-000060590000}"/>
    <cellStyle name="Normal 5 3 2 4 5" xfId="11694" xr:uid="{00000000-0005-0000-0000-000061590000}"/>
    <cellStyle name="Normal 5 3 2 4 5 2" xfId="42025" xr:uid="{00000000-0005-0000-0000-000062590000}"/>
    <cellStyle name="Normal 5 3 2 4 5 3" xfId="26792" xr:uid="{00000000-0005-0000-0000-000063590000}"/>
    <cellStyle name="Normal 5 3 2 4 6" xfId="6673" xr:uid="{00000000-0005-0000-0000-000064590000}"/>
    <cellStyle name="Normal 5 3 2 4 6 2" xfId="37008" xr:uid="{00000000-0005-0000-0000-000065590000}"/>
    <cellStyle name="Normal 5 3 2 4 6 3" xfId="21775" xr:uid="{00000000-0005-0000-0000-000066590000}"/>
    <cellStyle name="Normal 5 3 2 4 7" xfId="31996" xr:uid="{00000000-0005-0000-0000-000067590000}"/>
    <cellStyle name="Normal 5 3 2 4 8" xfId="16762" xr:uid="{00000000-0005-0000-0000-000068590000}"/>
    <cellStyle name="Normal 5 3 2 5" xfId="2020" xr:uid="{00000000-0005-0000-0000-000069590000}"/>
    <cellStyle name="Normal 5 3 2 5 2" xfId="3710" xr:uid="{00000000-0005-0000-0000-00006A590000}"/>
    <cellStyle name="Normal 5 3 2 5 2 2" xfId="13783" xr:uid="{00000000-0005-0000-0000-00006B590000}"/>
    <cellStyle name="Normal 5 3 2 5 2 2 2" xfId="44114" xr:uid="{00000000-0005-0000-0000-00006C590000}"/>
    <cellStyle name="Normal 5 3 2 5 2 2 3" xfId="28881" xr:uid="{00000000-0005-0000-0000-00006D590000}"/>
    <cellStyle name="Normal 5 3 2 5 2 3" xfId="8763" xr:uid="{00000000-0005-0000-0000-00006E590000}"/>
    <cellStyle name="Normal 5 3 2 5 2 3 2" xfId="39097" xr:uid="{00000000-0005-0000-0000-00006F590000}"/>
    <cellStyle name="Normal 5 3 2 5 2 3 3" xfId="23864" xr:uid="{00000000-0005-0000-0000-000070590000}"/>
    <cellStyle name="Normal 5 3 2 5 2 4" xfId="34084" xr:uid="{00000000-0005-0000-0000-000071590000}"/>
    <cellStyle name="Normal 5 3 2 5 2 5" xfId="18851" xr:uid="{00000000-0005-0000-0000-000072590000}"/>
    <cellStyle name="Normal 5 3 2 5 3" xfId="5402" xr:uid="{00000000-0005-0000-0000-000073590000}"/>
    <cellStyle name="Normal 5 3 2 5 3 2" xfId="15454" xr:uid="{00000000-0005-0000-0000-000074590000}"/>
    <cellStyle name="Normal 5 3 2 5 3 2 2" xfId="45785" xr:uid="{00000000-0005-0000-0000-000075590000}"/>
    <cellStyle name="Normal 5 3 2 5 3 2 3" xfId="30552" xr:uid="{00000000-0005-0000-0000-000076590000}"/>
    <cellStyle name="Normal 5 3 2 5 3 3" xfId="10434" xr:uid="{00000000-0005-0000-0000-000077590000}"/>
    <cellStyle name="Normal 5 3 2 5 3 3 2" xfId="40768" xr:uid="{00000000-0005-0000-0000-000078590000}"/>
    <cellStyle name="Normal 5 3 2 5 3 3 3" xfId="25535" xr:uid="{00000000-0005-0000-0000-000079590000}"/>
    <cellStyle name="Normal 5 3 2 5 3 4" xfId="35755" xr:uid="{00000000-0005-0000-0000-00007A590000}"/>
    <cellStyle name="Normal 5 3 2 5 3 5" xfId="20522" xr:uid="{00000000-0005-0000-0000-00007B590000}"/>
    <cellStyle name="Normal 5 3 2 5 4" xfId="12112" xr:uid="{00000000-0005-0000-0000-00007C590000}"/>
    <cellStyle name="Normal 5 3 2 5 4 2" xfId="42443" xr:uid="{00000000-0005-0000-0000-00007D590000}"/>
    <cellStyle name="Normal 5 3 2 5 4 3" xfId="27210" xr:uid="{00000000-0005-0000-0000-00007E590000}"/>
    <cellStyle name="Normal 5 3 2 5 5" xfId="7091" xr:uid="{00000000-0005-0000-0000-00007F590000}"/>
    <cellStyle name="Normal 5 3 2 5 5 2" xfId="37426" xr:uid="{00000000-0005-0000-0000-000080590000}"/>
    <cellStyle name="Normal 5 3 2 5 5 3" xfId="22193" xr:uid="{00000000-0005-0000-0000-000081590000}"/>
    <cellStyle name="Normal 5 3 2 5 6" xfId="32414" xr:uid="{00000000-0005-0000-0000-000082590000}"/>
    <cellStyle name="Normal 5 3 2 5 7" xfId="17180" xr:uid="{00000000-0005-0000-0000-000083590000}"/>
    <cellStyle name="Normal 5 3 2 6" xfId="2873" xr:uid="{00000000-0005-0000-0000-000084590000}"/>
    <cellStyle name="Normal 5 3 2 6 2" xfId="12947" xr:uid="{00000000-0005-0000-0000-000085590000}"/>
    <cellStyle name="Normal 5 3 2 6 2 2" xfId="43278" xr:uid="{00000000-0005-0000-0000-000086590000}"/>
    <cellStyle name="Normal 5 3 2 6 2 3" xfId="28045" xr:uid="{00000000-0005-0000-0000-000087590000}"/>
    <cellStyle name="Normal 5 3 2 6 3" xfId="7927" xr:uid="{00000000-0005-0000-0000-000088590000}"/>
    <cellStyle name="Normal 5 3 2 6 3 2" xfId="38261" xr:uid="{00000000-0005-0000-0000-000089590000}"/>
    <cellStyle name="Normal 5 3 2 6 3 3" xfId="23028" xr:uid="{00000000-0005-0000-0000-00008A590000}"/>
    <cellStyle name="Normal 5 3 2 6 4" xfId="33248" xr:uid="{00000000-0005-0000-0000-00008B590000}"/>
    <cellStyle name="Normal 5 3 2 6 5" xfId="18015" xr:uid="{00000000-0005-0000-0000-00008C590000}"/>
    <cellStyle name="Normal 5 3 2 7" xfId="4566" xr:uid="{00000000-0005-0000-0000-00008D590000}"/>
    <cellStyle name="Normal 5 3 2 7 2" xfId="14618" xr:uid="{00000000-0005-0000-0000-00008E590000}"/>
    <cellStyle name="Normal 5 3 2 7 2 2" xfId="44949" xr:uid="{00000000-0005-0000-0000-00008F590000}"/>
    <cellStyle name="Normal 5 3 2 7 2 3" xfId="29716" xr:uid="{00000000-0005-0000-0000-000090590000}"/>
    <cellStyle name="Normal 5 3 2 7 3" xfId="9598" xr:uid="{00000000-0005-0000-0000-000091590000}"/>
    <cellStyle name="Normal 5 3 2 7 3 2" xfId="39932" xr:uid="{00000000-0005-0000-0000-000092590000}"/>
    <cellStyle name="Normal 5 3 2 7 3 3" xfId="24699" xr:uid="{00000000-0005-0000-0000-000093590000}"/>
    <cellStyle name="Normal 5 3 2 7 4" xfId="34919" xr:uid="{00000000-0005-0000-0000-000094590000}"/>
    <cellStyle name="Normal 5 3 2 7 5" xfId="19686" xr:uid="{00000000-0005-0000-0000-000095590000}"/>
    <cellStyle name="Normal 5 3 2 8" xfId="11276" xr:uid="{00000000-0005-0000-0000-000096590000}"/>
    <cellStyle name="Normal 5 3 2 8 2" xfId="41607" xr:uid="{00000000-0005-0000-0000-000097590000}"/>
    <cellStyle name="Normal 5 3 2 8 3" xfId="26374" xr:uid="{00000000-0005-0000-0000-000098590000}"/>
    <cellStyle name="Normal 5 3 2 9" xfId="6255" xr:uid="{00000000-0005-0000-0000-000099590000}"/>
    <cellStyle name="Normal 5 3 2 9 2" xfId="36590" xr:uid="{00000000-0005-0000-0000-00009A590000}"/>
    <cellStyle name="Normal 5 3 2 9 3" xfId="21357" xr:uid="{00000000-0005-0000-0000-00009B590000}"/>
    <cellStyle name="Normal 5 3 3" xfId="1219" xr:uid="{00000000-0005-0000-0000-00009C590000}"/>
    <cellStyle name="Normal 5 3 3 10" xfId="16396" xr:uid="{00000000-0005-0000-0000-00009D590000}"/>
    <cellStyle name="Normal 5 3 3 2" xfId="1438" xr:uid="{00000000-0005-0000-0000-00009E590000}"/>
    <cellStyle name="Normal 5 3 3 2 2" xfId="1859" xr:uid="{00000000-0005-0000-0000-00009F590000}"/>
    <cellStyle name="Normal 5 3 3 2 2 2" xfId="2698" xr:uid="{00000000-0005-0000-0000-0000A0590000}"/>
    <cellStyle name="Normal 5 3 3 2 2 2 2" xfId="4388" xr:uid="{00000000-0005-0000-0000-0000A1590000}"/>
    <cellStyle name="Normal 5 3 3 2 2 2 2 2" xfId="14461" xr:uid="{00000000-0005-0000-0000-0000A2590000}"/>
    <cellStyle name="Normal 5 3 3 2 2 2 2 2 2" xfId="44792" xr:uid="{00000000-0005-0000-0000-0000A3590000}"/>
    <cellStyle name="Normal 5 3 3 2 2 2 2 2 3" xfId="29559" xr:uid="{00000000-0005-0000-0000-0000A4590000}"/>
    <cellStyle name="Normal 5 3 3 2 2 2 2 3" xfId="9441" xr:uid="{00000000-0005-0000-0000-0000A5590000}"/>
    <cellStyle name="Normal 5 3 3 2 2 2 2 3 2" xfId="39775" xr:uid="{00000000-0005-0000-0000-0000A6590000}"/>
    <cellStyle name="Normal 5 3 3 2 2 2 2 3 3" xfId="24542" xr:uid="{00000000-0005-0000-0000-0000A7590000}"/>
    <cellStyle name="Normal 5 3 3 2 2 2 2 4" xfId="34762" xr:uid="{00000000-0005-0000-0000-0000A8590000}"/>
    <cellStyle name="Normal 5 3 3 2 2 2 2 5" xfId="19529" xr:uid="{00000000-0005-0000-0000-0000A9590000}"/>
    <cellStyle name="Normal 5 3 3 2 2 2 3" xfId="6080" xr:uid="{00000000-0005-0000-0000-0000AA590000}"/>
    <cellStyle name="Normal 5 3 3 2 2 2 3 2" xfId="16132" xr:uid="{00000000-0005-0000-0000-0000AB590000}"/>
    <cellStyle name="Normal 5 3 3 2 2 2 3 2 2" xfId="46463" xr:uid="{00000000-0005-0000-0000-0000AC590000}"/>
    <cellStyle name="Normal 5 3 3 2 2 2 3 2 3" xfId="31230" xr:uid="{00000000-0005-0000-0000-0000AD590000}"/>
    <cellStyle name="Normal 5 3 3 2 2 2 3 3" xfId="11112" xr:uid="{00000000-0005-0000-0000-0000AE590000}"/>
    <cellStyle name="Normal 5 3 3 2 2 2 3 3 2" xfId="41446" xr:uid="{00000000-0005-0000-0000-0000AF590000}"/>
    <cellStyle name="Normal 5 3 3 2 2 2 3 3 3" xfId="26213" xr:uid="{00000000-0005-0000-0000-0000B0590000}"/>
    <cellStyle name="Normal 5 3 3 2 2 2 3 4" xfId="36433" xr:uid="{00000000-0005-0000-0000-0000B1590000}"/>
    <cellStyle name="Normal 5 3 3 2 2 2 3 5" xfId="21200" xr:uid="{00000000-0005-0000-0000-0000B2590000}"/>
    <cellStyle name="Normal 5 3 3 2 2 2 4" xfId="12790" xr:uid="{00000000-0005-0000-0000-0000B3590000}"/>
    <cellStyle name="Normal 5 3 3 2 2 2 4 2" xfId="43121" xr:uid="{00000000-0005-0000-0000-0000B4590000}"/>
    <cellStyle name="Normal 5 3 3 2 2 2 4 3" xfId="27888" xr:uid="{00000000-0005-0000-0000-0000B5590000}"/>
    <cellStyle name="Normal 5 3 3 2 2 2 5" xfId="7769" xr:uid="{00000000-0005-0000-0000-0000B6590000}"/>
    <cellStyle name="Normal 5 3 3 2 2 2 5 2" xfId="38104" xr:uid="{00000000-0005-0000-0000-0000B7590000}"/>
    <cellStyle name="Normal 5 3 3 2 2 2 5 3" xfId="22871" xr:uid="{00000000-0005-0000-0000-0000B8590000}"/>
    <cellStyle name="Normal 5 3 3 2 2 2 6" xfId="33092" xr:uid="{00000000-0005-0000-0000-0000B9590000}"/>
    <cellStyle name="Normal 5 3 3 2 2 2 7" xfId="17858" xr:uid="{00000000-0005-0000-0000-0000BA590000}"/>
    <cellStyle name="Normal 5 3 3 2 2 3" xfId="3551" xr:uid="{00000000-0005-0000-0000-0000BB590000}"/>
    <cellStyle name="Normal 5 3 3 2 2 3 2" xfId="13625" xr:uid="{00000000-0005-0000-0000-0000BC590000}"/>
    <cellStyle name="Normal 5 3 3 2 2 3 2 2" xfId="43956" xr:uid="{00000000-0005-0000-0000-0000BD590000}"/>
    <cellStyle name="Normal 5 3 3 2 2 3 2 3" xfId="28723" xr:uid="{00000000-0005-0000-0000-0000BE590000}"/>
    <cellStyle name="Normal 5 3 3 2 2 3 3" xfId="8605" xr:uid="{00000000-0005-0000-0000-0000BF590000}"/>
    <cellStyle name="Normal 5 3 3 2 2 3 3 2" xfId="38939" xr:uid="{00000000-0005-0000-0000-0000C0590000}"/>
    <cellStyle name="Normal 5 3 3 2 2 3 3 3" xfId="23706" xr:uid="{00000000-0005-0000-0000-0000C1590000}"/>
    <cellStyle name="Normal 5 3 3 2 2 3 4" xfId="33926" xr:uid="{00000000-0005-0000-0000-0000C2590000}"/>
    <cellStyle name="Normal 5 3 3 2 2 3 5" xfId="18693" xr:uid="{00000000-0005-0000-0000-0000C3590000}"/>
    <cellStyle name="Normal 5 3 3 2 2 4" xfId="5244" xr:uid="{00000000-0005-0000-0000-0000C4590000}"/>
    <cellStyle name="Normal 5 3 3 2 2 4 2" xfId="15296" xr:uid="{00000000-0005-0000-0000-0000C5590000}"/>
    <cellStyle name="Normal 5 3 3 2 2 4 2 2" xfId="45627" xr:uid="{00000000-0005-0000-0000-0000C6590000}"/>
    <cellStyle name="Normal 5 3 3 2 2 4 2 3" xfId="30394" xr:uid="{00000000-0005-0000-0000-0000C7590000}"/>
    <cellStyle name="Normal 5 3 3 2 2 4 3" xfId="10276" xr:uid="{00000000-0005-0000-0000-0000C8590000}"/>
    <cellStyle name="Normal 5 3 3 2 2 4 3 2" xfId="40610" xr:uid="{00000000-0005-0000-0000-0000C9590000}"/>
    <cellStyle name="Normal 5 3 3 2 2 4 3 3" xfId="25377" xr:uid="{00000000-0005-0000-0000-0000CA590000}"/>
    <cellStyle name="Normal 5 3 3 2 2 4 4" xfId="35597" xr:uid="{00000000-0005-0000-0000-0000CB590000}"/>
    <cellStyle name="Normal 5 3 3 2 2 4 5" xfId="20364" xr:uid="{00000000-0005-0000-0000-0000CC590000}"/>
    <cellStyle name="Normal 5 3 3 2 2 5" xfId="11954" xr:uid="{00000000-0005-0000-0000-0000CD590000}"/>
    <cellStyle name="Normal 5 3 3 2 2 5 2" xfId="42285" xr:uid="{00000000-0005-0000-0000-0000CE590000}"/>
    <cellStyle name="Normal 5 3 3 2 2 5 3" xfId="27052" xr:uid="{00000000-0005-0000-0000-0000CF590000}"/>
    <cellStyle name="Normal 5 3 3 2 2 6" xfId="6933" xr:uid="{00000000-0005-0000-0000-0000D0590000}"/>
    <cellStyle name="Normal 5 3 3 2 2 6 2" xfId="37268" xr:uid="{00000000-0005-0000-0000-0000D1590000}"/>
    <cellStyle name="Normal 5 3 3 2 2 6 3" xfId="22035" xr:uid="{00000000-0005-0000-0000-0000D2590000}"/>
    <cellStyle name="Normal 5 3 3 2 2 7" xfId="32256" xr:uid="{00000000-0005-0000-0000-0000D3590000}"/>
    <cellStyle name="Normal 5 3 3 2 2 8" xfId="17022" xr:uid="{00000000-0005-0000-0000-0000D4590000}"/>
    <cellStyle name="Normal 5 3 3 2 3" xfId="2280" xr:uid="{00000000-0005-0000-0000-0000D5590000}"/>
    <cellStyle name="Normal 5 3 3 2 3 2" xfId="3970" xr:uid="{00000000-0005-0000-0000-0000D6590000}"/>
    <cellStyle name="Normal 5 3 3 2 3 2 2" xfId="14043" xr:uid="{00000000-0005-0000-0000-0000D7590000}"/>
    <cellStyle name="Normal 5 3 3 2 3 2 2 2" xfId="44374" xr:uid="{00000000-0005-0000-0000-0000D8590000}"/>
    <cellStyle name="Normal 5 3 3 2 3 2 2 3" xfId="29141" xr:uid="{00000000-0005-0000-0000-0000D9590000}"/>
    <cellStyle name="Normal 5 3 3 2 3 2 3" xfId="9023" xr:uid="{00000000-0005-0000-0000-0000DA590000}"/>
    <cellStyle name="Normal 5 3 3 2 3 2 3 2" xfId="39357" xr:uid="{00000000-0005-0000-0000-0000DB590000}"/>
    <cellStyle name="Normal 5 3 3 2 3 2 3 3" xfId="24124" xr:uid="{00000000-0005-0000-0000-0000DC590000}"/>
    <cellStyle name="Normal 5 3 3 2 3 2 4" xfId="34344" xr:uid="{00000000-0005-0000-0000-0000DD590000}"/>
    <cellStyle name="Normal 5 3 3 2 3 2 5" xfId="19111" xr:uid="{00000000-0005-0000-0000-0000DE590000}"/>
    <cellStyle name="Normal 5 3 3 2 3 3" xfId="5662" xr:uid="{00000000-0005-0000-0000-0000DF590000}"/>
    <cellStyle name="Normal 5 3 3 2 3 3 2" xfId="15714" xr:uid="{00000000-0005-0000-0000-0000E0590000}"/>
    <cellStyle name="Normal 5 3 3 2 3 3 2 2" xfId="46045" xr:uid="{00000000-0005-0000-0000-0000E1590000}"/>
    <cellStyle name="Normal 5 3 3 2 3 3 2 3" xfId="30812" xr:uid="{00000000-0005-0000-0000-0000E2590000}"/>
    <cellStyle name="Normal 5 3 3 2 3 3 3" xfId="10694" xr:uid="{00000000-0005-0000-0000-0000E3590000}"/>
    <cellStyle name="Normal 5 3 3 2 3 3 3 2" xfId="41028" xr:uid="{00000000-0005-0000-0000-0000E4590000}"/>
    <cellStyle name="Normal 5 3 3 2 3 3 3 3" xfId="25795" xr:uid="{00000000-0005-0000-0000-0000E5590000}"/>
    <cellStyle name="Normal 5 3 3 2 3 3 4" xfId="36015" xr:uid="{00000000-0005-0000-0000-0000E6590000}"/>
    <cellStyle name="Normal 5 3 3 2 3 3 5" xfId="20782" xr:uid="{00000000-0005-0000-0000-0000E7590000}"/>
    <cellStyle name="Normal 5 3 3 2 3 4" xfId="12372" xr:uid="{00000000-0005-0000-0000-0000E8590000}"/>
    <cellStyle name="Normal 5 3 3 2 3 4 2" xfId="42703" xr:uid="{00000000-0005-0000-0000-0000E9590000}"/>
    <cellStyle name="Normal 5 3 3 2 3 4 3" xfId="27470" xr:uid="{00000000-0005-0000-0000-0000EA590000}"/>
    <cellStyle name="Normal 5 3 3 2 3 5" xfId="7351" xr:uid="{00000000-0005-0000-0000-0000EB590000}"/>
    <cellStyle name="Normal 5 3 3 2 3 5 2" xfId="37686" xr:uid="{00000000-0005-0000-0000-0000EC590000}"/>
    <cellStyle name="Normal 5 3 3 2 3 5 3" xfId="22453" xr:uid="{00000000-0005-0000-0000-0000ED590000}"/>
    <cellStyle name="Normal 5 3 3 2 3 6" xfId="32674" xr:uid="{00000000-0005-0000-0000-0000EE590000}"/>
    <cellStyle name="Normal 5 3 3 2 3 7" xfId="17440" xr:uid="{00000000-0005-0000-0000-0000EF590000}"/>
    <cellStyle name="Normal 5 3 3 2 4" xfId="3133" xr:uid="{00000000-0005-0000-0000-0000F0590000}"/>
    <cellStyle name="Normal 5 3 3 2 4 2" xfId="13207" xr:uid="{00000000-0005-0000-0000-0000F1590000}"/>
    <cellStyle name="Normal 5 3 3 2 4 2 2" xfId="43538" xr:uid="{00000000-0005-0000-0000-0000F2590000}"/>
    <cellStyle name="Normal 5 3 3 2 4 2 3" xfId="28305" xr:uid="{00000000-0005-0000-0000-0000F3590000}"/>
    <cellStyle name="Normal 5 3 3 2 4 3" xfId="8187" xr:uid="{00000000-0005-0000-0000-0000F4590000}"/>
    <cellStyle name="Normal 5 3 3 2 4 3 2" xfId="38521" xr:uid="{00000000-0005-0000-0000-0000F5590000}"/>
    <cellStyle name="Normal 5 3 3 2 4 3 3" xfId="23288" xr:uid="{00000000-0005-0000-0000-0000F6590000}"/>
    <cellStyle name="Normal 5 3 3 2 4 4" xfId="33508" xr:uid="{00000000-0005-0000-0000-0000F7590000}"/>
    <cellStyle name="Normal 5 3 3 2 4 5" xfId="18275" xr:uid="{00000000-0005-0000-0000-0000F8590000}"/>
    <cellStyle name="Normal 5 3 3 2 5" xfId="4826" xr:uid="{00000000-0005-0000-0000-0000F9590000}"/>
    <cellStyle name="Normal 5 3 3 2 5 2" xfId="14878" xr:uid="{00000000-0005-0000-0000-0000FA590000}"/>
    <cellStyle name="Normal 5 3 3 2 5 2 2" xfId="45209" xr:uid="{00000000-0005-0000-0000-0000FB590000}"/>
    <cellStyle name="Normal 5 3 3 2 5 2 3" xfId="29976" xr:uid="{00000000-0005-0000-0000-0000FC590000}"/>
    <cellStyle name="Normal 5 3 3 2 5 3" xfId="9858" xr:uid="{00000000-0005-0000-0000-0000FD590000}"/>
    <cellStyle name="Normal 5 3 3 2 5 3 2" xfId="40192" xr:uid="{00000000-0005-0000-0000-0000FE590000}"/>
    <cellStyle name="Normal 5 3 3 2 5 3 3" xfId="24959" xr:uid="{00000000-0005-0000-0000-0000FF590000}"/>
    <cellStyle name="Normal 5 3 3 2 5 4" xfId="35179" xr:uid="{00000000-0005-0000-0000-0000005A0000}"/>
    <cellStyle name="Normal 5 3 3 2 5 5" xfId="19946" xr:uid="{00000000-0005-0000-0000-0000015A0000}"/>
    <cellStyle name="Normal 5 3 3 2 6" xfId="11536" xr:uid="{00000000-0005-0000-0000-0000025A0000}"/>
    <cellStyle name="Normal 5 3 3 2 6 2" xfId="41867" xr:uid="{00000000-0005-0000-0000-0000035A0000}"/>
    <cellStyle name="Normal 5 3 3 2 6 3" xfId="26634" xr:uid="{00000000-0005-0000-0000-0000045A0000}"/>
    <cellStyle name="Normal 5 3 3 2 7" xfId="6515" xr:uid="{00000000-0005-0000-0000-0000055A0000}"/>
    <cellStyle name="Normal 5 3 3 2 7 2" xfId="36850" xr:uid="{00000000-0005-0000-0000-0000065A0000}"/>
    <cellStyle name="Normal 5 3 3 2 7 3" xfId="21617" xr:uid="{00000000-0005-0000-0000-0000075A0000}"/>
    <cellStyle name="Normal 5 3 3 2 8" xfId="31838" xr:uid="{00000000-0005-0000-0000-0000085A0000}"/>
    <cellStyle name="Normal 5 3 3 2 9" xfId="16604" xr:uid="{00000000-0005-0000-0000-0000095A0000}"/>
    <cellStyle name="Normal 5 3 3 3" xfId="1651" xr:uid="{00000000-0005-0000-0000-00000A5A0000}"/>
    <cellStyle name="Normal 5 3 3 3 2" xfId="2490" xr:uid="{00000000-0005-0000-0000-00000B5A0000}"/>
    <cellStyle name="Normal 5 3 3 3 2 2" xfId="4180" xr:uid="{00000000-0005-0000-0000-00000C5A0000}"/>
    <cellStyle name="Normal 5 3 3 3 2 2 2" xfId="14253" xr:uid="{00000000-0005-0000-0000-00000D5A0000}"/>
    <cellStyle name="Normal 5 3 3 3 2 2 2 2" xfId="44584" xr:uid="{00000000-0005-0000-0000-00000E5A0000}"/>
    <cellStyle name="Normal 5 3 3 3 2 2 2 3" xfId="29351" xr:uid="{00000000-0005-0000-0000-00000F5A0000}"/>
    <cellStyle name="Normal 5 3 3 3 2 2 3" xfId="9233" xr:uid="{00000000-0005-0000-0000-0000105A0000}"/>
    <cellStyle name="Normal 5 3 3 3 2 2 3 2" xfId="39567" xr:uid="{00000000-0005-0000-0000-0000115A0000}"/>
    <cellStyle name="Normal 5 3 3 3 2 2 3 3" xfId="24334" xr:uid="{00000000-0005-0000-0000-0000125A0000}"/>
    <cellStyle name="Normal 5 3 3 3 2 2 4" xfId="34554" xr:uid="{00000000-0005-0000-0000-0000135A0000}"/>
    <cellStyle name="Normal 5 3 3 3 2 2 5" xfId="19321" xr:uid="{00000000-0005-0000-0000-0000145A0000}"/>
    <cellStyle name="Normal 5 3 3 3 2 3" xfId="5872" xr:uid="{00000000-0005-0000-0000-0000155A0000}"/>
    <cellStyle name="Normal 5 3 3 3 2 3 2" xfId="15924" xr:uid="{00000000-0005-0000-0000-0000165A0000}"/>
    <cellStyle name="Normal 5 3 3 3 2 3 2 2" xfId="46255" xr:uid="{00000000-0005-0000-0000-0000175A0000}"/>
    <cellStyle name="Normal 5 3 3 3 2 3 2 3" xfId="31022" xr:uid="{00000000-0005-0000-0000-0000185A0000}"/>
    <cellStyle name="Normal 5 3 3 3 2 3 3" xfId="10904" xr:uid="{00000000-0005-0000-0000-0000195A0000}"/>
    <cellStyle name="Normal 5 3 3 3 2 3 3 2" xfId="41238" xr:uid="{00000000-0005-0000-0000-00001A5A0000}"/>
    <cellStyle name="Normal 5 3 3 3 2 3 3 3" xfId="26005" xr:uid="{00000000-0005-0000-0000-00001B5A0000}"/>
    <cellStyle name="Normal 5 3 3 3 2 3 4" xfId="36225" xr:uid="{00000000-0005-0000-0000-00001C5A0000}"/>
    <cellStyle name="Normal 5 3 3 3 2 3 5" xfId="20992" xr:uid="{00000000-0005-0000-0000-00001D5A0000}"/>
    <cellStyle name="Normal 5 3 3 3 2 4" xfId="12582" xr:uid="{00000000-0005-0000-0000-00001E5A0000}"/>
    <cellStyle name="Normal 5 3 3 3 2 4 2" xfId="42913" xr:uid="{00000000-0005-0000-0000-00001F5A0000}"/>
    <cellStyle name="Normal 5 3 3 3 2 4 3" xfId="27680" xr:uid="{00000000-0005-0000-0000-0000205A0000}"/>
    <cellStyle name="Normal 5 3 3 3 2 5" xfId="7561" xr:uid="{00000000-0005-0000-0000-0000215A0000}"/>
    <cellStyle name="Normal 5 3 3 3 2 5 2" xfId="37896" xr:uid="{00000000-0005-0000-0000-0000225A0000}"/>
    <cellStyle name="Normal 5 3 3 3 2 5 3" xfId="22663" xr:uid="{00000000-0005-0000-0000-0000235A0000}"/>
    <cellStyle name="Normal 5 3 3 3 2 6" xfId="32884" xr:uid="{00000000-0005-0000-0000-0000245A0000}"/>
    <cellStyle name="Normal 5 3 3 3 2 7" xfId="17650" xr:uid="{00000000-0005-0000-0000-0000255A0000}"/>
    <cellStyle name="Normal 5 3 3 3 3" xfId="3343" xr:uid="{00000000-0005-0000-0000-0000265A0000}"/>
    <cellStyle name="Normal 5 3 3 3 3 2" xfId="13417" xr:uid="{00000000-0005-0000-0000-0000275A0000}"/>
    <cellStyle name="Normal 5 3 3 3 3 2 2" xfId="43748" xr:uid="{00000000-0005-0000-0000-0000285A0000}"/>
    <cellStyle name="Normal 5 3 3 3 3 2 3" xfId="28515" xr:uid="{00000000-0005-0000-0000-0000295A0000}"/>
    <cellStyle name="Normal 5 3 3 3 3 3" xfId="8397" xr:uid="{00000000-0005-0000-0000-00002A5A0000}"/>
    <cellStyle name="Normal 5 3 3 3 3 3 2" xfId="38731" xr:uid="{00000000-0005-0000-0000-00002B5A0000}"/>
    <cellStyle name="Normal 5 3 3 3 3 3 3" xfId="23498" xr:uid="{00000000-0005-0000-0000-00002C5A0000}"/>
    <cellStyle name="Normal 5 3 3 3 3 4" xfId="33718" xr:uid="{00000000-0005-0000-0000-00002D5A0000}"/>
    <cellStyle name="Normal 5 3 3 3 3 5" xfId="18485" xr:uid="{00000000-0005-0000-0000-00002E5A0000}"/>
    <cellStyle name="Normal 5 3 3 3 4" xfId="5036" xr:uid="{00000000-0005-0000-0000-00002F5A0000}"/>
    <cellStyle name="Normal 5 3 3 3 4 2" xfId="15088" xr:uid="{00000000-0005-0000-0000-0000305A0000}"/>
    <cellStyle name="Normal 5 3 3 3 4 2 2" xfId="45419" xr:uid="{00000000-0005-0000-0000-0000315A0000}"/>
    <cellStyle name="Normal 5 3 3 3 4 2 3" xfId="30186" xr:uid="{00000000-0005-0000-0000-0000325A0000}"/>
    <cellStyle name="Normal 5 3 3 3 4 3" xfId="10068" xr:uid="{00000000-0005-0000-0000-0000335A0000}"/>
    <cellStyle name="Normal 5 3 3 3 4 3 2" xfId="40402" xr:uid="{00000000-0005-0000-0000-0000345A0000}"/>
    <cellStyle name="Normal 5 3 3 3 4 3 3" xfId="25169" xr:uid="{00000000-0005-0000-0000-0000355A0000}"/>
    <cellStyle name="Normal 5 3 3 3 4 4" xfId="35389" xr:uid="{00000000-0005-0000-0000-0000365A0000}"/>
    <cellStyle name="Normal 5 3 3 3 4 5" xfId="20156" xr:uid="{00000000-0005-0000-0000-0000375A0000}"/>
    <cellStyle name="Normal 5 3 3 3 5" xfId="11746" xr:uid="{00000000-0005-0000-0000-0000385A0000}"/>
    <cellStyle name="Normal 5 3 3 3 5 2" xfId="42077" xr:uid="{00000000-0005-0000-0000-0000395A0000}"/>
    <cellStyle name="Normal 5 3 3 3 5 3" xfId="26844" xr:uid="{00000000-0005-0000-0000-00003A5A0000}"/>
    <cellStyle name="Normal 5 3 3 3 6" xfId="6725" xr:uid="{00000000-0005-0000-0000-00003B5A0000}"/>
    <cellStyle name="Normal 5 3 3 3 6 2" xfId="37060" xr:uid="{00000000-0005-0000-0000-00003C5A0000}"/>
    <cellStyle name="Normal 5 3 3 3 6 3" xfId="21827" xr:uid="{00000000-0005-0000-0000-00003D5A0000}"/>
    <cellStyle name="Normal 5 3 3 3 7" xfId="32048" xr:uid="{00000000-0005-0000-0000-00003E5A0000}"/>
    <cellStyle name="Normal 5 3 3 3 8" xfId="16814" xr:uid="{00000000-0005-0000-0000-00003F5A0000}"/>
    <cellStyle name="Normal 5 3 3 4" xfId="2072" xr:uid="{00000000-0005-0000-0000-0000405A0000}"/>
    <cellStyle name="Normal 5 3 3 4 2" xfId="3762" xr:uid="{00000000-0005-0000-0000-0000415A0000}"/>
    <cellStyle name="Normal 5 3 3 4 2 2" xfId="13835" xr:uid="{00000000-0005-0000-0000-0000425A0000}"/>
    <cellStyle name="Normal 5 3 3 4 2 2 2" xfId="44166" xr:uid="{00000000-0005-0000-0000-0000435A0000}"/>
    <cellStyle name="Normal 5 3 3 4 2 2 3" xfId="28933" xr:uid="{00000000-0005-0000-0000-0000445A0000}"/>
    <cellStyle name="Normal 5 3 3 4 2 3" xfId="8815" xr:uid="{00000000-0005-0000-0000-0000455A0000}"/>
    <cellStyle name="Normal 5 3 3 4 2 3 2" xfId="39149" xr:uid="{00000000-0005-0000-0000-0000465A0000}"/>
    <cellStyle name="Normal 5 3 3 4 2 3 3" xfId="23916" xr:uid="{00000000-0005-0000-0000-0000475A0000}"/>
    <cellStyle name="Normal 5 3 3 4 2 4" xfId="34136" xr:uid="{00000000-0005-0000-0000-0000485A0000}"/>
    <cellStyle name="Normal 5 3 3 4 2 5" xfId="18903" xr:uid="{00000000-0005-0000-0000-0000495A0000}"/>
    <cellStyle name="Normal 5 3 3 4 3" xfId="5454" xr:uid="{00000000-0005-0000-0000-00004A5A0000}"/>
    <cellStyle name="Normal 5 3 3 4 3 2" xfId="15506" xr:uid="{00000000-0005-0000-0000-00004B5A0000}"/>
    <cellStyle name="Normal 5 3 3 4 3 2 2" xfId="45837" xr:uid="{00000000-0005-0000-0000-00004C5A0000}"/>
    <cellStyle name="Normal 5 3 3 4 3 2 3" xfId="30604" xr:uid="{00000000-0005-0000-0000-00004D5A0000}"/>
    <cellStyle name="Normal 5 3 3 4 3 3" xfId="10486" xr:uid="{00000000-0005-0000-0000-00004E5A0000}"/>
    <cellStyle name="Normal 5 3 3 4 3 3 2" xfId="40820" xr:uid="{00000000-0005-0000-0000-00004F5A0000}"/>
    <cellStyle name="Normal 5 3 3 4 3 3 3" xfId="25587" xr:uid="{00000000-0005-0000-0000-0000505A0000}"/>
    <cellStyle name="Normal 5 3 3 4 3 4" xfId="35807" xr:uid="{00000000-0005-0000-0000-0000515A0000}"/>
    <cellStyle name="Normal 5 3 3 4 3 5" xfId="20574" xr:uid="{00000000-0005-0000-0000-0000525A0000}"/>
    <cellStyle name="Normal 5 3 3 4 4" xfId="12164" xr:uid="{00000000-0005-0000-0000-0000535A0000}"/>
    <cellStyle name="Normal 5 3 3 4 4 2" xfId="42495" xr:uid="{00000000-0005-0000-0000-0000545A0000}"/>
    <cellStyle name="Normal 5 3 3 4 4 3" xfId="27262" xr:uid="{00000000-0005-0000-0000-0000555A0000}"/>
    <cellStyle name="Normal 5 3 3 4 5" xfId="7143" xr:uid="{00000000-0005-0000-0000-0000565A0000}"/>
    <cellStyle name="Normal 5 3 3 4 5 2" xfId="37478" xr:uid="{00000000-0005-0000-0000-0000575A0000}"/>
    <cellStyle name="Normal 5 3 3 4 5 3" xfId="22245" xr:uid="{00000000-0005-0000-0000-0000585A0000}"/>
    <cellStyle name="Normal 5 3 3 4 6" xfId="32466" xr:uid="{00000000-0005-0000-0000-0000595A0000}"/>
    <cellStyle name="Normal 5 3 3 4 7" xfId="17232" xr:uid="{00000000-0005-0000-0000-00005A5A0000}"/>
    <cellStyle name="Normal 5 3 3 5" xfId="2925" xr:uid="{00000000-0005-0000-0000-00005B5A0000}"/>
    <cellStyle name="Normal 5 3 3 5 2" xfId="12999" xr:uid="{00000000-0005-0000-0000-00005C5A0000}"/>
    <cellStyle name="Normal 5 3 3 5 2 2" xfId="43330" xr:uid="{00000000-0005-0000-0000-00005D5A0000}"/>
    <cellStyle name="Normal 5 3 3 5 2 3" xfId="28097" xr:uid="{00000000-0005-0000-0000-00005E5A0000}"/>
    <cellStyle name="Normal 5 3 3 5 3" xfId="7979" xr:uid="{00000000-0005-0000-0000-00005F5A0000}"/>
    <cellStyle name="Normal 5 3 3 5 3 2" xfId="38313" xr:uid="{00000000-0005-0000-0000-0000605A0000}"/>
    <cellStyle name="Normal 5 3 3 5 3 3" xfId="23080" xr:uid="{00000000-0005-0000-0000-0000615A0000}"/>
    <cellStyle name="Normal 5 3 3 5 4" xfId="33300" xr:uid="{00000000-0005-0000-0000-0000625A0000}"/>
    <cellStyle name="Normal 5 3 3 5 5" xfId="18067" xr:uid="{00000000-0005-0000-0000-0000635A0000}"/>
    <cellStyle name="Normal 5 3 3 6" xfId="4618" xr:uid="{00000000-0005-0000-0000-0000645A0000}"/>
    <cellStyle name="Normal 5 3 3 6 2" xfId="14670" xr:uid="{00000000-0005-0000-0000-0000655A0000}"/>
    <cellStyle name="Normal 5 3 3 6 2 2" xfId="45001" xr:uid="{00000000-0005-0000-0000-0000665A0000}"/>
    <cellStyle name="Normal 5 3 3 6 2 3" xfId="29768" xr:uid="{00000000-0005-0000-0000-0000675A0000}"/>
    <cellStyle name="Normal 5 3 3 6 3" xfId="9650" xr:uid="{00000000-0005-0000-0000-0000685A0000}"/>
    <cellStyle name="Normal 5 3 3 6 3 2" xfId="39984" xr:uid="{00000000-0005-0000-0000-0000695A0000}"/>
    <cellStyle name="Normal 5 3 3 6 3 3" xfId="24751" xr:uid="{00000000-0005-0000-0000-00006A5A0000}"/>
    <cellStyle name="Normal 5 3 3 6 4" xfId="34971" xr:uid="{00000000-0005-0000-0000-00006B5A0000}"/>
    <cellStyle name="Normal 5 3 3 6 5" xfId="19738" xr:uid="{00000000-0005-0000-0000-00006C5A0000}"/>
    <cellStyle name="Normal 5 3 3 7" xfId="11328" xr:uid="{00000000-0005-0000-0000-00006D5A0000}"/>
    <cellStyle name="Normal 5 3 3 7 2" xfId="41659" xr:uid="{00000000-0005-0000-0000-00006E5A0000}"/>
    <cellStyle name="Normal 5 3 3 7 3" xfId="26426" xr:uid="{00000000-0005-0000-0000-00006F5A0000}"/>
    <cellStyle name="Normal 5 3 3 8" xfId="6307" xr:uid="{00000000-0005-0000-0000-0000705A0000}"/>
    <cellStyle name="Normal 5 3 3 8 2" xfId="36642" xr:uid="{00000000-0005-0000-0000-0000715A0000}"/>
    <cellStyle name="Normal 5 3 3 8 3" xfId="21409" xr:uid="{00000000-0005-0000-0000-0000725A0000}"/>
    <cellStyle name="Normal 5 3 3 9" xfId="31632" xr:uid="{00000000-0005-0000-0000-0000735A0000}"/>
    <cellStyle name="Normal 5 3 4" xfId="1332" xr:uid="{00000000-0005-0000-0000-0000745A0000}"/>
    <cellStyle name="Normal 5 3 4 2" xfId="1755" xr:uid="{00000000-0005-0000-0000-0000755A0000}"/>
    <cellStyle name="Normal 5 3 4 2 2" xfId="2594" xr:uid="{00000000-0005-0000-0000-0000765A0000}"/>
    <cellStyle name="Normal 5 3 4 2 2 2" xfId="4284" xr:uid="{00000000-0005-0000-0000-0000775A0000}"/>
    <cellStyle name="Normal 5 3 4 2 2 2 2" xfId="14357" xr:uid="{00000000-0005-0000-0000-0000785A0000}"/>
    <cellStyle name="Normal 5 3 4 2 2 2 2 2" xfId="44688" xr:uid="{00000000-0005-0000-0000-0000795A0000}"/>
    <cellStyle name="Normal 5 3 4 2 2 2 2 3" xfId="29455" xr:uid="{00000000-0005-0000-0000-00007A5A0000}"/>
    <cellStyle name="Normal 5 3 4 2 2 2 3" xfId="9337" xr:uid="{00000000-0005-0000-0000-00007B5A0000}"/>
    <cellStyle name="Normal 5 3 4 2 2 2 3 2" xfId="39671" xr:uid="{00000000-0005-0000-0000-00007C5A0000}"/>
    <cellStyle name="Normal 5 3 4 2 2 2 3 3" xfId="24438" xr:uid="{00000000-0005-0000-0000-00007D5A0000}"/>
    <cellStyle name="Normal 5 3 4 2 2 2 4" xfId="34658" xr:uid="{00000000-0005-0000-0000-00007E5A0000}"/>
    <cellStyle name="Normal 5 3 4 2 2 2 5" xfId="19425" xr:uid="{00000000-0005-0000-0000-00007F5A0000}"/>
    <cellStyle name="Normal 5 3 4 2 2 3" xfId="5976" xr:uid="{00000000-0005-0000-0000-0000805A0000}"/>
    <cellStyle name="Normal 5 3 4 2 2 3 2" xfId="16028" xr:uid="{00000000-0005-0000-0000-0000815A0000}"/>
    <cellStyle name="Normal 5 3 4 2 2 3 2 2" xfId="46359" xr:uid="{00000000-0005-0000-0000-0000825A0000}"/>
    <cellStyle name="Normal 5 3 4 2 2 3 2 3" xfId="31126" xr:uid="{00000000-0005-0000-0000-0000835A0000}"/>
    <cellStyle name="Normal 5 3 4 2 2 3 3" xfId="11008" xr:uid="{00000000-0005-0000-0000-0000845A0000}"/>
    <cellStyle name="Normal 5 3 4 2 2 3 3 2" xfId="41342" xr:uid="{00000000-0005-0000-0000-0000855A0000}"/>
    <cellStyle name="Normal 5 3 4 2 2 3 3 3" xfId="26109" xr:uid="{00000000-0005-0000-0000-0000865A0000}"/>
    <cellStyle name="Normal 5 3 4 2 2 3 4" xfId="36329" xr:uid="{00000000-0005-0000-0000-0000875A0000}"/>
    <cellStyle name="Normal 5 3 4 2 2 3 5" xfId="21096" xr:uid="{00000000-0005-0000-0000-0000885A0000}"/>
    <cellStyle name="Normal 5 3 4 2 2 4" xfId="12686" xr:uid="{00000000-0005-0000-0000-0000895A0000}"/>
    <cellStyle name="Normal 5 3 4 2 2 4 2" xfId="43017" xr:uid="{00000000-0005-0000-0000-00008A5A0000}"/>
    <cellStyle name="Normal 5 3 4 2 2 4 3" xfId="27784" xr:uid="{00000000-0005-0000-0000-00008B5A0000}"/>
    <cellStyle name="Normal 5 3 4 2 2 5" xfId="7665" xr:uid="{00000000-0005-0000-0000-00008C5A0000}"/>
    <cellStyle name="Normal 5 3 4 2 2 5 2" xfId="38000" xr:uid="{00000000-0005-0000-0000-00008D5A0000}"/>
    <cellStyle name="Normal 5 3 4 2 2 5 3" xfId="22767" xr:uid="{00000000-0005-0000-0000-00008E5A0000}"/>
    <cellStyle name="Normal 5 3 4 2 2 6" xfId="32988" xr:uid="{00000000-0005-0000-0000-00008F5A0000}"/>
    <cellStyle name="Normal 5 3 4 2 2 7" xfId="17754" xr:uid="{00000000-0005-0000-0000-0000905A0000}"/>
    <cellStyle name="Normal 5 3 4 2 3" xfId="3447" xr:uid="{00000000-0005-0000-0000-0000915A0000}"/>
    <cellStyle name="Normal 5 3 4 2 3 2" xfId="13521" xr:uid="{00000000-0005-0000-0000-0000925A0000}"/>
    <cellStyle name="Normal 5 3 4 2 3 2 2" xfId="43852" xr:uid="{00000000-0005-0000-0000-0000935A0000}"/>
    <cellStyle name="Normal 5 3 4 2 3 2 3" xfId="28619" xr:uid="{00000000-0005-0000-0000-0000945A0000}"/>
    <cellStyle name="Normal 5 3 4 2 3 3" xfId="8501" xr:uid="{00000000-0005-0000-0000-0000955A0000}"/>
    <cellStyle name="Normal 5 3 4 2 3 3 2" xfId="38835" xr:uid="{00000000-0005-0000-0000-0000965A0000}"/>
    <cellStyle name="Normal 5 3 4 2 3 3 3" xfId="23602" xr:uid="{00000000-0005-0000-0000-0000975A0000}"/>
    <cellStyle name="Normal 5 3 4 2 3 4" xfId="33822" xr:uid="{00000000-0005-0000-0000-0000985A0000}"/>
    <cellStyle name="Normal 5 3 4 2 3 5" xfId="18589" xr:uid="{00000000-0005-0000-0000-0000995A0000}"/>
    <cellStyle name="Normal 5 3 4 2 4" xfId="5140" xr:uid="{00000000-0005-0000-0000-00009A5A0000}"/>
    <cellStyle name="Normal 5 3 4 2 4 2" xfId="15192" xr:uid="{00000000-0005-0000-0000-00009B5A0000}"/>
    <cellStyle name="Normal 5 3 4 2 4 2 2" xfId="45523" xr:uid="{00000000-0005-0000-0000-00009C5A0000}"/>
    <cellStyle name="Normal 5 3 4 2 4 2 3" xfId="30290" xr:uid="{00000000-0005-0000-0000-00009D5A0000}"/>
    <cellStyle name="Normal 5 3 4 2 4 3" xfId="10172" xr:uid="{00000000-0005-0000-0000-00009E5A0000}"/>
    <cellStyle name="Normal 5 3 4 2 4 3 2" xfId="40506" xr:uid="{00000000-0005-0000-0000-00009F5A0000}"/>
    <cellStyle name="Normal 5 3 4 2 4 3 3" xfId="25273" xr:uid="{00000000-0005-0000-0000-0000A05A0000}"/>
    <cellStyle name="Normal 5 3 4 2 4 4" xfId="35493" xr:uid="{00000000-0005-0000-0000-0000A15A0000}"/>
    <cellStyle name="Normal 5 3 4 2 4 5" xfId="20260" xr:uid="{00000000-0005-0000-0000-0000A25A0000}"/>
    <cellStyle name="Normal 5 3 4 2 5" xfId="11850" xr:uid="{00000000-0005-0000-0000-0000A35A0000}"/>
    <cellStyle name="Normal 5 3 4 2 5 2" xfId="42181" xr:uid="{00000000-0005-0000-0000-0000A45A0000}"/>
    <cellStyle name="Normal 5 3 4 2 5 3" xfId="26948" xr:uid="{00000000-0005-0000-0000-0000A55A0000}"/>
    <cellStyle name="Normal 5 3 4 2 6" xfId="6829" xr:uid="{00000000-0005-0000-0000-0000A65A0000}"/>
    <cellStyle name="Normal 5 3 4 2 6 2" xfId="37164" xr:uid="{00000000-0005-0000-0000-0000A75A0000}"/>
    <cellStyle name="Normal 5 3 4 2 6 3" xfId="21931" xr:uid="{00000000-0005-0000-0000-0000A85A0000}"/>
    <cellStyle name="Normal 5 3 4 2 7" xfId="32152" xr:uid="{00000000-0005-0000-0000-0000A95A0000}"/>
    <cellStyle name="Normal 5 3 4 2 8" xfId="16918" xr:uid="{00000000-0005-0000-0000-0000AA5A0000}"/>
    <cellStyle name="Normal 5 3 4 3" xfId="2176" xr:uid="{00000000-0005-0000-0000-0000AB5A0000}"/>
    <cellStyle name="Normal 5 3 4 3 2" xfId="3866" xr:uid="{00000000-0005-0000-0000-0000AC5A0000}"/>
    <cellStyle name="Normal 5 3 4 3 2 2" xfId="13939" xr:uid="{00000000-0005-0000-0000-0000AD5A0000}"/>
    <cellStyle name="Normal 5 3 4 3 2 2 2" xfId="44270" xr:uid="{00000000-0005-0000-0000-0000AE5A0000}"/>
    <cellStyle name="Normal 5 3 4 3 2 2 3" xfId="29037" xr:uid="{00000000-0005-0000-0000-0000AF5A0000}"/>
    <cellStyle name="Normal 5 3 4 3 2 3" xfId="8919" xr:uid="{00000000-0005-0000-0000-0000B05A0000}"/>
    <cellStyle name="Normal 5 3 4 3 2 3 2" xfId="39253" xr:uid="{00000000-0005-0000-0000-0000B15A0000}"/>
    <cellStyle name="Normal 5 3 4 3 2 3 3" xfId="24020" xr:uid="{00000000-0005-0000-0000-0000B25A0000}"/>
    <cellStyle name="Normal 5 3 4 3 2 4" xfId="34240" xr:uid="{00000000-0005-0000-0000-0000B35A0000}"/>
    <cellStyle name="Normal 5 3 4 3 2 5" xfId="19007" xr:uid="{00000000-0005-0000-0000-0000B45A0000}"/>
    <cellStyle name="Normal 5 3 4 3 3" xfId="5558" xr:uid="{00000000-0005-0000-0000-0000B55A0000}"/>
    <cellStyle name="Normal 5 3 4 3 3 2" xfId="15610" xr:uid="{00000000-0005-0000-0000-0000B65A0000}"/>
    <cellStyle name="Normal 5 3 4 3 3 2 2" xfId="45941" xr:uid="{00000000-0005-0000-0000-0000B75A0000}"/>
    <cellStyle name="Normal 5 3 4 3 3 2 3" xfId="30708" xr:uid="{00000000-0005-0000-0000-0000B85A0000}"/>
    <cellStyle name="Normal 5 3 4 3 3 3" xfId="10590" xr:uid="{00000000-0005-0000-0000-0000B95A0000}"/>
    <cellStyle name="Normal 5 3 4 3 3 3 2" xfId="40924" xr:uid="{00000000-0005-0000-0000-0000BA5A0000}"/>
    <cellStyle name="Normal 5 3 4 3 3 3 3" xfId="25691" xr:uid="{00000000-0005-0000-0000-0000BB5A0000}"/>
    <cellStyle name="Normal 5 3 4 3 3 4" xfId="35911" xr:uid="{00000000-0005-0000-0000-0000BC5A0000}"/>
    <cellStyle name="Normal 5 3 4 3 3 5" xfId="20678" xr:uid="{00000000-0005-0000-0000-0000BD5A0000}"/>
    <cellStyle name="Normal 5 3 4 3 4" xfId="12268" xr:uid="{00000000-0005-0000-0000-0000BE5A0000}"/>
    <cellStyle name="Normal 5 3 4 3 4 2" xfId="42599" xr:uid="{00000000-0005-0000-0000-0000BF5A0000}"/>
    <cellStyle name="Normal 5 3 4 3 4 3" xfId="27366" xr:uid="{00000000-0005-0000-0000-0000C05A0000}"/>
    <cellStyle name="Normal 5 3 4 3 5" xfId="7247" xr:uid="{00000000-0005-0000-0000-0000C15A0000}"/>
    <cellStyle name="Normal 5 3 4 3 5 2" xfId="37582" xr:uid="{00000000-0005-0000-0000-0000C25A0000}"/>
    <cellStyle name="Normal 5 3 4 3 5 3" xfId="22349" xr:uid="{00000000-0005-0000-0000-0000C35A0000}"/>
    <cellStyle name="Normal 5 3 4 3 6" xfId="32570" xr:uid="{00000000-0005-0000-0000-0000C45A0000}"/>
    <cellStyle name="Normal 5 3 4 3 7" xfId="17336" xr:uid="{00000000-0005-0000-0000-0000C55A0000}"/>
    <cellStyle name="Normal 5 3 4 4" xfId="3029" xr:uid="{00000000-0005-0000-0000-0000C65A0000}"/>
    <cellStyle name="Normal 5 3 4 4 2" xfId="13103" xr:uid="{00000000-0005-0000-0000-0000C75A0000}"/>
    <cellStyle name="Normal 5 3 4 4 2 2" xfId="43434" xr:uid="{00000000-0005-0000-0000-0000C85A0000}"/>
    <cellStyle name="Normal 5 3 4 4 2 3" xfId="28201" xr:uid="{00000000-0005-0000-0000-0000C95A0000}"/>
    <cellStyle name="Normal 5 3 4 4 3" xfId="8083" xr:uid="{00000000-0005-0000-0000-0000CA5A0000}"/>
    <cellStyle name="Normal 5 3 4 4 3 2" xfId="38417" xr:uid="{00000000-0005-0000-0000-0000CB5A0000}"/>
    <cellStyle name="Normal 5 3 4 4 3 3" xfId="23184" xr:uid="{00000000-0005-0000-0000-0000CC5A0000}"/>
    <cellStyle name="Normal 5 3 4 4 4" xfId="33404" xr:uid="{00000000-0005-0000-0000-0000CD5A0000}"/>
    <cellStyle name="Normal 5 3 4 4 5" xfId="18171" xr:uid="{00000000-0005-0000-0000-0000CE5A0000}"/>
    <cellStyle name="Normal 5 3 4 5" xfId="4722" xr:uid="{00000000-0005-0000-0000-0000CF5A0000}"/>
    <cellStyle name="Normal 5 3 4 5 2" xfId="14774" xr:uid="{00000000-0005-0000-0000-0000D05A0000}"/>
    <cellStyle name="Normal 5 3 4 5 2 2" xfId="45105" xr:uid="{00000000-0005-0000-0000-0000D15A0000}"/>
    <cellStyle name="Normal 5 3 4 5 2 3" xfId="29872" xr:uid="{00000000-0005-0000-0000-0000D25A0000}"/>
    <cellStyle name="Normal 5 3 4 5 3" xfId="9754" xr:uid="{00000000-0005-0000-0000-0000D35A0000}"/>
    <cellStyle name="Normal 5 3 4 5 3 2" xfId="40088" xr:uid="{00000000-0005-0000-0000-0000D45A0000}"/>
    <cellStyle name="Normal 5 3 4 5 3 3" xfId="24855" xr:uid="{00000000-0005-0000-0000-0000D55A0000}"/>
    <cellStyle name="Normal 5 3 4 5 4" xfId="35075" xr:uid="{00000000-0005-0000-0000-0000D65A0000}"/>
    <cellStyle name="Normal 5 3 4 5 5" xfId="19842" xr:uid="{00000000-0005-0000-0000-0000D75A0000}"/>
    <cellStyle name="Normal 5 3 4 6" xfId="11432" xr:uid="{00000000-0005-0000-0000-0000D85A0000}"/>
    <cellStyle name="Normal 5 3 4 6 2" xfId="41763" xr:uid="{00000000-0005-0000-0000-0000D95A0000}"/>
    <cellStyle name="Normal 5 3 4 6 3" xfId="26530" xr:uid="{00000000-0005-0000-0000-0000DA5A0000}"/>
    <cellStyle name="Normal 5 3 4 7" xfId="6411" xr:uid="{00000000-0005-0000-0000-0000DB5A0000}"/>
    <cellStyle name="Normal 5 3 4 7 2" xfId="36746" xr:uid="{00000000-0005-0000-0000-0000DC5A0000}"/>
    <cellStyle name="Normal 5 3 4 7 3" xfId="21513" xr:uid="{00000000-0005-0000-0000-0000DD5A0000}"/>
    <cellStyle name="Normal 5 3 4 8" xfId="31734" xr:uid="{00000000-0005-0000-0000-0000DE5A0000}"/>
    <cellStyle name="Normal 5 3 4 9" xfId="16500" xr:uid="{00000000-0005-0000-0000-0000DF5A0000}"/>
    <cellStyle name="Normal 5 3 5" xfId="1545" xr:uid="{00000000-0005-0000-0000-0000E05A0000}"/>
    <cellStyle name="Normal 5 3 5 2" xfId="2386" xr:uid="{00000000-0005-0000-0000-0000E15A0000}"/>
    <cellStyle name="Normal 5 3 5 2 2" xfId="4076" xr:uid="{00000000-0005-0000-0000-0000E25A0000}"/>
    <cellStyle name="Normal 5 3 5 2 2 2" xfId="14149" xr:uid="{00000000-0005-0000-0000-0000E35A0000}"/>
    <cellStyle name="Normal 5 3 5 2 2 2 2" xfId="44480" xr:uid="{00000000-0005-0000-0000-0000E45A0000}"/>
    <cellStyle name="Normal 5 3 5 2 2 2 3" xfId="29247" xr:uid="{00000000-0005-0000-0000-0000E55A0000}"/>
    <cellStyle name="Normal 5 3 5 2 2 3" xfId="9129" xr:uid="{00000000-0005-0000-0000-0000E65A0000}"/>
    <cellStyle name="Normal 5 3 5 2 2 3 2" xfId="39463" xr:uid="{00000000-0005-0000-0000-0000E75A0000}"/>
    <cellStyle name="Normal 5 3 5 2 2 3 3" xfId="24230" xr:uid="{00000000-0005-0000-0000-0000E85A0000}"/>
    <cellStyle name="Normal 5 3 5 2 2 4" xfId="34450" xr:uid="{00000000-0005-0000-0000-0000E95A0000}"/>
    <cellStyle name="Normal 5 3 5 2 2 5" xfId="19217" xr:uid="{00000000-0005-0000-0000-0000EA5A0000}"/>
    <cellStyle name="Normal 5 3 5 2 3" xfId="5768" xr:uid="{00000000-0005-0000-0000-0000EB5A0000}"/>
    <cellStyle name="Normal 5 3 5 2 3 2" xfId="15820" xr:uid="{00000000-0005-0000-0000-0000EC5A0000}"/>
    <cellStyle name="Normal 5 3 5 2 3 2 2" xfId="46151" xr:uid="{00000000-0005-0000-0000-0000ED5A0000}"/>
    <cellStyle name="Normal 5 3 5 2 3 2 3" xfId="30918" xr:uid="{00000000-0005-0000-0000-0000EE5A0000}"/>
    <cellStyle name="Normal 5 3 5 2 3 3" xfId="10800" xr:uid="{00000000-0005-0000-0000-0000EF5A0000}"/>
    <cellStyle name="Normal 5 3 5 2 3 3 2" xfId="41134" xr:uid="{00000000-0005-0000-0000-0000F05A0000}"/>
    <cellStyle name="Normal 5 3 5 2 3 3 3" xfId="25901" xr:uid="{00000000-0005-0000-0000-0000F15A0000}"/>
    <cellStyle name="Normal 5 3 5 2 3 4" xfId="36121" xr:uid="{00000000-0005-0000-0000-0000F25A0000}"/>
    <cellStyle name="Normal 5 3 5 2 3 5" xfId="20888" xr:uid="{00000000-0005-0000-0000-0000F35A0000}"/>
    <cellStyle name="Normal 5 3 5 2 4" xfId="12478" xr:uid="{00000000-0005-0000-0000-0000F45A0000}"/>
    <cellStyle name="Normal 5 3 5 2 4 2" xfId="42809" xr:uid="{00000000-0005-0000-0000-0000F55A0000}"/>
    <cellStyle name="Normal 5 3 5 2 4 3" xfId="27576" xr:uid="{00000000-0005-0000-0000-0000F65A0000}"/>
    <cellStyle name="Normal 5 3 5 2 5" xfId="7457" xr:uid="{00000000-0005-0000-0000-0000F75A0000}"/>
    <cellStyle name="Normal 5 3 5 2 5 2" xfId="37792" xr:uid="{00000000-0005-0000-0000-0000F85A0000}"/>
    <cellStyle name="Normal 5 3 5 2 5 3" xfId="22559" xr:uid="{00000000-0005-0000-0000-0000F95A0000}"/>
    <cellStyle name="Normal 5 3 5 2 6" xfId="32780" xr:uid="{00000000-0005-0000-0000-0000FA5A0000}"/>
    <cellStyle name="Normal 5 3 5 2 7" xfId="17546" xr:uid="{00000000-0005-0000-0000-0000FB5A0000}"/>
    <cellStyle name="Normal 5 3 5 3" xfId="3239" xr:uid="{00000000-0005-0000-0000-0000FC5A0000}"/>
    <cellStyle name="Normal 5 3 5 3 2" xfId="13313" xr:uid="{00000000-0005-0000-0000-0000FD5A0000}"/>
    <cellStyle name="Normal 5 3 5 3 2 2" xfId="43644" xr:uid="{00000000-0005-0000-0000-0000FE5A0000}"/>
    <cellStyle name="Normal 5 3 5 3 2 3" xfId="28411" xr:uid="{00000000-0005-0000-0000-0000FF5A0000}"/>
    <cellStyle name="Normal 5 3 5 3 3" xfId="8293" xr:uid="{00000000-0005-0000-0000-0000005B0000}"/>
    <cellStyle name="Normal 5 3 5 3 3 2" xfId="38627" xr:uid="{00000000-0005-0000-0000-0000015B0000}"/>
    <cellStyle name="Normal 5 3 5 3 3 3" xfId="23394" xr:uid="{00000000-0005-0000-0000-0000025B0000}"/>
    <cellStyle name="Normal 5 3 5 3 4" xfId="33614" xr:uid="{00000000-0005-0000-0000-0000035B0000}"/>
    <cellStyle name="Normal 5 3 5 3 5" xfId="18381" xr:uid="{00000000-0005-0000-0000-0000045B0000}"/>
    <cellStyle name="Normal 5 3 5 4" xfId="4932" xr:uid="{00000000-0005-0000-0000-0000055B0000}"/>
    <cellStyle name="Normal 5 3 5 4 2" xfId="14984" xr:uid="{00000000-0005-0000-0000-0000065B0000}"/>
    <cellStyle name="Normal 5 3 5 4 2 2" xfId="45315" xr:uid="{00000000-0005-0000-0000-0000075B0000}"/>
    <cellStyle name="Normal 5 3 5 4 2 3" xfId="30082" xr:uid="{00000000-0005-0000-0000-0000085B0000}"/>
    <cellStyle name="Normal 5 3 5 4 3" xfId="9964" xr:uid="{00000000-0005-0000-0000-0000095B0000}"/>
    <cellStyle name="Normal 5 3 5 4 3 2" xfId="40298" xr:uid="{00000000-0005-0000-0000-00000A5B0000}"/>
    <cellStyle name="Normal 5 3 5 4 3 3" xfId="25065" xr:uid="{00000000-0005-0000-0000-00000B5B0000}"/>
    <cellStyle name="Normal 5 3 5 4 4" xfId="35285" xr:uid="{00000000-0005-0000-0000-00000C5B0000}"/>
    <cellStyle name="Normal 5 3 5 4 5" xfId="20052" xr:uid="{00000000-0005-0000-0000-00000D5B0000}"/>
    <cellStyle name="Normal 5 3 5 5" xfId="11642" xr:uid="{00000000-0005-0000-0000-00000E5B0000}"/>
    <cellStyle name="Normal 5 3 5 5 2" xfId="41973" xr:uid="{00000000-0005-0000-0000-00000F5B0000}"/>
    <cellStyle name="Normal 5 3 5 5 3" xfId="26740" xr:uid="{00000000-0005-0000-0000-0000105B0000}"/>
    <cellStyle name="Normal 5 3 5 6" xfId="6621" xr:uid="{00000000-0005-0000-0000-0000115B0000}"/>
    <cellStyle name="Normal 5 3 5 6 2" xfId="36956" xr:uid="{00000000-0005-0000-0000-0000125B0000}"/>
    <cellStyle name="Normal 5 3 5 6 3" xfId="21723" xr:uid="{00000000-0005-0000-0000-0000135B0000}"/>
    <cellStyle name="Normal 5 3 5 7" xfId="31944" xr:uid="{00000000-0005-0000-0000-0000145B0000}"/>
    <cellStyle name="Normal 5 3 5 8" xfId="16710" xr:uid="{00000000-0005-0000-0000-0000155B0000}"/>
    <cellStyle name="Normal 5 3 6" xfId="1966" xr:uid="{00000000-0005-0000-0000-0000165B0000}"/>
    <cellStyle name="Normal 5 3 6 2" xfId="3658" xr:uid="{00000000-0005-0000-0000-0000175B0000}"/>
    <cellStyle name="Normal 5 3 6 2 2" xfId="13731" xr:uid="{00000000-0005-0000-0000-0000185B0000}"/>
    <cellStyle name="Normal 5 3 6 2 2 2" xfId="44062" xr:uid="{00000000-0005-0000-0000-0000195B0000}"/>
    <cellStyle name="Normal 5 3 6 2 2 3" xfId="28829" xr:uid="{00000000-0005-0000-0000-00001A5B0000}"/>
    <cellStyle name="Normal 5 3 6 2 3" xfId="8711" xr:uid="{00000000-0005-0000-0000-00001B5B0000}"/>
    <cellStyle name="Normal 5 3 6 2 3 2" xfId="39045" xr:uid="{00000000-0005-0000-0000-00001C5B0000}"/>
    <cellStyle name="Normal 5 3 6 2 3 3" xfId="23812" xr:uid="{00000000-0005-0000-0000-00001D5B0000}"/>
    <cellStyle name="Normal 5 3 6 2 4" xfId="34032" xr:uid="{00000000-0005-0000-0000-00001E5B0000}"/>
    <cellStyle name="Normal 5 3 6 2 5" xfId="18799" xr:uid="{00000000-0005-0000-0000-00001F5B0000}"/>
    <cellStyle name="Normal 5 3 6 3" xfId="5350" xr:uid="{00000000-0005-0000-0000-0000205B0000}"/>
    <cellStyle name="Normal 5 3 6 3 2" xfId="15402" xr:uid="{00000000-0005-0000-0000-0000215B0000}"/>
    <cellStyle name="Normal 5 3 6 3 2 2" xfId="45733" xr:uid="{00000000-0005-0000-0000-0000225B0000}"/>
    <cellStyle name="Normal 5 3 6 3 2 3" xfId="30500" xr:uid="{00000000-0005-0000-0000-0000235B0000}"/>
    <cellStyle name="Normal 5 3 6 3 3" xfId="10382" xr:uid="{00000000-0005-0000-0000-0000245B0000}"/>
    <cellStyle name="Normal 5 3 6 3 3 2" xfId="40716" xr:uid="{00000000-0005-0000-0000-0000255B0000}"/>
    <cellStyle name="Normal 5 3 6 3 3 3" xfId="25483" xr:uid="{00000000-0005-0000-0000-0000265B0000}"/>
    <cellStyle name="Normal 5 3 6 3 4" xfId="35703" xr:uid="{00000000-0005-0000-0000-0000275B0000}"/>
    <cellStyle name="Normal 5 3 6 3 5" xfId="20470" xr:uid="{00000000-0005-0000-0000-0000285B0000}"/>
    <cellStyle name="Normal 5 3 6 4" xfId="12060" xr:uid="{00000000-0005-0000-0000-0000295B0000}"/>
    <cellStyle name="Normal 5 3 6 4 2" xfId="42391" xr:uid="{00000000-0005-0000-0000-00002A5B0000}"/>
    <cellStyle name="Normal 5 3 6 4 3" xfId="27158" xr:uid="{00000000-0005-0000-0000-00002B5B0000}"/>
    <cellStyle name="Normal 5 3 6 5" xfId="7039" xr:uid="{00000000-0005-0000-0000-00002C5B0000}"/>
    <cellStyle name="Normal 5 3 6 5 2" xfId="37374" xr:uid="{00000000-0005-0000-0000-00002D5B0000}"/>
    <cellStyle name="Normal 5 3 6 5 3" xfId="22141" xr:uid="{00000000-0005-0000-0000-00002E5B0000}"/>
    <cellStyle name="Normal 5 3 6 6" xfId="32362" xr:uid="{00000000-0005-0000-0000-00002F5B0000}"/>
    <cellStyle name="Normal 5 3 6 7" xfId="17128" xr:uid="{00000000-0005-0000-0000-0000305B0000}"/>
    <cellStyle name="Normal 5 3 7" xfId="2812" xr:uid="{00000000-0005-0000-0000-0000315B0000}"/>
    <cellStyle name="Normal 5 3 7 2" xfId="12895" xr:uid="{00000000-0005-0000-0000-0000325B0000}"/>
    <cellStyle name="Normal 5 3 7 2 2" xfId="43226" xr:uid="{00000000-0005-0000-0000-0000335B0000}"/>
    <cellStyle name="Normal 5 3 7 2 3" xfId="27993" xr:uid="{00000000-0005-0000-0000-0000345B0000}"/>
    <cellStyle name="Normal 5 3 7 3" xfId="7874" xr:uid="{00000000-0005-0000-0000-0000355B0000}"/>
    <cellStyle name="Normal 5 3 7 3 2" xfId="38209" xr:uid="{00000000-0005-0000-0000-0000365B0000}"/>
    <cellStyle name="Normal 5 3 7 3 3" xfId="22976" xr:uid="{00000000-0005-0000-0000-0000375B0000}"/>
    <cellStyle name="Normal 5 3 7 4" xfId="33196" xr:uid="{00000000-0005-0000-0000-0000385B0000}"/>
    <cellStyle name="Normal 5 3 7 5" xfId="17963" xr:uid="{00000000-0005-0000-0000-0000395B0000}"/>
    <cellStyle name="Normal 5 3 8" xfId="4510" xr:uid="{00000000-0005-0000-0000-00003A5B0000}"/>
    <cellStyle name="Normal 5 3 8 2" xfId="14566" xr:uid="{00000000-0005-0000-0000-00003B5B0000}"/>
    <cellStyle name="Normal 5 3 8 2 2" xfId="44897" xr:uid="{00000000-0005-0000-0000-00003C5B0000}"/>
    <cellStyle name="Normal 5 3 8 2 3" xfId="29664" xr:uid="{00000000-0005-0000-0000-00003D5B0000}"/>
    <cellStyle name="Normal 5 3 8 3" xfId="9546" xr:uid="{00000000-0005-0000-0000-00003E5B0000}"/>
    <cellStyle name="Normal 5 3 8 3 2" xfId="39880" xr:uid="{00000000-0005-0000-0000-00003F5B0000}"/>
    <cellStyle name="Normal 5 3 8 3 3" xfId="24647" xr:uid="{00000000-0005-0000-0000-0000405B0000}"/>
    <cellStyle name="Normal 5 3 8 4" xfId="34867" xr:uid="{00000000-0005-0000-0000-0000415B0000}"/>
    <cellStyle name="Normal 5 3 8 5" xfId="19634" xr:uid="{00000000-0005-0000-0000-0000425B0000}"/>
    <cellStyle name="Normal 5 3 9" xfId="11222" xr:uid="{00000000-0005-0000-0000-0000435B0000}"/>
    <cellStyle name="Normal 5 3 9 2" xfId="41555" xr:uid="{00000000-0005-0000-0000-0000445B0000}"/>
    <cellStyle name="Normal 5 3 9 3" xfId="26322" xr:uid="{00000000-0005-0000-0000-0000455B0000}"/>
    <cellStyle name="Normal 5 4" xfId="31385" xr:uid="{00000000-0005-0000-0000-0000465B0000}"/>
    <cellStyle name="Normal 5 5" xfId="31417" xr:uid="{00000000-0005-0000-0000-0000475B0000}"/>
    <cellStyle name="Normal 5 6" xfId="31376" xr:uid="{00000000-0005-0000-0000-0000485B0000}"/>
    <cellStyle name="Normal 5 7" xfId="46801" xr:uid="{00000000-0005-0000-0000-0000495B0000}"/>
    <cellStyle name="Normal 50" xfId="369" xr:uid="{00000000-0005-0000-0000-00004A5B0000}"/>
    <cellStyle name="Normal 50 2" xfId="870" xr:uid="{00000000-0005-0000-0000-00004B5B0000}"/>
    <cellStyle name="Normal 51" xfId="871" xr:uid="{00000000-0005-0000-0000-00004C5B0000}"/>
    <cellStyle name="Normal 51 10" xfId="6231" xr:uid="{00000000-0005-0000-0000-00004D5B0000}"/>
    <cellStyle name="Normal 51 10 2" xfId="36568" xr:uid="{00000000-0005-0000-0000-00004E5B0000}"/>
    <cellStyle name="Normal 51 10 3" xfId="21335" xr:uid="{00000000-0005-0000-0000-00004F5B0000}"/>
    <cellStyle name="Normal 51 11" xfId="31559" xr:uid="{00000000-0005-0000-0000-0000505B0000}"/>
    <cellStyle name="Normal 51 12" xfId="16320" xr:uid="{00000000-0005-0000-0000-0000515B0000}"/>
    <cellStyle name="Normal 51 13" xfId="46585" xr:uid="{00000000-0005-0000-0000-0000525B0000}"/>
    <cellStyle name="Normal 51 2" xfId="1195" xr:uid="{00000000-0005-0000-0000-0000535B0000}"/>
    <cellStyle name="Normal 51 2 10" xfId="31611" xr:uid="{00000000-0005-0000-0000-0000545B0000}"/>
    <cellStyle name="Normal 51 2 11" xfId="16374" xr:uid="{00000000-0005-0000-0000-0000555B0000}"/>
    <cellStyle name="Normal 51 2 2" xfId="1303" xr:uid="{00000000-0005-0000-0000-0000565B0000}"/>
    <cellStyle name="Normal 51 2 2 10" xfId="16478" xr:uid="{00000000-0005-0000-0000-0000575B0000}"/>
    <cellStyle name="Normal 51 2 2 2" xfId="1520" xr:uid="{00000000-0005-0000-0000-0000585B0000}"/>
    <cellStyle name="Normal 51 2 2 2 2" xfId="1941" xr:uid="{00000000-0005-0000-0000-0000595B0000}"/>
    <cellStyle name="Normal 51 2 2 2 2 2" xfId="2780" xr:uid="{00000000-0005-0000-0000-00005A5B0000}"/>
    <cellStyle name="Normal 51 2 2 2 2 2 2" xfId="4470" xr:uid="{00000000-0005-0000-0000-00005B5B0000}"/>
    <cellStyle name="Normal 51 2 2 2 2 2 2 2" xfId="14543" xr:uid="{00000000-0005-0000-0000-00005C5B0000}"/>
    <cellStyle name="Normal 51 2 2 2 2 2 2 2 2" xfId="44874" xr:uid="{00000000-0005-0000-0000-00005D5B0000}"/>
    <cellStyle name="Normal 51 2 2 2 2 2 2 2 3" xfId="29641" xr:uid="{00000000-0005-0000-0000-00005E5B0000}"/>
    <cellStyle name="Normal 51 2 2 2 2 2 2 3" xfId="9523" xr:uid="{00000000-0005-0000-0000-00005F5B0000}"/>
    <cellStyle name="Normal 51 2 2 2 2 2 2 3 2" xfId="39857" xr:uid="{00000000-0005-0000-0000-0000605B0000}"/>
    <cellStyle name="Normal 51 2 2 2 2 2 2 3 3" xfId="24624" xr:uid="{00000000-0005-0000-0000-0000615B0000}"/>
    <cellStyle name="Normal 51 2 2 2 2 2 2 4" xfId="34844" xr:uid="{00000000-0005-0000-0000-0000625B0000}"/>
    <cellStyle name="Normal 51 2 2 2 2 2 2 5" xfId="19611" xr:uid="{00000000-0005-0000-0000-0000635B0000}"/>
    <cellStyle name="Normal 51 2 2 2 2 2 3" xfId="6162" xr:uid="{00000000-0005-0000-0000-0000645B0000}"/>
    <cellStyle name="Normal 51 2 2 2 2 2 3 2" xfId="16214" xr:uid="{00000000-0005-0000-0000-0000655B0000}"/>
    <cellStyle name="Normal 51 2 2 2 2 2 3 2 2" xfId="46545" xr:uid="{00000000-0005-0000-0000-0000665B0000}"/>
    <cellStyle name="Normal 51 2 2 2 2 2 3 2 3" xfId="31312" xr:uid="{00000000-0005-0000-0000-0000675B0000}"/>
    <cellStyle name="Normal 51 2 2 2 2 2 3 3" xfId="11194" xr:uid="{00000000-0005-0000-0000-0000685B0000}"/>
    <cellStyle name="Normal 51 2 2 2 2 2 3 3 2" xfId="41528" xr:uid="{00000000-0005-0000-0000-0000695B0000}"/>
    <cellStyle name="Normal 51 2 2 2 2 2 3 3 3" xfId="26295" xr:uid="{00000000-0005-0000-0000-00006A5B0000}"/>
    <cellStyle name="Normal 51 2 2 2 2 2 3 4" xfId="36515" xr:uid="{00000000-0005-0000-0000-00006B5B0000}"/>
    <cellStyle name="Normal 51 2 2 2 2 2 3 5" xfId="21282" xr:uid="{00000000-0005-0000-0000-00006C5B0000}"/>
    <cellStyle name="Normal 51 2 2 2 2 2 4" xfId="12872" xr:uid="{00000000-0005-0000-0000-00006D5B0000}"/>
    <cellStyle name="Normal 51 2 2 2 2 2 4 2" xfId="43203" xr:uid="{00000000-0005-0000-0000-00006E5B0000}"/>
    <cellStyle name="Normal 51 2 2 2 2 2 4 3" xfId="27970" xr:uid="{00000000-0005-0000-0000-00006F5B0000}"/>
    <cellStyle name="Normal 51 2 2 2 2 2 5" xfId="7851" xr:uid="{00000000-0005-0000-0000-0000705B0000}"/>
    <cellStyle name="Normal 51 2 2 2 2 2 5 2" xfId="38186" xr:uid="{00000000-0005-0000-0000-0000715B0000}"/>
    <cellStyle name="Normal 51 2 2 2 2 2 5 3" xfId="22953" xr:uid="{00000000-0005-0000-0000-0000725B0000}"/>
    <cellStyle name="Normal 51 2 2 2 2 2 6" xfId="33174" xr:uid="{00000000-0005-0000-0000-0000735B0000}"/>
    <cellStyle name="Normal 51 2 2 2 2 2 7" xfId="17940" xr:uid="{00000000-0005-0000-0000-0000745B0000}"/>
    <cellStyle name="Normal 51 2 2 2 2 3" xfId="3633" xr:uid="{00000000-0005-0000-0000-0000755B0000}"/>
    <cellStyle name="Normal 51 2 2 2 2 3 2" xfId="13707" xr:uid="{00000000-0005-0000-0000-0000765B0000}"/>
    <cellStyle name="Normal 51 2 2 2 2 3 2 2" xfId="44038" xr:uid="{00000000-0005-0000-0000-0000775B0000}"/>
    <cellStyle name="Normal 51 2 2 2 2 3 2 3" xfId="28805" xr:uid="{00000000-0005-0000-0000-0000785B0000}"/>
    <cellStyle name="Normal 51 2 2 2 2 3 3" xfId="8687" xr:uid="{00000000-0005-0000-0000-0000795B0000}"/>
    <cellStyle name="Normal 51 2 2 2 2 3 3 2" xfId="39021" xr:uid="{00000000-0005-0000-0000-00007A5B0000}"/>
    <cellStyle name="Normal 51 2 2 2 2 3 3 3" xfId="23788" xr:uid="{00000000-0005-0000-0000-00007B5B0000}"/>
    <cellStyle name="Normal 51 2 2 2 2 3 4" xfId="34008" xr:uid="{00000000-0005-0000-0000-00007C5B0000}"/>
    <cellStyle name="Normal 51 2 2 2 2 3 5" xfId="18775" xr:uid="{00000000-0005-0000-0000-00007D5B0000}"/>
    <cellStyle name="Normal 51 2 2 2 2 4" xfId="5326" xr:uid="{00000000-0005-0000-0000-00007E5B0000}"/>
    <cellStyle name="Normal 51 2 2 2 2 4 2" xfId="15378" xr:uid="{00000000-0005-0000-0000-00007F5B0000}"/>
    <cellStyle name="Normal 51 2 2 2 2 4 2 2" xfId="45709" xr:uid="{00000000-0005-0000-0000-0000805B0000}"/>
    <cellStyle name="Normal 51 2 2 2 2 4 2 3" xfId="30476" xr:uid="{00000000-0005-0000-0000-0000815B0000}"/>
    <cellStyle name="Normal 51 2 2 2 2 4 3" xfId="10358" xr:uid="{00000000-0005-0000-0000-0000825B0000}"/>
    <cellStyle name="Normal 51 2 2 2 2 4 3 2" xfId="40692" xr:uid="{00000000-0005-0000-0000-0000835B0000}"/>
    <cellStyle name="Normal 51 2 2 2 2 4 3 3" xfId="25459" xr:uid="{00000000-0005-0000-0000-0000845B0000}"/>
    <cellStyle name="Normal 51 2 2 2 2 4 4" xfId="35679" xr:uid="{00000000-0005-0000-0000-0000855B0000}"/>
    <cellStyle name="Normal 51 2 2 2 2 4 5" xfId="20446" xr:uid="{00000000-0005-0000-0000-0000865B0000}"/>
    <cellStyle name="Normal 51 2 2 2 2 5" xfId="12036" xr:uid="{00000000-0005-0000-0000-0000875B0000}"/>
    <cellStyle name="Normal 51 2 2 2 2 5 2" xfId="42367" xr:uid="{00000000-0005-0000-0000-0000885B0000}"/>
    <cellStyle name="Normal 51 2 2 2 2 5 3" xfId="27134" xr:uid="{00000000-0005-0000-0000-0000895B0000}"/>
    <cellStyle name="Normal 51 2 2 2 2 6" xfId="7015" xr:uid="{00000000-0005-0000-0000-00008A5B0000}"/>
    <cellStyle name="Normal 51 2 2 2 2 6 2" xfId="37350" xr:uid="{00000000-0005-0000-0000-00008B5B0000}"/>
    <cellStyle name="Normal 51 2 2 2 2 6 3" xfId="22117" xr:uid="{00000000-0005-0000-0000-00008C5B0000}"/>
    <cellStyle name="Normal 51 2 2 2 2 7" xfId="32338" xr:uid="{00000000-0005-0000-0000-00008D5B0000}"/>
    <cellStyle name="Normal 51 2 2 2 2 8" xfId="17104" xr:uid="{00000000-0005-0000-0000-00008E5B0000}"/>
    <cellStyle name="Normal 51 2 2 2 3" xfId="2362" xr:uid="{00000000-0005-0000-0000-00008F5B0000}"/>
    <cellStyle name="Normal 51 2 2 2 3 2" xfId="4052" xr:uid="{00000000-0005-0000-0000-0000905B0000}"/>
    <cellStyle name="Normal 51 2 2 2 3 2 2" xfId="14125" xr:uid="{00000000-0005-0000-0000-0000915B0000}"/>
    <cellStyle name="Normal 51 2 2 2 3 2 2 2" xfId="44456" xr:uid="{00000000-0005-0000-0000-0000925B0000}"/>
    <cellStyle name="Normal 51 2 2 2 3 2 2 3" xfId="29223" xr:uid="{00000000-0005-0000-0000-0000935B0000}"/>
    <cellStyle name="Normal 51 2 2 2 3 2 3" xfId="9105" xr:uid="{00000000-0005-0000-0000-0000945B0000}"/>
    <cellStyle name="Normal 51 2 2 2 3 2 3 2" xfId="39439" xr:uid="{00000000-0005-0000-0000-0000955B0000}"/>
    <cellStyle name="Normal 51 2 2 2 3 2 3 3" xfId="24206" xr:uid="{00000000-0005-0000-0000-0000965B0000}"/>
    <cellStyle name="Normal 51 2 2 2 3 2 4" xfId="34426" xr:uid="{00000000-0005-0000-0000-0000975B0000}"/>
    <cellStyle name="Normal 51 2 2 2 3 2 5" xfId="19193" xr:uid="{00000000-0005-0000-0000-0000985B0000}"/>
    <cellStyle name="Normal 51 2 2 2 3 3" xfId="5744" xr:uid="{00000000-0005-0000-0000-0000995B0000}"/>
    <cellStyle name="Normal 51 2 2 2 3 3 2" xfId="15796" xr:uid="{00000000-0005-0000-0000-00009A5B0000}"/>
    <cellStyle name="Normal 51 2 2 2 3 3 2 2" xfId="46127" xr:uid="{00000000-0005-0000-0000-00009B5B0000}"/>
    <cellStyle name="Normal 51 2 2 2 3 3 2 3" xfId="30894" xr:uid="{00000000-0005-0000-0000-00009C5B0000}"/>
    <cellStyle name="Normal 51 2 2 2 3 3 3" xfId="10776" xr:uid="{00000000-0005-0000-0000-00009D5B0000}"/>
    <cellStyle name="Normal 51 2 2 2 3 3 3 2" xfId="41110" xr:uid="{00000000-0005-0000-0000-00009E5B0000}"/>
    <cellStyle name="Normal 51 2 2 2 3 3 3 3" xfId="25877" xr:uid="{00000000-0005-0000-0000-00009F5B0000}"/>
    <cellStyle name="Normal 51 2 2 2 3 3 4" xfId="36097" xr:uid="{00000000-0005-0000-0000-0000A05B0000}"/>
    <cellStyle name="Normal 51 2 2 2 3 3 5" xfId="20864" xr:uid="{00000000-0005-0000-0000-0000A15B0000}"/>
    <cellStyle name="Normal 51 2 2 2 3 4" xfId="12454" xr:uid="{00000000-0005-0000-0000-0000A25B0000}"/>
    <cellStyle name="Normal 51 2 2 2 3 4 2" xfId="42785" xr:uid="{00000000-0005-0000-0000-0000A35B0000}"/>
    <cellStyle name="Normal 51 2 2 2 3 4 3" xfId="27552" xr:uid="{00000000-0005-0000-0000-0000A45B0000}"/>
    <cellStyle name="Normal 51 2 2 2 3 5" xfId="7433" xr:uid="{00000000-0005-0000-0000-0000A55B0000}"/>
    <cellStyle name="Normal 51 2 2 2 3 5 2" xfId="37768" xr:uid="{00000000-0005-0000-0000-0000A65B0000}"/>
    <cellStyle name="Normal 51 2 2 2 3 5 3" xfId="22535" xr:uid="{00000000-0005-0000-0000-0000A75B0000}"/>
    <cellStyle name="Normal 51 2 2 2 3 6" xfId="32756" xr:uid="{00000000-0005-0000-0000-0000A85B0000}"/>
    <cellStyle name="Normal 51 2 2 2 3 7" xfId="17522" xr:uid="{00000000-0005-0000-0000-0000A95B0000}"/>
    <cellStyle name="Normal 51 2 2 2 4" xfId="3215" xr:uid="{00000000-0005-0000-0000-0000AA5B0000}"/>
    <cellStyle name="Normal 51 2 2 2 4 2" xfId="13289" xr:uid="{00000000-0005-0000-0000-0000AB5B0000}"/>
    <cellStyle name="Normal 51 2 2 2 4 2 2" xfId="43620" xr:uid="{00000000-0005-0000-0000-0000AC5B0000}"/>
    <cellStyle name="Normal 51 2 2 2 4 2 3" xfId="28387" xr:uid="{00000000-0005-0000-0000-0000AD5B0000}"/>
    <cellStyle name="Normal 51 2 2 2 4 3" xfId="8269" xr:uid="{00000000-0005-0000-0000-0000AE5B0000}"/>
    <cellStyle name="Normal 51 2 2 2 4 3 2" xfId="38603" xr:uid="{00000000-0005-0000-0000-0000AF5B0000}"/>
    <cellStyle name="Normal 51 2 2 2 4 3 3" xfId="23370" xr:uid="{00000000-0005-0000-0000-0000B05B0000}"/>
    <cellStyle name="Normal 51 2 2 2 4 4" xfId="33590" xr:uid="{00000000-0005-0000-0000-0000B15B0000}"/>
    <cellStyle name="Normal 51 2 2 2 4 5" xfId="18357" xr:uid="{00000000-0005-0000-0000-0000B25B0000}"/>
    <cellStyle name="Normal 51 2 2 2 5" xfId="4908" xr:uid="{00000000-0005-0000-0000-0000B35B0000}"/>
    <cellStyle name="Normal 51 2 2 2 5 2" xfId="14960" xr:uid="{00000000-0005-0000-0000-0000B45B0000}"/>
    <cellStyle name="Normal 51 2 2 2 5 2 2" xfId="45291" xr:uid="{00000000-0005-0000-0000-0000B55B0000}"/>
    <cellStyle name="Normal 51 2 2 2 5 2 3" xfId="30058" xr:uid="{00000000-0005-0000-0000-0000B65B0000}"/>
    <cellStyle name="Normal 51 2 2 2 5 3" xfId="9940" xr:uid="{00000000-0005-0000-0000-0000B75B0000}"/>
    <cellStyle name="Normal 51 2 2 2 5 3 2" xfId="40274" xr:uid="{00000000-0005-0000-0000-0000B85B0000}"/>
    <cellStyle name="Normal 51 2 2 2 5 3 3" xfId="25041" xr:uid="{00000000-0005-0000-0000-0000B95B0000}"/>
    <cellStyle name="Normal 51 2 2 2 5 4" xfId="35261" xr:uid="{00000000-0005-0000-0000-0000BA5B0000}"/>
    <cellStyle name="Normal 51 2 2 2 5 5" xfId="20028" xr:uid="{00000000-0005-0000-0000-0000BB5B0000}"/>
    <cellStyle name="Normal 51 2 2 2 6" xfId="11618" xr:uid="{00000000-0005-0000-0000-0000BC5B0000}"/>
    <cellStyle name="Normal 51 2 2 2 6 2" xfId="41949" xr:uid="{00000000-0005-0000-0000-0000BD5B0000}"/>
    <cellStyle name="Normal 51 2 2 2 6 3" xfId="26716" xr:uid="{00000000-0005-0000-0000-0000BE5B0000}"/>
    <cellStyle name="Normal 51 2 2 2 7" xfId="6597" xr:uid="{00000000-0005-0000-0000-0000BF5B0000}"/>
    <cellStyle name="Normal 51 2 2 2 7 2" xfId="36932" xr:uid="{00000000-0005-0000-0000-0000C05B0000}"/>
    <cellStyle name="Normal 51 2 2 2 7 3" xfId="21699" xr:uid="{00000000-0005-0000-0000-0000C15B0000}"/>
    <cellStyle name="Normal 51 2 2 2 8" xfId="31920" xr:uid="{00000000-0005-0000-0000-0000C25B0000}"/>
    <cellStyle name="Normal 51 2 2 2 9" xfId="16686" xr:uid="{00000000-0005-0000-0000-0000C35B0000}"/>
    <cellStyle name="Normal 51 2 2 3" xfId="1733" xr:uid="{00000000-0005-0000-0000-0000C45B0000}"/>
    <cellStyle name="Normal 51 2 2 3 2" xfId="2572" xr:uid="{00000000-0005-0000-0000-0000C55B0000}"/>
    <cellStyle name="Normal 51 2 2 3 2 2" xfId="4262" xr:uid="{00000000-0005-0000-0000-0000C65B0000}"/>
    <cellStyle name="Normal 51 2 2 3 2 2 2" xfId="14335" xr:uid="{00000000-0005-0000-0000-0000C75B0000}"/>
    <cellStyle name="Normal 51 2 2 3 2 2 2 2" xfId="44666" xr:uid="{00000000-0005-0000-0000-0000C85B0000}"/>
    <cellStyle name="Normal 51 2 2 3 2 2 2 3" xfId="29433" xr:uid="{00000000-0005-0000-0000-0000C95B0000}"/>
    <cellStyle name="Normal 51 2 2 3 2 2 3" xfId="9315" xr:uid="{00000000-0005-0000-0000-0000CA5B0000}"/>
    <cellStyle name="Normal 51 2 2 3 2 2 3 2" xfId="39649" xr:uid="{00000000-0005-0000-0000-0000CB5B0000}"/>
    <cellStyle name="Normal 51 2 2 3 2 2 3 3" xfId="24416" xr:uid="{00000000-0005-0000-0000-0000CC5B0000}"/>
    <cellStyle name="Normal 51 2 2 3 2 2 4" xfId="34636" xr:uid="{00000000-0005-0000-0000-0000CD5B0000}"/>
    <cellStyle name="Normal 51 2 2 3 2 2 5" xfId="19403" xr:uid="{00000000-0005-0000-0000-0000CE5B0000}"/>
    <cellStyle name="Normal 51 2 2 3 2 3" xfId="5954" xr:uid="{00000000-0005-0000-0000-0000CF5B0000}"/>
    <cellStyle name="Normal 51 2 2 3 2 3 2" xfId="16006" xr:uid="{00000000-0005-0000-0000-0000D05B0000}"/>
    <cellStyle name="Normal 51 2 2 3 2 3 2 2" xfId="46337" xr:uid="{00000000-0005-0000-0000-0000D15B0000}"/>
    <cellStyle name="Normal 51 2 2 3 2 3 2 3" xfId="31104" xr:uid="{00000000-0005-0000-0000-0000D25B0000}"/>
    <cellStyle name="Normal 51 2 2 3 2 3 3" xfId="10986" xr:uid="{00000000-0005-0000-0000-0000D35B0000}"/>
    <cellStyle name="Normal 51 2 2 3 2 3 3 2" xfId="41320" xr:uid="{00000000-0005-0000-0000-0000D45B0000}"/>
    <cellStyle name="Normal 51 2 2 3 2 3 3 3" xfId="26087" xr:uid="{00000000-0005-0000-0000-0000D55B0000}"/>
    <cellStyle name="Normal 51 2 2 3 2 3 4" xfId="36307" xr:uid="{00000000-0005-0000-0000-0000D65B0000}"/>
    <cellStyle name="Normal 51 2 2 3 2 3 5" xfId="21074" xr:uid="{00000000-0005-0000-0000-0000D75B0000}"/>
    <cellStyle name="Normal 51 2 2 3 2 4" xfId="12664" xr:uid="{00000000-0005-0000-0000-0000D85B0000}"/>
    <cellStyle name="Normal 51 2 2 3 2 4 2" xfId="42995" xr:uid="{00000000-0005-0000-0000-0000D95B0000}"/>
    <cellStyle name="Normal 51 2 2 3 2 4 3" xfId="27762" xr:uid="{00000000-0005-0000-0000-0000DA5B0000}"/>
    <cellStyle name="Normal 51 2 2 3 2 5" xfId="7643" xr:uid="{00000000-0005-0000-0000-0000DB5B0000}"/>
    <cellStyle name="Normal 51 2 2 3 2 5 2" xfId="37978" xr:uid="{00000000-0005-0000-0000-0000DC5B0000}"/>
    <cellStyle name="Normal 51 2 2 3 2 5 3" xfId="22745" xr:uid="{00000000-0005-0000-0000-0000DD5B0000}"/>
    <cellStyle name="Normal 51 2 2 3 2 6" xfId="32966" xr:uid="{00000000-0005-0000-0000-0000DE5B0000}"/>
    <cellStyle name="Normal 51 2 2 3 2 7" xfId="17732" xr:uid="{00000000-0005-0000-0000-0000DF5B0000}"/>
    <cellStyle name="Normal 51 2 2 3 3" xfId="3425" xr:uid="{00000000-0005-0000-0000-0000E05B0000}"/>
    <cellStyle name="Normal 51 2 2 3 3 2" xfId="13499" xr:uid="{00000000-0005-0000-0000-0000E15B0000}"/>
    <cellStyle name="Normal 51 2 2 3 3 2 2" xfId="43830" xr:uid="{00000000-0005-0000-0000-0000E25B0000}"/>
    <cellStyle name="Normal 51 2 2 3 3 2 3" xfId="28597" xr:uid="{00000000-0005-0000-0000-0000E35B0000}"/>
    <cellStyle name="Normal 51 2 2 3 3 3" xfId="8479" xr:uid="{00000000-0005-0000-0000-0000E45B0000}"/>
    <cellStyle name="Normal 51 2 2 3 3 3 2" xfId="38813" xr:uid="{00000000-0005-0000-0000-0000E55B0000}"/>
    <cellStyle name="Normal 51 2 2 3 3 3 3" xfId="23580" xr:uid="{00000000-0005-0000-0000-0000E65B0000}"/>
    <cellStyle name="Normal 51 2 2 3 3 4" xfId="33800" xr:uid="{00000000-0005-0000-0000-0000E75B0000}"/>
    <cellStyle name="Normal 51 2 2 3 3 5" xfId="18567" xr:uid="{00000000-0005-0000-0000-0000E85B0000}"/>
    <cellStyle name="Normal 51 2 2 3 4" xfId="5118" xr:uid="{00000000-0005-0000-0000-0000E95B0000}"/>
    <cellStyle name="Normal 51 2 2 3 4 2" xfId="15170" xr:uid="{00000000-0005-0000-0000-0000EA5B0000}"/>
    <cellStyle name="Normal 51 2 2 3 4 2 2" xfId="45501" xr:uid="{00000000-0005-0000-0000-0000EB5B0000}"/>
    <cellStyle name="Normal 51 2 2 3 4 2 3" xfId="30268" xr:uid="{00000000-0005-0000-0000-0000EC5B0000}"/>
    <cellStyle name="Normal 51 2 2 3 4 3" xfId="10150" xr:uid="{00000000-0005-0000-0000-0000ED5B0000}"/>
    <cellStyle name="Normal 51 2 2 3 4 3 2" xfId="40484" xr:uid="{00000000-0005-0000-0000-0000EE5B0000}"/>
    <cellStyle name="Normal 51 2 2 3 4 3 3" xfId="25251" xr:uid="{00000000-0005-0000-0000-0000EF5B0000}"/>
    <cellStyle name="Normal 51 2 2 3 4 4" xfId="35471" xr:uid="{00000000-0005-0000-0000-0000F05B0000}"/>
    <cellStyle name="Normal 51 2 2 3 4 5" xfId="20238" xr:uid="{00000000-0005-0000-0000-0000F15B0000}"/>
    <cellStyle name="Normal 51 2 2 3 5" xfId="11828" xr:uid="{00000000-0005-0000-0000-0000F25B0000}"/>
    <cellStyle name="Normal 51 2 2 3 5 2" xfId="42159" xr:uid="{00000000-0005-0000-0000-0000F35B0000}"/>
    <cellStyle name="Normal 51 2 2 3 5 3" xfId="26926" xr:uid="{00000000-0005-0000-0000-0000F45B0000}"/>
    <cellStyle name="Normal 51 2 2 3 6" xfId="6807" xr:uid="{00000000-0005-0000-0000-0000F55B0000}"/>
    <cellStyle name="Normal 51 2 2 3 6 2" xfId="37142" xr:uid="{00000000-0005-0000-0000-0000F65B0000}"/>
    <cellStyle name="Normal 51 2 2 3 6 3" xfId="21909" xr:uid="{00000000-0005-0000-0000-0000F75B0000}"/>
    <cellStyle name="Normal 51 2 2 3 7" xfId="32130" xr:uid="{00000000-0005-0000-0000-0000F85B0000}"/>
    <cellStyle name="Normal 51 2 2 3 8" xfId="16896" xr:uid="{00000000-0005-0000-0000-0000F95B0000}"/>
    <cellStyle name="Normal 51 2 2 4" xfId="2154" xr:uid="{00000000-0005-0000-0000-0000FA5B0000}"/>
    <cellStyle name="Normal 51 2 2 4 2" xfId="3844" xr:uid="{00000000-0005-0000-0000-0000FB5B0000}"/>
    <cellStyle name="Normal 51 2 2 4 2 2" xfId="13917" xr:uid="{00000000-0005-0000-0000-0000FC5B0000}"/>
    <cellStyle name="Normal 51 2 2 4 2 2 2" xfId="44248" xr:uid="{00000000-0005-0000-0000-0000FD5B0000}"/>
    <cellStyle name="Normal 51 2 2 4 2 2 3" xfId="29015" xr:uid="{00000000-0005-0000-0000-0000FE5B0000}"/>
    <cellStyle name="Normal 51 2 2 4 2 3" xfId="8897" xr:uid="{00000000-0005-0000-0000-0000FF5B0000}"/>
    <cellStyle name="Normal 51 2 2 4 2 3 2" xfId="39231" xr:uid="{00000000-0005-0000-0000-0000005C0000}"/>
    <cellStyle name="Normal 51 2 2 4 2 3 3" xfId="23998" xr:uid="{00000000-0005-0000-0000-0000015C0000}"/>
    <cellStyle name="Normal 51 2 2 4 2 4" xfId="34218" xr:uid="{00000000-0005-0000-0000-0000025C0000}"/>
    <cellStyle name="Normal 51 2 2 4 2 5" xfId="18985" xr:uid="{00000000-0005-0000-0000-0000035C0000}"/>
    <cellStyle name="Normal 51 2 2 4 3" xfId="5536" xr:uid="{00000000-0005-0000-0000-0000045C0000}"/>
    <cellStyle name="Normal 51 2 2 4 3 2" xfId="15588" xr:uid="{00000000-0005-0000-0000-0000055C0000}"/>
    <cellStyle name="Normal 51 2 2 4 3 2 2" xfId="45919" xr:uid="{00000000-0005-0000-0000-0000065C0000}"/>
    <cellStyle name="Normal 51 2 2 4 3 2 3" xfId="30686" xr:uid="{00000000-0005-0000-0000-0000075C0000}"/>
    <cellStyle name="Normal 51 2 2 4 3 3" xfId="10568" xr:uid="{00000000-0005-0000-0000-0000085C0000}"/>
    <cellStyle name="Normal 51 2 2 4 3 3 2" xfId="40902" xr:uid="{00000000-0005-0000-0000-0000095C0000}"/>
    <cellStyle name="Normal 51 2 2 4 3 3 3" xfId="25669" xr:uid="{00000000-0005-0000-0000-00000A5C0000}"/>
    <cellStyle name="Normal 51 2 2 4 3 4" xfId="35889" xr:uid="{00000000-0005-0000-0000-00000B5C0000}"/>
    <cellStyle name="Normal 51 2 2 4 3 5" xfId="20656" xr:uid="{00000000-0005-0000-0000-00000C5C0000}"/>
    <cellStyle name="Normal 51 2 2 4 4" xfId="12246" xr:uid="{00000000-0005-0000-0000-00000D5C0000}"/>
    <cellStyle name="Normal 51 2 2 4 4 2" xfId="42577" xr:uid="{00000000-0005-0000-0000-00000E5C0000}"/>
    <cellStyle name="Normal 51 2 2 4 4 3" xfId="27344" xr:uid="{00000000-0005-0000-0000-00000F5C0000}"/>
    <cellStyle name="Normal 51 2 2 4 5" xfId="7225" xr:uid="{00000000-0005-0000-0000-0000105C0000}"/>
    <cellStyle name="Normal 51 2 2 4 5 2" xfId="37560" xr:uid="{00000000-0005-0000-0000-0000115C0000}"/>
    <cellStyle name="Normal 51 2 2 4 5 3" xfId="22327" xr:uid="{00000000-0005-0000-0000-0000125C0000}"/>
    <cellStyle name="Normal 51 2 2 4 6" xfId="32548" xr:uid="{00000000-0005-0000-0000-0000135C0000}"/>
    <cellStyle name="Normal 51 2 2 4 7" xfId="17314" xr:uid="{00000000-0005-0000-0000-0000145C0000}"/>
    <cellStyle name="Normal 51 2 2 5" xfId="3007" xr:uid="{00000000-0005-0000-0000-0000155C0000}"/>
    <cellStyle name="Normal 51 2 2 5 2" xfId="13081" xr:uid="{00000000-0005-0000-0000-0000165C0000}"/>
    <cellStyle name="Normal 51 2 2 5 2 2" xfId="43412" xr:uid="{00000000-0005-0000-0000-0000175C0000}"/>
    <cellStyle name="Normal 51 2 2 5 2 3" xfId="28179" xr:uid="{00000000-0005-0000-0000-0000185C0000}"/>
    <cellStyle name="Normal 51 2 2 5 3" xfId="8061" xr:uid="{00000000-0005-0000-0000-0000195C0000}"/>
    <cellStyle name="Normal 51 2 2 5 3 2" xfId="38395" xr:uid="{00000000-0005-0000-0000-00001A5C0000}"/>
    <cellStyle name="Normal 51 2 2 5 3 3" xfId="23162" xr:uid="{00000000-0005-0000-0000-00001B5C0000}"/>
    <cellStyle name="Normal 51 2 2 5 4" xfId="33382" xr:uid="{00000000-0005-0000-0000-00001C5C0000}"/>
    <cellStyle name="Normal 51 2 2 5 5" xfId="18149" xr:uid="{00000000-0005-0000-0000-00001D5C0000}"/>
    <cellStyle name="Normal 51 2 2 6" xfId="4700" xr:uid="{00000000-0005-0000-0000-00001E5C0000}"/>
    <cellStyle name="Normal 51 2 2 6 2" xfId="14752" xr:uid="{00000000-0005-0000-0000-00001F5C0000}"/>
    <cellStyle name="Normal 51 2 2 6 2 2" xfId="45083" xr:uid="{00000000-0005-0000-0000-0000205C0000}"/>
    <cellStyle name="Normal 51 2 2 6 2 3" xfId="29850" xr:uid="{00000000-0005-0000-0000-0000215C0000}"/>
    <cellStyle name="Normal 51 2 2 6 3" xfId="9732" xr:uid="{00000000-0005-0000-0000-0000225C0000}"/>
    <cellStyle name="Normal 51 2 2 6 3 2" xfId="40066" xr:uid="{00000000-0005-0000-0000-0000235C0000}"/>
    <cellStyle name="Normal 51 2 2 6 3 3" xfId="24833" xr:uid="{00000000-0005-0000-0000-0000245C0000}"/>
    <cellStyle name="Normal 51 2 2 6 4" xfId="35053" xr:uid="{00000000-0005-0000-0000-0000255C0000}"/>
    <cellStyle name="Normal 51 2 2 6 5" xfId="19820" xr:uid="{00000000-0005-0000-0000-0000265C0000}"/>
    <cellStyle name="Normal 51 2 2 7" xfId="11410" xr:uid="{00000000-0005-0000-0000-0000275C0000}"/>
    <cellStyle name="Normal 51 2 2 7 2" xfId="41741" xr:uid="{00000000-0005-0000-0000-0000285C0000}"/>
    <cellStyle name="Normal 51 2 2 7 3" xfId="26508" xr:uid="{00000000-0005-0000-0000-0000295C0000}"/>
    <cellStyle name="Normal 51 2 2 8" xfId="6389" xr:uid="{00000000-0005-0000-0000-00002A5C0000}"/>
    <cellStyle name="Normal 51 2 2 8 2" xfId="36724" xr:uid="{00000000-0005-0000-0000-00002B5C0000}"/>
    <cellStyle name="Normal 51 2 2 8 3" xfId="21491" xr:uid="{00000000-0005-0000-0000-00002C5C0000}"/>
    <cellStyle name="Normal 51 2 2 9" xfId="31712" xr:uid="{00000000-0005-0000-0000-00002D5C0000}"/>
    <cellStyle name="Normal 51 2 3" xfId="1416" xr:uid="{00000000-0005-0000-0000-00002E5C0000}"/>
    <cellStyle name="Normal 51 2 3 2" xfId="1837" xr:uid="{00000000-0005-0000-0000-00002F5C0000}"/>
    <cellStyle name="Normal 51 2 3 2 2" xfId="2676" xr:uid="{00000000-0005-0000-0000-0000305C0000}"/>
    <cellStyle name="Normal 51 2 3 2 2 2" xfId="4366" xr:uid="{00000000-0005-0000-0000-0000315C0000}"/>
    <cellStyle name="Normal 51 2 3 2 2 2 2" xfId="14439" xr:uid="{00000000-0005-0000-0000-0000325C0000}"/>
    <cellStyle name="Normal 51 2 3 2 2 2 2 2" xfId="44770" xr:uid="{00000000-0005-0000-0000-0000335C0000}"/>
    <cellStyle name="Normal 51 2 3 2 2 2 2 3" xfId="29537" xr:uid="{00000000-0005-0000-0000-0000345C0000}"/>
    <cellStyle name="Normal 51 2 3 2 2 2 3" xfId="9419" xr:uid="{00000000-0005-0000-0000-0000355C0000}"/>
    <cellStyle name="Normal 51 2 3 2 2 2 3 2" xfId="39753" xr:uid="{00000000-0005-0000-0000-0000365C0000}"/>
    <cellStyle name="Normal 51 2 3 2 2 2 3 3" xfId="24520" xr:uid="{00000000-0005-0000-0000-0000375C0000}"/>
    <cellStyle name="Normal 51 2 3 2 2 2 4" xfId="34740" xr:uid="{00000000-0005-0000-0000-0000385C0000}"/>
    <cellStyle name="Normal 51 2 3 2 2 2 5" xfId="19507" xr:uid="{00000000-0005-0000-0000-0000395C0000}"/>
    <cellStyle name="Normal 51 2 3 2 2 3" xfId="6058" xr:uid="{00000000-0005-0000-0000-00003A5C0000}"/>
    <cellStyle name="Normal 51 2 3 2 2 3 2" xfId="16110" xr:uid="{00000000-0005-0000-0000-00003B5C0000}"/>
    <cellStyle name="Normal 51 2 3 2 2 3 2 2" xfId="46441" xr:uid="{00000000-0005-0000-0000-00003C5C0000}"/>
    <cellStyle name="Normal 51 2 3 2 2 3 2 3" xfId="31208" xr:uid="{00000000-0005-0000-0000-00003D5C0000}"/>
    <cellStyle name="Normal 51 2 3 2 2 3 3" xfId="11090" xr:uid="{00000000-0005-0000-0000-00003E5C0000}"/>
    <cellStyle name="Normal 51 2 3 2 2 3 3 2" xfId="41424" xr:uid="{00000000-0005-0000-0000-00003F5C0000}"/>
    <cellStyle name="Normal 51 2 3 2 2 3 3 3" xfId="26191" xr:uid="{00000000-0005-0000-0000-0000405C0000}"/>
    <cellStyle name="Normal 51 2 3 2 2 3 4" xfId="36411" xr:uid="{00000000-0005-0000-0000-0000415C0000}"/>
    <cellStyle name="Normal 51 2 3 2 2 3 5" xfId="21178" xr:uid="{00000000-0005-0000-0000-0000425C0000}"/>
    <cellStyle name="Normal 51 2 3 2 2 4" xfId="12768" xr:uid="{00000000-0005-0000-0000-0000435C0000}"/>
    <cellStyle name="Normal 51 2 3 2 2 4 2" xfId="43099" xr:uid="{00000000-0005-0000-0000-0000445C0000}"/>
    <cellStyle name="Normal 51 2 3 2 2 4 3" xfId="27866" xr:uid="{00000000-0005-0000-0000-0000455C0000}"/>
    <cellStyle name="Normal 51 2 3 2 2 5" xfId="7747" xr:uid="{00000000-0005-0000-0000-0000465C0000}"/>
    <cellStyle name="Normal 51 2 3 2 2 5 2" xfId="38082" xr:uid="{00000000-0005-0000-0000-0000475C0000}"/>
    <cellStyle name="Normal 51 2 3 2 2 5 3" xfId="22849" xr:uid="{00000000-0005-0000-0000-0000485C0000}"/>
    <cellStyle name="Normal 51 2 3 2 2 6" xfId="33070" xr:uid="{00000000-0005-0000-0000-0000495C0000}"/>
    <cellStyle name="Normal 51 2 3 2 2 7" xfId="17836" xr:uid="{00000000-0005-0000-0000-00004A5C0000}"/>
    <cellStyle name="Normal 51 2 3 2 3" xfId="3529" xr:uid="{00000000-0005-0000-0000-00004B5C0000}"/>
    <cellStyle name="Normal 51 2 3 2 3 2" xfId="13603" xr:uid="{00000000-0005-0000-0000-00004C5C0000}"/>
    <cellStyle name="Normal 51 2 3 2 3 2 2" xfId="43934" xr:uid="{00000000-0005-0000-0000-00004D5C0000}"/>
    <cellStyle name="Normal 51 2 3 2 3 2 3" xfId="28701" xr:uid="{00000000-0005-0000-0000-00004E5C0000}"/>
    <cellStyle name="Normal 51 2 3 2 3 3" xfId="8583" xr:uid="{00000000-0005-0000-0000-00004F5C0000}"/>
    <cellStyle name="Normal 51 2 3 2 3 3 2" xfId="38917" xr:uid="{00000000-0005-0000-0000-0000505C0000}"/>
    <cellStyle name="Normal 51 2 3 2 3 3 3" xfId="23684" xr:uid="{00000000-0005-0000-0000-0000515C0000}"/>
    <cellStyle name="Normal 51 2 3 2 3 4" xfId="33904" xr:uid="{00000000-0005-0000-0000-0000525C0000}"/>
    <cellStyle name="Normal 51 2 3 2 3 5" xfId="18671" xr:uid="{00000000-0005-0000-0000-0000535C0000}"/>
    <cellStyle name="Normal 51 2 3 2 4" xfId="5222" xr:uid="{00000000-0005-0000-0000-0000545C0000}"/>
    <cellStyle name="Normal 51 2 3 2 4 2" xfId="15274" xr:uid="{00000000-0005-0000-0000-0000555C0000}"/>
    <cellStyle name="Normal 51 2 3 2 4 2 2" xfId="45605" xr:uid="{00000000-0005-0000-0000-0000565C0000}"/>
    <cellStyle name="Normal 51 2 3 2 4 2 3" xfId="30372" xr:uid="{00000000-0005-0000-0000-0000575C0000}"/>
    <cellStyle name="Normal 51 2 3 2 4 3" xfId="10254" xr:uid="{00000000-0005-0000-0000-0000585C0000}"/>
    <cellStyle name="Normal 51 2 3 2 4 3 2" xfId="40588" xr:uid="{00000000-0005-0000-0000-0000595C0000}"/>
    <cellStyle name="Normal 51 2 3 2 4 3 3" xfId="25355" xr:uid="{00000000-0005-0000-0000-00005A5C0000}"/>
    <cellStyle name="Normal 51 2 3 2 4 4" xfId="35575" xr:uid="{00000000-0005-0000-0000-00005B5C0000}"/>
    <cellStyle name="Normal 51 2 3 2 4 5" xfId="20342" xr:uid="{00000000-0005-0000-0000-00005C5C0000}"/>
    <cellStyle name="Normal 51 2 3 2 5" xfId="11932" xr:uid="{00000000-0005-0000-0000-00005D5C0000}"/>
    <cellStyle name="Normal 51 2 3 2 5 2" xfId="42263" xr:uid="{00000000-0005-0000-0000-00005E5C0000}"/>
    <cellStyle name="Normal 51 2 3 2 5 3" xfId="27030" xr:uid="{00000000-0005-0000-0000-00005F5C0000}"/>
    <cellStyle name="Normal 51 2 3 2 6" xfId="6911" xr:uid="{00000000-0005-0000-0000-0000605C0000}"/>
    <cellStyle name="Normal 51 2 3 2 6 2" xfId="37246" xr:uid="{00000000-0005-0000-0000-0000615C0000}"/>
    <cellStyle name="Normal 51 2 3 2 6 3" xfId="22013" xr:uid="{00000000-0005-0000-0000-0000625C0000}"/>
    <cellStyle name="Normal 51 2 3 2 7" xfId="32234" xr:uid="{00000000-0005-0000-0000-0000635C0000}"/>
    <cellStyle name="Normal 51 2 3 2 8" xfId="17000" xr:uid="{00000000-0005-0000-0000-0000645C0000}"/>
    <cellStyle name="Normal 51 2 3 3" xfId="2258" xr:uid="{00000000-0005-0000-0000-0000655C0000}"/>
    <cellStyle name="Normal 51 2 3 3 2" xfId="3948" xr:uid="{00000000-0005-0000-0000-0000665C0000}"/>
    <cellStyle name="Normal 51 2 3 3 2 2" xfId="14021" xr:uid="{00000000-0005-0000-0000-0000675C0000}"/>
    <cellStyle name="Normal 51 2 3 3 2 2 2" xfId="44352" xr:uid="{00000000-0005-0000-0000-0000685C0000}"/>
    <cellStyle name="Normal 51 2 3 3 2 2 3" xfId="29119" xr:uid="{00000000-0005-0000-0000-0000695C0000}"/>
    <cellStyle name="Normal 51 2 3 3 2 3" xfId="9001" xr:uid="{00000000-0005-0000-0000-00006A5C0000}"/>
    <cellStyle name="Normal 51 2 3 3 2 3 2" xfId="39335" xr:uid="{00000000-0005-0000-0000-00006B5C0000}"/>
    <cellStyle name="Normal 51 2 3 3 2 3 3" xfId="24102" xr:uid="{00000000-0005-0000-0000-00006C5C0000}"/>
    <cellStyle name="Normal 51 2 3 3 2 4" xfId="34322" xr:uid="{00000000-0005-0000-0000-00006D5C0000}"/>
    <cellStyle name="Normal 51 2 3 3 2 5" xfId="19089" xr:uid="{00000000-0005-0000-0000-00006E5C0000}"/>
    <cellStyle name="Normal 51 2 3 3 3" xfId="5640" xr:uid="{00000000-0005-0000-0000-00006F5C0000}"/>
    <cellStyle name="Normal 51 2 3 3 3 2" xfId="15692" xr:uid="{00000000-0005-0000-0000-0000705C0000}"/>
    <cellStyle name="Normal 51 2 3 3 3 2 2" xfId="46023" xr:uid="{00000000-0005-0000-0000-0000715C0000}"/>
    <cellStyle name="Normal 51 2 3 3 3 2 3" xfId="30790" xr:uid="{00000000-0005-0000-0000-0000725C0000}"/>
    <cellStyle name="Normal 51 2 3 3 3 3" xfId="10672" xr:uid="{00000000-0005-0000-0000-0000735C0000}"/>
    <cellStyle name="Normal 51 2 3 3 3 3 2" xfId="41006" xr:uid="{00000000-0005-0000-0000-0000745C0000}"/>
    <cellStyle name="Normal 51 2 3 3 3 3 3" xfId="25773" xr:uid="{00000000-0005-0000-0000-0000755C0000}"/>
    <cellStyle name="Normal 51 2 3 3 3 4" xfId="35993" xr:uid="{00000000-0005-0000-0000-0000765C0000}"/>
    <cellStyle name="Normal 51 2 3 3 3 5" xfId="20760" xr:uid="{00000000-0005-0000-0000-0000775C0000}"/>
    <cellStyle name="Normal 51 2 3 3 4" xfId="12350" xr:uid="{00000000-0005-0000-0000-0000785C0000}"/>
    <cellStyle name="Normal 51 2 3 3 4 2" xfId="42681" xr:uid="{00000000-0005-0000-0000-0000795C0000}"/>
    <cellStyle name="Normal 51 2 3 3 4 3" xfId="27448" xr:uid="{00000000-0005-0000-0000-00007A5C0000}"/>
    <cellStyle name="Normal 51 2 3 3 5" xfId="7329" xr:uid="{00000000-0005-0000-0000-00007B5C0000}"/>
    <cellStyle name="Normal 51 2 3 3 5 2" xfId="37664" xr:uid="{00000000-0005-0000-0000-00007C5C0000}"/>
    <cellStyle name="Normal 51 2 3 3 5 3" xfId="22431" xr:uid="{00000000-0005-0000-0000-00007D5C0000}"/>
    <cellStyle name="Normal 51 2 3 3 6" xfId="32652" xr:uid="{00000000-0005-0000-0000-00007E5C0000}"/>
    <cellStyle name="Normal 51 2 3 3 7" xfId="17418" xr:uid="{00000000-0005-0000-0000-00007F5C0000}"/>
    <cellStyle name="Normal 51 2 3 4" xfId="3111" xr:uid="{00000000-0005-0000-0000-0000805C0000}"/>
    <cellStyle name="Normal 51 2 3 4 2" xfId="13185" xr:uid="{00000000-0005-0000-0000-0000815C0000}"/>
    <cellStyle name="Normal 51 2 3 4 2 2" xfId="43516" xr:uid="{00000000-0005-0000-0000-0000825C0000}"/>
    <cellStyle name="Normal 51 2 3 4 2 3" xfId="28283" xr:uid="{00000000-0005-0000-0000-0000835C0000}"/>
    <cellStyle name="Normal 51 2 3 4 3" xfId="8165" xr:uid="{00000000-0005-0000-0000-0000845C0000}"/>
    <cellStyle name="Normal 51 2 3 4 3 2" xfId="38499" xr:uid="{00000000-0005-0000-0000-0000855C0000}"/>
    <cellStyle name="Normal 51 2 3 4 3 3" xfId="23266" xr:uid="{00000000-0005-0000-0000-0000865C0000}"/>
    <cellStyle name="Normal 51 2 3 4 4" xfId="33486" xr:uid="{00000000-0005-0000-0000-0000875C0000}"/>
    <cellStyle name="Normal 51 2 3 4 5" xfId="18253" xr:uid="{00000000-0005-0000-0000-0000885C0000}"/>
    <cellStyle name="Normal 51 2 3 5" xfId="4804" xr:uid="{00000000-0005-0000-0000-0000895C0000}"/>
    <cellStyle name="Normal 51 2 3 5 2" xfId="14856" xr:uid="{00000000-0005-0000-0000-00008A5C0000}"/>
    <cellStyle name="Normal 51 2 3 5 2 2" xfId="45187" xr:uid="{00000000-0005-0000-0000-00008B5C0000}"/>
    <cellStyle name="Normal 51 2 3 5 2 3" xfId="29954" xr:uid="{00000000-0005-0000-0000-00008C5C0000}"/>
    <cellStyle name="Normal 51 2 3 5 3" xfId="9836" xr:uid="{00000000-0005-0000-0000-00008D5C0000}"/>
    <cellStyle name="Normal 51 2 3 5 3 2" xfId="40170" xr:uid="{00000000-0005-0000-0000-00008E5C0000}"/>
    <cellStyle name="Normal 51 2 3 5 3 3" xfId="24937" xr:uid="{00000000-0005-0000-0000-00008F5C0000}"/>
    <cellStyle name="Normal 51 2 3 5 4" xfId="35157" xr:uid="{00000000-0005-0000-0000-0000905C0000}"/>
    <cellStyle name="Normal 51 2 3 5 5" xfId="19924" xr:uid="{00000000-0005-0000-0000-0000915C0000}"/>
    <cellStyle name="Normal 51 2 3 6" xfId="11514" xr:uid="{00000000-0005-0000-0000-0000925C0000}"/>
    <cellStyle name="Normal 51 2 3 6 2" xfId="41845" xr:uid="{00000000-0005-0000-0000-0000935C0000}"/>
    <cellStyle name="Normal 51 2 3 6 3" xfId="26612" xr:uid="{00000000-0005-0000-0000-0000945C0000}"/>
    <cellStyle name="Normal 51 2 3 7" xfId="6493" xr:uid="{00000000-0005-0000-0000-0000955C0000}"/>
    <cellStyle name="Normal 51 2 3 7 2" xfId="36828" xr:uid="{00000000-0005-0000-0000-0000965C0000}"/>
    <cellStyle name="Normal 51 2 3 7 3" xfId="21595" xr:uid="{00000000-0005-0000-0000-0000975C0000}"/>
    <cellStyle name="Normal 51 2 3 8" xfId="31816" xr:uid="{00000000-0005-0000-0000-0000985C0000}"/>
    <cellStyle name="Normal 51 2 3 9" xfId="16582" xr:uid="{00000000-0005-0000-0000-0000995C0000}"/>
    <cellStyle name="Normal 51 2 4" xfId="1629" xr:uid="{00000000-0005-0000-0000-00009A5C0000}"/>
    <cellStyle name="Normal 51 2 4 2" xfId="2468" xr:uid="{00000000-0005-0000-0000-00009B5C0000}"/>
    <cellStyle name="Normal 51 2 4 2 2" xfId="4158" xr:uid="{00000000-0005-0000-0000-00009C5C0000}"/>
    <cellStyle name="Normal 51 2 4 2 2 2" xfId="14231" xr:uid="{00000000-0005-0000-0000-00009D5C0000}"/>
    <cellStyle name="Normal 51 2 4 2 2 2 2" xfId="44562" xr:uid="{00000000-0005-0000-0000-00009E5C0000}"/>
    <cellStyle name="Normal 51 2 4 2 2 2 3" xfId="29329" xr:uid="{00000000-0005-0000-0000-00009F5C0000}"/>
    <cellStyle name="Normal 51 2 4 2 2 3" xfId="9211" xr:uid="{00000000-0005-0000-0000-0000A05C0000}"/>
    <cellStyle name="Normal 51 2 4 2 2 3 2" xfId="39545" xr:uid="{00000000-0005-0000-0000-0000A15C0000}"/>
    <cellStyle name="Normal 51 2 4 2 2 3 3" xfId="24312" xr:uid="{00000000-0005-0000-0000-0000A25C0000}"/>
    <cellStyle name="Normal 51 2 4 2 2 4" xfId="34532" xr:uid="{00000000-0005-0000-0000-0000A35C0000}"/>
    <cellStyle name="Normal 51 2 4 2 2 5" xfId="19299" xr:uid="{00000000-0005-0000-0000-0000A45C0000}"/>
    <cellStyle name="Normal 51 2 4 2 3" xfId="5850" xr:uid="{00000000-0005-0000-0000-0000A55C0000}"/>
    <cellStyle name="Normal 51 2 4 2 3 2" xfId="15902" xr:uid="{00000000-0005-0000-0000-0000A65C0000}"/>
    <cellStyle name="Normal 51 2 4 2 3 2 2" xfId="46233" xr:uid="{00000000-0005-0000-0000-0000A75C0000}"/>
    <cellStyle name="Normal 51 2 4 2 3 2 3" xfId="31000" xr:uid="{00000000-0005-0000-0000-0000A85C0000}"/>
    <cellStyle name="Normal 51 2 4 2 3 3" xfId="10882" xr:uid="{00000000-0005-0000-0000-0000A95C0000}"/>
    <cellStyle name="Normal 51 2 4 2 3 3 2" xfId="41216" xr:uid="{00000000-0005-0000-0000-0000AA5C0000}"/>
    <cellStyle name="Normal 51 2 4 2 3 3 3" xfId="25983" xr:uid="{00000000-0005-0000-0000-0000AB5C0000}"/>
    <cellStyle name="Normal 51 2 4 2 3 4" xfId="36203" xr:uid="{00000000-0005-0000-0000-0000AC5C0000}"/>
    <cellStyle name="Normal 51 2 4 2 3 5" xfId="20970" xr:uid="{00000000-0005-0000-0000-0000AD5C0000}"/>
    <cellStyle name="Normal 51 2 4 2 4" xfId="12560" xr:uid="{00000000-0005-0000-0000-0000AE5C0000}"/>
    <cellStyle name="Normal 51 2 4 2 4 2" xfId="42891" xr:uid="{00000000-0005-0000-0000-0000AF5C0000}"/>
    <cellStyle name="Normal 51 2 4 2 4 3" xfId="27658" xr:uid="{00000000-0005-0000-0000-0000B05C0000}"/>
    <cellStyle name="Normal 51 2 4 2 5" xfId="7539" xr:uid="{00000000-0005-0000-0000-0000B15C0000}"/>
    <cellStyle name="Normal 51 2 4 2 5 2" xfId="37874" xr:uid="{00000000-0005-0000-0000-0000B25C0000}"/>
    <cellStyle name="Normal 51 2 4 2 5 3" xfId="22641" xr:uid="{00000000-0005-0000-0000-0000B35C0000}"/>
    <cellStyle name="Normal 51 2 4 2 6" xfId="32862" xr:uid="{00000000-0005-0000-0000-0000B45C0000}"/>
    <cellStyle name="Normal 51 2 4 2 7" xfId="17628" xr:uid="{00000000-0005-0000-0000-0000B55C0000}"/>
    <cellStyle name="Normal 51 2 4 3" xfId="3321" xr:uid="{00000000-0005-0000-0000-0000B65C0000}"/>
    <cellStyle name="Normal 51 2 4 3 2" xfId="13395" xr:uid="{00000000-0005-0000-0000-0000B75C0000}"/>
    <cellStyle name="Normal 51 2 4 3 2 2" xfId="43726" xr:uid="{00000000-0005-0000-0000-0000B85C0000}"/>
    <cellStyle name="Normal 51 2 4 3 2 3" xfId="28493" xr:uid="{00000000-0005-0000-0000-0000B95C0000}"/>
    <cellStyle name="Normal 51 2 4 3 3" xfId="8375" xr:uid="{00000000-0005-0000-0000-0000BA5C0000}"/>
    <cellStyle name="Normal 51 2 4 3 3 2" xfId="38709" xr:uid="{00000000-0005-0000-0000-0000BB5C0000}"/>
    <cellStyle name="Normal 51 2 4 3 3 3" xfId="23476" xr:uid="{00000000-0005-0000-0000-0000BC5C0000}"/>
    <cellStyle name="Normal 51 2 4 3 4" xfId="33696" xr:uid="{00000000-0005-0000-0000-0000BD5C0000}"/>
    <cellStyle name="Normal 51 2 4 3 5" xfId="18463" xr:uid="{00000000-0005-0000-0000-0000BE5C0000}"/>
    <cellStyle name="Normal 51 2 4 4" xfId="5014" xr:uid="{00000000-0005-0000-0000-0000BF5C0000}"/>
    <cellStyle name="Normal 51 2 4 4 2" xfId="15066" xr:uid="{00000000-0005-0000-0000-0000C05C0000}"/>
    <cellStyle name="Normal 51 2 4 4 2 2" xfId="45397" xr:uid="{00000000-0005-0000-0000-0000C15C0000}"/>
    <cellStyle name="Normal 51 2 4 4 2 3" xfId="30164" xr:uid="{00000000-0005-0000-0000-0000C25C0000}"/>
    <cellStyle name="Normal 51 2 4 4 3" xfId="10046" xr:uid="{00000000-0005-0000-0000-0000C35C0000}"/>
    <cellStyle name="Normal 51 2 4 4 3 2" xfId="40380" xr:uid="{00000000-0005-0000-0000-0000C45C0000}"/>
    <cellStyle name="Normal 51 2 4 4 3 3" xfId="25147" xr:uid="{00000000-0005-0000-0000-0000C55C0000}"/>
    <cellStyle name="Normal 51 2 4 4 4" xfId="35367" xr:uid="{00000000-0005-0000-0000-0000C65C0000}"/>
    <cellStyle name="Normal 51 2 4 4 5" xfId="20134" xr:uid="{00000000-0005-0000-0000-0000C75C0000}"/>
    <cellStyle name="Normal 51 2 4 5" xfId="11724" xr:uid="{00000000-0005-0000-0000-0000C85C0000}"/>
    <cellStyle name="Normal 51 2 4 5 2" xfId="42055" xr:uid="{00000000-0005-0000-0000-0000C95C0000}"/>
    <cellStyle name="Normal 51 2 4 5 3" xfId="26822" xr:uid="{00000000-0005-0000-0000-0000CA5C0000}"/>
    <cellStyle name="Normal 51 2 4 6" xfId="6703" xr:uid="{00000000-0005-0000-0000-0000CB5C0000}"/>
    <cellStyle name="Normal 51 2 4 6 2" xfId="37038" xr:uid="{00000000-0005-0000-0000-0000CC5C0000}"/>
    <cellStyle name="Normal 51 2 4 6 3" xfId="21805" xr:uid="{00000000-0005-0000-0000-0000CD5C0000}"/>
    <cellStyle name="Normal 51 2 4 7" xfId="32026" xr:uid="{00000000-0005-0000-0000-0000CE5C0000}"/>
    <cellStyle name="Normal 51 2 4 8" xfId="16792" xr:uid="{00000000-0005-0000-0000-0000CF5C0000}"/>
    <cellStyle name="Normal 51 2 5" xfId="2050" xr:uid="{00000000-0005-0000-0000-0000D05C0000}"/>
    <cellStyle name="Normal 51 2 5 2" xfId="3740" xr:uid="{00000000-0005-0000-0000-0000D15C0000}"/>
    <cellStyle name="Normal 51 2 5 2 2" xfId="13813" xr:uid="{00000000-0005-0000-0000-0000D25C0000}"/>
    <cellStyle name="Normal 51 2 5 2 2 2" xfId="44144" xr:uid="{00000000-0005-0000-0000-0000D35C0000}"/>
    <cellStyle name="Normal 51 2 5 2 2 3" xfId="28911" xr:uid="{00000000-0005-0000-0000-0000D45C0000}"/>
    <cellStyle name="Normal 51 2 5 2 3" xfId="8793" xr:uid="{00000000-0005-0000-0000-0000D55C0000}"/>
    <cellStyle name="Normal 51 2 5 2 3 2" xfId="39127" xr:uid="{00000000-0005-0000-0000-0000D65C0000}"/>
    <cellStyle name="Normal 51 2 5 2 3 3" xfId="23894" xr:uid="{00000000-0005-0000-0000-0000D75C0000}"/>
    <cellStyle name="Normal 51 2 5 2 4" xfId="34114" xr:uid="{00000000-0005-0000-0000-0000D85C0000}"/>
    <cellStyle name="Normal 51 2 5 2 5" xfId="18881" xr:uid="{00000000-0005-0000-0000-0000D95C0000}"/>
    <cellStyle name="Normal 51 2 5 3" xfId="5432" xr:uid="{00000000-0005-0000-0000-0000DA5C0000}"/>
    <cellStyle name="Normal 51 2 5 3 2" xfId="15484" xr:uid="{00000000-0005-0000-0000-0000DB5C0000}"/>
    <cellStyle name="Normal 51 2 5 3 2 2" xfId="45815" xr:uid="{00000000-0005-0000-0000-0000DC5C0000}"/>
    <cellStyle name="Normal 51 2 5 3 2 3" xfId="30582" xr:uid="{00000000-0005-0000-0000-0000DD5C0000}"/>
    <cellStyle name="Normal 51 2 5 3 3" xfId="10464" xr:uid="{00000000-0005-0000-0000-0000DE5C0000}"/>
    <cellStyle name="Normal 51 2 5 3 3 2" xfId="40798" xr:uid="{00000000-0005-0000-0000-0000DF5C0000}"/>
    <cellStyle name="Normal 51 2 5 3 3 3" xfId="25565" xr:uid="{00000000-0005-0000-0000-0000E05C0000}"/>
    <cellStyle name="Normal 51 2 5 3 4" xfId="35785" xr:uid="{00000000-0005-0000-0000-0000E15C0000}"/>
    <cellStyle name="Normal 51 2 5 3 5" xfId="20552" xr:uid="{00000000-0005-0000-0000-0000E25C0000}"/>
    <cellStyle name="Normal 51 2 5 4" xfId="12142" xr:uid="{00000000-0005-0000-0000-0000E35C0000}"/>
    <cellStyle name="Normal 51 2 5 4 2" xfId="42473" xr:uid="{00000000-0005-0000-0000-0000E45C0000}"/>
    <cellStyle name="Normal 51 2 5 4 3" xfId="27240" xr:uid="{00000000-0005-0000-0000-0000E55C0000}"/>
    <cellStyle name="Normal 51 2 5 5" xfId="7121" xr:uid="{00000000-0005-0000-0000-0000E65C0000}"/>
    <cellStyle name="Normal 51 2 5 5 2" xfId="37456" xr:uid="{00000000-0005-0000-0000-0000E75C0000}"/>
    <cellStyle name="Normal 51 2 5 5 3" xfId="22223" xr:uid="{00000000-0005-0000-0000-0000E85C0000}"/>
    <cellStyle name="Normal 51 2 5 6" xfId="32444" xr:uid="{00000000-0005-0000-0000-0000E95C0000}"/>
    <cellStyle name="Normal 51 2 5 7" xfId="17210" xr:uid="{00000000-0005-0000-0000-0000EA5C0000}"/>
    <cellStyle name="Normal 51 2 6" xfId="2903" xr:uid="{00000000-0005-0000-0000-0000EB5C0000}"/>
    <cellStyle name="Normal 51 2 6 2" xfId="12977" xr:uid="{00000000-0005-0000-0000-0000EC5C0000}"/>
    <cellStyle name="Normal 51 2 6 2 2" xfId="43308" xr:uid="{00000000-0005-0000-0000-0000ED5C0000}"/>
    <cellStyle name="Normal 51 2 6 2 3" xfId="28075" xr:uid="{00000000-0005-0000-0000-0000EE5C0000}"/>
    <cellStyle name="Normal 51 2 6 3" xfId="7957" xr:uid="{00000000-0005-0000-0000-0000EF5C0000}"/>
    <cellStyle name="Normal 51 2 6 3 2" xfId="38291" xr:uid="{00000000-0005-0000-0000-0000F05C0000}"/>
    <cellStyle name="Normal 51 2 6 3 3" xfId="23058" xr:uid="{00000000-0005-0000-0000-0000F15C0000}"/>
    <cellStyle name="Normal 51 2 6 4" xfId="33278" xr:uid="{00000000-0005-0000-0000-0000F25C0000}"/>
    <cellStyle name="Normal 51 2 6 5" xfId="18045" xr:uid="{00000000-0005-0000-0000-0000F35C0000}"/>
    <cellStyle name="Normal 51 2 7" xfId="4596" xr:uid="{00000000-0005-0000-0000-0000F45C0000}"/>
    <cellStyle name="Normal 51 2 7 2" xfId="14648" xr:uid="{00000000-0005-0000-0000-0000F55C0000}"/>
    <cellStyle name="Normal 51 2 7 2 2" xfId="44979" xr:uid="{00000000-0005-0000-0000-0000F65C0000}"/>
    <cellStyle name="Normal 51 2 7 2 3" xfId="29746" xr:uid="{00000000-0005-0000-0000-0000F75C0000}"/>
    <cellStyle name="Normal 51 2 7 3" xfId="9628" xr:uid="{00000000-0005-0000-0000-0000F85C0000}"/>
    <cellStyle name="Normal 51 2 7 3 2" xfId="39962" xr:uid="{00000000-0005-0000-0000-0000F95C0000}"/>
    <cellStyle name="Normal 51 2 7 3 3" xfId="24729" xr:uid="{00000000-0005-0000-0000-0000FA5C0000}"/>
    <cellStyle name="Normal 51 2 7 4" xfId="34949" xr:uid="{00000000-0005-0000-0000-0000FB5C0000}"/>
    <cellStyle name="Normal 51 2 7 5" xfId="19716" xr:uid="{00000000-0005-0000-0000-0000FC5C0000}"/>
    <cellStyle name="Normal 51 2 8" xfId="11306" xr:uid="{00000000-0005-0000-0000-0000FD5C0000}"/>
    <cellStyle name="Normal 51 2 8 2" xfId="41637" xr:uid="{00000000-0005-0000-0000-0000FE5C0000}"/>
    <cellStyle name="Normal 51 2 8 3" xfId="26404" xr:uid="{00000000-0005-0000-0000-0000FF5C0000}"/>
    <cellStyle name="Normal 51 2 9" xfId="6285" xr:uid="{00000000-0005-0000-0000-0000005D0000}"/>
    <cellStyle name="Normal 51 2 9 2" xfId="36620" xr:uid="{00000000-0005-0000-0000-0000015D0000}"/>
    <cellStyle name="Normal 51 2 9 3" xfId="21387" xr:uid="{00000000-0005-0000-0000-0000025D0000}"/>
    <cellStyle name="Normal 51 3" xfId="1249" xr:uid="{00000000-0005-0000-0000-0000035D0000}"/>
    <cellStyle name="Normal 51 3 10" xfId="16426" xr:uid="{00000000-0005-0000-0000-0000045D0000}"/>
    <cellStyle name="Normal 51 3 2" xfId="1468" xr:uid="{00000000-0005-0000-0000-0000055D0000}"/>
    <cellStyle name="Normal 51 3 2 2" xfId="1889" xr:uid="{00000000-0005-0000-0000-0000065D0000}"/>
    <cellStyle name="Normal 51 3 2 2 2" xfId="2728" xr:uid="{00000000-0005-0000-0000-0000075D0000}"/>
    <cellStyle name="Normal 51 3 2 2 2 2" xfId="4418" xr:uid="{00000000-0005-0000-0000-0000085D0000}"/>
    <cellStyle name="Normal 51 3 2 2 2 2 2" xfId="14491" xr:uid="{00000000-0005-0000-0000-0000095D0000}"/>
    <cellStyle name="Normal 51 3 2 2 2 2 2 2" xfId="44822" xr:uid="{00000000-0005-0000-0000-00000A5D0000}"/>
    <cellStyle name="Normal 51 3 2 2 2 2 2 3" xfId="29589" xr:uid="{00000000-0005-0000-0000-00000B5D0000}"/>
    <cellStyle name="Normal 51 3 2 2 2 2 3" xfId="9471" xr:uid="{00000000-0005-0000-0000-00000C5D0000}"/>
    <cellStyle name="Normal 51 3 2 2 2 2 3 2" xfId="39805" xr:uid="{00000000-0005-0000-0000-00000D5D0000}"/>
    <cellStyle name="Normal 51 3 2 2 2 2 3 3" xfId="24572" xr:uid="{00000000-0005-0000-0000-00000E5D0000}"/>
    <cellStyle name="Normal 51 3 2 2 2 2 4" xfId="34792" xr:uid="{00000000-0005-0000-0000-00000F5D0000}"/>
    <cellStyle name="Normal 51 3 2 2 2 2 5" xfId="19559" xr:uid="{00000000-0005-0000-0000-0000105D0000}"/>
    <cellStyle name="Normal 51 3 2 2 2 3" xfId="6110" xr:uid="{00000000-0005-0000-0000-0000115D0000}"/>
    <cellStyle name="Normal 51 3 2 2 2 3 2" xfId="16162" xr:uid="{00000000-0005-0000-0000-0000125D0000}"/>
    <cellStyle name="Normal 51 3 2 2 2 3 2 2" xfId="46493" xr:uid="{00000000-0005-0000-0000-0000135D0000}"/>
    <cellStyle name="Normal 51 3 2 2 2 3 2 3" xfId="31260" xr:uid="{00000000-0005-0000-0000-0000145D0000}"/>
    <cellStyle name="Normal 51 3 2 2 2 3 3" xfId="11142" xr:uid="{00000000-0005-0000-0000-0000155D0000}"/>
    <cellStyle name="Normal 51 3 2 2 2 3 3 2" xfId="41476" xr:uid="{00000000-0005-0000-0000-0000165D0000}"/>
    <cellStyle name="Normal 51 3 2 2 2 3 3 3" xfId="26243" xr:uid="{00000000-0005-0000-0000-0000175D0000}"/>
    <cellStyle name="Normal 51 3 2 2 2 3 4" xfId="36463" xr:uid="{00000000-0005-0000-0000-0000185D0000}"/>
    <cellStyle name="Normal 51 3 2 2 2 3 5" xfId="21230" xr:uid="{00000000-0005-0000-0000-0000195D0000}"/>
    <cellStyle name="Normal 51 3 2 2 2 4" xfId="12820" xr:uid="{00000000-0005-0000-0000-00001A5D0000}"/>
    <cellStyle name="Normal 51 3 2 2 2 4 2" xfId="43151" xr:uid="{00000000-0005-0000-0000-00001B5D0000}"/>
    <cellStyle name="Normal 51 3 2 2 2 4 3" xfId="27918" xr:uid="{00000000-0005-0000-0000-00001C5D0000}"/>
    <cellStyle name="Normal 51 3 2 2 2 5" xfId="7799" xr:uid="{00000000-0005-0000-0000-00001D5D0000}"/>
    <cellStyle name="Normal 51 3 2 2 2 5 2" xfId="38134" xr:uid="{00000000-0005-0000-0000-00001E5D0000}"/>
    <cellStyle name="Normal 51 3 2 2 2 5 3" xfId="22901" xr:uid="{00000000-0005-0000-0000-00001F5D0000}"/>
    <cellStyle name="Normal 51 3 2 2 2 6" xfId="33122" xr:uid="{00000000-0005-0000-0000-0000205D0000}"/>
    <cellStyle name="Normal 51 3 2 2 2 7" xfId="17888" xr:uid="{00000000-0005-0000-0000-0000215D0000}"/>
    <cellStyle name="Normal 51 3 2 2 3" xfId="3581" xr:uid="{00000000-0005-0000-0000-0000225D0000}"/>
    <cellStyle name="Normal 51 3 2 2 3 2" xfId="13655" xr:uid="{00000000-0005-0000-0000-0000235D0000}"/>
    <cellStyle name="Normal 51 3 2 2 3 2 2" xfId="43986" xr:uid="{00000000-0005-0000-0000-0000245D0000}"/>
    <cellStyle name="Normal 51 3 2 2 3 2 3" xfId="28753" xr:uid="{00000000-0005-0000-0000-0000255D0000}"/>
    <cellStyle name="Normal 51 3 2 2 3 3" xfId="8635" xr:uid="{00000000-0005-0000-0000-0000265D0000}"/>
    <cellStyle name="Normal 51 3 2 2 3 3 2" xfId="38969" xr:uid="{00000000-0005-0000-0000-0000275D0000}"/>
    <cellStyle name="Normal 51 3 2 2 3 3 3" xfId="23736" xr:uid="{00000000-0005-0000-0000-0000285D0000}"/>
    <cellStyle name="Normal 51 3 2 2 3 4" xfId="33956" xr:uid="{00000000-0005-0000-0000-0000295D0000}"/>
    <cellStyle name="Normal 51 3 2 2 3 5" xfId="18723" xr:uid="{00000000-0005-0000-0000-00002A5D0000}"/>
    <cellStyle name="Normal 51 3 2 2 4" xfId="5274" xr:uid="{00000000-0005-0000-0000-00002B5D0000}"/>
    <cellStyle name="Normal 51 3 2 2 4 2" xfId="15326" xr:uid="{00000000-0005-0000-0000-00002C5D0000}"/>
    <cellStyle name="Normal 51 3 2 2 4 2 2" xfId="45657" xr:uid="{00000000-0005-0000-0000-00002D5D0000}"/>
    <cellStyle name="Normal 51 3 2 2 4 2 3" xfId="30424" xr:uid="{00000000-0005-0000-0000-00002E5D0000}"/>
    <cellStyle name="Normal 51 3 2 2 4 3" xfId="10306" xr:uid="{00000000-0005-0000-0000-00002F5D0000}"/>
    <cellStyle name="Normal 51 3 2 2 4 3 2" xfId="40640" xr:uid="{00000000-0005-0000-0000-0000305D0000}"/>
    <cellStyle name="Normal 51 3 2 2 4 3 3" xfId="25407" xr:uid="{00000000-0005-0000-0000-0000315D0000}"/>
    <cellStyle name="Normal 51 3 2 2 4 4" xfId="35627" xr:uid="{00000000-0005-0000-0000-0000325D0000}"/>
    <cellStyle name="Normal 51 3 2 2 4 5" xfId="20394" xr:uid="{00000000-0005-0000-0000-0000335D0000}"/>
    <cellStyle name="Normal 51 3 2 2 5" xfId="11984" xr:uid="{00000000-0005-0000-0000-0000345D0000}"/>
    <cellStyle name="Normal 51 3 2 2 5 2" xfId="42315" xr:uid="{00000000-0005-0000-0000-0000355D0000}"/>
    <cellStyle name="Normal 51 3 2 2 5 3" xfId="27082" xr:uid="{00000000-0005-0000-0000-0000365D0000}"/>
    <cellStyle name="Normal 51 3 2 2 6" xfId="6963" xr:uid="{00000000-0005-0000-0000-0000375D0000}"/>
    <cellStyle name="Normal 51 3 2 2 6 2" xfId="37298" xr:uid="{00000000-0005-0000-0000-0000385D0000}"/>
    <cellStyle name="Normal 51 3 2 2 6 3" xfId="22065" xr:uid="{00000000-0005-0000-0000-0000395D0000}"/>
    <cellStyle name="Normal 51 3 2 2 7" xfId="32286" xr:uid="{00000000-0005-0000-0000-00003A5D0000}"/>
    <cellStyle name="Normal 51 3 2 2 8" xfId="17052" xr:uid="{00000000-0005-0000-0000-00003B5D0000}"/>
    <cellStyle name="Normal 51 3 2 3" xfId="2310" xr:uid="{00000000-0005-0000-0000-00003C5D0000}"/>
    <cellStyle name="Normal 51 3 2 3 2" xfId="4000" xr:uid="{00000000-0005-0000-0000-00003D5D0000}"/>
    <cellStyle name="Normal 51 3 2 3 2 2" xfId="14073" xr:uid="{00000000-0005-0000-0000-00003E5D0000}"/>
    <cellStyle name="Normal 51 3 2 3 2 2 2" xfId="44404" xr:uid="{00000000-0005-0000-0000-00003F5D0000}"/>
    <cellStyle name="Normal 51 3 2 3 2 2 3" xfId="29171" xr:uid="{00000000-0005-0000-0000-0000405D0000}"/>
    <cellStyle name="Normal 51 3 2 3 2 3" xfId="9053" xr:uid="{00000000-0005-0000-0000-0000415D0000}"/>
    <cellStyle name="Normal 51 3 2 3 2 3 2" xfId="39387" xr:uid="{00000000-0005-0000-0000-0000425D0000}"/>
    <cellStyle name="Normal 51 3 2 3 2 3 3" xfId="24154" xr:uid="{00000000-0005-0000-0000-0000435D0000}"/>
    <cellStyle name="Normal 51 3 2 3 2 4" xfId="34374" xr:uid="{00000000-0005-0000-0000-0000445D0000}"/>
    <cellStyle name="Normal 51 3 2 3 2 5" xfId="19141" xr:uid="{00000000-0005-0000-0000-0000455D0000}"/>
    <cellStyle name="Normal 51 3 2 3 3" xfId="5692" xr:uid="{00000000-0005-0000-0000-0000465D0000}"/>
    <cellStyle name="Normal 51 3 2 3 3 2" xfId="15744" xr:uid="{00000000-0005-0000-0000-0000475D0000}"/>
    <cellStyle name="Normal 51 3 2 3 3 2 2" xfId="46075" xr:uid="{00000000-0005-0000-0000-0000485D0000}"/>
    <cellStyle name="Normal 51 3 2 3 3 2 3" xfId="30842" xr:uid="{00000000-0005-0000-0000-0000495D0000}"/>
    <cellStyle name="Normal 51 3 2 3 3 3" xfId="10724" xr:uid="{00000000-0005-0000-0000-00004A5D0000}"/>
    <cellStyle name="Normal 51 3 2 3 3 3 2" xfId="41058" xr:uid="{00000000-0005-0000-0000-00004B5D0000}"/>
    <cellStyle name="Normal 51 3 2 3 3 3 3" xfId="25825" xr:uid="{00000000-0005-0000-0000-00004C5D0000}"/>
    <cellStyle name="Normal 51 3 2 3 3 4" xfId="36045" xr:uid="{00000000-0005-0000-0000-00004D5D0000}"/>
    <cellStyle name="Normal 51 3 2 3 3 5" xfId="20812" xr:uid="{00000000-0005-0000-0000-00004E5D0000}"/>
    <cellStyle name="Normal 51 3 2 3 4" xfId="12402" xr:uid="{00000000-0005-0000-0000-00004F5D0000}"/>
    <cellStyle name="Normal 51 3 2 3 4 2" xfId="42733" xr:uid="{00000000-0005-0000-0000-0000505D0000}"/>
    <cellStyle name="Normal 51 3 2 3 4 3" xfId="27500" xr:uid="{00000000-0005-0000-0000-0000515D0000}"/>
    <cellStyle name="Normal 51 3 2 3 5" xfId="7381" xr:uid="{00000000-0005-0000-0000-0000525D0000}"/>
    <cellStyle name="Normal 51 3 2 3 5 2" xfId="37716" xr:uid="{00000000-0005-0000-0000-0000535D0000}"/>
    <cellStyle name="Normal 51 3 2 3 5 3" xfId="22483" xr:uid="{00000000-0005-0000-0000-0000545D0000}"/>
    <cellStyle name="Normal 51 3 2 3 6" xfId="32704" xr:uid="{00000000-0005-0000-0000-0000555D0000}"/>
    <cellStyle name="Normal 51 3 2 3 7" xfId="17470" xr:uid="{00000000-0005-0000-0000-0000565D0000}"/>
    <cellStyle name="Normal 51 3 2 4" xfId="3163" xr:uid="{00000000-0005-0000-0000-0000575D0000}"/>
    <cellStyle name="Normal 51 3 2 4 2" xfId="13237" xr:uid="{00000000-0005-0000-0000-0000585D0000}"/>
    <cellStyle name="Normal 51 3 2 4 2 2" xfId="43568" xr:uid="{00000000-0005-0000-0000-0000595D0000}"/>
    <cellStyle name="Normal 51 3 2 4 2 3" xfId="28335" xr:uid="{00000000-0005-0000-0000-00005A5D0000}"/>
    <cellStyle name="Normal 51 3 2 4 3" xfId="8217" xr:uid="{00000000-0005-0000-0000-00005B5D0000}"/>
    <cellStyle name="Normal 51 3 2 4 3 2" xfId="38551" xr:uid="{00000000-0005-0000-0000-00005C5D0000}"/>
    <cellStyle name="Normal 51 3 2 4 3 3" xfId="23318" xr:uid="{00000000-0005-0000-0000-00005D5D0000}"/>
    <cellStyle name="Normal 51 3 2 4 4" xfId="33538" xr:uid="{00000000-0005-0000-0000-00005E5D0000}"/>
    <cellStyle name="Normal 51 3 2 4 5" xfId="18305" xr:uid="{00000000-0005-0000-0000-00005F5D0000}"/>
    <cellStyle name="Normal 51 3 2 5" xfId="4856" xr:uid="{00000000-0005-0000-0000-0000605D0000}"/>
    <cellStyle name="Normal 51 3 2 5 2" xfId="14908" xr:uid="{00000000-0005-0000-0000-0000615D0000}"/>
    <cellStyle name="Normal 51 3 2 5 2 2" xfId="45239" xr:uid="{00000000-0005-0000-0000-0000625D0000}"/>
    <cellStyle name="Normal 51 3 2 5 2 3" xfId="30006" xr:uid="{00000000-0005-0000-0000-0000635D0000}"/>
    <cellStyle name="Normal 51 3 2 5 3" xfId="9888" xr:uid="{00000000-0005-0000-0000-0000645D0000}"/>
    <cellStyle name="Normal 51 3 2 5 3 2" xfId="40222" xr:uid="{00000000-0005-0000-0000-0000655D0000}"/>
    <cellStyle name="Normal 51 3 2 5 3 3" xfId="24989" xr:uid="{00000000-0005-0000-0000-0000665D0000}"/>
    <cellStyle name="Normal 51 3 2 5 4" xfId="35209" xr:uid="{00000000-0005-0000-0000-0000675D0000}"/>
    <cellStyle name="Normal 51 3 2 5 5" xfId="19976" xr:uid="{00000000-0005-0000-0000-0000685D0000}"/>
    <cellStyle name="Normal 51 3 2 6" xfId="11566" xr:uid="{00000000-0005-0000-0000-0000695D0000}"/>
    <cellStyle name="Normal 51 3 2 6 2" xfId="41897" xr:uid="{00000000-0005-0000-0000-00006A5D0000}"/>
    <cellStyle name="Normal 51 3 2 6 3" xfId="26664" xr:uid="{00000000-0005-0000-0000-00006B5D0000}"/>
    <cellStyle name="Normal 51 3 2 7" xfId="6545" xr:uid="{00000000-0005-0000-0000-00006C5D0000}"/>
    <cellStyle name="Normal 51 3 2 7 2" xfId="36880" xr:uid="{00000000-0005-0000-0000-00006D5D0000}"/>
    <cellStyle name="Normal 51 3 2 7 3" xfId="21647" xr:uid="{00000000-0005-0000-0000-00006E5D0000}"/>
    <cellStyle name="Normal 51 3 2 8" xfId="31868" xr:uid="{00000000-0005-0000-0000-00006F5D0000}"/>
    <cellStyle name="Normal 51 3 2 9" xfId="16634" xr:uid="{00000000-0005-0000-0000-0000705D0000}"/>
    <cellStyle name="Normal 51 3 3" xfId="1681" xr:uid="{00000000-0005-0000-0000-0000715D0000}"/>
    <cellStyle name="Normal 51 3 3 2" xfId="2520" xr:uid="{00000000-0005-0000-0000-0000725D0000}"/>
    <cellStyle name="Normal 51 3 3 2 2" xfId="4210" xr:uid="{00000000-0005-0000-0000-0000735D0000}"/>
    <cellStyle name="Normal 51 3 3 2 2 2" xfId="14283" xr:uid="{00000000-0005-0000-0000-0000745D0000}"/>
    <cellStyle name="Normal 51 3 3 2 2 2 2" xfId="44614" xr:uid="{00000000-0005-0000-0000-0000755D0000}"/>
    <cellStyle name="Normal 51 3 3 2 2 2 3" xfId="29381" xr:uid="{00000000-0005-0000-0000-0000765D0000}"/>
    <cellStyle name="Normal 51 3 3 2 2 3" xfId="9263" xr:uid="{00000000-0005-0000-0000-0000775D0000}"/>
    <cellStyle name="Normal 51 3 3 2 2 3 2" xfId="39597" xr:uid="{00000000-0005-0000-0000-0000785D0000}"/>
    <cellStyle name="Normal 51 3 3 2 2 3 3" xfId="24364" xr:uid="{00000000-0005-0000-0000-0000795D0000}"/>
    <cellStyle name="Normal 51 3 3 2 2 4" xfId="34584" xr:uid="{00000000-0005-0000-0000-00007A5D0000}"/>
    <cellStyle name="Normal 51 3 3 2 2 5" xfId="19351" xr:uid="{00000000-0005-0000-0000-00007B5D0000}"/>
    <cellStyle name="Normal 51 3 3 2 3" xfId="5902" xr:uid="{00000000-0005-0000-0000-00007C5D0000}"/>
    <cellStyle name="Normal 51 3 3 2 3 2" xfId="15954" xr:uid="{00000000-0005-0000-0000-00007D5D0000}"/>
    <cellStyle name="Normal 51 3 3 2 3 2 2" xfId="46285" xr:uid="{00000000-0005-0000-0000-00007E5D0000}"/>
    <cellStyle name="Normal 51 3 3 2 3 2 3" xfId="31052" xr:uid="{00000000-0005-0000-0000-00007F5D0000}"/>
    <cellStyle name="Normal 51 3 3 2 3 3" xfId="10934" xr:uid="{00000000-0005-0000-0000-0000805D0000}"/>
    <cellStyle name="Normal 51 3 3 2 3 3 2" xfId="41268" xr:uid="{00000000-0005-0000-0000-0000815D0000}"/>
    <cellStyle name="Normal 51 3 3 2 3 3 3" xfId="26035" xr:uid="{00000000-0005-0000-0000-0000825D0000}"/>
    <cellStyle name="Normal 51 3 3 2 3 4" xfId="36255" xr:uid="{00000000-0005-0000-0000-0000835D0000}"/>
    <cellStyle name="Normal 51 3 3 2 3 5" xfId="21022" xr:uid="{00000000-0005-0000-0000-0000845D0000}"/>
    <cellStyle name="Normal 51 3 3 2 4" xfId="12612" xr:uid="{00000000-0005-0000-0000-0000855D0000}"/>
    <cellStyle name="Normal 51 3 3 2 4 2" xfId="42943" xr:uid="{00000000-0005-0000-0000-0000865D0000}"/>
    <cellStyle name="Normal 51 3 3 2 4 3" xfId="27710" xr:uid="{00000000-0005-0000-0000-0000875D0000}"/>
    <cellStyle name="Normal 51 3 3 2 5" xfId="7591" xr:uid="{00000000-0005-0000-0000-0000885D0000}"/>
    <cellStyle name="Normal 51 3 3 2 5 2" xfId="37926" xr:uid="{00000000-0005-0000-0000-0000895D0000}"/>
    <cellStyle name="Normal 51 3 3 2 5 3" xfId="22693" xr:uid="{00000000-0005-0000-0000-00008A5D0000}"/>
    <cellStyle name="Normal 51 3 3 2 6" xfId="32914" xr:uid="{00000000-0005-0000-0000-00008B5D0000}"/>
    <cellStyle name="Normal 51 3 3 2 7" xfId="17680" xr:uid="{00000000-0005-0000-0000-00008C5D0000}"/>
    <cellStyle name="Normal 51 3 3 3" xfId="3373" xr:uid="{00000000-0005-0000-0000-00008D5D0000}"/>
    <cellStyle name="Normal 51 3 3 3 2" xfId="13447" xr:uid="{00000000-0005-0000-0000-00008E5D0000}"/>
    <cellStyle name="Normal 51 3 3 3 2 2" xfId="43778" xr:uid="{00000000-0005-0000-0000-00008F5D0000}"/>
    <cellStyle name="Normal 51 3 3 3 2 3" xfId="28545" xr:uid="{00000000-0005-0000-0000-0000905D0000}"/>
    <cellStyle name="Normal 51 3 3 3 3" xfId="8427" xr:uid="{00000000-0005-0000-0000-0000915D0000}"/>
    <cellStyle name="Normal 51 3 3 3 3 2" xfId="38761" xr:uid="{00000000-0005-0000-0000-0000925D0000}"/>
    <cellStyle name="Normal 51 3 3 3 3 3" xfId="23528" xr:uid="{00000000-0005-0000-0000-0000935D0000}"/>
    <cellStyle name="Normal 51 3 3 3 4" xfId="33748" xr:uid="{00000000-0005-0000-0000-0000945D0000}"/>
    <cellStyle name="Normal 51 3 3 3 5" xfId="18515" xr:uid="{00000000-0005-0000-0000-0000955D0000}"/>
    <cellStyle name="Normal 51 3 3 4" xfId="5066" xr:uid="{00000000-0005-0000-0000-0000965D0000}"/>
    <cellStyle name="Normal 51 3 3 4 2" xfId="15118" xr:uid="{00000000-0005-0000-0000-0000975D0000}"/>
    <cellStyle name="Normal 51 3 3 4 2 2" xfId="45449" xr:uid="{00000000-0005-0000-0000-0000985D0000}"/>
    <cellStyle name="Normal 51 3 3 4 2 3" xfId="30216" xr:uid="{00000000-0005-0000-0000-0000995D0000}"/>
    <cellStyle name="Normal 51 3 3 4 3" xfId="10098" xr:uid="{00000000-0005-0000-0000-00009A5D0000}"/>
    <cellStyle name="Normal 51 3 3 4 3 2" xfId="40432" xr:uid="{00000000-0005-0000-0000-00009B5D0000}"/>
    <cellStyle name="Normal 51 3 3 4 3 3" xfId="25199" xr:uid="{00000000-0005-0000-0000-00009C5D0000}"/>
    <cellStyle name="Normal 51 3 3 4 4" xfId="35419" xr:uid="{00000000-0005-0000-0000-00009D5D0000}"/>
    <cellStyle name="Normal 51 3 3 4 5" xfId="20186" xr:uid="{00000000-0005-0000-0000-00009E5D0000}"/>
    <cellStyle name="Normal 51 3 3 5" xfId="11776" xr:uid="{00000000-0005-0000-0000-00009F5D0000}"/>
    <cellStyle name="Normal 51 3 3 5 2" xfId="42107" xr:uid="{00000000-0005-0000-0000-0000A05D0000}"/>
    <cellStyle name="Normal 51 3 3 5 3" xfId="26874" xr:uid="{00000000-0005-0000-0000-0000A15D0000}"/>
    <cellStyle name="Normal 51 3 3 6" xfId="6755" xr:uid="{00000000-0005-0000-0000-0000A25D0000}"/>
    <cellStyle name="Normal 51 3 3 6 2" xfId="37090" xr:uid="{00000000-0005-0000-0000-0000A35D0000}"/>
    <cellStyle name="Normal 51 3 3 6 3" xfId="21857" xr:uid="{00000000-0005-0000-0000-0000A45D0000}"/>
    <cellStyle name="Normal 51 3 3 7" xfId="32078" xr:uid="{00000000-0005-0000-0000-0000A55D0000}"/>
    <cellStyle name="Normal 51 3 3 8" xfId="16844" xr:uid="{00000000-0005-0000-0000-0000A65D0000}"/>
    <cellStyle name="Normal 51 3 4" xfId="2102" xr:uid="{00000000-0005-0000-0000-0000A75D0000}"/>
    <cellStyle name="Normal 51 3 4 2" xfId="3792" xr:uid="{00000000-0005-0000-0000-0000A85D0000}"/>
    <cellStyle name="Normal 51 3 4 2 2" xfId="13865" xr:uid="{00000000-0005-0000-0000-0000A95D0000}"/>
    <cellStyle name="Normal 51 3 4 2 2 2" xfId="44196" xr:uid="{00000000-0005-0000-0000-0000AA5D0000}"/>
    <cellStyle name="Normal 51 3 4 2 2 3" xfId="28963" xr:uid="{00000000-0005-0000-0000-0000AB5D0000}"/>
    <cellStyle name="Normal 51 3 4 2 3" xfId="8845" xr:uid="{00000000-0005-0000-0000-0000AC5D0000}"/>
    <cellStyle name="Normal 51 3 4 2 3 2" xfId="39179" xr:uid="{00000000-0005-0000-0000-0000AD5D0000}"/>
    <cellStyle name="Normal 51 3 4 2 3 3" xfId="23946" xr:uid="{00000000-0005-0000-0000-0000AE5D0000}"/>
    <cellStyle name="Normal 51 3 4 2 4" xfId="34166" xr:uid="{00000000-0005-0000-0000-0000AF5D0000}"/>
    <cellStyle name="Normal 51 3 4 2 5" xfId="18933" xr:uid="{00000000-0005-0000-0000-0000B05D0000}"/>
    <cellStyle name="Normal 51 3 4 3" xfId="5484" xr:uid="{00000000-0005-0000-0000-0000B15D0000}"/>
    <cellStyle name="Normal 51 3 4 3 2" xfId="15536" xr:uid="{00000000-0005-0000-0000-0000B25D0000}"/>
    <cellStyle name="Normal 51 3 4 3 2 2" xfId="45867" xr:uid="{00000000-0005-0000-0000-0000B35D0000}"/>
    <cellStyle name="Normal 51 3 4 3 2 3" xfId="30634" xr:uid="{00000000-0005-0000-0000-0000B45D0000}"/>
    <cellStyle name="Normal 51 3 4 3 3" xfId="10516" xr:uid="{00000000-0005-0000-0000-0000B55D0000}"/>
    <cellStyle name="Normal 51 3 4 3 3 2" xfId="40850" xr:uid="{00000000-0005-0000-0000-0000B65D0000}"/>
    <cellStyle name="Normal 51 3 4 3 3 3" xfId="25617" xr:uid="{00000000-0005-0000-0000-0000B75D0000}"/>
    <cellStyle name="Normal 51 3 4 3 4" xfId="35837" xr:uid="{00000000-0005-0000-0000-0000B85D0000}"/>
    <cellStyle name="Normal 51 3 4 3 5" xfId="20604" xr:uid="{00000000-0005-0000-0000-0000B95D0000}"/>
    <cellStyle name="Normal 51 3 4 4" xfId="12194" xr:uid="{00000000-0005-0000-0000-0000BA5D0000}"/>
    <cellStyle name="Normal 51 3 4 4 2" xfId="42525" xr:uid="{00000000-0005-0000-0000-0000BB5D0000}"/>
    <cellStyle name="Normal 51 3 4 4 3" xfId="27292" xr:uid="{00000000-0005-0000-0000-0000BC5D0000}"/>
    <cellStyle name="Normal 51 3 4 5" xfId="7173" xr:uid="{00000000-0005-0000-0000-0000BD5D0000}"/>
    <cellStyle name="Normal 51 3 4 5 2" xfId="37508" xr:uid="{00000000-0005-0000-0000-0000BE5D0000}"/>
    <cellStyle name="Normal 51 3 4 5 3" xfId="22275" xr:uid="{00000000-0005-0000-0000-0000BF5D0000}"/>
    <cellStyle name="Normal 51 3 4 6" xfId="32496" xr:uid="{00000000-0005-0000-0000-0000C05D0000}"/>
    <cellStyle name="Normal 51 3 4 7" xfId="17262" xr:uid="{00000000-0005-0000-0000-0000C15D0000}"/>
    <cellStyle name="Normal 51 3 5" xfId="2955" xr:uid="{00000000-0005-0000-0000-0000C25D0000}"/>
    <cellStyle name="Normal 51 3 5 2" xfId="13029" xr:uid="{00000000-0005-0000-0000-0000C35D0000}"/>
    <cellStyle name="Normal 51 3 5 2 2" xfId="43360" xr:uid="{00000000-0005-0000-0000-0000C45D0000}"/>
    <cellStyle name="Normal 51 3 5 2 3" xfId="28127" xr:uid="{00000000-0005-0000-0000-0000C55D0000}"/>
    <cellStyle name="Normal 51 3 5 3" xfId="8009" xr:uid="{00000000-0005-0000-0000-0000C65D0000}"/>
    <cellStyle name="Normal 51 3 5 3 2" xfId="38343" xr:uid="{00000000-0005-0000-0000-0000C75D0000}"/>
    <cellStyle name="Normal 51 3 5 3 3" xfId="23110" xr:uid="{00000000-0005-0000-0000-0000C85D0000}"/>
    <cellStyle name="Normal 51 3 5 4" xfId="33330" xr:uid="{00000000-0005-0000-0000-0000C95D0000}"/>
    <cellStyle name="Normal 51 3 5 5" xfId="18097" xr:uid="{00000000-0005-0000-0000-0000CA5D0000}"/>
    <cellStyle name="Normal 51 3 6" xfId="4648" xr:uid="{00000000-0005-0000-0000-0000CB5D0000}"/>
    <cellStyle name="Normal 51 3 6 2" xfId="14700" xr:uid="{00000000-0005-0000-0000-0000CC5D0000}"/>
    <cellStyle name="Normal 51 3 6 2 2" xfId="45031" xr:uid="{00000000-0005-0000-0000-0000CD5D0000}"/>
    <cellStyle name="Normal 51 3 6 2 3" xfId="29798" xr:uid="{00000000-0005-0000-0000-0000CE5D0000}"/>
    <cellStyle name="Normal 51 3 6 3" xfId="9680" xr:uid="{00000000-0005-0000-0000-0000CF5D0000}"/>
    <cellStyle name="Normal 51 3 6 3 2" xfId="40014" xr:uid="{00000000-0005-0000-0000-0000D05D0000}"/>
    <cellStyle name="Normal 51 3 6 3 3" xfId="24781" xr:uid="{00000000-0005-0000-0000-0000D15D0000}"/>
    <cellStyle name="Normal 51 3 6 4" xfId="35001" xr:uid="{00000000-0005-0000-0000-0000D25D0000}"/>
    <cellStyle name="Normal 51 3 6 5" xfId="19768" xr:uid="{00000000-0005-0000-0000-0000D35D0000}"/>
    <cellStyle name="Normal 51 3 7" xfId="11358" xr:uid="{00000000-0005-0000-0000-0000D45D0000}"/>
    <cellStyle name="Normal 51 3 7 2" xfId="41689" xr:uid="{00000000-0005-0000-0000-0000D55D0000}"/>
    <cellStyle name="Normal 51 3 7 3" xfId="26456" xr:uid="{00000000-0005-0000-0000-0000D65D0000}"/>
    <cellStyle name="Normal 51 3 8" xfId="6337" xr:uid="{00000000-0005-0000-0000-0000D75D0000}"/>
    <cellStyle name="Normal 51 3 8 2" xfId="36672" xr:uid="{00000000-0005-0000-0000-0000D85D0000}"/>
    <cellStyle name="Normal 51 3 8 3" xfId="21439" xr:uid="{00000000-0005-0000-0000-0000D95D0000}"/>
    <cellStyle name="Normal 51 3 9" xfId="31661" xr:uid="{00000000-0005-0000-0000-0000DA5D0000}"/>
    <cellStyle name="Normal 51 4" xfId="1362" xr:uid="{00000000-0005-0000-0000-0000DB5D0000}"/>
    <cellStyle name="Normal 51 4 2" xfId="1785" xr:uid="{00000000-0005-0000-0000-0000DC5D0000}"/>
    <cellStyle name="Normal 51 4 2 2" xfId="2624" xr:uid="{00000000-0005-0000-0000-0000DD5D0000}"/>
    <cellStyle name="Normal 51 4 2 2 2" xfId="4314" xr:uid="{00000000-0005-0000-0000-0000DE5D0000}"/>
    <cellStyle name="Normal 51 4 2 2 2 2" xfId="14387" xr:uid="{00000000-0005-0000-0000-0000DF5D0000}"/>
    <cellStyle name="Normal 51 4 2 2 2 2 2" xfId="44718" xr:uid="{00000000-0005-0000-0000-0000E05D0000}"/>
    <cellStyle name="Normal 51 4 2 2 2 2 3" xfId="29485" xr:uid="{00000000-0005-0000-0000-0000E15D0000}"/>
    <cellStyle name="Normal 51 4 2 2 2 3" xfId="9367" xr:uid="{00000000-0005-0000-0000-0000E25D0000}"/>
    <cellStyle name="Normal 51 4 2 2 2 3 2" xfId="39701" xr:uid="{00000000-0005-0000-0000-0000E35D0000}"/>
    <cellStyle name="Normal 51 4 2 2 2 3 3" xfId="24468" xr:uid="{00000000-0005-0000-0000-0000E45D0000}"/>
    <cellStyle name="Normal 51 4 2 2 2 4" xfId="34688" xr:uid="{00000000-0005-0000-0000-0000E55D0000}"/>
    <cellStyle name="Normal 51 4 2 2 2 5" xfId="19455" xr:uid="{00000000-0005-0000-0000-0000E65D0000}"/>
    <cellStyle name="Normal 51 4 2 2 3" xfId="6006" xr:uid="{00000000-0005-0000-0000-0000E75D0000}"/>
    <cellStyle name="Normal 51 4 2 2 3 2" xfId="16058" xr:uid="{00000000-0005-0000-0000-0000E85D0000}"/>
    <cellStyle name="Normal 51 4 2 2 3 2 2" xfId="46389" xr:uid="{00000000-0005-0000-0000-0000E95D0000}"/>
    <cellStyle name="Normal 51 4 2 2 3 2 3" xfId="31156" xr:uid="{00000000-0005-0000-0000-0000EA5D0000}"/>
    <cellStyle name="Normal 51 4 2 2 3 3" xfId="11038" xr:uid="{00000000-0005-0000-0000-0000EB5D0000}"/>
    <cellStyle name="Normal 51 4 2 2 3 3 2" xfId="41372" xr:uid="{00000000-0005-0000-0000-0000EC5D0000}"/>
    <cellStyle name="Normal 51 4 2 2 3 3 3" xfId="26139" xr:uid="{00000000-0005-0000-0000-0000ED5D0000}"/>
    <cellStyle name="Normal 51 4 2 2 3 4" xfId="36359" xr:uid="{00000000-0005-0000-0000-0000EE5D0000}"/>
    <cellStyle name="Normal 51 4 2 2 3 5" xfId="21126" xr:uid="{00000000-0005-0000-0000-0000EF5D0000}"/>
    <cellStyle name="Normal 51 4 2 2 4" xfId="12716" xr:uid="{00000000-0005-0000-0000-0000F05D0000}"/>
    <cellStyle name="Normal 51 4 2 2 4 2" xfId="43047" xr:uid="{00000000-0005-0000-0000-0000F15D0000}"/>
    <cellStyle name="Normal 51 4 2 2 4 3" xfId="27814" xr:uid="{00000000-0005-0000-0000-0000F25D0000}"/>
    <cellStyle name="Normal 51 4 2 2 5" xfId="7695" xr:uid="{00000000-0005-0000-0000-0000F35D0000}"/>
    <cellStyle name="Normal 51 4 2 2 5 2" xfId="38030" xr:uid="{00000000-0005-0000-0000-0000F45D0000}"/>
    <cellStyle name="Normal 51 4 2 2 5 3" xfId="22797" xr:uid="{00000000-0005-0000-0000-0000F55D0000}"/>
    <cellStyle name="Normal 51 4 2 2 6" xfId="33018" xr:uid="{00000000-0005-0000-0000-0000F65D0000}"/>
    <cellStyle name="Normal 51 4 2 2 7" xfId="17784" xr:uid="{00000000-0005-0000-0000-0000F75D0000}"/>
    <cellStyle name="Normal 51 4 2 3" xfId="3477" xr:uid="{00000000-0005-0000-0000-0000F85D0000}"/>
    <cellStyle name="Normal 51 4 2 3 2" xfId="13551" xr:uid="{00000000-0005-0000-0000-0000F95D0000}"/>
    <cellStyle name="Normal 51 4 2 3 2 2" xfId="43882" xr:uid="{00000000-0005-0000-0000-0000FA5D0000}"/>
    <cellStyle name="Normal 51 4 2 3 2 3" xfId="28649" xr:uid="{00000000-0005-0000-0000-0000FB5D0000}"/>
    <cellStyle name="Normal 51 4 2 3 3" xfId="8531" xr:uid="{00000000-0005-0000-0000-0000FC5D0000}"/>
    <cellStyle name="Normal 51 4 2 3 3 2" xfId="38865" xr:uid="{00000000-0005-0000-0000-0000FD5D0000}"/>
    <cellStyle name="Normal 51 4 2 3 3 3" xfId="23632" xr:uid="{00000000-0005-0000-0000-0000FE5D0000}"/>
    <cellStyle name="Normal 51 4 2 3 4" xfId="33852" xr:uid="{00000000-0005-0000-0000-0000FF5D0000}"/>
    <cellStyle name="Normal 51 4 2 3 5" xfId="18619" xr:uid="{00000000-0005-0000-0000-0000005E0000}"/>
    <cellStyle name="Normal 51 4 2 4" xfId="5170" xr:uid="{00000000-0005-0000-0000-0000015E0000}"/>
    <cellStyle name="Normal 51 4 2 4 2" xfId="15222" xr:uid="{00000000-0005-0000-0000-0000025E0000}"/>
    <cellStyle name="Normal 51 4 2 4 2 2" xfId="45553" xr:uid="{00000000-0005-0000-0000-0000035E0000}"/>
    <cellStyle name="Normal 51 4 2 4 2 3" xfId="30320" xr:uid="{00000000-0005-0000-0000-0000045E0000}"/>
    <cellStyle name="Normal 51 4 2 4 3" xfId="10202" xr:uid="{00000000-0005-0000-0000-0000055E0000}"/>
    <cellStyle name="Normal 51 4 2 4 3 2" xfId="40536" xr:uid="{00000000-0005-0000-0000-0000065E0000}"/>
    <cellStyle name="Normal 51 4 2 4 3 3" xfId="25303" xr:uid="{00000000-0005-0000-0000-0000075E0000}"/>
    <cellStyle name="Normal 51 4 2 4 4" xfId="35523" xr:uid="{00000000-0005-0000-0000-0000085E0000}"/>
    <cellStyle name="Normal 51 4 2 4 5" xfId="20290" xr:uid="{00000000-0005-0000-0000-0000095E0000}"/>
    <cellStyle name="Normal 51 4 2 5" xfId="11880" xr:uid="{00000000-0005-0000-0000-00000A5E0000}"/>
    <cellStyle name="Normal 51 4 2 5 2" xfId="42211" xr:uid="{00000000-0005-0000-0000-00000B5E0000}"/>
    <cellStyle name="Normal 51 4 2 5 3" xfId="26978" xr:uid="{00000000-0005-0000-0000-00000C5E0000}"/>
    <cellStyle name="Normal 51 4 2 6" xfId="6859" xr:uid="{00000000-0005-0000-0000-00000D5E0000}"/>
    <cellStyle name="Normal 51 4 2 6 2" xfId="37194" xr:uid="{00000000-0005-0000-0000-00000E5E0000}"/>
    <cellStyle name="Normal 51 4 2 6 3" xfId="21961" xr:uid="{00000000-0005-0000-0000-00000F5E0000}"/>
    <cellStyle name="Normal 51 4 2 7" xfId="32182" xr:uid="{00000000-0005-0000-0000-0000105E0000}"/>
    <cellStyle name="Normal 51 4 2 8" xfId="16948" xr:uid="{00000000-0005-0000-0000-0000115E0000}"/>
    <cellStyle name="Normal 51 4 3" xfId="2206" xr:uid="{00000000-0005-0000-0000-0000125E0000}"/>
    <cellStyle name="Normal 51 4 3 2" xfId="3896" xr:uid="{00000000-0005-0000-0000-0000135E0000}"/>
    <cellStyle name="Normal 51 4 3 2 2" xfId="13969" xr:uid="{00000000-0005-0000-0000-0000145E0000}"/>
    <cellStyle name="Normal 51 4 3 2 2 2" xfId="44300" xr:uid="{00000000-0005-0000-0000-0000155E0000}"/>
    <cellStyle name="Normal 51 4 3 2 2 3" xfId="29067" xr:uid="{00000000-0005-0000-0000-0000165E0000}"/>
    <cellStyle name="Normal 51 4 3 2 3" xfId="8949" xr:uid="{00000000-0005-0000-0000-0000175E0000}"/>
    <cellStyle name="Normal 51 4 3 2 3 2" xfId="39283" xr:uid="{00000000-0005-0000-0000-0000185E0000}"/>
    <cellStyle name="Normal 51 4 3 2 3 3" xfId="24050" xr:uid="{00000000-0005-0000-0000-0000195E0000}"/>
    <cellStyle name="Normal 51 4 3 2 4" xfId="34270" xr:uid="{00000000-0005-0000-0000-00001A5E0000}"/>
    <cellStyle name="Normal 51 4 3 2 5" xfId="19037" xr:uid="{00000000-0005-0000-0000-00001B5E0000}"/>
    <cellStyle name="Normal 51 4 3 3" xfId="5588" xr:uid="{00000000-0005-0000-0000-00001C5E0000}"/>
    <cellStyle name="Normal 51 4 3 3 2" xfId="15640" xr:uid="{00000000-0005-0000-0000-00001D5E0000}"/>
    <cellStyle name="Normal 51 4 3 3 2 2" xfId="45971" xr:uid="{00000000-0005-0000-0000-00001E5E0000}"/>
    <cellStyle name="Normal 51 4 3 3 2 3" xfId="30738" xr:uid="{00000000-0005-0000-0000-00001F5E0000}"/>
    <cellStyle name="Normal 51 4 3 3 3" xfId="10620" xr:uid="{00000000-0005-0000-0000-0000205E0000}"/>
    <cellStyle name="Normal 51 4 3 3 3 2" xfId="40954" xr:uid="{00000000-0005-0000-0000-0000215E0000}"/>
    <cellStyle name="Normal 51 4 3 3 3 3" xfId="25721" xr:uid="{00000000-0005-0000-0000-0000225E0000}"/>
    <cellStyle name="Normal 51 4 3 3 4" xfId="35941" xr:uid="{00000000-0005-0000-0000-0000235E0000}"/>
    <cellStyle name="Normal 51 4 3 3 5" xfId="20708" xr:uid="{00000000-0005-0000-0000-0000245E0000}"/>
    <cellStyle name="Normal 51 4 3 4" xfId="12298" xr:uid="{00000000-0005-0000-0000-0000255E0000}"/>
    <cellStyle name="Normal 51 4 3 4 2" xfId="42629" xr:uid="{00000000-0005-0000-0000-0000265E0000}"/>
    <cellStyle name="Normal 51 4 3 4 3" xfId="27396" xr:uid="{00000000-0005-0000-0000-0000275E0000}"/>
    <cellStyle name="Normal 51 4 3 5" xfId="7277" xr:uid="{00000000-0005-0000-0000-0000285E0000}"/>
    <cellStyle name="Normal 51 4 3 5 2" xfId="37612" xr:uid="{00000000-0005-0000-0000-0000295E0000}"/>
    <cellStyle name="Normal 51 4 3 5 3" xfId="22379" xr:uid="{00000000-0005-0000-0000-00002A5E0000}"/>
    <cellStyle name="Normal 51 4 3 6" xfId="32600" xr:uid="{00000000-0005-0000-0000-00002B5E0000}"/>
    <cellStyle name="Normal 51 4 3 7" xfId="17366" xr:uid="{00000000-0005-0000-0000-00002C5E0000}"/>
    <cellStyle name="Normal 51 4 4" xfId="3059" xr:uid="{00000000-0005-0000-0000-00002D5E0000}"/>
    <cellStyle name="Normal 51 4 4 2" xfId="13133" xr:uid="{00000000-0005-0000-0000-00002E5E0000}"/>
    <cellStyle name="Normal 51 4 4 2 2" xfId="43464" xr:uid="{00000000-0005-0000-0000-00002F5E0000}"/>
    <cellStyle name="Normal 51 4 4 2 3" xfId="28231" xr:uid="{00000000-0005-0000-0000-0000305E0000}"/>
    <cellStyle name="Normal 51 4 4 3" xfId="8113" xr:uid="{00000000-0005-0000-0000-0000315E0000}"/>
    <cellStyle name="Normal 51 4 4 3 2" xfId="38447" xr:uid="{00000000-0005-0000-0000-0000325E0000}"/>
    <cellStyle name="Normal 51 4 4 3 3" xfId="23214" xr:uid="{00000000-0005-0000-0000-0000335E0000}"/>
    <cellStyle name="Normal 51 4 4 4" xfId="33434" xr:uid="{00000000-0005-0000-0000-0000345E0000}"/>
    <cellStyle name="Normal 51 4 4 5" xfId="18201" xr:uid="{00000000-0005-0000-0000-0000355E0000}"/>
    <cellStyle name="Normal 51 4 5" xfId="4752" xr:uid="{00000000-0005-0000-0000-0000365E0000}"/>
    <cellStyle name="Normal 51 4 5 2" xfId="14804" xr:uid="{00000000-0005-0000-0000-0000375E0000}"/>
    <cellStyle name="Normal 51 4 5 2 2" xfId="45135" xr:uid="{00000000-0005-0000-0000-0000385E0000}"/>
    <cellStyle name="Normal 51 4 5 2 3" xfId="29902" xr:uid="{00000000-0005-0000-0000-0000395E0000}"/>
    <cellStyle name="Normal 51 4 5 3" xfId="9784" xr:uid="{00000000-0005-0000-0000-00003A5E0000}"/>
    <cellStyle name="Normal 51 4 5 3 2" xfId="40118" xr:uid="{00000000-0005-0000-0000-00003B5E0000}"/>
    <cellStyle name="Normal 51 4 5 3 3" xfId="24885" xr:uid="{00000000-0005-0000-0000-00003C5E0000}"/>
    <cellStyle name="Normal 51 4 5 4" xfId="35105" xr:uid="{00000000-0005-0000-0000-00003D5E0000}"/>
    <cellStyle name="Normal 51 4 5 5" xfId="19872" xr:uid="{00000000-0005-0000-0000-00003E5E0000}"/>
    <cellStyle name="Normal 51 4 6" xfId="11462" xr:uid="{00000000-0005-0000-0000-00003F5E0000}"/>
    <cellStyle name="Normal 51 4 6 2" xfId="41793" xr:uid="{00000000-0005-0000-0000-0000405E0000}"/>
    <cellStyle name="Normal 51 4 6 3" xfId="26560" xr:uid="{00000000-0005-0000-0000-0000415E0000}"/>
    <cellStyle name="Normal 51 4 7" xfId="6441" xr:uid="{00000000-0005-0000-0000-0000425E0000}"/>
    <cellStyle name="Normal 51 4 7 2" xfId="36776" xr:uid="{00000000-0005-0000-0000-0000435E0000}"/>
    <cellStyle name="Normal 51 4 7 3" xfId="21543" xr:uid="{00000000-0005-0000-0000-0000445E0000}"/>
    <cellStyle name="Normal 51 4 8" xfId="31764" xr:uid="{00000000-0005-0000-0000-0000455E0000}"/>
    <cellStyle name="Normal 51 4 9" xfId="16530" xr:uid="{00000000-0005-0000-0000-0000465E0000}"/>
    <cellStyle name="Normal 51 5" xfId="1575" xr:uid="{00000000-0005-0000-0000-0000475E0000}"/>
    <cellStyle name="Normal 51 5 2" xfId="2416" xr:uid="{00000000-0005-0000-0000-0000485E0000}"/>
    <cellStyle name="Normal 51 5 2 2" xfId="4106" xr:uid="{00000000-0005-0000-0000-0000495E0000}"/>
    <cellStyle name="Normal 51 5 2 2 2" xfId="14179" xr:uid="{00000000-0005-0000-0000-00004A5E0000}"/>
    <cellStyle name="Normal 51 5 2 2 2 2" xfId="44510" xr:uid="{00000000-0005-0000-0000-00004B5E0000}"/>
    <cellStyle name="Normal 51 5 2 2 2 3" xfId="29277" xr:uid="{00000000-0005-0000-0000-00004C5E0000}"/>
    <cellStyle name="Normal 51 5 2 2 3" xfId="9159" xr:uid="{00000000-0005-0000-0000-00004D5E0000}"/>
    <cellStyle name="Normal 51 5 2 2 3 2" xfId="39493" xr:uid="{00000000-0005-0000-0000-00004E5E0000}"/>
    <cellStyle name="Normal 51 5 2 2 3 3" xfId="24260" xr:uid="{00000000-0005-0000-0000-00004F5E0000}"/>
    <cellStyle name="Normal 51 5 2 2 4" xfId="34480" xr:uid="{00000000-0005-0000-0000-0000505E0000}"/>
    <cellStyle name="Normal 51 5 2 2 5" xfId="19247" xr:uid="{00000000-0005-0000-0000-0000515E0000}"/>
    <cellStyle name="Normal 51 5 2 3" xfId="5798" xr:uid="{00000000-0005-0000-0000-0000525E0000}"/>
    <cellStyle name="Normal 51 5 2 3 2" xfId="15850" xr:uid="{00000000-0005-0000-0000-0000535E0000}"/>
    <cellStyle name="Normal 51 5 2 3 2 2" xfId="46181" xr:uid="{00000000-0005-0000-0000-0000545E0000}"/>
    <cellStyle name="Normal 51 5 2 3 2 3" xfId="30948" xr:uid="{00000000-0005-0000-0000-0000555E0000}"/>
    <cellStyle name="Normal 51 5 2 3 3" xfId="10830" xr:uid="{00000000-0005-0000-0000-0000565E0000}"/>
    <cellStyle name="Normal 51 5 2 3 3 2" xfId="41164" xr:uid="{00000000-0005-0000-0000-0000575E0000}"/>
    <cellStyle name="Normal 51 5 2 3 3 3" xfId="25931" xr:uid="{00000000-0005-0000-0000-0000585E0000}"/>
    <cellStyle name="Normal 51 5 2 3 4" xfId="36151" xr:uid="{00000000-0005-0000-0000-0000595E0000}"/>
    <cellStyle name="Normal 51 5 2 3 5" xfId="20918" xr:uid="{00000000-0005-0000-0000-00005A5E0000}"/>
    <cellStyle name="Normal 51 5 2 4" xfId="12508" xr:uid="{00000000-0005-0000-0000-00005B5E0000}"/>
    <cellStyle name="Normal 51 5 2 4 2" xfId="42839" xr:uid="{00000000-0005-0000-0000-00005C5E0000}"/>
    <cellStyle name="Normal 51 5 2 4 3" xfId="27606" xr:uid="{00000000-0005-0000-0000-00005D5E0000}"/>
    <cellStyle name="Normal 51 5 2 5" xfId="7487" xr:uid="{00000000-0005-0000-0000-00005E5E0000}"/>
    <cellStyle name="Normal 51 5 2 5 2" xfId="37822" xr:uid="{00000000-0005-0000-0000-00005F5E0000}"/>
    <cellStyle name="Normal 51 5 2 5 3" xfId="22589" xr:uid="{00000000-0005-0000-0000-0000605E0000}"/>
    <cellStyle name="Normal 51 5 2 6" xfId="32810" xr:uid="{00000000-0005-0000-0000-0000615E0000}"/>
    <cellStyle name="Normal 51 5 2 7" xfId="17576" xr:uid="{00000000-0005-0000-0000-0000625E0000}"/>
    <cellStyle name="Normal 51 5 3" xfId="3269" xr:uid="{00000000-0005-0000-0000-0000635E0000}"/>
    <cellStyle name="Normal 51 5 3 2" xfId="13343" xr:uid="{00000000-0005-0000-0000-0000645E0000}"/>
    <cellStyle name="Normal 51 5 3 2 2" xfId="43674" xr:uid="{00000000-0005-0000-0000-0000655E0000}"/>
    <cellStyle name="Normal 51 5 3 2 3" xfId="28441" xr:uid="{00000000-0005-0000-0000-0000665E0000}"/>
    <cellStyle name="Normal 51 5 3 3" xfId="8323" xr:uid="{00000000-0005-0000-0000-0000675E0000}"/>
    <cellStyle name="Normal 51 5 3 3 2" xfId="38657" xr:uid="{00000000-0005-0000-0000-0000685E0000}"/>
    <cellStyle name="Normal 51 5 3 3 3" xfId="23424" xr:uid="{00000000-0005-0000-0000-0000695E0000}"/>
    <cellStyle name="Normal 51 5 3 4" xfId="33644" xr:uid="{00000000-0005-0000-0000-00006A5E0000}"/>
    <cellStyle name="Normal 51 5 3 5" xfId="18411" xr:uid="{00000000-0005-0000-0000-00006B5E0000}"/>
    <cellStyle name="Normal 51 5 4" xfId="4962" xr:uid="{00000000-0005-0000-0000-00006C5E0000}"/>
    <cellStyle name="Normal 51 5 4 2" xfId="15014" xr:uid="{00000000-0005-0000-0000-00006D5E0000}"/>
    <cellStyle name="Normal 51 5 4 2 2" xfId="45345" xr:uid="{00000000-0005-0000-0000-00006E5E0000}"/>
    <cellStyle name="Normal 51 5 4 2 3" xfId="30112" xr:uid="{00000000-0005-0000-0000-00006F5E0000}"/>
    <cellStyle name="Normal 51 5 4 3" xfId="9994" xr:uid="{00000000-0005-0000-0000-0000705E0000}"/>
    <cellStyle name="Normal 51 5 4 3 2" xfId="40328" xr:uid="{00000000-0005-0000-0000-0000715E0000}"/>
    <cellStyle name="Normal 51 5 4 3 3" xfId="25095" xr:uid="{00000000-0005-0000-0000-0000725E0000}"/>
    <cellStyle name="Normal 51 5 4 4" xfId="35315" xr:uid="{00000000-0005-0000-0000-0000735E0000}"/>
    <cellStyle name="Normal 51 5 4 5" xfId="20082" xr:uid="{00000000-0005-0000-0000-0000745E0000}"/>
    <cellStyle name="Normal 51 5 5" xfId="11672" xr:uid="{00000000-0005-0000-0000-0000755E0000}"/>
    <cellStyle name="Normal 51 5 5 2" xfId="42003" xr:uid="{00000000-0005-0000-0000-0000765E0000}"/>
    <cellStyle name="Normal 51 5 5 3" xfId="26770" xr:uid="{00000000-0005-0000-0000-0000775E0000}"/>
    <cellStyle name="Normal 51 5 6" xfId="6651" xr:uid="{00000000-0005-0000-0000-0000785E0000}"/>
    <cellStyle name="Normal 51 5 6 2" xfId="36986" xr:uid="{00000000-0005-0000-0000-0000795E0000}"/>
    <cellStyle name="Normal 51 5 6 3" xfId="21753" xr:uid="{00000000-0005-0000-0000-00007A5E0000}"/>
    <cellStyle name="Normal 51 5 7" xfId="31974" xr:uid="{00000000-0005-0000-0000-00007B5E0000}"/>
    <cellStyle name="Normal 51 5 8" xfId="16740" xr:uid="{00000000-0005-0000-0000-00007C5E0000}"/>
    <cellStyle name="Normal 51 6" xfId="1996" xr:uid="{00000000-0005-0000-0000-00007D5E0000}"/>
    <cellStyle name="Normal 51 6 2" xfId="3688" xr:uid="{00000000-0005-0000-0000-00007E5E0000}"/>
    <cellStyle name="Normal 51 6 2 2" xfId="13761" xr:uid="{00000000-0005-0000-0000-00007F5E0000}"/>
    <cellStyle name="Normal 51 6 2 2 2" xfId="44092" xr:uid="{00000000-0005-0000-0000-0000805E0000}"/>
    <cellStyle name="Normal 51 6 2 2 3" xfId="28859" xr:uid="{00000000-0005-0000-0000-0000815E0000}"/>
    <cellStyle name="Normal 51 6 2 3" xfId="8741" xr:uid="{00000000-0005-0000-0000-0000825E0000}"/>
    <cellStyle name="Normal 51 6 2 3 2" xfId="39075" xr:uid="{00000000-0005-0000-0000-0000835E0000}"/>
    <cellStyle name="Normal 51 6 2 3 3" xfId="23842" xr:uid="{00000000-0005-0000-0000-0000845E0000}"/>
    <cellStyle name="Normal 51 6 2 4" xfId="34062" xr:uid="{00000000-0005-0000-0000-0000855E0000}"/>
    <cellStyle name="Normal 51 6 2 5" xfId="18829" xr:uid="{00000000-0005-0000-0000-0000865E0000}"/>
    <cellStyle name="Normal 51 6 3" xfId="5380" xr:uid="{00000000-0005-0000-0000-0000875E0000}"/>
    <cellStyle name="Normal 51 6 3 2" xfId="15432" xr:uid="{00000000-0005-0000-0000-0000885E0000}"/>
    <cellStyle name="Normal 51 6 3 2 2" xfId="45763" xr:uid="{00000000-0005-0000-0000-0000895E0000}"/>
    <cellStyle name="Normal 51 6 3 2 3" xfId="30530" xr:uid="{00000000-0005-0000-0000-00008A5E0000}"/>
    <cellStyle name="Normal 51 6 3 3" xfId="10412" xr:uid="{00000000-0005-0000-0000-00008B5E0000}"/>
    <cellStyle name="Normal 51 6 3 3 2" xfId="40746" xr:uid="{00000000-0005-0000-0000-00008C5E0000}"/>
    <cellStyle name="Normal 51 6 3 3 3" xfId="25513" xr:uid="{00000000-0005-0000-0000-00008D5E0000}"/>
    <cellStyle name="Normal 51 6 3 4" xfId="35733" xr:uid="{00000000-0005-0000-0000-00008E5E0000}"/>
    <cellStyle name="Normal 51 6 3 5" xfId="20500" xr:uid="{00000000-0005-0000-0000-00008F5E0000}"/>
    <cellStyle name="Normal 51 6 4" xfId="12090" xr:uid="{00000000-0005-0000-0000-0000905E0000}"/>
    <cellStyle name="Normal 51 6 4 2" xfId="42421" xr:uid="{00000000-0005-0000-0000-0000915E0000}"/>
    <cellStyle name="Normal 51 6 4 3" xfId="27188" xr:uid="{00000000-0005-0000-0000-0000925E0000}"/>
    <cellStyle name="Normal 51 6 5" xfId="7069" xr:uid="{00000000-0005-0000-0000-0000935E0000}"/>
    <cellStyle name="Normal 51 6 5 2" xfId="37404" xr:uid="{00000000-0005-0000-0000-0000945E0000}"/>
    <cellStyle name="Normal 51 6 5 3" xfId="22171" xr:uid="{00000000-0005-0000-0000-0000955E0000}"/>
    <cellStyle name="Normal 51 6 6" xfId="32392" xr:uid="{00000000-0005-0000-0000-0000965E0000}"/>
    <cellStyle name="Normal 51 6 7" xfId="17158" xr:uid="{00000000-0005-0000-0000-0000975E0000}"/>
    <cellStyle name="Normal 51 7" xfId="2847" xr:uid="{00000000-0005-0000-0000-0000985E0000}"/>
    <cellStyle name="Normal 51 7 2" xfId="12925" xr:uid="{00000000-0005-0000-0000-0000995E0000}"/>
    <cellStyle name="Normal 51 7 2 2" xfId="43256" xr:uid="{00000000-0005-0000-0000-00009A5E0000}"/>
    <cellStyle name="Normal 51 7 2 3" xfId="28023" xr:uid="{00000000-0005-0000-0000-00009B5E0000}"/>
    <cellStyle name="Normal 51 7 3" xfId="7905" xr:uid="{00000000-0005-0000-0000-00009C5E0000}"/>
    <cellStyle name="Normal 51 7 3 2" xfId="38239" xr:uid="{00000000-0005-0000-0000-00009D5E0000}"/>
    <cellStyle name="Normal 51 7 3 3" xfId="23006" xr:uid="{00000000-0005-0000-0000-00009E5E0000}"/>
    <cellStyle name="Normal 51 7 4" xfId="33226" xr:uid="{00000000-0005-0000-0000-00009F5E0000}"/>
    <cellStyle name="Normal 51 7 5" xfId="17993" xr:uid="{00000000-0005-0000-0000-0000A05E0000}"/>
    <cellStyle name="Normal 51 8" xfId="4541" xr:uid="{00000000-0005-0000-0000-0000A15E0000}"/>
    <cellStyle name="Normal 51 8 2" xfId="14596" xr:uid="{00000000-0005-0000-0000-0000A25E0000}"/>
    <cellStyle name="Normal 51 8 2 2" xfId="44927" xr:uid="{00000000-0005-0000-0000-0000A35E0000}"/>
    <cellStyle name="Normal 51 8 2 3" xfId="29694" xr:uid="{00000000-0005-0000-0000-0000A45E0000}"/>
    <cellStyle name="Normal 51 8 3" xfId="9576" xr:uid="{00000000-0005-0000-0000-0000A55E0000}"/>
    <cellStyle name="Normal 51 8 3 2" xfId="39910" xr:uid="{00000000-0005-0000-0000-0000A65E0000}"/>
    <cellStyle name="Normal 51 8 3 3" xfId="24677" xr:uid="{00000000-0005-0000-0000-0000A75E0000}"/>
    <cellStyle name="Normal 51 8 4" xfId="34897" xr:uid="{00000000-0005-0000-0000-0000A85E0000}"/>
    <cellStyle name="Normal 51 8 5" xfId="19664" xr:uid="{00000000-0005-0000-0000-0000A95E0000}"/>
    <cellStyle name="Normal 51 9" xfId="11252" xr:uid="{00000000-0005-0000-0000-0000AA5E0000}"/>
    <cellStyle name="Normal 51 9 2" xfId="41585" xr:uid="{00000000-0005-0000-0000-0000AB5E0000}"/>
    <cellStyle name="Normal 51 9 3" xfId="26352" xr:uid="{00000000-0005-0000-0000-0000AC5E0000}"/>
    <cellStyle name="Normal 52" xfId="872" xr:uid="{00000000-0005-0000-0000-0000AD5E0000}"/>
    <cellStyle name="Normal 52 10" xfId="6232" xr:uid="{00000000-0005-0000-0000-0000AE5E0000}"/>
    <cellStyle name="Normal 52 10 2" xfId="36569" xr:uid="{00000000-0005-0000-0000-0000AF5E0000}"/>
    <cellStyle name="Normal 52 10 3" xfId="21336" xr:uid="{00000000-0005-0000-0000-0000B05E0000}"/>
    <cellStyle name="Normal 52 11" xfId="31560" xr:uid="{00000000-0005-0000-0000-0000B15E0000}"/>
    <cellStyle name="Normal 52 12" xfId="16321" xr:uid="{00000000-0005-0000-0000-0000B25E0000}"/>
    <cellStyle name="Normal 52 13" xfId="46586" xr:uid="{00000000-0005-0000-0000-0000B35E0000}"/>
    <cellStyle name="Normal 52 2" xfId="1196" xr:uid="{00000000-0005-0000-0000-0000B45E0000}"/>
    <cellStyle name="Normal 52 2 10" xfId="31612" xr:uid="{00000000-0005-0000-0000-0000B55E0000}"/>
    <cellStyle name="Normal 52 2 11" xfId="16375" xr:uid="{00000000-0005-0000-0000-0000B65E0000}"/>
    <cellStyle name="Normal 52 2 2" xfId="1304" xr:uid="{00000000-0005-0000-0000-0000B75E0000}"/>
    <cellStyle name="Normal 52 2 2 10" xfId="16479" xr:uid="{00000000-0005-0000-0000-0000B85E0000}"/>
    <cellStyle name="Normal 52 2 2 2" xfId="1521" xr:uid="{00000000-0005-0000-0000-0000B95E0000}"/>
    <cellStyle name="Normal 52 2 2 2 2" xfId="1942" xr:uid="{00000000-0005-0000-0000-0000BA5E0000}"/>
    <cellStyle name="Normal 52 2 2 2 2 2" xfId="2781" xr:uid="{00000000-0005-0000-0000-0000BB5E0000}"/>
    <cellStyle name="Normal 52 2 2 2 2 2 2" xfId="4471" xr:uid="{00000000-0005-0000-0000-0000BC5E0000}"/>
    <cellStyle name="Normal 52 2 2 2 2 2 2 2" xfId="14544" xr:uid="{00000000-0005-0000-0000-0000BD5E0000}"/>
    <cellStyle name="Normal 52 2 2 2 2 2 2 2 2" xfId="44875" xr:uid="{00000000-0005-0000-0000-0000BE5E0000}"/>
    <cellStyle name="Normal 52 2 2 2 2 2 2 2 3" xfId="29642" xr:uid="{00000000-0005-0000-0000-0000BF5E0000}"/>
    <cellStyle name="Normal 52 2 2 2 2 2 2 3" xfId="9524" xr:uid="{00000000-0005-0000-0000-0000C05E0000}"/>
    <cellStyle name="Normal 52 2 2 2 2 2 2 3 2" xfId="39858" xr:uid="{00000000-0005-0000-0000-0000C15E0000}"/>
    <cellStyle name="Normal 52 2 2 2 2 2 2 3 3" xfId="24625" xr:uid="{00000000-0005-0000-0000-0000C25E0000}"/>
    <cellStyle name="Normal 52 2 2 2 2 2 2 4" xfId="34845" xr:uid="{00000000-0005-0000-0000-0000C35E0000}"/>
    <cellStyle name="Normal 52 2 2 2 2 2 2 5" xfId="19612" xr:uid="{00000000-0005-0000-0000-0000C45E0000}"/>
    <cellStyle name="Normal 52 2 2 2 2 2 3" xfId="6163" xr:uid="{00000000-0005-0000-0000-0000C55E0000}"/>
    <cellStyle name="Normal 52 2 2 2 2 2 3 2" xfId="16215" xr:uid="{00000000-0005-0000-0000-0000C65E0000}"/>
    <cellStyle name="Normal 52 2 2 2 2 2 3 2 2" xfId="46546" xr:uid="{00000000-0005-0000-0000-0000C75E0000}"/>
    <cellStyle name="Normal 52 2 2 2 2 2 3 2 3" xfId="31313" xr:uid="{00000000-0005-0000-0000-0000C85E0000}"/>
    <cellStyle name="Normal 52 2 2 2 2 2 3 3" xfId="11195" xr:uid="{00000000-0005-0000-0000-0000C95E0000}"/>
    <cellStyle name="Normal 52 2 2 2 2 2 3 3 2" xfId="41529" xr:uid="{00000000-0005-0000-0000-0000CA5E0000}"/>
    <cellStyle name="Normal 52 2 2 2 2 2 3 3 3" xfId="26296" xr:uid="{00000000-0005-0000-0000-0000CB5E0000}"/>
    <cellStyle name="Normal 52 2 2 2 2 2 3 4" xfId="36516" xr:uid="{00000000-0005-0000-0000-0000CC5E0000}"/>
    <cellStyle name="Normal 52 2 2 2 2 2 3 5" xfId="21283" xr:uid="{00000000-0005-0000-0000-0000CD5E0000}"/>
    <cellStyle name="Normal 52 2 2 2 2 2 4" xfId="12873" xr:uid="{00000000-0005-0000-0000-0000CE5E0000}"/>
    <cellStyle name="Normal 52 2 2 2 2 2 4 2" xfId="43204" xr:uid="{00000000-0005-0000-0000-0000CF5E0000}"/>
    <cellStyle name="Normal 52 2 2 2 2 2 4 3" xfId="27971" xr:uid="{00000000-0005-0000-0000-0000D05E0000}"/>
    <cellStyle name="Normal 52 2 2 2 2 2 5" xfId="7852" xr:uid="{00000000-0005-0000-0000-0000D15E0000}"/>
    <cellStyle name="Normal 52 2 2 2 2 2 5 2" xfId="38187" xr:uid="{00000000-0005-0000-0000-0000D25E0000}"/>
    <cellStyle name="Normal 52 2 2 2 2 2 5 3" xfId="22954" xr:uid="{00000000-0005-0000-0000-0000D35E0000}"/>
    <cellStyle name="Normal 52 2 2 2 2 2 6" xfId="33175" xr:uid="{00000000-0005-0000-0000-0000D45E0000}"/>
    <cellStyle name="Normal 52 2 2 2 2 2 7" xfId="17941" xr:uid="{00000000-0005-0000-0000-0000D55E0000}"/>
    <cellStyle name="Normal 52 2 2 2 2 3" xfId="3634" xr:uid="{00000000-0005-0000-0000-0000D65E0000}"/>
    <cellStyle name="Normal 52 2 2 2 2 3 2" xfId="13708" xr:uid="{00000000-0005-0000-0000-0000D75E0000}"/>
    <cellStyle name="Normal 52 2 2 2 2 3 2 2" xfId="44039" xr:uid="{00000000-0005-0000-0000-0000D85E0000}"/>
    <cellStyle name="Normal 52 2 2 2 2 3 2 3" xfId="28806" xr:uid="{00000000-0005-0000-0000-0000D95E0000}"/>
    <cellStyle name="Normal 52 2 2 2 2 3 3" xfId="8688" xr:uid="{00000000-0005-0000-0000-0000DA5E0000}"/>
    <cellStyle name="Normal 52 2 2 2 2 3 3 2" xfId="39022" xr:uid="{00000000-0005-0000-0000-0000DB5E0000}"/>
    <cellStyle name="Normal 52 2 2 2 2 3 3 3" xfId="23789" xr:uid="{00000000-0005-0000-0000-0000DC5E0000}"/>
    <cellStyle name="Normal 52 2 2 2 2 3 4" xfId="34009" xr:uid="{00000000-0005-0000-0000-0000DD5E0000}"/>
    <cellStyle name="Normal 52 2 2 2 2 3 5" xfId="18776" xr:uid="{00000000-0005-0000-0000-0000DE5E0000}"/>
    <cellStyle name="Normal 52 2 2 2 2 4" xfId="5327" xr:uid="{00000000-0005-0000-0000-0000DF5E0000}"/>
    <cellStyle name="Normal 52 2 2 2 2 4 2" xfId="15379" xr:uid="{00000000-0005-0000-0000-0000E05E0000}"/>
    <cellStyle name="Normal 52 2 2 2 2 4 2 2" xfId="45710" xr:uid="{00000000-0005-0000-0000-0000E15E0000}"/>
    <cellStyle name="Normal 52 2 2 2 2 4 2 3" xfId="30477" xr:uid="{00000000-0005-0000-0000-0000E25E0000}"/>
    <cellStyle name="Normal 52 2 2 2 2 4 3" xfId="10359" xr:uid="{00000000-0005-0000-0000-0000E35E0000}"/>
    <cellStyle name="Normal 52 2 2 2 2 4 3 2" xfId="40693" xr:uid="{00000000-0005-0000-0000-0000E45E0000}"/>
    <cellStyle name="Normal 52 2 2 2 2 4 3 3" xfId="25460" xr:uid="{00000000-0005-0000-0000-0000E55E0000}"/>
    <cellStyle name="Normal 52 2 2 2 2 4 4" xfId="35680" xr:uid="{00000000-0005-0000-0000-0000E65E0000}"/>
    <cellStyle name="Normal 52 2 2 2 2 4 5" xfId="20447" xr:uid="{00000000-0005-0000-0000-0000E75E0000}"/>
    <cellStyle name="Normal 52 2 2 2 2 5" xfId="12037" xr:uid="{00000000-0005-0000-0000-0000E85E0000}"/>
    <cellStyle name="Normal 52 2 2 2 2 5 2" xfId="42368" xr:uid="{00000000-0005-0000-0000-0000E95E0000}"/>
    <cellStyle name="Normal 52 2 2 2 2 5 3" xfId="27135" xr:uid="{00000000-0005-0000-0000-0000EA5E0000}"/>
    <cellStyle name="Normal 52 2 2 2 2 6" xfId="7016" xr:uid="{00000000-0005-0000-0000-0000EB5E0000}"/>
    <cellStyle name="Normal 52 2 2 2 2 6 2" xfId="37351" xr:uid="{00000000-0005-0000-0000-0000EC5E0000}"/>
    <cellStyle name="Normal 52 2 2 2 2 6 3" xfId="22118" xr:uid="{00000000-0005-0000-0000-0000ED5E0000}"/>
    <cellStyle name="Normal 52 2 2 2 2 7" xfId="32339" xr:uid="{00000000-0005-0000-0000-0000EE5E0000}"/>
    <cellStyle name="Normal 52 2 2 2 2 8" xfId="17105" xr:uid="{00000000-0005-0000-0000-0000EF5E0000}"/>
    <cellStyle name="Normal 52 2 2 2 3" xfId="2363" xr:uid="{00000000-0005-0000-0000-0000F05E0000}"/>
    <cellStyle name="Normal 52 2 2 2 3 2" xfId="4053" xr:uid="{00000000-0005-0000-0000-0000F15E0000}"/>
    <cellStyle name="Normal 52 2 2 2 3 2 2" xfId="14126" xr:uid="{00000000-0005-0000-0000-0000F25E0000}"/>
    <cellStyle name="Normal 52 2 2 2 3 2 2 2" xfId="44457" xr:uid="{00000000-0005-0000-0000-0000F35E0000}"/>
    <cellStyle name="Normal 52 2 2 2 3 2 2 3" xfId="29224" xr:uid="{00000000-0005-0000-0000-0000F45E0000}"/>
    <cellStyle name="Normal 52 2 2 2 3 2 3" xfId="9106" xr:uid="{00000000-0005-0000-0000-0000F55E0000}"/>
    <cellStyle name="Normal 52 2 2 2 3 2 3 2" xfId="39440" xr:uid="{00000000-0005-0000-0000-0000F65E0000}"/>
    <cellStyle name="Normal 52 2 2 2 3 2 3 3" xfId="24207" xr:uid="{00000000-0005-0000-0000-0000F75E0000}"/>
    <cellStyle name="Normal 52 2 2 2 3 2 4" xfId="34427" xr:uid="{00000000-0005-0000-0000-0000F85E0000}"/>
    <cellStyle name="Normal 52 2 2 2 3 2 5" xfId="19194" xr:uid="{00000000-0005-0000-0000-0000F95E0000}"/>
    <cellStyle name="Normal 52 2 2 2 3 3" xfId="5745" xr:uid="{00000000-0005-0000-0000-0000FA5E0000}"/>
    <cellStyle name="Normal 52 2 2 2 3 3 2" xfId="15797" xr:uid="{00000000-0005-0000-0000-0000FB5E0000}"/>
    <cellStyle name="Normal 52 2 2 2 3 3 2 2" xfId="46128" xr:uid="{00000000-0005-0000-0000-0000FC5E0000}"/>
    <cellStyle name="Normal 52 2 2 2 3 3 2 3" xfId="30895" xr:uid="{00000000-0005-0000-0000-0000FD5E0000}"/>
    <cellStyle name="Normal 52 2 2 2 3 3 3" xfId="10777" xr:uid="{00000000-0005-0000-0000-0000FE5E0000}"/>
    <cellStyle name="Normal 52 2 2 2 3 3 3 2" xfId="41111" xr:uid="{00000000-0005-0000-0000-0000FF5E0000}"/>
    <cellStyle name="Normal 52 2 2 2 3 3 3 3" xfId="25878" xr:uid="{00000000-0005-0000-0000-0000005F0000}"/>
    <cellStyle name="Normal 52 2 2 2 3 3 4" xfId="36098" xr:uid="{00000000-0005-0000-0000-0000015F0000}"/>
    <cellStyle name="Normal 52 2 2 2 3 3 5" xfId="20865" xr:uid="{00000000-0005-0000-0000-0000025F0000}"/>
    <cellStyle name="Normal 52 2 2 2 3 4" xfId="12455" xr:uid="{00000000-0005-0000-0000-0000035F0000}"/>
    <cellStyle name="Normal 52 2 2 2 3 4 2" xfId="42786" xr:uid="{00000000-0005-0000-0000-0000045F0000}"/>
    <cellStyle name="Normal 52 2 2 2 3 4 3" xfId="27553" xr:uid="{00000000-0005-0000-0000-0000055F0000}"/>
    <cellStyle name="Normal 52 2 2 2 3 5" xfId="7434" xr:uid="{00000000-0005-0000-0000-0000065F0000}"/>
    <cellStyle name="Normal 52 2 2 2 3 5 2" xfId="37769" xr:uid="{00000000-0005-0000-0000-0000075F0000}"/>
    <cellStyle name="Normal 52 2 2 2 3 5 3" xfId="22536" xr:uid="{00000000-0005-0000-0000-0000085F0000}"/>
    <cellStyle name="Normal 52 2 2 2 3 6" xfId="32757" xr:uid="{00000000-0005-0000-0000-0000095F0000}"/>
    <cellStyle name="Normal 52 2 2 2 3 7" xfId="17523" xr:uid="{00000000-0005-0000-0000-00000A5F0000}"/>
    <cellStyle name="Normal 52 2 2 2 4" xfId="3216" xr:uid="{00000000-0005-0000-0000-00000B5F0000}"/>
    <cellStyle name="Normal 52 2 2 2 4 2" xfId="13290" xr:uid="{00000000-0005-0000-0000-00000C5F0000}"/>
    <cellStyle name="Normal 52 2 2 2 4 2 2" xfId="43621" xr:uid="{00000000-0005-0000-0000-00000D5F0000}"/>
    <cellStyle name="Normal 52 2 2 2 4 2 3" xfId="28388" xr:uid="{00000000-0005-0000-0000-00000E5F0000}"/>
    <cellStyle name="Normal 52 2 2 2 4 3" xfId="8270" xr:uid="{00000000-0005-0000-0000-00000F5F0000}"/>
    <cellStyle name="Normal 52 2 2 2 4 3 2" xfId="38604" xr:uid="{00000000-0005-0000-0000-0000105F0000}"/>
    <cellStyle name="Normal 52 2 2 2 4 3 3" xfId="23371" xr:uid="{00000000-0005-0000-0000-0000115F0000}"/>
    <cellStyle name="Normal 52 2 2 2 4 4" xfId="33591" xr:uid="{00000000-0005-0000-0000-0000125F0000}"/>
    <cellStyle name="Normal 52 2 2 2 4 5" xfId="18358" xr:uid="{00000000-0005-0000-0000-0000135F0000}"/>
    <cellStyle name="Normal 52 2 2 2 5" xfId="4909" xr:uid="{00000000-0005-0000-0000-0000145F0000}"/>
    <cellStyle name="Normal 52 2 2 2 5 2" xfId="14961" xr:uid="{00000000-0005-0000-0000-0000155F0000}"/>
    <cellStyle name="Normal 52 2 2 2 5 2 2" xfId="45292" xr:uid="{00000000-0005-0000-0000-0000165F0000}"/>
    <cellStyle name="Normal 52 2 2 2 5 2 3" xfId="30059" xr:uid="{00000000-0005-0000-0000-0000175F0000}"/>
    <cellStyle name="Normal 52 2 2 2 5 3" xfId="9941" xr:uid="{00000000-0005-0000-0000-0000185F0000}"/>
    <cellStyle name="Normal 52 2 2 2 5 3 2" xfId="40275" xr:uid="{00000000-0005-0000-0000-0000195F0000}"/>
    <cellStyle name="Normal 52 2 2 2 5 3 3" xfId="25042" xr:uid="{00000000-0005-0000-0000-00001A5F0000}"/>
    <cellStyle name="Normal 52 2 2 2 5 4" xfId="35262" xr:uid="{00000000-0005-0000-0000-00001B5F0000}"/>
    <cellStyle name="Normal 52 2 2 2 5 5" xfId="20029" xr:uid="{00000000-0005-0000-0000-00001C5F0000}"/>
    <cellStyle name="Normal 52 2 2 2 6" xfId="11619" xr:uid="{00000000-0005-0000-0000-00001D5F0000}"/>
    <cellStyle name="Normal 52 2 2 2 6 2" xfId="41950" xr:uid="{00000000-0005-0000-0000-00001E5F0000}"/>
    <cellStyle name="Normal 52 2 2 2 6 3" xfId="26717" xr:uid="{00000000-0005-0000-0000-00001F5F0000}"/>
    <cellStyle name="Normal 52 2 2 2 7" xfId="6598" xr:uid="{00000000-0005-0000-0000-0000205F0000}"/>
    <cellStyle name="Normal 52 2 2 2 7 2" xfId="36933" xr:uid="{00000000-0005-0000-0000-0000215F0000}"/>
    <cellStyle name="Normal 52 2 2 2 7 3" xfId="21700" xr:uid="{00000000-0005-0000-0000-0000225F0000}"/>
    <cellStyle name="Normal 52 2 2 2 8" xfId="31921" xr:uid="{00000000-0005-0000-0000-0000235F0000}"/>
    <cellStyle name="Normal 52 2 2 2 9" xfId="16687" xr:uid="{00000000-0005-0000-0000-0000245F0000}"/>
    <cellStyle name="Normal 52 2 2 3" xfId="1734" xr:uid="{00000000-0005-0000-0000-0000255F0000}"/>
    <cellStyle name="Normal 52 2 2 3 2" xfId="2573" xr:uid="{00000000-0005-0000-0000-0000265F0000}"/>
    <cellStyle name="Normal 52 2 2 3 2 2" xfId="4263" xr:uid="{00000000-0005-0000-0000-0000275F0000}"/>
    <cellStyle name="Normal 52 2 2 3 2 2 2" xfId="14336" xr:uid="{00000000-0005-0000-0000-0000285F0000}"/>
    <cellStyle name="Normal 52 2 2 3 2 2 2 2" xfId="44667" xr:uid="{00000000-0005-0000-0000-0000295F0000}"/>
    <cellStyle name="Normal 52 2 2 3 2 2 2 3" xfId="29434" xr:uid="{00000000-0005-0000-0000-00002A5F0000}"/>
    <cellStyle name="Normal 52 2 2 3 2 2 3" xfId="9316" xr:uid="{00000000-0005-0000-0000-00002B5F0000}"/>
    <cellStyle name="Normal 52 2 2 3 2 2 3 2" xfId="39650" xr:uid="{00000000-0005-0000-0000-00002C5F0000}"/>
    <cellStyle name="Normal 52 2 2 3 2 2 3 3" xfId="24417" xr:uid="{00000000-0005-0000-0000-00002D5F0000}"/>
    <cellStyle name="Normal 52 2 2 3 2 2 4" xfId="34637" xr:uid="{00000000-0005-0000-0000-00002E5F0000}"/>
    <cellStyle name="Normal 52 2 2 3 2 2 5" xfId="19404" xr:uid="{00000000-0005-0000-0000-00002F5F0000}"/>
    <cellStyle name="Normal 52 2 2 3 2 3" xfId="5955" xr:uid="{00000000-0005-0000-0000-0000305F0000}"/>
    <cellStyle name="Normal 52 2 2 3 2 3 2" xfId="16007" xr:uid="{00000000-0005-0000-0000-0000315F0000}"/>
    <cellStyle name="Normal 52 2 2 3 2 3 2 2" xfId="46338" xr:uid="{00000000-0005-0000-0000-0000325F0000}"/>
    <cellStyle name="Normal 52 2 2 3 2 3 2 3" xfId="31105" xr:uid="{00000000-0005-0000-0000-0000335F0000}"/>
    <cellStyle name="Normal 52 2 2 3 2 3 3" xfId="10987" xr:uid="{00000000-0005-0000-0000-0000345F0000}"/>
    <cellStyle name="Normal 52 2 2 3 2 3 3 2" xfId="41321" xr:uid="{00000000-0005-0000-0000-0000355F0000}"/>
    <cellStyle name="Normal 52 2 2 3 2 3 3 3" xfId="26088" xr:uid="{00000000-0005-0000-0000-0000365F0000}"/>
    <cellStyle name="Normal 52 2 2 3 2 3 4" xfId="36308" xr:uid="{00000000-0005-0000-0000-0000375F0000}"/>
    <cellStyle name="Normal 52 2 2 3 2 3 5" xfId="21075" xr:uid="{00000000-0005-0000-0000-0000385F0000}"/>
    <cellStyle name="Normal 52 2 2 3 2 4" xfId="12665" xr:uid="{00000000-0005-0000-0000-0000395F0000}"/>
    <cellStyle name="Normal 52 2 2 3 2 4 2" xfId="42996" xr:uid="{00000000-0005-0000-0000-00003A5F0000}"/>
    <cellStyle name="Normal 52 2 2 3 2 4 3" xfId="27763" xr:uid="{00000000-0005-0000-0000-00003B5F0000}"/>
    <cellStyle name="Normal 52 2 2 3 2 5" xfId="7644" xr:uid="{00000000-0005-0000-0000-00003C5F0000}"/>
    <cellStyle name="Normal 52 2 2 3 2 5 2" xfId="37979" xr:uid="{00000000-0005-0000-0000-00003D5F0000}"/>
    <cellStyle name="Normal 52 2 2 3 2 5 3" xfId="22746" xr:uid="{00000000-0005-0000-0000-00003E5F0000}"/>
    <cellStyle name="Normal 52 2 2 3 2 6" xfId="32967" xr:uid="{00000000-0005-0000-0000-00003F5F0000}"/>
    <cellStyle name="Normal 52 2 2 3 2 7" xfId="17733" xr:uid="{00000000-0005-0000-0000-0000405F0000}"/>
    <cellStyle name="Normal 52 2 2 3 3" xfId="3426" xr:uid="{00000000-0005-0000-0000-0000415F0000}"/>
    <cellStyle name="Normal 52 2 2 3 3 2" xfId="13500" xr:uid="{00000000-0005-0000-0000-0000425F0000}"/>
    <cellStyle name="Normal 52 2 2 3 3 2 2" xfId="43831" xr:uid="{00000000-0005-0000-0000-0000435F0000}"/>
    <cellStyle name="Normal 52 2 2 3 3 2 3" xfId="28598" xr:uid="{00000000-0005-0000-0000-0000445F0000}"/>
    <cellStyle name="Normal 52 2 2 3 3 3" xfId="8480" xr:uid="{00000000-0005-0000-0000-0000455F0000}"/>
    <cellStyle name="Normal 52 2 2 3 3 3 2" xfId="38814" xr:uid="{00000000-0005-0000-0000-0000465F0000}"/>
    <cellStyle name="Normal 52 2 2 3 3 3 3" xfId="23581" xr:uid="{00000000-0005-0000-0000-0000475F0000}"/>
    <cellStyle name="Normal 52 2 2 3 3 4" xfId="33801" xr:uid="{00000000-0005-0000-0000-0000485F0000}"/>
    <cellStyle name="Normal 52 2 2 3 3 5" xfId="18568" xr:uid="{00000000-0005-0000-0000-0000495F0000}"/>
    <cellStyle name="Normal 52 2 2 3 4" xfId="5119" xr:uid="{00000000-0005-0000-0000-00004A5F0000}"/>
    <cellStyle name="Normal 52 2 2 3 4 2" xfId="15171" xr:uid="{00000000-0005-0000-0000-00004B5F0000}"/>
    <cellStyle name="Normal 52 2 2 3 4 2 2" xfId="45502" xr:uid="{00000000-0005-0000-0000-00004C5F0000}"/>
    <cellStyle name="Normal 52 2 2 3 4 2 3" xfId="30269" xr:uid="{00000000-0005-0000-0000-00004D5F0000}"/>
    <cellStyle name="Normal 52 2 2 3 4 3" xfId="10151" xr:uid="{00000000-0005-0000-0000-00004E5F0000}"/>
    <cellStyle name="Normal 52 2 2 3 4 3 2" xfId="40485" xr:uid="{00000000-0005-0000-0000-00004F5F0000}"/>
    <cellStyle name="Normal 52 2 2 3 4 3 3" xfId="25252" xr:uid="{00000000-0005-0000-0000-0000505F0000}"/>
    <cellStyle name="Normal 52 2 2 3 4 4" xfId="35472" xr:uid="{00000000-0005-0000-0000-0000515F0000}"/>
    <cellStyle name="Normal 52 2 2 3 4 5" xfId="20239" xr:uid="{00000000-0005-0000-0000-0000525F0000}"/>
    <cellStyle name="Normal 52 2 2 3 5" xfId="11829" xr:uid="{00000000-0005-0000-0000-0000535F0000}"/>
    <cellStyle name="Normal 52 2 2 3 5 2" xfId="42160" xr:uid="{00000000-0005-0000-0000-0000545F0000}"/>
    <cellStyle name="Normal 52 2 2 3 5 3" xfId="26927" xr:uid="{00000000-0005-0000-0000-0000555F0000}"/>
    <cellStyle name="Normal 52 2 2 3 6" xfId="6808" xr:uid="{00000000-0005-0000-0000-0000565F0000}"/>
    <cellStyle name="Normal 52 2 2 3 6 2" xfId="37143" xr:uid="{00000000-0005-0000-0000-0000575F0000}"/>
    <cellStyle name="Normal 52 2 2 3 6 3" xfId="21910" xr:uid="{00000000-0005-0000-0000-0000585F0000}"/>
    <cellStyle name="Normal 52 2 2 3 7" xfId="32131" xr:uid="{00000000-0005-0000-0000-0000595F0000}"/>
    <cellStyle name="Normal 52 2 2 3 8" xfId="16897" xr:uid="{00000000-0005-0000-0000-00005A5F0000}"/>
    <cellStyle name="Normal 52 2 2 4" xfId="2155" xr:uid="{00000000-0005-0000-0000-00005B5F0000}"/>
    <cellStyle name="Normal 52 2 2 4 2" xfId="3845" xr:uid="{00000000-0005-0000-0000-00005C5F0000}"/>
    <cellStyle name="Normal 52 2 2 4 2 2" xfId="13918" xr:uid="{00000000-0005-0000-0000-00005D5F0000}"/>
    <cellStyle name="Normal 52 2 2 4 2 2 2" xfId="44249" xr:uid="{00000000-0005-0000-0000-00005E5F0000}"/>
    <cellStyle name="Normal 52 2 2 4 2 2 3" xfId="29016" xr:uid="{00000000-0005-0000-0000-00005F5F0000}"/>
    <cellStyle name="Normal 52 2 2 4 2 3" xfId="8898" xr:uid="{00000000-0005-0000-0000-0000605F0000}"/>
    <cellStyle name="Normal 52 2 2 4 2 3 2" xfId="39232" xr:uid="{00000000-0005-0000-0000-0000615F0000}"/>
    <cellStyle name="Normal 52 2 2 4 2 3 3" xfId="23999" xr:uid="{00000000-0005-0000-0000-0000625F0000}"/>
    <cellStyle name="Normal 52 2 2 4 2 4" xfId="34219" xr:uid="{00000000-0005-0000-0000-0000635F0000}"/>
    <cellStyle name="Normal 52 2 2 4 2 5" xfId="18986" xr:uid="{00000000-0005-0000-0000-0000645F0000}"/>
    <cellStyle name="Normal 52 2 2 4 3" xfId="5537" xr:uid="{00000000-0005-0000-0000-0000655F0000}"/>
    <cellStyle name="Normal 52 2 2 4 3 2" xfId="15589" xr:uid="{00000000-0005-0000-0000-0000665F0000}"/>
    <cellStyle name="Normal 52 2 2 4 3 2 2" xfId="45920" xr:uid="{00000000-0005-0000-0000-0000675F0000}"/>
    <cellStyle name="Normal 52 2 2 4 3 2 3" xfId="30687" xr:uid="{00000000-0005-0000-0000-0000685F0000}"/>
    <cellStyle name="Normal 52 2 2 4 3 3" xfId="10569" xr:uid="{00000000-0005-0000-0000-0000695F0000}"/>
    <cellStyle name="Normal 52 2 2 4 3 3 2" xfId="40903" xr:uid="{00000000-0005-0000-0000-00006A5F0000}"/>
    <cellStyle name="Normal 52 2 2 4 3 3 3" xfId="25670" xr:uid="{00000000-0005-0000-0000-00006B5F0000}"/>
    <cellStyle name="Normal 52 2 2 4 3 4" xfId="35890" xr:uid="{00000000-0005-0000-0000-00006C5F0000}"/>
    <cellStyle name="Normal 52 2 2 4 3 5" xfId="20657" xr:uid="{00000000-0005-0000-0000-00006D5F0000}"/>
    <cellStyle name="Normal 52 2 2 4 4" xfId="12247" xr:uid="{00000000-0005-0000-0000-00006E5F0000}"/>
    <cellStyle name="Normal 52 2 2 4 4 2" xfId="42578" xr:uid="{00000000-0005-0000-0000-00006F5F0000}"/>
    <cellStyle name="Normal 52 2 2 4 4 3" xfId="27345" xr:uid="{00000000-0005-0000-0000-0000705F0000}"/>
    <cellStyle name="Normal 52 2 2 4 5" xfId="7226" xr:uid="{00000000-0005-0000-0000-0000715F0000}"/>
    <cellStyle name="Normal 52 2 2 4 5 2" xfId="37561" xr:uid="{00000000-0005-0000-0000-0000725F0000}"/>
    <cellStyle name="Normal 52 2 2 4 5 3" xfId="22328" xr:uid="{00000000-0005-0000-0000-0000735F0000}"/>
    <cellStyle name="Normal 52 2 2 4 6" xfId="32549" xr:uid="{00000000-0005-0000-0000-0000745F0000}"/>
    <cellStyle name="Normal 52 2 2 4 7" xfId="17315" xr:uid="{00000000-0005-0000-0000-0000755F0000}"/>
    <cellStyle name="Normal 52 2 2 5" xfId="3008" xr:uid="{00000000-0005-0000-0000-0000765F0000}"/>
    <cellStyle name="Normal 52 2 2 5 2" xfId="13082" xr:uid="{00000000-0005-0000-0000-0000775F0000}"/>
    <cellStyle name="Normal 52 2 2 5 2 2" xfId="43413" xr:uid="{00000000-0005-0000-0000-0000785F0000}"/>
    <cellStyle name="Normal 52 2 2 5 2 3" xfId="28180" xr:uid="{00000000-0005-0000-0000-0000795F0000}"/>
    <cellStyle name="Normal 52 2 2 5 3" xfId="8062" xr:uid="{00000000-0005-0000-0000-00007A5F0000}"/>
    <cellStyle name="Normal 52 2 2 5 3 2" xfId="38396" xr:uid="{00000000-0005-0000-0000-00007B5F0000}"/>
    <cellStyle name="Normal 52 2 2 5 3 3" xfId="23163" xr:uid="{00000000-0005-0000-0000-00007C5F0000}"/>
    <cellStyle name="Normal 52 2 2 5 4" xfId="33383" xr:uid="{00000000-0005-0000-0000-00007D5F0000}"/>
    <cellStyle name="Normal 52 2 2 5 5" xfId="18150" xr:uid="{00000000-0005-0000-0000-00007E5F0000}"/>
    <cellStyle name="Normal 52 2 2 6" xfId="4701" xr:uid="{00000000-0005-0000-0000-00007F5F0000}"/>
    <cellStyle name="Normal 52 2 2 6 2" xfId="14753" xr:uid="{00000000-0005-0000-0000-0000805F0000}"/>
    <cellStyle name="Normal 52 2 2 6 2 2" xfId="45084" xr:uid="{00000000-0005-0000-0000-0000815F0000}"/>
    <cellStyle name="Normal 52 2 2 6 2 3" xfId="29851" xr:uid="{00000000-0005-0000-0000-0000825F0000}"/>
    <cellStyle name="Normal 52 2 2 6 3" xfId="9733" xr:uid="{00000000-0005-0000-0000-0000835F0000}"/>
    <cellStyle name="Normal 52 2 2 6 3 2" xfId="40067" xr:uid="{00000000-0005-0000-0000-0000845F0000}"/>
    <cellStyle name="Normal 52 2 2 6 3 3" xfId="24834" xr:uid="{00000000-0005-0000-0000-0000855F0000}"/>
    <cellStyle name="Normal 52 2 2 6 4" xfId="35054" xr:uid="{00000000-0005-0000-0000-0000865F0000}"/>
    <cellStyle name="Normal 52 2 2 6 5" xfId="19821" xr:uid="{00000000-0005-0000-0000-0000875F0000}"/>
    <cellStyle name="Normal 52 2 2 7" xfId="11411" xr:uid="{00000000-0005-0000-0000-0000885F0000}"/>
    <cellStyle name="Normal 52 2 2 7 2" xfId="41742" xr:uid="{00000000-0005-0000-0000-0000895F0000}"/>
    <cellStyle name="Normal 52 2 2 7 3" xfId="26509" xr:uid="{00000000-0005-0000-0000-00008A5F0000}"/>
    <cellStyle name="Normal 52 2 2 8" xfId="6390" xr:uid="{00000000-0005-0000-0000-00008B5F0000}"/>
    <cellStyle name="Normal 52 2 2 8 2" xfId="36725" xr:uid="{00000000-0005-0000-0000-00008C5F0000}"/>
    <cellStyle name="Normal 52 2 2 8 3" xfId="21492" xr:uid="{00000000-0005-0000-0000-00008D5F0000}"/>
    <cellStyle name="Normal 52 2 2 9" xfId="31713" xr:uid="{00000000-0005-0000-0000-00008E5F0000}"/>
    <cellStyle name="Normal 52 2 3" xfId="1417" xr:uid="{00000000-0005-0000-0000-00008F5F0000}"/>
    <cellStyle name="Normal 52 2 3 2" xfId="1838" xr:uid="{00000000-0005-0000-0000-0000905F0000}"/>
    <cellStyle name="Normal 52 2 3 2 2" xfId="2677" xr:uid="{00000000-0005-0000-0000-0000915F0000}"/>
    <cellStyle name="Normal 52 2 3 2 2 2" xfId="4367" xr:uid="{00000000-0005-0000-0000-0000925F0000}"/>
    <cellStyle name="Normal 52 2 3 2 2 2 2" xfId="14440" xr:uid="{00000000-0005-0000-0000-0000935F0000}"/>
    <cellStyle name="Normal 52 2 3 2 2 2 2 2" xfId="44771" xr:uid="{00000000-0005-0000-0000-0000945F0000}"/>
    <cellStyle name="Normal 52 2 3 2 2 2 2 3" xfId="29538" xr:uid="{00000000-0005-0000-0000-0000955F0000}"/>
    <cellStyle name="Normal 52 2 3 2 2 2 3" xfId="9420" xr:uid="{00000000-0005-0000-0000-0000965F0000}"/>
    <cellStyle name="Normal 52 2 3 2 2 2 3 2" xfId="39754" xr:uid="{00000000-0005-0000-0000-0000975F0000}"/>
    <cellStyle name="Normal 52 2 3 2 2 2 3 3" xfId="24521" xr:uid="{00000000-0005-0000-0000-0000985F0000}"/>
    <cellStyle name="Normal 52 2 3 2 2 2 4" xfId="34741" xr:uid="{00000000-0005-0000-0000-0000995F0000}"/>
    <cellStyle name="Normal 52 2 3 2 2 2 5" xfId="19508" xr:uid="{00000000-0005-0000-0000-00009A5F0000}"/>
    <cellStyle name="Normal 52 2 3 2 2 3" xfId="6059" xr:uid="{00000000-0005-0000-0000-00009B5F0000}"/>
    <cellStyle name="Normal 52 2 3 2 2 3 2" xfId="16111" xr:uid="{00000000-0005-0000-0000-00009C5F0000}"/>
    <cellStyle name="Normal 52 2 3 2 2 3 2 2" xfId="46442" xr:uid="{00000000-0005-0000-0000-00009D5F0000}"/>
    <cellStyle name="Normal 52 2 3 2 2 3 2 3" xfId="31209" xr:uid="{00000000-0005-0000-0000-00009E5F0000}"/>
    <cellStyle name="Normal 52 2 3 2 2 3 3" xfId="11091" xr:uid="{00000000-0005-0000-0000-00009F5F0000}"/>
    <cellStyle name="Normal 52 2 3 2 2 3 3 2" xfId="41425" xr:uid="{00000000-0005-0000-0000-0000A05F0000}"/>
    <cellStyle name="Normal 52 2 3 2 2 3 3 3" xfId="26192" xr:uid="{00000000-0005-0000-0000-0000A15F0000}"/>
    <cellStyle name="Normal 52 2 3 2 2 3 4" xfId="36412" xr:uid="{00000000-0005-0000-0000-0000A25F0000}"/>
    <cellStyle name="Normal 52 2 3 2 2 3 5" xfId="21179" xr:uid="{00000000-0005-0000-0000-0000A35F0000}"/>
    <cellStyle name="Normal 52 2 3 2 2 4" xfId="12769" xr:uid="{00000000-0005-0000-0000-0000A45F0000}"/>
    <cellStyle name="Normal 52 2 3 2 2 4 2" xfId="43100" xr:uid="{00000000-0005-0000-0000-0000A55F0000}"/>
    <cellStyle name="Normal 52 2 3 2 2 4 3" xfId="27867" xr:uid="{00000000-0005-0000-0000-0000A65F0000}"/>
    <cellStyle name="Normal 52 2 3 2 2 5" xfId="7748" xr:uid="{00000000-0005-0000-0000-0000A75F0000}"/>
    <cellStyle name="Normal 52 2 3 2 2 5 2" xfId="38083" xr:uid="{00000000-0005-0000-0000-0000A85F0000}"/>
    <cellStyle name="Normal 52 2 3 2 2 5 3" xfId="22850" xr:uid="{00000000-0005-0000-0000-0000A95F0000}"/>
    <cellStyle name="Normal 52 2 3 2 2 6" xfId="33071" xr:uid="{00000000-0005-0000-0000-0000AA5F0000}"/>
    <cellStyle name="Normal 52 2 3 2 2 7" xfId="17837" xr:uid="{00000000-0005-0000-0000-0000AB5F0000}"/>
    <cellStyle name="Normal 52 2 3 2 3" xfId="3530" xr:uid="{00000000-0005-0000-0000-0000AC5F0000}"/>
    <cellStyle name="Normal 52 2 3 2 3 2" xfId="13604" xr:uid="{00000000-0005-0000-0000-0000AD5F0000}"/>
    <cellStyle name="Normal 52 2 3 2 3 2 2" xfId="43935" xr:uid="{00000000-0005-0000-0000-0000AE5F0000}"/>
    <cellStyle name="Normal 52 2 3 2 3 2 3" xfId="28702" xr:uid="{00000000-0005-0000-0000-0000AF5F0000}"/>
    <cellStyle name="Normal 52 2 3 2 3 3" xfId="8584" xr:uid="{00000000-0005-0000-0000-0000B05F0000}"/>
    <cellStyle name="Normal 52 2 3 2 3 3 2" xfId="38918" xr:uid="{00000000-0005-0000-0000-0000B15F0000}"/>
    <cellStyle name="Normal 52 2 3 2 3 3 3" xfId="23685" xr:uid="{00000000-0005-0000-0000-0000B25F0000}"/>
    <cellStyle name="Normal 52 2 3 2 3 4" xfId="33905" xr:uid="{00000000-0005-0000-0000-0000B35F0000}"/>
    <cellStyle name="Normal 52 2 3 2 3 5" xfId="18672" xr:uid="{00000000-0005-0000-0000-0000B45F0000}"/>
    <cellStyle name="Normal 52 2 3 2 4" xfId="5223" xr:uid="{00000000-0005-0000-0000-0000B55F0000}"/>
    <cellStyle name="Normal 52 2 3 2 4 2" xfId="15275" xr:uid="{00000000-0005-0000-0000-0000B65F0000}"/>
    <cellStyle name="Normal 52 2 3 2 4 2 2" xfId="45606" xr:uid="{00000000-0005-0000-0000-0000B75F0000}"/>
    <cellStyle name="Normal 52 2 3 2 4 2 3" xfId="30373" xr:uid="{00000000-0005-0000-0000-0000B85F0000}"/>
    <cellStyle name="Normal 52 2 3 2 4 3" xfId="10255" xr:uid="{00000000-0005-0000-0000-0000B95F0000}"/>
    <cellStyle name="Normal 52 2 3 2 4 3 2" xfId="40589" xr:uid="{00000000-0005-0000-0000-0000BA5F0000}"/>
    <cellStyle name="Normal 52 2 3 2 4 3 3" xfId="25356" xr:uid="{00000000-0005-0000-0000-0000BB5F0000}"/>
    <cellStyle name="Normal 52 2 3 2 4 4" xfId="35576" xr:uid="{00000000-0005-0000-0000-0000BC5F0000}"/>
    <cellStyle name="Normal 52 2 3 2 4 5" xfId="20343" xr:uid="{00000000-0005-0000-0000-0000BD5F0000}"/>
    <cellStyle name="Normal 52 2 3 2 5" xfId="11933" xr:uid="{00000000-0005-0000-0000-0000BE5F0000}"/>
    <cellStyle name="Normal 52 2 3 2 5 2" xfId="42264" xr:uid="{00000000-0005-0000-0000-0000BF5F0000}"/>
    <cellStyle name="Normal 52 2 3 2 5 3" xfId="27031" xr:uid="{00000000-0005-0000-0000-0000C05F0000}"/>
    <cellStyle name="Normal 52 2 3 2 6" xfId="6912" xr:uid="{00000000-0005-0000-0000-0000C15F0000}"/>
    <cellStyle name="Normal 52 2 3 2 6 2" xfId="37247" xr:uid="{00000000-0005-0000-0000-0000C25F0000}"/>
    <cellStyle name="Normal 52 2 3 2 6 3" xfId="22014" xr:uid="{00000000-0005-0000-0000-0000C35F0000}"/>
    <cellStyle name="Normal 52 2 3 2 7" xfId="32235" xr:uid="{00000000-0005-0000-0000-0000C45F0000}"/>
    <cellStyle name="Normal 52 2 3 2 8" xfId="17001" xr:uid="{00000000-0005-0000-0000-0000C55F0000}"/>
    <cellStyle name="Normal 52 2 3 3" xfId="2259" xr:uid="{00000000-0005-0000-0000-0000C65F0000}"/>
    <cellStyle name="Normal 52 2 3 3 2" xfId="3949" xr:uid="{00000000-0005-0000-0000-0000C75F0000}"/>
    <cellStyle name="Normal 52 2 3 3 2 2" xfId="14022" xr:uid="{00000000-0005-0000-0000-0000C85F0000}"/>
    <cellStyle name="Normal 52 2 3 3 2 2 2" xfId="44353" xr:uid="{00000000-0005-0000-0000-0000C95F0000}"/>
    <cellStyle name="Normal 52 2 3 3 2 2 3" xfId="29120" xr:uid="{00000000-0005-0000-0000-0000CA5F0000}"/>
    <cellStyle name="Normal 52 2 3 3 2 3" xfId="9002" xr:uid="{00000000-0005-0000-0000-0000CB5F0000}"/>
    <cellStyle name="Normal 52 2 3 3 2 3 2" xfId="39336" xr:uid="{00000000-0005-0000-0000-0000CC5F0000}"/>
    <cellStyle name="Normal 52 2 3 3 2 3 3" xfId="24103" xr:uid="{00000000-0005-0000-0000-0000CD5F0000}"/>
    <cellStyle name="Normal 52 2 3 3 2 4" xfId="34323" xr:uid="{00000000-0005-0000-0000-0000CE5F0000}"/>
    <cellStyle name="Normal 52 2 3 3 2 5" xfId="19090" xr:uid="{00000000-0005-0000-0000-0000CF5F0000}"/>
    <cellStyle name="Normal 52 2 3 3 3" xfId="5641" xr:uid="{00000000-0005-0000-0000-0000D05F0000}"/>
    <cellStyle name="Normal 52 2 3 3 3 2" xfId="15693" xr:uid="{00000000-0005-0000-0000-0000D15F0000}"/>
    <cellStyle name="Normal 52 2 3 3 3 2 2" xfId="46024" xr:uid="{00000000-0005-0000-0000-0000D25F0000}"/>
    <cellStyle name="Normal 52 2 3 3 3 2 3" xfId="30791" xr:uid="{00000000-0005-0000-0000-0000D35F0000}"/>
    <cellStyle name="Normal 52 2 3 3 3 3" xfId="10673" xr:uid="{00000000-0005-0000-0000-0000D45F0000}"/>
    <cellStyle name="Normal 52 2 3 3 3 3 2" xfId="41007" xr:uid="{00000000-0005-0000-0000-0000D55F0000}"/>
    <cellStyle name="Normal 52 2 3 3 3 3 3" xfId="25774" xr:uid="{00000000-0005-0000-0000-0000D65F0000}"/>
    <cellStyle name="Normal 52 2 3 3 3 4" xfId="35994" xr:uid="{00000000-0005-0000-0000-0000D75F0000}"/>
    <cellStyle name="Normal 52 2 3 3 3 5" xfId="20761" xr:uid="{00000000-0005-0000-0000-0000D85F0000}"/>
    <cellStyle name="Normal 52 2 3 3 4" xfId="12351" xr:uid="{00000000-0005-0000-0000-0000D95F0000}"/>
    <cellStyle name="Normal 52 2 3 3 4 2" xfId="42682" xr:uid="{00000000-0005-0000-0000-0000DA5F0000}"/>
    <cellStyle name="Normal 52 2 3 3 4 3" xfId="27449" xr:uid="{00000000-0005-0000-0000-0000DB5F0000}"/>
    <cellStyle name="Normal 52 2 3 3 5" xfId="7330" xr:uid="{00000000-0005-0000-0000-0000DC5F0000}"/>
    <cellStyle name="Normal 52 2 3 3 5 2" xfId="37665" xr:uid="{00000000-0005-0000-0000-0000DD5F0000}"/>
    <cellStyle name="Normal 52 2 3 3 5 3" xfId="22432" xr:uid="{00000000-0005-0000-0000-0000DE5F0000}"/>
    <cellStyle name="Normal 52 2 3 3 6" xfId="32653" xr:uid="{00000000-0005-0000-0000-0000DF5F0000}"/>
    <cellStyle name="Normal 52 2 3 3 7" xfId="17419" xr:uid="{00000000-0005-0000-0000-0000E05F0000}"/>
    <cellStyle name="Normal 52 2 3 4" xfId="3112" xr:uid="{00000000-0005-0000-0000-0000E15F0000}"/>
    <cellStyle name="Normal 52 2 3 4 2" xfId="13186" xr:uid="{00000000-0005-0000-0000-0000E25F0000}"/>
    <cellStyle name="Normal 52 2 3 4 2 2" xfId="43517" xr:uid="{00000000-0005-0000-0000-0000E35F0000}"/>
    <cellStyle name="Normal 52 2 3 4 2 3" xfId="28284" xr:uid="{00000000-0005-0000-0000-0000E45F0000}"/>
    <cellStyle name="Normal 52 2 3 4 3" xfId="8166" xr:uid="{00000000-0005-0000-0000-0000E55F0000}"/>
    <cellStyle name="Normal 52 2 3 4 3 2" xfId="38500" xr:uid="{00000000-0005-0000-0000-0000E65F0000}"/>
    <cellStyle name="Normal 52 2 3 4 3 3" xfId="23267" xr:uid="{00000000-0005-0000-0000-0000E75F0000}"/>
    <cellStyle name="Normal 52 2 3 4 4" xfId="33487" xr:uid="{00000000-0005-0000-0000-0000E85F0000}"/>
    <cellStyle name="Normal 52 2 3 4 5" xfId="18254" xr:uid="{00000000-0005-0000-0000-0000E95F0000}"/>
    <cellStyle name="Normal 52 2 3 5" xfId="4805" xr:uid="{00000000-0005-0000-0000-0000EA5F0000}"/>
    <cellStyle name="Normal 52 2 3 5 2" xfId="14857" xr:uid="{00000000-0005-0000-0000-0000EB5F0000}"/>
    <cellStyle name="Normal 52 2 3 5 2 2" xfId="45188" xr:uid="{00000000-0005-0000-0000-0000EC5F0000}"/>
    <cellStyle name="Normal 52 2 3 5 2 3" xfId="29955" xr:uid="{00000000-0005-0000-0000-0000ED5F0000}"/>
    <cellStyle name="Normal 52 2 3 5 3" xfId="9837" xr:uid="{00000000-0005-0000-0000-0000EE5F0000}"/>
    <cellStyle name="Normal 52 2 3 5 3 2" xfId="40171" xr:uid="{00000000-0005-0000-0000-0000EF5F0000}"/>
    <cellStyle name="Normal 52 2 3 5 3 3" xfId="24938" xr:uid="{00000000-0005-0000-0000-0000F05F0000}"/>
    <cellStyle name="Normal 52 2 3 5 4" xfId="35158" xr:uid="{00000000-0005-0000-0000-0000F15F0000}"/>
    <cellStyle name="Normal 52 2 3 5 5" xfId="19925" xr:uid="{00000000-0005-0000-0000-0000F25F0000}"/>
    <cellStyle name="Normal 52 2 3 6" xfId="11515" xr:uid="{00000000-0005-0000-0000-0000F35F0000}"/>
    <cellStyle name="Normal 52 2 3 6 2" xfId="41846" xr:uid="{00000000-0005-0000-0000-0000F45F0000}"/>
    <cellStyle name="Normal 52 2 3 6 3" xfId="26613" xr:uid="{00000000-0005-0000-0000-0000F55F0000}"/>
    <cellStyle name="Normal 52 2 3 7" xfId="6494" xr:uid="{00000000-0005-0000-0000-0000F65F0000}"/>
    <cellStyle name="Normal 52 2 3 7 2" xfId="36829" xr:uid="{00000000-0005-0000-0000-0000F75F0000}"/>
    <cellStyle name="Normal 52 2 3 7 3" xfId="21596" xr:uid="{00000000-0005-0000-0000-0000F85F0000}"/>
    <cellStyle name="Normal 52 2 3 8" xfId="31817" xr:uid="{00000000-0005-0000-0000-0000F95F0000}"/>
    <cellStyle name="Normal 52 2 3 9" xfId="16583" xr:uid="{00000000-0005-0000-0000-0000FA5F0000}"/>
    <cellStyle name="Normal 52 2 4" xfId="1630" xr:uid="{00000000-0005-0000-0000-0000FB5F0000}"/>
    <cellStyle name="Normal 52 2 4 2" xfId="2469" xr:uid="{00000000-0005-0000-0000-0000FC5F0000}"/>
    <cellStyle name="Normal 52 2 4 2 2" xfId="4159" xr:uid="{00000000-0005-0000-0000-0000FD5F0000}"/>
    <cellStyle name="Normal 52 2 4 2 2 2" xfId="14232" xr:uid="{00000000-0005-0000-0000-0000FE5F0000}"/>
    <cellStyle name="Normal 52 2 4 2 2 2 2" xfId="44563" xr:uid="{00000000-0005-0000-0000-0000FF5F0000}"/>
    <cellStyle name="Normal 52 2 4 2 2 2 3" xfId="29330" xr:uid="{00000000-0005-0000-0000-000000600000}"/>
    <cellStyle name="Normal 52 2 4 2 2 3" xfId="9212" xr:uid="{00000000-0005-0000-0000-000001600000}"/>
    <cellStyle name="Normal 52 2 4 2 2 3 2" xfId="39546" xr:uid="{00000000-0005-0000-0000-000002600000}"/>
    <cellStyle name="Normal 52 2 4 2 2 3 3" xfId="24313" xr:uid="{00000000-0005-0000-0000-000003600000}"/>
    <cellStyle name="Normal 52 2 4 2 2 4" xfId="34533" xr:uid="{00000000-0005-0000-0000-000004600000}"/>
    <cellStyle name="Normal 52 2 4 2 2 5" xfId="19300" xr:uid="{00000000-0005-0000-0000-000005600000}"/>
    <cellStyle name="Normal 52 2 4 2 3" xfId="5851" xr:uid="{00000000-0005-0000-0000-000006600000}"/>
    <cellStyle name="Normal 52 2 4 2 3 2" xfId="15903" xr:uid="{00000000-0005-0000-0000-000007600000}"/>
    <cellStyle name="Normal 52 2 4 2 3 2 2" xfId="46234" xr:uid="{00000000-0005-0000-0000-000008600000}"/>
    <cellStyle name="Normal 52 2 4 2 3 2 3" xfId="31001" xr:uid="{00000000-0005-0000-0000-000009600000}"/>
    <cellStyle name="Normal 52 2 4 2 3 3" xfId="10883" xr:uid="{00000000-0005-0000-0000-00000A600000}"/>
    <cellStyle name="Normal 52 2 4 2 3 3 2" xfId="41217" xr:uid="{00000000-0005-0000-0000-00000B600000}"/>
    <cellStyle name="Normal 52 2 4 2 3 3 3" xfId="25984" xr:uid="{00000000-0005-0000-0000-00000C600000}"/>
    <cellStyle name="Normal 52 2 4 2 3 4" xfId="36204" xr:uid="{00000000-0005-0000-0000-00000D600000}"/>
    <cellStyle name="Normal 52 2 4 2 3 5" xfId="20971" xr:uid="{00000000-0005-0000-0000-00000E600000}"/>
    <cellStyle name="Normal 52 2 4 2 4" xfId="12561" xr:uid="{00000000-0005-0000-0000-00000F600000}"/>
    <cellStyle name="Normal 52 2 4 2 4 2" xfId="42892" xr:uid="{00000000-0005-0000-0000-000010600000}"/>
    <cellStyle name="Normal 52 2 4 2 4 3" xfId="27659" xr:uid="{00000000-0005-0000-0000-000011600000}"/>
    <cellStyle name="Normal 52 2 4 2 5" xfId="7540" xr:uid="{00000000-0005-0000-0000-000012600000}"/>
    <cellStyle name="Normal 52 2 4 2 5 2" xfId="37875" xr:uid="{00000000-0005-0000-0000-000013600000}"/>
    <cellStyle name="Normal 52 2 4 2 5 3" xfId="22642" xr:uid="{00000000-0005-0000-0000-000014600000}"/>
    <cellStyle name="Normal 52 2 4 2 6" xfId="32863" xr:uid="{00000000-0005-0000-0000-000015600000}"/>
    <cellStyle name="Normal 52 2 4 2 7" xfId="17629" xr:uid="{00000000-0005-0000-0000-000016600000}"/>
    <cellStyle name="Normal 52 2 4 3" xfId="3322" xr:uid="{00000000-0005-0000-0000-000017600000}"/>
    <cellStyle name="Normal 52 2 4 3 2" xfId="13396" xr:uid="{00000000-0005-0000-0000-000018600000}"/>
    <cellStyle name="Normal 52 2 4 3 2 2" xfId="43727" xr:uid="{00000000-0005-0000-0000-000019600000}"/>
    <cellStyle name="Normal 52 2 4 3 2 3" xfId="28494" xr:uid="{00000000-0005-0000-0000-00001A600000}"/>
    <cellStyle name="Normal 52 2 4 3 3" xfId="8376" xr:uid="{00000000-0005-0000-0000-00001B600000}"/>
    <cellStyle name="Normal 52 2 4 3 3 2" xfId="38710" xr:uid="{00000000-0005-0000-0000-00001C600000}"/>
    <cellStyle name="Normal 52 2 4 3 3 3" xfId="23477" xr:uid="{00000000-0005-0000-0000-00001D600000}"/>
    <cellStyle name="Normal 52 2 4 3 4" xfId="33697" xr:uid="{00000000-0005-0000-0000-00001E600000}"/>
    <cellStyle name="Normal 52 2 4 3 5" xfId="18464" xr:uid="{00000000-0005-0000-0000-00001F600000}"/>
    <cellStyle name="Normal 52 2 4 4" xfId="5015" xr:uid="{00000000-0005-0000-0000-000020600000}"/>
    <cellStyle name="Normal 52 2 4 4 2" xfId="15067" xr:uid="{00000000-0005-0000-0000-000021600000}"/>
    <cellStyle name="Normal 52 2 4 4 2 2" xfId="45398" xr:uid="{00000000-0005-0000-0000-000022600000}"/>
    <cellStyle name="Normal 52 2 4 4 2 3" xfId="30165" xr:uid="{00000000-0005-0000-0000-000023600000}"/>
    <cellStyle name="Normal 52 2 4 4 3" xfId="10047" xr:uid="{00000000-0005-0000-0000-000024600000}"/>
    <cellStyle name="Normal 52 2 4 4 3 2" xfId="40381" xr:uid="{00000000-0005-0000-0000-000025600000}"/>
    <cellStyle name="Normal 52 2 4 4 3 3" xfId="25148" xr:uid="{00000000-0005-0000-0000-000026600000}"/>
    <cellStyle name="Normal 52 2 4 4 4" xfId="35368" xr:uid="{00000000-0005-0000-0000-000027600000}"/>
    <cellStyle name="Normal 52 2 4 4 5" xfId="20135" xr:uid="{00000000-0005-0000-0000-000028600000}"/>
    <cellStyle name="Normal 52 2 4 5" xfId="11725" xr:uid="{00000000-0005-0000-0000-000029600000}"/>
    <cellStyle name="Normal 52 2 4 5 2" xfId="42056" xr:uid="{00000000-0005-0000-0000-00002A600000}"/>
    <cellStyle name="Normal 52 2 4 5 3" xfId="26823" xr:uid="{00000000-0005-0000-0000-00002B600000}"/>
    <cellStyle name="Normal 52 2 4 6" xfId="6704" xr:uid="{00000000-0005-0000-0000-00002C600000}"/>
    <cellStyle name="Normal 52 2 4 6 2" xfId="37039" xr:uid="{00000000-0005-0000-0000-00002D600000}"/>
    <cellStyle name="Normal 52 2 4 6 3" xfId="21806" xr:uid="{00000000-0005-0000-0000-00002E600000}"/>
    <cellStyle name="Normal 52 2 4 7" xfId="32027" xr:uid="{00000000-0005-0000-0000-00002F600000}"/>
    <cellStyle name="Normal 52 2 4 8" xfId="16793" xr:uid="{00000000-0005-0000-0000-000030600000}"/>
    <cellStyle name="Normal 52 2 5" xfId="2051" xr:uid="{00000000-0005-0000-0000-000031600000}"/>
    <cellStyle name="Normal 52 2 5 2" xfId="3741" xr:uid="{00000000-0005-0000-0000-000032600000}"/>
    <cellStyle name="Normal 52 2 5 2 2" xfId="13814" xr:uid="{00000000-0005-0000-0000-000033600000}"/>
    <cellStyle name="Normal 52 2 5 2 2 2" xfId="44145" xr:uid="{00000000-0005-0000-0000-000034600000}"/>
    <cellStyle name="Normal 52 2 5 2 2 3" xfId="28912" xr:uid="{00000000-0005-0000-0000-000035600000}"/>
    <cellStyle name="Normal 52 2 5 2 3" xfId="8794" xr:uid="{00000000-0005-0000-0000-000036600000}"/>
    <cellStyle name="Normal 52 2 5 2 3 2" xfId="39128" xr:uid="{00000000-0005-0000-0000-000037600000}"/>
    <cellStyle name="Normal 52 2 5 2 3 3" xfId="23895" xr:uid="{00000000-0005-0000-0000-000038600000}"/>
    <cellStyle name="Normal 52 2 5 2 4" xfId="34115" xr:uid="{00000000-0005-0000-0000-000039600000}"/>
    <cellStyle name="Normal 52 2 5 2 5" xfId="18882" xr:uid="{00000000-0005-0000-0000-00003A600000}"/>
    <cellStyle name="Normal 52 2 5 3" xfId="5433" xr:uid="{00000000-0005-0000-0000-00003B600000}"/>
    <cellStyle name="Normal 52 2 5 3 2" xfId="15485" xr:uid="{00000000-0005-0000-0000-00003C600000}"/>
    <cellStyle name="Normal 52 2 5 3 2 2" xfId="45816" xr:uid="{00000000-0005-0000-0000-00003D600000}"/>
    <cellStyle name="Normal 52 2 5 3 2 3" xfId="30583" xr:uid="{00000000-0005-0000-0000-00003E600000}"/>
    <cellStyle name="Normal 52 2 5 3 3" xfId="10465" xr:uid="{00000000-0005-0000-0000-00003F600000}"/>
    <cellStyle name="Normal 52 2 5 3 3 2" xfId="40799" xr:uid="{00000000-0005-0000-0000-000040600000}"/>
    <cellStyle name="Normal 52 2 5 3 3 3" xfId="25566" xr:uid="{00000000-0005-0000-0000-000041600000}"/>
    <cellStyle name="Normal 52 2 5 3 4" xfId="35786" xr:uid="{00000000-0005-0000-0000-000042600000}"/>
    <cellStyle name="Normal 52 2 5 3 5" xfId="20553" xr:uid="{00000000-0005-0000-0000-000043600000}"/>
    <cellStyle name="Normal 52 2 5 4" xfId="12143" xr:uid="{00000000-0005-0000-0000-000044600000}"/>
    <cellStyle name="Normal 52 2 5 4 2" xfId="42474" xr:uid="{00000000-0005-0000-0000-000045600000}"/>
    <cellStyle name="Normal 52 2 5 4 3" xfId="27241" xr:uid="{00000000-0005-0000-0000-000046600000}"/>
    <cellStyle name="Normal 52 2 5 5" xfId="7122" xr:uid="{00000000-0005-0000-0000-000047600000}"/>
    <cellStyle name="Normal 52 2 5 5 2" xfId="37457" xr:uid="{00000000-0005-0000-0000-000048600000}"/>
    <cellStyle name="Normal 52 2 5 5 3" xfId="22224" xr:uid="{00000000-0005-0000-0000-000049600000}"/>
    <cellStyle name="Normal 52 2 5 6" xfId="32445" xr:uid="{00000000-0005-0000-0000-00004A600000}"/>
    <cellStyle name="Normal 52 2 5 7" xfId="17211" xr:uid="{00000000-0005-0000-0000-00004B600000}"/>
    <cellStyle name="Normal 52 2 6" xfId="2904" xr:uid="{00000000-0005-0000-0000-00004C600000}"/>
    <cellStyle name="Normal 52 2 6 2" xfId="12978" xr:uid="{00000000-0005-0000-0000-00004D600000}"/>
    <cellStyle name="Normal 52 2 6 2 2" xfId="43309" xr:uid="{00000000-0005-0000-0000-00004E600000}"/>
    <cellStyle name="Normal 52 2 6 2 3" xfId="28076" xr:uid="{00000000-0005-0000-0000-00004F600000}"/>
    <cellStyle name="Normal 52 2 6 3" xfId="7958" xr:uid="{00000000-0005-0000-0000-000050600000}"/>
    <cellStyle name="Normal 52 2 6 3 2" xfId="38292" xr:uid="{00000000-0005-0000-0000-000051600000}"/>
    <cellStyle name="Normal 52 2 6 3 3" xfId="23059" xr:uid="{00000000-0005-0000-0000-000052600000}"/>
    <cellStyle name="Normal 52 2 6 4" xfId="33279" xr:uid="{00000000-0005-0000-0000-000053600000}"/>
    <cellStyle name="Normal 52 2 6 5" xfId="18046" xr:uid="{00000000-0005-0000-0000-000054600000}"/>
    <cellStyle name="Normal 52 2 7" xfId="4597" xr:uid="{00000000-0005-0000-0000-000055600000}"/>
    <cellStyle name="Normal 52 2 7 2" xfId="14649" xr:uid="{00000000-0005-0000-0000-000056600000}"/>
    <cellStyle name="Normal 52 2 7 2 2" xfId="44980" xr:uid="{00000000-0005-0000-0000-000057600000}"/>
    <cellStyle name="Normal 52 2 7 2 3" xfId="29747" xr:uid="{00000000-0005-0000-0000-000058600000}"/>
    <cellStyle name="Normal 52 2 7 3" xfId="9629" xr:uid="{00000000-0005-0000-0000-000059600000}"/>
    <cellStyle name="Normal 52 2 7 3 2" xfId="39963" xr:uid="{00000000-0005-0000-0000-00005A600000}"/>
    <cellStyle name="Normal 52 2 7 3 3" xfId="24730" xr:uid="{00000000-0005-0000-0000-00005B600000}"/>
    <cellStyle name="Normal 52 2 7 4" xfId="34950" xr:uid="{00000000-0005-0000-0000-00005C600000}"/>
    <cellStyle name="Normal 52 2 7 5" xfId="19717" xr:uid="{00000000-0005-0000-0000-00005D600000}"/>
    <cellStyle name="Normal 52 2 8" xfId="11307" xr:uid="{00000000-0005-0000-0000-00005E600000}"/>
    <cellStyle name="Normal 52 2 8 2" xfId="41638" xr:uid="{00000000-0005-0000-0000-00005F600000}"/>
    <cellStyle name="Normal 52 2 8 3" xfId="26405" xr:uid="{00000000-0005-0000-0000-000060600000}"/>
    <cellStyle name="Normal 52 2 9" xfId="6286" xr:uid="{00000000-0005-0000-0000-000061600000}"/>
    <cellStyle name="Normal 52 2 9 2" xfId="36621" xr:uid="{00000000-0005-0000-0000-000062600000}"/>
    <cellStyle name="Normal 52 2 9 3" xfId="21388" xr:uid="{00000000-0005-0000-0000-000063600000}"/>
    <cellStyle name="Normal 52 3" xfId="1250" xr:uid="{00000000-0005-0000-0000-000064600000}"/>
    <cellStyle name="Normal 52 3 10" xfId="16427" xr:uid="{00000000-0005-0000-0000-000065600000}"/>
    <cellStyle name="Normal 52 3 2" xfId="1469" xr:uid="{00000000-0005-0000-0000-000066600000}"/>
    <cellStyle name="Normal 52 3 2 2" xfId="1890" xr:uid="{00000000-0005-0000-0000-000067600000}"/>
    <cellStyle name="Normal 52 3 2 2 2" xfId="2729" xr:uid="{00000000-0005-0000-0000-000068600000}"/>
    <cellStyle name="Normal 52 3 2 2 2 2" xfId="4419" xr:uid="{00000000-0005-0000-0000-000069600000}"/>
    <cellStyle name="Normal 52 3 2 2 2 2 2" xfId="14492" xr:uid="{00000000-0005-0000-0000-00006A600000}"/>
    <cellStyle name="Normal 52 3 2 2 2 2 2 2" xfId="44823" xr:uid="{00000000-0005-0000-0000-00006B600000}"/>
    <cellStyle name="Normal 52 3 2 2 2 2 2 3" xfId="29590" xr:uid="{00000000-0005-0000-0000-00006C600000}"/>
    <cellStyle name="Normal 52 3 2 2 2 2 3" xfId="9472" xr:uid="{00000000-0005-0000-0000-00006D600000}"/>
    <cellStyle name="Normal 52 3 2 2 2 2 3 2" xfId="39806" xr:uid="{00000000-0005-0000-0000-00006E600000}"/>
    <cellStyle name="Normal 52 3 2 2 2 2 3 3" xfId="24573" xr:uid="{00000000-0005-0000-0000-00006F600000}"/>
    <cellStyle name="Normal 52 3 2 2 2 2 4" xfId="34793" xr:uid="{00000000-0005-0000-0000-000070600000}"/>
    <cellStyle name="Normal 52 3 2 2 2 2 5" xfId="19560" xr:uid="{00000000-0005-0000-0000-000071600000}"/>
    <cellStyle name="Normal 52 3 2 2 2 3" xfId="6111" xr:uid="{00000000-0005-0000-0000-000072600000}"/>
    <cellStyle name="Normal 52 3 2 2 2 3 2" xfId="16163" xr:uid="{00000000-0005-0000-0000-000073600000}"/>
    <cellStyle name="Normal 52 3 2 2 2 3 2 2" xfId="46494" xr:uid="{00000000-0005-0000-0000-000074600000}"/>
    <cellStyle name="Normal 52 3 2 2 2 3 2 3" xfId="31261" xr:uid="{00000000-0005-0000-0000-000075600000}"/>
    <cellStyle name="Normal 52 3 2 2 2 3 3" xfId="11143" xr:uid="{00000000-0005-0000-0000-000076600000}"/>
    <cellStyle name="Normal 52 3 2 2 2 3 3 2" xfId="41477" xr:uid="{00000000-0005-0000-0000-000077600000}"/>
    <cellStyle name="Normal 52 3 2 2 2 3 3 3" xfId="26244" xr:uid="{00000000-0005-0000-0000-000078600000}"/>
    <cellStyle name="Normal 52 3 2 2 2 3 4" xfId="36464" xr:uid="{00000000-0005-0000-0000-000079600000}"/>
    <cellStyle name="Normal 52 3 2 2 2 3 5" xfId="21231" xr:uid="{00000000-0005-0000-0000-00007A600000}"/>
    <cellStyle name="Normal 52 3 2 2 2 4" xfId="12821" xr:uid="{00000000-0005-0000-0000-00007B600000}"/>
    <cellStyle name="Normal 52 3 2 2 2 4 2" xfId="43152" xr:uid="{00000000-0005-0000-0000-00007C600000}"/>
    <cellStyle name="Normal 52 3 2 2 2 4 3" xfId="27919" xr:uid="{00000000-0005-0000-0000-00007D600000}"/>
    <cellStyle name="Normal 52 3 2 2 2 5" xfId="7800" xr:uid="{00000000-0005-0000-0000-00007E600000}"/>
    <cellStyle name="Normal 52 3 2 2 2 5 2" xfId="38135" xr:uid="{00000000-0005-0000-0000-00007F600000}"/>
    <cellStyle name="Normal 52 3 2 2 2 5 3" xfId="22902" xr:uid="{00000000-0005-0000-0000-000080600000}"/>
    <cellStyle name="Normal 52 3 2 2 2 6" xfId="33123" xr:uid="{00000000-0005-0000-0000-000081600000}"/>
    <cellStyle name="Normal 52 3 2 2 2 7" xfId="17889" xr:uid="{00000000-0005-0000-0000-000082600000}"/>
    <cellStyle name="Normal 52 3 2 2 3" xfId="3582" xr:uid="{00000000-0005-0000-0000-000083600000}"/>
    <cellStyle name="Normal 52 3 2 2 3 2" xfId="13656" xr:uid="{00000000-0005-0000-0000-000084600000}"/>
    <cellStyle name="Normal 52 3 2 2 3 2 2" xfId="43987" xr:uid="{00000000-0005-0000-0000-000085600000}"/>
    <cellStyle name="Normal 52 3 2 2 3 2 3" xfId="28754" xr:uid="{00000000-0005-0000-0000-000086600000}"/>
    <cellStyle name="Normal 52 3 2 2 3 3" xfId="8636" xr:uid="{00000000-0005-0000-0000-000087600000}"/>
    <cellStyle name="Normal 52 3 2 2 3 3 2" xfId="38970" xr:uid="{00000000-0005-0000-0000-000088600000}"/>
    <cellStyle name="Normal 52 3 2 2 3 3 3" xfId="23737" xr:uid="{00000000-0005-0000-0000-000089600000}"/>
    <cellStyle name="Normal 52 3 2 2 3 4" xfId="33957" xr:uid="{00000000-0005-0000-0000-00008A600000}"/>
    <cellStyle name="Normal 52 3 2 2 3 5" xfId="18724" xr:uid="{00000000-0005-0000-0000-00008B600000}"/>
    <cellStyle name="Normal 52 3 2 2 4" xfId="5275" xr:uid="{00000000-0005-0000-0000-00008C600000}"/>
    <cellStyle name="Normal 52 3 2 2 4 2" xfId="15327" xr:uid="{00000000-0005-0000-0000-00008D600000}"/>
    <cellStyle name="Normal 52 3 2 2 4 2 2" xfId="45658" xr:uid="{00000000-0005-0000-0000-00008E600000}"/>
    <cellStyle name="Normal 52 3 2 2 4 2 3" xfId="30425" xr:uid="{00000000-0005-0000-0000-00008F600000}"/>
    <cellStyle name="Normal 52 3 2 2 4 3" xfId="10307" xr:uid="{00000000-0005-0000-0000-000090600000}"/>
    <cellStyle name="Normal 52 3 2 2 4 3 2" xfId="40641" xr:uid="{00000000-0005-0000-0000-000091600000}"/>
    <cellStyle name="Normal 52 3 2 2 4 3 3" xfId="25408" xr:uid="{00000000-0005-0000-0000-000092600000}"/>
    <cellStyle name="Normal 52 3 2 2 4 4" xfId="35628" xr:uid="{00000000-0005-0000-0000-000093600000}"/>
    <cellStyle name="Normal 52 3 2 2 4 5" xfId="20395" xr:uid="{00000000-0005-0000-0000-000094600000}"/>
    <cellStyle name="Normal 52 3 2 2 5" xfId="11985" xr:uid="{00000000-0005-0000-0000-000095600000}"/>
    <cellStyle name="Normal 52 3 2 2 5 2" xfId="42316" xr:uid="{00000000-0005-0000-0000-000096600000}"/>
    <cellStyle name="Normal 52 3 2 2 5 3" xfId="27083" xr:uid="{00000000-0005-0000-0000-000097600000}"/>
    <cellStyle name="Normal 52 3 2 2 6" xfId="6964" xr:uid="{00000000-0005-0000-0000-000098600000}"/>
    <cellStyle name="Normal 52 3 2 2 6 2" xfId="37299" xr:uid="{00000000-0005-0000-0000-000099600000}"/>
    <cellStyle name="Normal 52 3 2 2 6 3" xfId="22066" xr:uid="{00000000-0005-0000-0000-00009A600000}"/>
    <cellStyle name="Normal 52 3 2 2 7" xfId="32287" xr:uid="{00000000-0005-0000-0000-00009B600000}"/>
    <cellStyle name="Normal 52 3 2 2 8" xfId="17053" xr:uid="{00000000-0005-0000-0000-00009C600000}"/>
    <cellStyle name="Normal 52 3 2 3" xfId="2311" xr:uid="{00000000-0005-0000-0000-00009D600000}"/>
    <cellStyle name="Normal 52 3 2 3 2" xfId="4001" xr:uid="{00000000-0005-0000-0000-00009E600000}"/>
    <cellStyle name="Normal 52 3 2 3 2 2" xfId="14074" xr:uid="{00000000-0005-0000-0000-00009F600000}"/>
    <cellStyle name="Normal 52 3 2 3 2 2 2" xfId="44405" xr:uid="{00000000-0005-0000-0000-0000A0600000}"/>
    <cellStyle name="Normal 52 3 2 3 2 2 3" xfId="29172" xr:uid="{00000000-0005-0000-0000-0000A1600000}"/>
    <cellStyle name="Normal 52 3 2 3 2 3" xfId="9054" xr:uid="{00000000-0005-0000-0000-0000A2600000}"/>
    <cellStyle name="Normal 52 3 2 3 2 3 2" xfId="39388" xr:uid="{00000000-0005-0000-0000-0000A3600000}"/>
    <cellStyle name="Normal 52 3 2 3 2 3 3" xfId="24155" xr:uid="{00000000-0005-0000-0000-0000A4600000}"/>
    <cellStyle name="Normal 52 3 2 3 2 4" xfId="34375" xr:uid="{00000000-0005-0000-0000-0000A5600000}"/>
    <cellStyle name="Normal 52 3 2 3 2 5" xfId="19142" xr:uid="{00000000-0005-0000-0000-0000A6600000}"/>
    <cellStyle name="Normal 52 3 2 3 3" xfId="5693" xr:uid="{00000000-0005-0000-0000-0000A7600000}"/>
    <cellStyle name="Normal 52 3 2 3 3 2" xfId="15745" xr:uid="{00000000-0005-0000-0000-0000A8600000}"/>
    <cellStyle name="Normal 52 3 2 3 3 2 2" xfId="46076" xr:uid="{00000000-0005-0000-0000-0000A9600000}"/>
    <cellStyle name="Normal 52 3 2 3 3 2 3" xfId="30843" xr:uid="{00000000-0005-0000-0000-0000AA600000}"/>
    <cellStyle name="Normal 52 3 2 3 3 3" xfId="10725" xr:uid="{00000000-0005-0000-0000-0000AB600000}"/>
    <cellStyle name="Normal 52 3 2 3 3 3 2" xfId="41059" xr:uid="{00000000-0005-0000-0000-0000AC600000}"/>
    <cellStyle name="Normal 52 3 2 3 3 3 3" xfId="25826" xr:uid="{00000000-0005-0000-0000-0000AD600000}"/>
    <cellStyle name="Normal 52 3 2 3 3 4" xfId="36046" xr:uid="{00000000-0005-0000-0000-0000AE600000}"/>
    <cellStyle name="Normal 52 3 2 3 3 5" xfId="20813" xr:uid="{00000000-0005-0000-0000-0000AF600000}"/>
    <cellStyle name="Normal 52 3 2 3 4" xfId="12403" xr:uid="{00000000-0005-0000-0000-0000B0600000}"/>
    <cellStyle name="Normal 52 3 2 3 4 2" xfId="42734" xr:uid="{00000000-0005-0000-0000-0000B1600000}"/>
    <cellStyle name="Normal 52 3 2 3 4 3" xfId="27501" xr:uid="{00000000-0005-0000-0000-0000B2600000}"/>
    <cellStyle name="Normal 52 3 2 3 5" xfId="7382" xr:uid="{00000000-0005-0000-0000-0000B3600000}"/>
    <cellStyle name="Normal 52 3 2 3 5 2" xfId="37717" xr:uid="{00000000-0005-0000-0000-0000B4600000}"/>
    <cellStyle name="Normal 52 3 2 3 5 3" xfId="22484" xr:uid="{00000000-0005-0000-0000-0000B5600000}"/>
    <cellStyle name="Normal 52 3 2 3 6" xfId="32705" xr:uid="{00000000-0005-0000-0000-0000B6600000}"/>
    <cellStyle name="Normal 52 3 2 3 7" xfId="17471" xr:uid="{00000000-0005-0000-0000-0000B7600000}"/>
    <cellStyle name="Normal 52 3 2 4" xfId="3164" xr:uid="{00000000-0005-0000-0000-0000B8600000}"/>
    <cellStyle name="Normal 52 3 2 4 2" xfId="13238" xr:uid="{00000000-0005-0000-0000-0000B9600000}"/>
    <cellStyle name="Normal 52 3 2 4 2 2" xfId="43569" xr:uid="{00000000-0005-0000-0000-0000BA600000}"/>
    <cellStyle name="Normal 52 3 2 4 2 3" xfId="28336" xr:uid="{00000000-0005-0000-0000-0000BB600000}"/>
    <cellStyle name="Normal 52 3 2 4 3" xfId="8218" xr:uid="{00000000-0005-0000-0000-0000BC600000}"/>
    <cellStyle name="Normal 52 3 2 4 3 2" xfId="38552" xr:uid="{00000000-0005-0000-0000-0000BD600000}"/>
    <cellStyle name="Normal 52 3 2 4 3 3" xfId="23319" xr:uid="{00000000-0005-0000-0000-0000BE600000}"/>
    <cellStyle name="Normal 52 3 2 4 4" xfId="33539" xr:uid="{00000000-0005-0000-0000-0000BF600000}"/>
    <cellStyle name="Normal 52 3 2 4 5" xfId="18306" xr:uid="{00000000-0005-0000-0000-0000C0600000}"/>
    <cellStyle name="Normal 52 3 2 5" xfId="4857" xr:uid="{00000000-0005-0000-0000-0000C1600000}"/>
    <cellStyle name="Normal 52 3 2 5 2" xfId="14909" xr:uid="{00000000-0005-0000-0000-0000C2600000}"/>
    <cellStyle name="Normal 52 3 2 5 2 2" xfId="45240" xr:uid="{00000000-0005-0000-0000-0000C3600000}"/>
    <cellStyle name="Normal 52 3 2 5 2 3" xfId="30007" xr:uid="{00000000-0005-0000-0000-0000C4600000}"/>
    <cellStyle name="Normal 52 3 2 5 3" xfId="9889" xr:uid="{00000000-0005-0000-0000-0000C5600000}"/>
    <cellStyle name="Normal 52 3 2 5 3 2" xfId="40223" xr:uid="{00000000-0005-0000-0000-0000C6600000}"/>
    <cellStyle name="Normal 52 3 2 5 3 3" xfId="24990" xr:uid="{00000000-0005-0000-0000-0000C7600000}"/>
    <cellStyle name="Normal 52 3 2 5 4" xfId="35210" xr:uid="{00000000-0005-0000-0000-0000C8600000}"/>
    <cellStyle name="Normal 52 3 2 5 5" xfId="19977" xr:uid="{00000000-0005-0000-0000-0000C9600000}"/>
    <cellStyle name="Normal 52 3 2 6" xfId="11567" xr:uid="{00000000-0005-0000-0000-0000CA600000}"/>
    <cellStyle name="Normal 52 3 2 6 2" xfId="41898" xr:uid="{00000000-0005-0000-0000-0000CB600000}"/>
    <cellStyle name="Normal 52 3 2 6 3" xfId="26665" xr:uid="{00000000-0005-0000-0000-0000CC600000}"/>
    <cellStyle name="Normal 52 3 2 7" xfId="6546" xr:uid="{00000000-0005-0000-0000-0000CD600000}"/>
    <cellStyle name="Normal 52 3 2 7 2" xfId="36881" xr:uid="{00000000-0005-0000-0000-0000CE600000}"/>
    <cellStyle name="Normal 52 3 2 7 3" xfId="21648" xr:uid="{00000000-0005-0000-0000-0000CF600000}"/>
    <cellStyle name="Normal 52 3 2 8" xfId="31869" xr:uid="{00000000-0005-0000-0000-0000D0600000}"/>
    <cellStyle name="Normal 52 3 2 9" xfId="16635" xr:uid="{00000000-0005-0000-0000-0000D1600000}"/>
    <cellStyle name="Normal 52 3 3" xfId="1682" xr:uid="{00000000-0005-0000-0000-0000D2600000}"/>
    <cellStyle name="Normal 52 3 3 2" xfId="2521" xr:uid="{00000000-0005-0000-0000-0000D3600000}"/>
    <cellStyle name="Normal 52 3 3 2 2" xfId="4211" xr:uid="{00000000-0005-0000-0000-0000D4600000}"/>
    <cellStyle name="Normal 52 3 3 2 2 2" xfId="14284" xr:uid="{00000000-0005-0000-0000-0000D5600000}"/>
    <cellStyle name="Normal 52 3 3 2 2 2 2" xfId="44615" xr:uid="{00000000-0005-0000-0000-0000D6600000}"/>
    <cellStyle name="Normal 52 3 3 2 2 2 3" xfId="29382" xr:uid="{00000000-0005-0000-0000-0000D7600000}"/>
    <cellStyle name="Normal 52 3 3 2 2 3" xfId="9264" xr:uid="{00000000-0005-0000-0000-0000D8600000}"/>
    <cellStyle name="Normal 52 3 3 2 2 3 2" xfId="39598" xr:uid="{00000000-0005-0000-0000-0000D9600000}"/>
    <cellStyle name="Normal 52 3 3 2 2 3 3" xfId="24365" xr:uid="{00000000-0005-0000-0000-0000DA600000}"/>
    <cellStyle name="Normal 52 3 3 2 2 4" xfId="34585" xr:uid="{00000000-0005-0000-0000-0000DB600000}"/>
    <cellStyle name="Normal 52 3 3 2 2 5" xfId="19352" xr:uid="{00000000-0005-0000-0000-0000DC600000}"/>
    <cellStyle name="Normal 52 3 3 2 3" xfId="5903" xr:uid="{00000000-0005-0000-0000-0000DD600000}"/>
    <cellStyle name="Normal 52 3 3 2 3 2" xfId="15955" xr:uid="{00000000-0005-0000-0000-0000DE600000}"/>
    <cellStyle name="Normal 52 3 3 2 3 2 2" xfId="46286" xr:uid="{00000000-0005-0000-0000-0000DF600000}"/>
    <cellStyle name="Normal 52 3 3 2 3 2 3" xfId="31053" xr:uid="{00000000-0005-0000-0000-0000E0600000}"/>
    <cellStyle name="Normal 52 3 3 2 3 3" xfId="10935" xr:uid="{00000000-0005-0000-0000-0000E1600000}"/>
    <cellStyle name="Normal 52 3 3 2 3 3 2" xfId="41269" xr:uid="{00000000-0005-0000-0000-0000E2600000}"/>
    <cellStyle name="Normal 52 3 3 2 3 3 3" xfId="26036" xr:uid="{00000000-0005-0000-0000-0000E3600000}"/>
    <cellStyle name="Normal 52 3 3 2 3 4" xfId="36256" xr:uid="{00000000-0005-0000-0000-0000E4600000}"/>
    <cellStyle name="Normal 52 3 3 2 3 5" xfId="21023" xr:uid="{00000000-0005-0000-0000-0000E5600000}"/>
    <cellStyle name="Normal 52 3 3 2 4" xfId="12613" xr:uid="{00000000-0005-0000-0000-0000E6600000}"/>
    <cellStyle name="Normal 52 3 3 2 4 2" xfId="42944" xr:uid="{00000000-0005-0000-0000-0000E7600000}"/>
    <cellStyle name="Normal 52 3 3 2 4 3" xfId="27711" xr:uid="{00000000-0005-0000-0000-0000E8600000}"/>
    <cellStyle name="Normal 52 3 3 2 5" xfId="7592" xr:uid="{00000000-0005-0000-0000-0000E9600000}"/>
    <cellStyle name="Normal 52 3 3 2 5 2" xfId="37927" xr:uid="{00000000-0005-0000-0000-0000EA600000}"/>
    <cellStyle name="Normal 52 3 3 2 5 3" xfId="22694" xr:uid="{00000000-0005-0000-0000-0000EB600000}"/>
    <cellStyle name="Normal 52 3 3 2 6" xfId="32915" xr:uid="{00000000-0005-0000-0000-0000EC600000}"/>
    <cellStyle name="Normal 52 3 3 2 7" xfId="17681" xr:uid="{00000000-0005-0000-0000-0000ED600000}"/>
    <cellStyle name="Normal 52 3 3 3" xfId="3374" xr:uid="{00000000-0005-0000-0000-0000EE600000}"/>
    <cellStyle name="Normal 52 3 3 3 2" xfId="13448" xr:uid="{00000000-0005-0000-0000-0000EF600000}"/>
    <cellStyle name="Normal 52 3 3 3 2 2" xfId="43779" xr:uid="{00000000-0005-0000-0000-0000F0600000}"/>
    <cellStyle name="Normal 52 3 3 3 2 3" xfId="28546" xr:uid="{00000000-0005-0000-0000-0000F1600000}"/>
    <cellStyle name="Normal 52 3 3 3 3" xfId="8428" xr:uid="{00000000-0005-0000-0000-0000F2600000}"/>
    <cellStyle name="Normal 52 3 3 3 3 2" xfId="38762" xr:uid="{00000000-0005-0000-0000-0000F3600000}"/>
    <cellStyle name="Normal 52 3 3 3 3 3" xfId="23529" xr:uid="{00000000-0005-0000-0000-0000F4600000}"/>
    <cellStyle name="Normal 52 3 3 3 4" xfId="33749" xr:uid="{00000000-0005-0000-0000-0000F5600000}"/>
    <cellStyle name="Normal 52 3 3 3 5" xfId="18516" xr:uid="{00000000-0005-0000-0000-0000F6600000}"/>
    <cellStyle name="Normal 52 3 3 4" xfId="5067" xr:uid="{00000000-0005-0000-0000-0000F7600000}"/>
    <cellStyle name="Normal 52 3 3 4 2" xfId="15119" xr:uid="{00000000-0005-0000-0000-0000F8600000}"/>
    <cellStyle name="Normal 52 3 3 4 2 2" xfId="45450" xr:uid="{00000000-0005-0000-0000-0000F9600000}"/>
    <cellStyle name="Normal 52 3 3 4 2 3" xfId="30217" xr:uid="{00000000-0005-0000-0000-0000FA600000}"/>
    <cellStyle name="Normal 52 3 3 4 3" xfId="10099" xr:uid="{00000000-0005-0000-0000-0000FB600000}"/>
    <cellStyle name="Normal 52 3 3 4 3 2" xfId="40433" xr:uid="{00000000-0005-0000-0000-0000FC600000}"/>
    <cellStyle name="Normal 52 3 3 4 3 3" xfId="25200" xr:uid="{00000000-0005-0000-0000-0000FD600000}"/>
    <cellStyle name="Normal 52 3 3 4 4" xfId="35420" xr:uid="{00000000-0005-0000-0000-0000FE600000}"/>
    <cellStyle name="Normal 52 3 3 4 5" xfId="20187" xr:uid="{00000000-0005-0000-0000-0000FF600000}"/>
    <cellStyle name="Normal 52 3 3 5" xfId="11777" xr:uid="{00000000-0005-0000-0000-000000610000}"/>
    <cellStyle name="Normal 52 3 3 5 2" xfId="42108" xr:uid="{00000000-0005-0000-0000-000001610000}"/>
    <cellStyle name="Normal 52 3 3 5 3" xfId="26875" xr:uid="{00000000-0005-0000-0000-000002610000}"/>
    <cellStyle name="Normal 52 3 3 6" xfId="6756" xr:uid="{00000000-0005-0000-0000-000003610000}"/>
    <cellStyle name="Normal 52 3 3 6 2" xfId="37091" xr:uid="{00000000-0005-0000-0000-000004610000}"/>
    <cellStyle name="Normal 52 3 3 6 3" xfId="21858" xr:uid="{00000000-0005-0000-0000-000005610000}"/>
    <cellStyle name="Normal 52 3 3 7" xfId="32079" xr:uid="{00000000-0005-0000-0000-000006610000}"/>
    <cellStyle name="Normal 52 3 3 8" xfId="16845" xr:uid="{00000000-0005-0000-0000-000007610000}"/>
    <cellStyle name="Normal 52 3 4" xfId="2103" xr:uid="{00000000-0005-0000-0000-000008610000}"/>
    <cellStyle name="Normal 52 3 4 2" xfId="3793" xr:uid="{00000000-0005-0000-0000-000009610000}"/>
    <cellStyle name="Normal 52 3 4 2 2" xfId="13866" xr:uid="{00000000-0005-0000-0000-00000A610000}"/>
    <cellStyle name="Normal 52 3 4 2 2 2" xfId="44197" xr:uid="{00000000-0005-0000-0000-00000B610000}"/>
    <cellStyle name="Normal 52 3 4 2 2 3" xfId="28964" xr:uid="{00000000-0005-0000-0000-00000C610000}"/>
    <cellStyle name="Normal 52 3 4 2 3" xfId="8846" xr:uid="{00000000-0005-0000-0000-00000D610000}"/>
    <cellStyle name="Normal 52 3 4 2 3 2" xfId="39180" xr:uid="{00000000-0005-0000-0000-00000E610000}"/>
    <cellStyle name="Normal 52 3 4 2 3 3" xfId="23947" xr:uid="{00000000-0005-0000-0000-00000F610000}"/>
    <cellStyle name="Normal 52 3 4 2 4" xfId="34167" xr:uid="{00000000-0005-0000-0000-000010610000}"/>
    <cellStyle name="Normal 52 3 4 2 5" xfId="18934" xr:uid="{00000000-0005-0000-0000-000011610000}"/>
    <cellStyle name="Normal 52 3 4 3" xfId="5485" xr:uid="{00000000-0005-0000-0000-000012610000}"/>
    <cellStyle name="Normal 52 3 4 3 2" xfId="15537" xr:uid="{00000000-0005-0000-0000-000013610000}"/>
    <cellStyle name="Normal 52 3 4 3 2 2" xfId="45868" xr:uid="{00000000-0005-0000-0000-000014610000}"/>
    <cellStyle name="Normal 52 3 4 3 2 3" xfId="30635" xr:uid="{00000000-0005-0000-0000-000015610000}"/>
    <cellStyle name="Normal 52 3 4 3 3" xfId="10517" xr:uid="{00000000-0005-0000-0000-000016610000}"/>
    <cellStyle name="Normal 52 3 4 3 3 2" xfId="40851" xr:uid="{00000000-0005-0000-0000-000017610000}"/>
    <cellStyle name="Normal 52 3 4 3 3 3" xfId="25618" xr:uid="{00000000-0005-0000-0000-000018610000}"/>
    <cellStyle name="Normal 52 3 4 3 4" xfId="35838" xr:uid="{00000000-0005-0000-0000-000019610000}"/>
    <cellStyle name="Normal 52 3 4 3 5" xfId="20605" xr:uid="{00000000-0005-0000-0000-00001A610000}"/>
    <cellStyle name="Normal 52 3 4 4" xfId="12195" xr:uid="{00000000-0005-0000-0000-00001B610000}"/>
    <cellStyle name="Normal 52 3 4 4 2" xfId="42526" xr:uid="{00000000-0005-0000-0000-00001C610000}"/>
    <cellStyle name="Normal 52 3 4 4 3" xfId="27293" xr:uid="{00000000-0005-0000-0000-00001D610000}"/>
    <cellStyle name="Normal 52 3 4 5" xfId="7174" xr:uid="{00000000-0005-0000-0000-00001E610000}"/>
    <cellStyle name="Normal 52 3 4 5 2" xfId="37509" xr:uid="{00000000-0005-0000-0000-00001F610000}"/>
    <cellStyle name="Normal 52 3 4 5 3" xfId="22276" xr:uid="{00000000-0005-0000-0000-000020610000}"/>
    <cellStyle name="Normal 52 3 4 6" xfId="32497" xr:uid="{00000000-0005-0000-0000-000021610000}"/>
    <cellStyle name="Normal 52 3 4 7" xfId="17263" xr:uid="{00000000-0005-0000-0000-000022610000}"/>
    <cellStyle name="Normal 52 3 5" xfId="2956" xr:uid="{00000000-0005-0000-0000-000023610000}"/>
    <cellStyle name="Normal 52 3 5 2" xfId="13030" xr:uid="{00000000-0005-0000-0000-000024610000}"/>
    <cellStyle name="Normal 52 3 5 2 2" xfId="43361" xr:uid="{00000000-0005-0000-0000-000025610000}"/>
    <cellStyle name="Normal 52 3 5 2 3" xfId="28128" xr:uid="{00000000-0005-0000-0000-000026610000}"/>
    <cellStyle name="Normal 52 3 5 3" xfId="8010" xr:uid="{00000000-0005-0000-0000-000027610000}"/>
    <cellStyle name="Normal 52 3 5 3 2" xfId="38344" xr:uid="{00000000-0005-0000-0000-000028610000}"/>
    <cellStyle name="Normal 52 3 5 3 3" xfId="23111" xr:uid="{00000000-0005-0000-0000-000029610000}"/>
    <cellStyle name="Normal 52 3 5 4" xfId="33331" xr:uid="{00000000-0005-0000-0000-00002A610000}"/>
    <cellStyle name="Normal 52 3 5 5" xfId="18098" xr:uid="{00000000-0005-0000-0000-00002B610000}"/>
    <cellStyle name="Normal 52 3 6" xfId="4649" xr:uid="{00000000-0005-0000-0000-00002C610000}"/>
    <cellStyle name="Normal 52 3 6 2" xfId="14701" xr:uid="{00000000-0005-0000-0000-00002D610000}"/>
    <cellStyle name="Normal 52 3 6 2 2" xfId="45032" xr:uid="{00000000-0005-0000-0000-00002E610000}"/>
    <cellStyle name="Normal 52 3 6 2 3" xfId="29799" xr:uid="{00000000-0005-0000-0000-00002F610000}"/>
    <cellStyle name="Normal 52 3 6 3" xfId="9681" xr:uid="{00000000-0005-0000-0000-000030610000}"/>
    <cellStyle name="Normal 52 3 6 3 2" xfId="40015" xr:uid="{00000000-0005-0000-0000-000031610000}"/>
    <cellStyle name="Normal 52 3 6 3 3" xfId="24782" xr:uid="{00000000-0005-0000-0000-000032610000}"/>
    <cellStyle name="Normal 52 3 6 4" xfId="35002" xr:uid="{00000000-0005-0000-0000-000033610000}"/>
    <cellStyle name="Normal 52 3 6 5" xfId="19769" xr:uid="{00000000-0005-0000-0000-000034610000}"/>
    <cellStyle name="Normal 52 3 7" xfId="11359" xr:uid="{00000000-0005-0000-0000-000035610000}"/>
    <cellStyle name="Normal 52 3 7 2" xfId="41690" xr:uid="{00000000-0005-0000-0000-000036610000}"/>
    <cellStyle name="Normal 52 3 7 3" xfId="26457" xr:uid="{00000000-0005-0000-0000-000037610000}"/>
    <cellStyle name="Normal 52 3 8" xfId="6338" xr:uid="{00000000-0005-0000-0000-000038610000}"/>
    <cellStyle name="Normal 52 3 8 2" xfId="36673" xr:uid="{00000000-0005-0000-0000-000039610000}"/>
    <cellStyle name="Normal 52 3 8 3" xfId="21440" xr:uid="{00000000-0005-0000-0000-00003A610000}"/>
    <cellStyle name="Normal 52 3 9" xfId="31662" xr:uid="{00000000-0005-0000-0000-00003B610000}"/>
    <cellStyle name="Normal 52 4" xfId="1363" xr:uid="{00000000-0005-0000-0000-00003C610000}"/>
    <cellStyle name="Normal 52 4 2" xfId="1786" xr:uid="{00000000-0005-0000-0000-00003D610000}"/>
    <cellStyle name="Normal 52 4 2 2" xfId="2625" xr:uid="{00000000-0005-0000-0000-00003E610000}"/>
    <cellStyle name="Normal 52 4 2 2 2" xfId="4315" xr:uid="{00000000-0005-0000-0000-00003F610000}"/>
    <cellStyle name="Normal 52 4 2 2 2 2" xfId="14388" xr:uid="{00000000-0005-0000-0000-000040610000}"/>
    <cellStyle name="Normal 52 4 2 2 2 2 2" xfId="44719" xr:uid="{00000000-0005-0000-0000-000041610000}"/>
    <cellStyle name="Normal 52 4 2 2 2 2 3" xfId="29486" xr:uid="{00000000-0005-0000-0000-000042610000}"/>
    <cellStyle name="Normal 52 4 2 2 2 3" xfId="9368" xr:uid="{00000000-0005-0000-0000-000043610000}"/>
    <cellStyle name="Normal 52 4 2 2 2 3 2" xfId="39702" xr:uid="{00000000-0005-0000-0000-000044610000}"/>
    <cellStyle name="Normal 52 4 2 2 2 3 3" xfId="24469" xr:uid="{00000000-0005-0000-0000-000045610000}"/>
    <cellStyle name="Normal 52 4 2 2 2 4" xfId="34689" xr:uid="{00000000-0005-0000-0000-000046610000}"/>
    <cellStyle name="Normal 52 4 2 2 2 5" xfId="19456" xr:uid="{00000000-0005-0000-0000-000047610000}"/>
    <cellStyle name="Normal 52 4 2 2 3" xfId="6007" xr:uid="{00000000-0005-0000-0000-000048610000}"/>
    <cellStyle name="Normal 52 4 2 2 3 2" xfId="16059" xr:uid="{00000000-0005-0000-0000-000049610000}"/>
    <cellStyle name="Normal 52 4 2 2 3 2 2" xfId="46390" xr:uid="{00000000-0005-0000-0000-00004A610000}"/>
    <cellStyle name="Normal 52 4 2 2 3 2 3" xfId="31157" xr:uid="{00000000-0005-0000-0000-00004B610000}"/>
    <cellStyle name="Normal 52 4 2 2 3 3" xfId="11039" xr:uid="{00000000-0005-0000-0000-00004C610000}"/>
    <cellStyle name="Normal 52 4 2 2 3 3 2" xfId="41373" xr:uid="{00000000-0005-0000-0000-00004D610000}"/>
    <cellStyle name="Normal 52 4 2 2 3 3 3" xfId="26140" xr:uid="{00000000-0005-0000-0000-00004E610000}"/>
    <cellStyle name="Normal 52 4 2 2 3 4" xfId="36360" xr:uid="{00000000-0005-0000-0000-00004F610000}"/>
    <cellStyle name="Normal 52 4 2 2 3 5" xfId="21127" xr:uid="{00000000-0005-0000-0000-000050610000}"/>
    <cellStyle name="Normal 52 4 2 2 4" xfId="12717" xr:uid="{00000000-0005-0000-0000-000051610000}"/>
    <cellStyle name="Normal 52 4 2 2 4 2" xfId="43048" xr:uid="{00000000-0005-0000-0000-000052610000}"/>
    <cellStyle name="Normal 52 4 2 2 4 3" xfId="27815" xr:uid="{00000000-0005-0000-0000-000053610000}"/>
    <cellStyle name="Normal 52 4 2 2 5" xfId="7696" xr:uid="{00000000-0005-0000-0000-000054610000}"/>
    <cellStyle name="Normal 52 4 2 2 5 2" xfId="38031" xr:uid="{00000000-0005-0000-0000-000055610000}"/>
    <cellStyle name="Normal 52 4 2 2 5 3" xfId="22798" xr:uid="{00000000-0005-0000-0000-000056610000}"/>
    <cellStyle name="Normal 52 4 2 2 6" xfId="33019" xr:uid="{00000000-0005-0000-0000-000057610000}"/>
    <cellStyle name="Normal 52 4 2 2 7" xfId="17785" xr:uid="{00000000-0005-0000-0000-000058610000}"/>
    <cellStyle name="Normal 52 4 2 3" xfId="3478" xr:uid="{00000000-0005-0000-0000-000059610000}"/>
    <cellStyle name="Normal 52 4 2 3 2" xfId="13552" xr:uid="{00000000-0005-0000-0000-00005A610000}"/>
    <cellStyle name="Normal 52 4 2 3 2 2" xfId="43883" xr:uid="{00000000-0005-0000-0000-00005B610000}"/>
    <cellStyle name="Normal 52 4 2 3 2 3" xfId="28650" xr:uid="{00000000-0005-0000-0000-00005C610000}"/>
    <cellStyle name="Normal 52 4 2 3 3" xfId="8532" xr:uid="{00000000-0005-0000-0000-00005D610000}"/>
    <cellStyle name="Normal 52 4 2 3 3 2" xfId="38866" xr:uid="{00000000-0005-0000-0000-00005E610000}"/>
    <cellStyle name="Normal 52 4 2 3 3 3" xfId="23633" xr:uid="{00000000-0005-0000-0000-00005F610000}"/>
    <cellStyle name="Normal 52 4 2 3 4" xfId="33853" xr:uid="{00000000-0005-0000-0000-000060610000}"/>
    <cellStyle name="Normal 52 4 2 3 5" xfId="18620" xr:uid="{00000000-0005-0000-0000-000061610000}"/>
    <cellStyle name="Normal 52 4 2 4" xfId="5171" xr:uid="{00000000-0005-0000-0000-000062610000}"/>
    <cellStyle name="Normal 52 4 2 4 2" xfId="15223" xr:uid="{00000000-0005-0000-0000-000063610000}"/>
    <cellStyle name="Normal 52 4 2 4 2 2" xfId="45554" xr:uid="{00000000-0005-0000-0000-000064610000}"/>
    <cellStyle name="Normal 52 4 2 4 2 3" xfId="30321" xr:uid="{00000000-0005-0000-0000-000065610000}"/>
    <cellStyle name="Normal 52 4 2 4 3" xfId="10203" xr:uid="{00000000-0005-0000-0000-000066610000}"/>
    <cellStyle name="Normal 52 4 2 4 3 2" xfId="40537" xr:uid="{00000000-0005-0000-0000-000067610000}"/>
    <cellStyle name="Normal 52 4 2 4 3 3" xfId="25304" xr:uid="{00000000-0005-0000-0000-000068610000}"/>
    <cellStyle name="Normal 52 4 2 4 4" xfId="35524" xr:uid="{00000000-0005-0000-0000-000069610000}"/>
    <cellStyle name="Normal 52 4 2 4 5" xfId="20291" xr:uid="{00000000-0005-0000-0000-00006A610000}"/>
    <cellStyle name="Normal 52 4 2 5" xfId="11881" xr:uid="{00000000-0005-0000-0000-00006B610000}"/>
    <cellStyle name="Normal 52 4 2 5 2" xfId="42212" xr:uid="{00000000-0005-0000-0000-00006C610000}"/>
    <cellStyle name="Normal 52 4 2 5 3" xfId="26979" xr:uid="{00000000-0005-0000-0000-00006D610000}"/>
    <cellStyle name="Normal 52 4 2 6" xfId="6860" xr:uid="{00000000-0005-0000-0000-00006E610000}"/>
    <cellStyle name="Normal 52 4 2 6 2" xfId="37195" xr:uid="{00000000-0005-0000-0000-00006F610000}"/>
    <cellStyle name="Normal 52 4 2 6 3" xfId="21962" xr:uid="{00000000-0005-0000-0000-000070610000}"/>
    <cellStyle name="Normal 52 4 2 7" xfId="32183" xr:uid="{00000000-0005-0000-0000-000071610000}"/>
    <cellStyle name="Normal 52 4 2 8" xfId="16949" xr:uid="{00000000-0005-0000-0000-000072610000}"/>
    <cellStyle name="Normal 52 4 3" xfId="2207" xr:uid="{00000000-0005-0000-0000-000073610000}"/>
    <cellStyle name="Normal 52 4 3 2" xfId="3897" xr:uid="{00000000-0005-0000-0000-000074610000}"/>
    <cellStyle name="Normal 52 4 3 2 2" xfId="13970" xr:uid="{00000000-0005-0000-0000-000075610000}"/>
    <cellStyle name="Normal 52 4 3 2 2 2" xfId="44301" xr:uid="{00000000-0005-0000-0000-000076610000}"/>
    <cellStyle name="Normal 52 4 3 2 2 3" xfId="29068" xr:uid="{00000000-0005-0000-0000-000077610000}"/>
    <cellStyle name="Normal 52 4 3 2 3" xfId="8950" xr:uid="{00000000-0005-0000-0000-000078610000}"/>
    <cellStyle name="Normal 52 4 3 2 3 2" xfId="39284" xr:uid="{00000000-0005-0000-0000-000079610000}"/>
    <cellStyle name="Normal 52 4 3 2 3 3" xfId="24051" xr:uid="{00000000-0005-0000-0000-00007A610000}"/>
    <cellStyle name="Normal 52 4 3 2 4" xfId="34271" xr:uid="{00000000-0005-0000-0000-00007B610000}"/>
    <cellStyle name="Normal 52 4 3 2 5" xfId="19038" xr:uid="{00000000-0005-0000-0000-00007C610000}"/>
    <cellStyle name="Normal 52 4 3 3" xfId="5589" xr:uid="{00000000-0005-0000-0000-00007D610000}"/>
    <cellStyle name="Normal 52 4 3 3 2" xfId="15641" xr:uid="{00000000-0005-0000-0000-00007E610000}"/>
    <cellStyle name="Normal 52 4 3 3 2 2" xfId="45972" xr:uid="{00000000-0005-0000-0000-00007F610000}"/>
    <cellStyle name="Normal 52 4 3 3 2 3" xfId="30739" xr:uid="{00000000-0005-0000-0000-000080610000}"/>
    <cellStyle name="Normal 52 4 3 3 3" xfId="10621" xr:uid="{00000000-0005-0000-0000-000081610000}"/>
    <cellStyle name="Normal 52 4 3 3 3 2" xfId="40955" xr:uid="{00000000-0005-0000-0000-000082610000}"/>
    <cellStyle name="Normal 52 4 3 3 3 3" xfId="25722" xr:uid="{00000000-0005-0000-0000-000083610000}"/>
    <cellStyle name="Normal 52 4 3 3 4" xfId="35942" xr:uid="{00000000-0005-0000-0000-000084610000}"/>
    <cellStyle name="Normal 52 4 3 3 5" xfId="20709" xr:uid="{00000000-0005-0000-0000-000085610000}"/>
    <cellStyle name="Normal 52 4 3 4" xfId="12299" xr:uid="{00000000-0005-0000-0000-000086610000}"/>
    <cellStyle name="Normal 52 4 3 4 2" xfId="42630" xr:uid="{00000000-0005-0000-0000-000087610000}"/>
    <cellStyle name="Normal 52 4 3 4 3" xfId="27397" xr:uid="{00000000-0005-0000-0000-000088610000}"/>
    <cellStyle name="Normal 52 4 3 5" xfId="7278" xr:uid="{00000000-0005-0000-0000-000089610000}"/>
    <cellStyle name="Normal 52 4 3 5 2" xfId="37613" xr:uid="{00000000-0005-0000-0000-00008A610000}"/>
    <cellStyle name="Normal 52 4 3 5 3" xfId="22380" xr:uid="{00000000-0005-0000-0000-00008B610000}"/>
    <cellStyle name="Normal 52 4 3 6" xfId="32601" xr:uid="{00000000-0005-0000-0000-00008C610000}"/>
    <cellStyle name="Normal 52 4 3 7" xfId="17367" xr:uid="{00000000-0005-0000-0000-00008D610000}"/>
    <cellStyle name="Normal 52 4 4" xfId="3060" xr:uid="{00000000-0005-0000-0000-00008E610000}"/>
    <cellStyle name="Normal 52 4 4 2" xfId="13134" xr:uid="{00000000-0005-0000-0000-00008F610000}"/>
    <cellStyle name="Normal 52 4 4 2 2" xfId="43465" xr:uid="{00000000-0005-0000-0000-000090610000}"/>
    <cellStyle name="Normal 52 4 4 2 3" xfId="28232" xr:uid="{00000000-0005-0000-0000-000091610000}"/>
    <cellStyle name="Normal 52 4 4 3" xfId="8114" xr:uid="{00000000-0005-0000-0000-000092610000}"/>
    <cellStyle name="Normal 52 4 4 3 2" xfId="38448" xr:uid="{00000000-0005-0000-0000-000093610000}"/>
    <cellStyle name="Normal 52 4 4 3 3" xfId="23215" xr:uid="{00000000-0005-0000-0000-000094610000}"/>
    <cellStyle name="Normal 52 4 4 4" xfId="33435" xr:uid="{00000000-0005-0000-0000-000095610000}"/>
    <cellStyle name="Normal 52 4 4 5" xfId="18202" xr:uid="{00000000-0005-0000-0000-000096610000}"/>
    <cellStyle name="Normal 52 4 5" xfId="4753" xr:uid="{00000000-0005-0000-0000-000097610000}"/>
    <cellStyle name="Normal 52 4 5 2" xfId="14805" xr:uid="{00000000-0005-0000-0000-000098610000}"/>
    <cellStyle name="Normal 52 4 5 2 2" xfId="45136" xr:uid="{00000000-0005-0000-0000-000099610000}"/>
    <cellStyle name="Normal 52 4 5 2 3" xfId="29903" xr:uid="{00000000-0005-0000-0000-00009A610000}"/>
    <cellStyle name="Normal 52 4 5 3" xfId="9785" xr:uid="{00000000-0005-0000-0000-00009B610000}"/>
    <cellStyle name="Normal 52 4 5 3 2" xfId="40119" xr:uid="{00000000-0005-0000-0000-00009C610000}"/>
    <cellStyle name="Normal 52 4 5 3 3" xfId="24886" xr:uid="{00000000-0005-0000-0000-00009D610000}"/>
    <cellStyle name="Normal 52 4 5 4" xfId="35106" xr:uid="{00000000-0005-0000-0000-00009E610000}"/>
    <cellStyle name="Normal 52 4 5 5" xfId="19873" xr:uid="{00000000-0005-0000-0000-00009F610000}"/>
    <cellStyle name="Normal 52 4 6" xfId="11463" xr:uid="{00000000-0005-0000-0000-0000A0610000}"/>
    <cellStyle name="Normal 52 4 6 2" xfId="41794" xr:uid="{00000000-0005-0000-0000-0000A1610000}"/>
    <cellStyle name="Normal 52 4 6 3" xfId="26561" xr:uid="{00000000-0005-0000-0000-0000A2610000}"/>
    <cellStyle name="Normal 52 4 7" xfId="6442" xr:uid="{00000000-0005-0000-0000-0000A3610000}"/>
    <cellStyle name="Normal 52 4 7 2" xfId="36777" xr:uid="{00000000-0005-0000-0000-0000A4610000}"/>
    <cellStyle name="Normal 52 4 7 3" xfId="21544" xr:uid="{00000000-0005-0000-0000-0000A5610000}"/>
    <cellStyle name="Normal 52 4 8" xfId="31765" xr:uid="{00000000-0005-0000-0000-0000A6610000}"/>
    <cellStyle name="Normal 52 4 9" xfId="16531" xr:uid="{00000000-0005-0000-0000-0000A7610000}"/>
    <cellStyle name="Normal 52 5" xfId="1576" xr:uid="{00000000-0005-0000-0000-0000A8610000}"/>
    <cellStyle name="Normal 52 5 2" xfId="2417" xr:uid="{00000000-0005-0000-0000-0000A9610000}"/>
    <cellStyle name="Normal 52 5 2 2" xfId="4107" xr:uid="{00000000-0005-0000-0000-0000AA610000}"/>
    <cellStyle name="Normal 52 5 2 2 2" xfId="14180" xr:uid="{00000000-0005-0000-0000-0000AB610000}"/>
    <cellStyle name="Normal 52 5 2 2 2 2" xfId="44511" xr:uid="{00000000-0005-0000-0000-0000AC610000}"/>
    <cellStyle name="Normal 52 5 2 2 2 3" xfId="29278" xr:uid="{00000000-0005-0000-0000-0000AD610000}"/>
    <cellStyle name="Normal 52 5 2 2 3" xfId="9160" xr:uid="{00000000-0005-0000-0000-0000AE610000}"/>
    <cellStyle name="Normal 52 5 2 2 3 2" xfId="39494" xr:uid="{00000000-0005-0000-0000-0000AF610000}"/>
    <cellStyle name="Normal 52 5 2 2 3 3" xfId="24261" xr:uid="{00000000-0005-0000-0000-0000B0610000}"/>
    <cellStyle name="Normal 52 5 2 2 4" xfId="34481" xr:uid="{00000000-0005-0000-0000-0000B1610000}"/>
    <cellStyle name="Normal 52 5 2 2 5" xfId="19248" xr:uid="{00000000-0005-0000-0000-0000B2610000}"/>
    <cellStyle name="Normal 52 5 2 3" xfId="5799" xr:uid="{00000000-0005-0000-0000-0000B3610000}"/>
    <cellStyle name="Normal 52 5 2 3 2" xfId="15851" xr:uid="{00000000-0005-0000-0000-0000B4610000}"/>
    <cellStyle name="Normal 52 5 2 3 2 2" xfId="46182" xr:uid="{00000000-0005-0000-0000-0000B5610000}"/>
    <cellStyle name="Normal 52 5 2 3 2 3" xfId="30949" xr:uid="{00000000-0005-0000-0000-0000B6610000}"/>
    <cellStyle name="Normal 52 5 2 3 3" xfId="10831" xr:uid="{00000000-0005-0000-0000-0000B7610000}"/>
    <cellStyle name="Normal 52 5 2 3 3 2" xfId="41165" xr:uid="{00000000-0005-0000-0000-0000B8610000}"/>
    <cellStyle name="Normal 52 5 2 3 3 3" xfId="25932" xr:uid="{00000000-0005-0000-0000-0000B9610000}"/>
    <cellStyle name="Normal 52 5 2 3 4" xfId="36152" xr:uid="{00000000-0005-0000-0000-0000BA610000}"/>
    <cellStyle name="Normal 52 5 2 3 5" xfId="20919" xr:uid="{00000000-0005-0000-0000-0000BB610000}"/>
    <cellStyle name="Normal 52 5 2 4" xfId="12509" xr:uid="{00000000-0005-0000-0000-0000BC610000}"/>
    <cellStyle name="Normal 52 5 2 4 2" xfId="42840" xr:uid="{00000000-0005-0000-0000-0000BD610000}"/>
    <cellStyle name="Normal 52 5 2 4 3" xfId="27607" xr:uid="{00000000-0005-0000-0000-0000BE610000}"/>
    <cellStyle name="Normal 52 5 2 5" xfId="7488" xr:uid="{00000000-0005-0000-0000-0000BF610000}"/>
    <cellStyle name="Normal 52 5 2 5 2" xfId="37823" xr:uid="{00000000-0005-0000-0000-0000C0610000}"/>
    <cellStyle name="Normal 52 5 2 5 3" xfId="22590" xr:uid="{00000000-0005-0000-0000-0000C1610000}"/>
    <cellStyle name="Normal 52 5 2 6" xfId="32811" xr:uid="{00000000-0005-0000-0000-0000C2610000}"/>
    <cellStyle name="Normal 52 5 2 7" xfId="17577" xr:uid="{00000000-0005-0000-0000-0000C3610000}"/>
    <cellStyle name="Normal 52 5 3" xfId="3270" xr:uid="{00000000-0005-0000-0000-0000C4610000}"/>
    <cellStyle name="Normal 52 5 3 2" xfId="13344" xr:uid="{00000000-0005-0000-0000-0000C5610000}"/>
    <cellStyle name="Normal 52 5 3 2 2" xfId="43675" xr:uid="{00000000-0005-0000-0000-0000C6610000}"/>
    <cellStyle name="Normal 52 5 3 2 3" xfId="28442" xr:uid="{00000000-0005-0000-0000-0000C7610000}"/>
    <cellStyle name="Normal 52 5 3 3" xfId="8324" xr:uid="{00000000-0005-0000-0000-0000C8610000}"/>
    <cellStyle name="Normal 52 5 3 3 2" xfId="38658" xr:uid="{00000000-0005-0000-0000-0000C9610000}"/>
    <cellStyle name="Normal 52 5 3 3 3" xfId="23425" xr:uid="{00000000-0005-0000-0000-0000CA610000}"/>
    <cellStyle name="Normal 52 5 3 4" xfId="33645" xr:uid="{00000000-0005-0000-0000-0000CB610000}"/>
    <cellStyle name="Normal 52 5 3 5" xfId="18412" xr:uid="{00000000-0005-0000-0000-0000CC610000}"/>
    <cellStyle name="Normal 52 5 4" xfId="4963" xr:uid="{00000000-0005-0000-0000-0000CD610000}"/>
    <cellStyle name="Normal 52 5 4 2" xfId="15015" xr:uid="{00000000-0005-0000-0000-0000CE610000}"/>
    <cellStyle name="Normal 52 5 4 2 2" xfId="45346" xr:uid="{00000000-0005-0000-0000-0000CF610000}"/>
    <cellStyle name="Normal 52 5 4 2 3" xfId="30113" xr:uid="{00000000-0005-0000-0000-0000D0610000}"/>
    <cellStyle name="Normal 52 5 4 3" xfId="9995" xr:uid="{00000000-0005-0000-0000-0000D1610000}"/>
    <cellStyle name="Normal 52 5 4 3 2" xfId="40329" xr:uid="{00000000-0005-0000-0000-0000D2610000}"/>
    <cellStyle name="Normal 52 5 4 3 3" xfId="25096" xr:uid="{00000000-0005-0000-0000-0000D3610000}"/>
    <cellStyle name="Normal 52 5 4 4" xfId="35316" xr:uid="{00000000-0005-0000-0000-0000D4610000}"/>
    <cellStyle name="Normal 52 5 4 5" xfId="20083" xr:uid="{00000000-0005-0000-0000-0000D5610000}"/>
    <cellStyle name="Normal 52 5 5" xfId="11673" xr:uid="{00000000-0005-0000-0000-0000D6610000}"/>
    <cellStyle name="Normal 52 5 5 2" xfId="42004" xr:uid="{00000000-0005-0000-0000-0000D7610000}"/>
    <cellStyle name="Normal 52 5 5 3" xfId="26771" xr:uid="{00000000-0005-0000-0000-0000D8610000}"/>
    <cellStyle name="Normal 52 5 6" xfId="6652" xr:uid="{00000000-0005-0000-0000-0000D9610000}"/>
    <cellStyle name="Normal 52 5 6 2" xfId="36987" xr:uid="{00000000-0005-0000-0000-0000DA610000}"/>
    <cellStyle name="Normal 52 5 6 3" xfId="21754" xr:uid="{00000000-0005-0000-0000-0000DB610000}"/>
    <cellStyle name="Normal 52 5 7" xfId="31975" xr:uid="{00000000-0005-0000-0000-0000DC610000}"/>
    <cellStyle name="Normal 52 5 8" xfId="16741" xr:uid="{00000000-0005-0000-0000-0000DD610000}"/>
    <cellStyle name="Normal 52 6" xfId="1997" xr:uid="{00000000-0005-0000-0000-0000DE610000}"/>
    <cellStyle name="Normal 52 6 2" xfId="3689" xr:uid="{00000000-0005-0000-0000-0000DF610000}"/>
    <cellStyle name="Normal 52 6 2 2" xfId="13762" xr:uid="{00000000-0005-0000-0000-0000E0610000}"/>
    <cellStyle name="Normal 52 6 2 2 2" xfId="44093" xr:uid="{00000000-0005-0000-0000-0000E1610000}"/>
    <cellStyle name="Normal 52 6 2 2 3" xfId="28860" xr:uid="{00000000-0005-0000-0000-0000E2610000}"/>
    <cellStyle name="Normal 52 6 2 3" xfId="8742" xr:uid="{00000000-0005-0000-0000-0000E3610000}"/>
    <cellStyle name="Normal 52 6 2 3 2" xfId="39076" xr:uid="{00000000-0005-0000-0000-0000E4610000}"/>
    <cellStyle name="Normal 52 6 2 3 3" xfId="23843" xr:uid="{00000000-0005-0000-0000-0000E5610000}"/>
    <cellStyle name="Normal 52 6 2 4" xfId="34063" xr:uid="{00000000-0005-0000-0000-0000E6610000}"/>
    <cellStyle name="Normal 52 6 2 5" xfId="18830" xr:uid="{00000000-0005-0000-0000-0000E7610000}"/>
    <cellStyle name="Normal 52 6 3" xfId="5381" xr:uid="{00000000-0005-0000-0000-0000E8610000}"/>
    <cellStyle name="Normal 52 6 3 2" xfId="15433" xr:uid="{00000000-0005-0000-0000-0000E9610000}"/>
    <cellStyle name="Normal 52 6 3 2 2" xfId="45764" xr:uid="{00000000-0005-0000-0000-0000EA610000}"/>
    <cellStyle name="Normal 52 6 3 2 3" xfId="30531" xr:uid="{00000000-0005-0000-0000-0000EB610000}"/>
    <cellStyle name="Normal 52 6 3 3" xfId="10413" xr:uid="{00000000-0005-0000-0000-0000EC610000}"/>
    <cellStyle name="Normal 52 6 3 3 2" xfId="40747" xr:uid="{00000000-0005-0000-0000-0000ED610000}"/>
    <cellStyle name="Normal 52 6 3 3 3" xfId="25514" xr:uid="{00000000-0005-0000-0000-0000EE610000}"/>
    <cellStyle name="Normal 52 6 3 4" xfId="35734" xr:uid="{00000000-0005-0000-0000-0000EF610000}"/>
    <cellStyle name="Normal 52 6 3 5" xfId="20501" xr:uid="{00000000-0005-0000-0000-0000F0610000}"/>
    <cellStyle name="Normal 52 6 4" xfId="12091" xr:uid="{00000000-0005-0000-0000-0000F1610000}"/>
    <cellStyle name="Normal 52 6 4 2" xfId="42422" xr:uid="{00000000-0005-0000-0000-0000F2610000}"/>
    <cellStyle name="Normal 52 6 4 3" xfId="27189" xr:uid="{00000000-0005-0000-0000-0000F3610000}"/>
    <cellStyle name="Normal 52 6 5" xfId="7070" xr:uid="{00000000-0005-0000-0000-0000F4610000}"/>
    <cellStyle name="Normal 52 6 5 2" xfId="37405" xr:uid="{00000000-0005-0000-0000-0000F5610000}"/>
    <cellStyle name="Normal 52 6 5 3" xfId="22172" xr:uid="{00000000-0005-0000-0000-0000F6610000}"/>
    <cellStyle name="Normal 52 6 6" xfId="32393" xr:uid="{00000000-0005-0000-0000-0000F7610000}"/>
    <cellStyle name="Normal 52 6 7" xfId="17159" xr:uid="{00000000-0005-0000-0000-0000F8610000}"/>
    <cellStyle name="Normal 52 7" xfId="2848" xr:uid="{00000000-0005-0000-0000-0000F9610000}"/>
    <cellStyle name="Normal 52 7 2" xfId="12926" xr:uid="{00000000-0005-0000-0000-0000FA610000}"/>
    <cellStyle name="Normal 52 7 2 2" xfId="43257" xr:uid="{00000000-0005-0000-0000-0000FB610000}"/>
    <cellStyle name="Normal 52 7 2 3" xfId="28024" xr:uid="{00000000-0005-0000-0000-0000FC610000}"/>
    <cellStyle name="Normal 52 7 3" xfId="7906" xr:uid="{00000000-0005-0000-0000-0000FD610000}"/>
    <cellStyle name="Normal 52 7 3 2" xfId="38240" xr:uid="{00000000-0005-0000-0000-0000FE610000}"/>
    <cellStyle name="Normal 52 7 3 3" xfId="23007" xr:uid="{00000000-0005-0000-0000-0000FF610000}"/>
    <cellStyle name="Normal 52 7 4" xfId="33227" xr:uid="{00000000-0005-0000-0000-000000620000}"/>
    <cellStyle name="Normal 52 7 5" xfId="17994" xr:uid="{00000000-0005-0000-0000-000001620000}"/>
    <cellStyle name="Normal 52 8" xfId="4542" xr:uid="{00000000-0005-0000-0000-000002620000}"/>
    <cellStyle name="Normal 52 8 2" xfId="14597" xr:uid="{00000000-0005-0000-0000-000003620000}"/>
    <cellStyle name="Normal 52 8 2 2" xfId="44928" xr:uid="{00000000-0005-0000-0000-000004620000}"/>
    <cellStyle name="Normal 52 8 2 3" xfId="29695" xr:uid="{00000000-0005-0000-0000-000005620000}"/>
    <cellStyle name="Normal 52 8 3" xfId="9577" xr:uid="{00000000-0005-0000-0000-000006620000}"/>
    <cellStyle name="Normal 52 8 3 2" xfId="39911" xr:uid="{00000000-0005-0000-0000-000007620000}"/>
    <cellStyle name="Normal 52 8 3 3" xfId="24678" xr:uid="{00000000-0005-0000-0000-000008620000}"/>
    <cellStyle name="Normal 52 8 4" xfId="34898" xr:uid="{00000000-0005-0000-0000-000009620000}"/>
    <cellStyle name="Normal 52 8 5" xfId="19665" xr:uid="{00000000-0005-0000-0000-00000A620000}"/>
    <cellStyle name="Normal 52 9" xfId="11253" xr:uid="{00000000-0005-0000-0000-00000B620000}"/>
    <cellStyle name="Normal 52 9 2" xfId="41586" xr:uid="{00000000-0005-0000-0000-00000C620000}"/>
    <cellStyle name="Normal 52 9 3" xfId="26353" xr:uid="{00000000-0005-0000-0000-00000D620000}"/>
    <cellStyle name="Normal 53" xfId="873" xr:uid="{00000000-0005-0000-0000-00000E620000}"/>
    <cellStyle name="Normal 53 10" xfId="6233" xr:uid="{00000000-0005-0000-0000-00000F620000}"/>
    <cellStyle name="Normal 53 10 2" xfId="36570" xr:uid="{00000000-0005-0000-0000-000010620000}"/>
    <cellStyle name="Normal 53 10 3" xfId="21337" xr:uid="{00000000-0005-0000-0000-000011620000}"/>
    <cellStyle name="Normal 53 11" xfId="31561" xr:uid="{00000000-0005-0000-0000-000012620000}"/>
    <cellStyle name="Normal 53 12" xfId="16322" xr:uid="{00000000-0005-0000-0000-000013620000}"/>
    <cellStyle name="Normal 53 2" xfId="1197" xr:uid="{00000000-0005-0000-0000-000014620000}"/>
    <cellStyle name="Normal 53 2 10" xfId="31613" xr:uid="{00000000-0005-0000-0000-000015620000}"/>
    <cellStyle name="Normal 53 2 11" xfId="16376" xr:uid="{00000000-0005-0000-0000-000016620000}"/>
    <cellStyle name="Normal 53 2 2" xfId="1305" xr:uid="{00000000-0005-0000-0000-000017620000}"/>
    <cellStyle name="Normal 53 2 2 10" xfId="16480" xr:uid="{00000000-0005-0000-0000-000018620000}"/>
    <cellStyle name="Normal 53 2 2 2" xfId="1522" xr:uid="{00000000-0005-0000-0000-000019620000}"/>
    <cellStyle name="Normal 53 2 2 2 2" xfId="1943" xr:uid="{00000000-0005-0000-0000-00001A620000}"/>
    <cellStyle name="Normal 53 2 2 2 2 2" xfId="2782" xr:uid="{00000000-0005-0000-0000-00001B620000}"/>
    <cellStyle name="Normal 53 2 2 2 2 2 2" xfId="4472" xr:uid="{00000000-0005-0000-0000-00001C620000}"/>
    <cellStyle name="Normal 53 2 2 2 2 2 2 2" xfId="14545" xr:uid="{00000000-0005-0000-0000-00001D620000}"/>
    <cellStyle name="Normal 53 2 2 2 2 2 2 2 2" xfId="44876" xr:uid="{00000000-0005-0000-0000-00001E620000}"/>
    <cellStyle name="Normal 53 2 2 2 2 2 2 2 3" xfId="29643" xr:uid="{00000000-0005-0000-0000-00001F620000}"/>
    <cellStyle name="Normal 53 2 2 2 2 2 2 3" xfId="9525" xr:uid="{00000000-0005-0000-0000-000020620000}"/>
    <cellStyle name="Normal 53 2 2 2 2 2 2 3 2" xfId="39859" xr:uid="{00000000-0005-0000-0000-000021620000}"/>
    <cellStyle name="Normal 53 2 2 2 2 2 2 3 3" xfId="24626" xr:uid="{00000000-0005-0000-0000-000022620000}"/>
    <cellStyle name="Normal 53 2 2 2 2 2 2 4" xfId="34846" xr:uid="{00000000-0005-0000-0000-000023620000}"/>
    <cellStyle name="Normal 53 2 2 2 2 2 2 5" xfId="19613" xr:uid="{00000000-0005-0000-0000-000024620000}"/>
    <cellStyle name="Normal 53 2 2 2 2 2 3" xfId="6164" xr:uid="{00000000-0005-0000-0000-000025620000}"/>
    <cellStyle name="Normal 53 2 2 2 2 2 3 2" xfId="16216" xr:uid="{00000000-0005-0000-0000-000026620000}"/>
    <cellStyle name="Normal 53 2 2 2 2 2 3 2 2" xfId="46547" xr:uid="{00000000-0005-0000-0000-000027620000}"/>
    <cellStyle name="Normal 53 2 2 2 2 2 3 2 3" xfId="31314" xr:uid="{00000000-0005-0000-0000-000028620000}"/>
    <cellStyle name="Normal 53 2 2 2 2 2 3 3" xfId="11196" xr:uid="{00000000-0005-0000-0000-000029620000}"/>
    <cellStyle name="Normal 53 2 2 2 2 2 3 3 2" xfId="41530" xr:uid="{00000000-0005-0000-0000-00002A620000}"/>
    <cellStyle name="Normal 53 2 2 2 2 2 3 3 3" xfId="26297" xr:uid="{00000000-0005-0000-0000-00002B620000}"/>
    <cellStyle name="Normal 53 2 2 2 2 2 3 4" xfId="36517" xr:uid="{00000000-0005-0000-0000-00002C620000}"/>
    <cellStyle name="Normal 53 2 2 2 2 2 3 5" xfId="21284" xr:uid="{00000000-0005-0000-0000-00002D620000}"/>
    <cellStyle name="Normal 53 2 2 2 2 2 4" xfId="12874" xr:uid="{00000000-0005-0000-0000-00002E620000}"/>
    <cellStyle name="Normal 53 2 2 2 2 2 4 2" xfId="43205" xr:uid="{00000000-0005-0000-0000-00002F620000}"/>
    <cellStyle name="Normal 53 2 2 2 2 2 4 3" xfId="27972" xr:uid="{00000000-0005-0000-0000-000030620000}"/>
    <cellStyle name="Normal 53 2 2 2 2 2 5" xfId="7853" xr:uid="{00000000-0005-0000-0000-000031620000}"/>
    <cellStyle name="Normal 53 2 2 2 2 2 5 2" xfId="38188" xr:uid="{00000000-0005-0000-0000-000032620000}"/>
    <cellStyle name="Normal 53 2 2 2 2 2 5 3" xfId="22955" xr:uid="{00000000-0005-0000-0000-000033620000}"/>
    <cellStyle name="Normal 53 2 2 2 2 2 6" xfId="33176" xr:uid="{00000000-0005-0000-0000-000034620000}"/>
    <cellStyle name="Normal 53 2 2 2 2 2 7" xfId="17942" xr:uid="{00000000-0005-0000-0000-000035620000}"/>
    <cellStyle name="Normal 53 2 2 2 2 3" xfId="3635" xr:uid="{00000000-0005-0000-0000-000036620000}"/>
    <cellStyle name="Normal 53 2 2 2 2 3 2" xfId="13709" xr:uid="{00000000-0005-0000-0000-000037620000}"/>
    <cellStyle name="Normal 53 2 2 2 2 3 2 2" xfId="44040" xr:uid="{00000000-0005-0000-0000-000038620000}"/>
    <cellStyle name="Normal 53 2 2 2 2 3 2 3" xfId="28807" xr:uid="{00000000-0005-0000-0000-000039620000}"/>
    <cellStyle name="Normal 53 2 2 2 2 3 3" xfId="8689" xr:uid="{00000000-0005-0000-0000-00003A620000}"/>
    <cellStyle name="Normal 53 2 2 2 2 3 3 2" xfId="39023" xr:uid="{00000000-0005-0000-0000-00003B620000}"/>
    <cellStyle name="Normal 53 2 2 2 2 3 3 3" xfId="23790" xr:uid="{00000000-0005-0000-0000-00003C620000}"/>
    <cellStyle name="Normal 53 2 2 2 2 3 4" xfId="34010" xr:uid="{00000000-0005-0000-0000-00003D620000}"/>
    <cellStyle name="Normal 53 2 2 2 2 3 5" xfId="18777" xr:uid="{00000000-0005-0000-0000-00003E620000}"/>
    <cellStyle name="Normal 53 2 2 2 2 4" xfId="5328" xr:uid="{00000000-0005-0000-0000-00003F620000}"/>
    <cellStyle name="Normal 53 2 2 2 2 4 2" xfId="15380" xr:uid="{00000000-0005-0000-0000-000040620000}"/>
    <cellStyle name="Normal 53 2 2 2 2 4 2 2" xfId="45711" xr:uid="{00000000-0005-0000-0000-000041620000}"/>
    <cellStyle name="Normal 53 2 2 2 2 4 2 3" xfId="30478" xr:uid="{00000000-0005-0000-0000-000042620000}"/>
    <cellStyle name="Normal 53 2 2 2 2 4 3" xfId="10360" xr:uid="{00000000-0005-0000-0000-000043620000}"/>
    <cellStyle name="Normal 53 2 2 2 2 4 3 2" xfId="40694" xr:uid="{00000000-0005-0000-0000-000044620000}"/>
    <cellStyle name="Normal 53 2 2 2 2 4 3 3" xfId="25461" xr:uid="{00000000-0005-0000-0000-000045620000}"/>
    <cellStyle name="Normal 53 2 2 2 2 4 4" xfId="35681" xr:uid="{00000000-0005-0000-0000-000046620000}"/>
    <cellStyle name="Normal 53 2 2 2 2 4 5" xfId="20448" xr:uid="{00000000-0005-0000-0000-000047620000}"/>
    <cellStyle name="Normal 53 2 2 2 2 5" xfId="12038" xr:uid="{00000000-0005-0000-0000-000048620000}"/>
    <cellStyle name="Normal 53 2 2 2 2 5 2" xfId="42369" xr:uid="{00000000-0005-0000-0000-000049620000}"/>
    <cellStyle name="Normal 53 2 2 2 2 5 3" xfId="27136" xr:uid="{00000000-0005-0000-0000-00004A620000}"/>
    <cellStyle name="Normal 53 2 2 2 2 6" xfId="7017" xr:uid="{00000000-0005-0000-0000-00004B620000}"/>
    <cellStyle name="Normal 53 2 2 2 2 6 2" xfId="37352" xr:uid="{00000000-0005-0000-0000-00004C620000}"/>
    <cellStyle name="Normal 53 2 2 2 2 6 3" xfId="22119" xr:uid="{00000000-0005-0000-0000-00004D620000}"/>
    <cellStyle name="Normal 53 2 2 2 2 7" xfId="32340" xr:uid="{00000000-0005-0000-0000-00004E620000}"/>
    <cellStyle name="Normal 53 2 2 2 2 8" xfId="17106" xr:uid="{00000000-0005-0000-0000-00004F620000}"/>
    <cellStyle name="Normal 53 2 2 2 3" xfId="2364" xr:uid="{00000000-0005-0000-0000-000050620000}"/>
    <cellStyle name="Normal 53 2 2 2 3 2" xfId="4054" xr:uid="{00000000-0005-0000-0000-000051620000}"/>
    <cellStyle name="Normal 53 2 2 2 3 2 2" xfId="14127" xr:uid="{00000000-0005-0000-0000-000052620000}"/>
    <cellStyle name="Normal 53 2 2 2 3 2 2 2" xfId="44458" xr:uid="{00000000-0005-0000-0000-000053620000}"/>
    <cellStyle name="Normal 53 2 2 2 3 2 2 3" xfId="29225" xr:uid="{00000000-0005-0000-0000-000054620000}"/>
    <cellStyle name="Normal 53 2 2 2 3 2 3" xfId="9107" xr:uid="{00000000-0005-0000-0000-000055620000}"/>
    <cellStyle name="Normal 53 2 2 2 3 2 3 2" xfId="39441" xr:uid="{00000000-0005-0000-0000-000056620000}"/>
    <cellStyle name="Normal 53 2 2 2 3 2 3 3" xfId="24208" xr:uid="{00000000-0005-0000-0000-000057620000}"/>
    <cellStyle name="Normal 53 2 2 2 3 2 4" xfId="34428" xr:uid="{00000000-0005-0000-0000-000058620000}"/>
    <cellStyle name="Normal 53 2 2 2 3 2 5" xfId="19195" xr:uid="{00000000-0005-0000-0000-000059620000}"/>
    <cellStyle name="Normal 53 2 2 2 3 3" xfId="5746" xr:uid="{00000000-0005-0000-0000-00005A620000}"/>
    <cellStyle name="Normal 53 2 2 2 3 3 2" xfId="15798" xr:uid="{00000000-0005-0000-0000-00005B620000}"/>
    <cellStyle name="Normal 53 2 2 2 3 3 2 2" xfId="46129" xr:uid="{00000000-0005-0000-0000-00005C620000}"/>
    <cellStyle name="Normal 53 2 2 2 3 3 2 3" xfId="30896" xr:uid="{00000000-0005-0000-0000-00005D620000}"/>
    <cellStyle name="Normal 53 2 2 2 3 3 3" xfId="10778" xr:uid="{00000000-0005-0000-0000-00005E620000}"/>
    <cellStyle name="Normal 53 2 2 2 3 3 3 2" xfId="41112" xr:uid="{00000000-0005-0000-0000-00005F620000}"/>
    <cellStyle name="Normal 53 2 2 2 3 3 3 3" xfId="25879" xr:uid="{00000000-0005-0000-0000-000060620000}"/>
    <cellStyle name="Normal 53 2 2 2 3 3 4" xfId="36099" xr:uid="{00000000-0005-0000-0000-000061620000}"/>
    <cellStyle name="Normal 53 2 2 2 3 3 5" xfId="20866" xr:uid="{00000000-0005-0000-0000-000062620000}"/>
    <cellStyle name="Normal 53 2 2 2 3 4" xfId="12456" xr:uid="{00000000-0005-0000-0000-000063620000}"/>
    <cellStyle name="Normal 53 2 2 2 3 4 2" xfId="42787" xr:uid="{00000000-0005-0000-0000-000064620000}"/>
    <cellStyle name="Normal 53 2 2 2 3 4 3" xfId="27554" xr:uid="{00000000-0005-0000-0000-000065620000}"/>
    <cellStyle name="Normal 53 2 2 2 3 5" xfId="7435" xr:uid="{00000000-0005-0000-0000-000066620000}"/>
    <cellStyle name="Normal 53 2 2 2 3 5 2" xfId="37770" xr:uid="{00000000-0005-0000-0000-000067620000}"/>
    <cellStyle name="Normal 53 2 2 2 3 5 3" xfId="22537" xr:uid="{00000000-0005-0000-0000-000068620000}"/>
    <cellStyle name="Normal 53 2 2 2 3 6" xfId="32758" xr:uid="{00000000-0005-0000-0000-000069620000}"/>
    <cellStyle name="Normal 53 2 2 2 3 7" xfId="17524" xr:uid="{00000000-0005-0000-0000-00006A620000}"/>
    <cellStyle name="Normal 53 2 2 2 4" xfId="3217" xr:uid="{00000000-0005-0000-0000-00006B620000}"/>
    <cellStyle name="Normal 53 2 2 2 4 2" xfId="13291" xr:uid="{00000000-0005-0000-0000-00006C620000}"/>
    <cellStyle name="Normal 53 2 2 2 4 2 2" xfId="43622" xr:uid="{00000000-0005-0000-0000-00006D620000}"/>
    <cellStyle name="Normal 53 2 2 2 4 2 3" xfId="28389" xr:uid="{00000000-0005-0000-0000-00006E620000}"/>
    <cellStyle name="Normal 53 2 2 2 4 3" xfId="8271" xr:uid="{00000000-0005-0000-0000-00006F620000}"/>
    <cellStyle name="Normal 53 2 2 2 4 3 2" xfId="38605" xr:uid="{00000000-0005-0000-0000-000070620000}"/>
    <cellStyle name="Normal 53 2 2 2 4 3 3" xfId="23372" xr:uid="{00000000-0005-0000-0000-000071620000}"/>
    <cellStyle name="Normal 53 2 2 2 4 4" xfId="33592" xr:uid="{00000000-0005-0000-0000-000072620000}"/>
    <cellStyle name="Normal 53 2 2 2 4 5" xfId="18359" xr:uid="{00000000-0005-0000-0000-000073620000}"/>
    <cellStyle name="Normal 53 2 2 2 5" xfId="4910" xr:uid="{00000000-0005-0000-0000-000074620000}"/>
    <cellStyle name="Normal 53 2 2 2 5 2" xfId="14962" xr:uid="{00000000-0005-0000-0000-000075620000}"/>
    <cellStyle name="Normal 53 2 2 2 5 2 2" xfId="45293" xr:uid="{00000000-0005-0000-0000-000076620000}"/>
    <cellStyle name="Normal 53 2 2 2 5 2 3" xfId="30060" xr:uid="{00000000-0005-0000-0000-000077620000}"/>
    <cellStyle name="Normal 53 2 2 2 5 3" xfId="9942" xr:uid="{00000000-0005-0000-0000-000078620000}"/>
    <cellStyle name="Normal 53 2 2 2 5 3 2" xfId="40276" xr:uid="{00000000-0005-0000-0000-000079620000}"/>
    <cellStyle name="Normal 53 2 2 2 5 3 3" xfId="25043" xr:uid="{00000000-0005-0000-0000-00007A620000}"/>
    <cellStyle name="Normal 53 2 2 2 5 4" xfId="35263" xr:uid="{00000000-0005-0000-0000-00007B620000}"/>
    <cellStyle name="Normal 53 2 2 2 5 5" xfId="20030" xr:uid="{00000000-0005-0000-0000-00007C620000}"/>
    <cellStyle name="Normal 53 2 2 2 6" xfId="11620" xr:uid="{00000000-0005-0000-0000-00007D620000}"/>
    <cellStyle name="Normal 53 2 2 2 6 2" xfId="41951" xr:uid="{00000000-0005-0000-0000-00007E620000}"/>
    <cellStyle name="Normal 53 2 2 2 6 3" xfId="26718" xr:uid="{00000000-0005-0000-0000-00007F620000}"/>
    <cellStyle name="Normal 53 2 2 2 7" xfId="6599" xr:uid="{00000000-0005-0000-0000-000080620000}"/>
    <cellStyle name="Normal 53 2 2 2 7 2" xfId="36934" xr:uid="{00000000-0005-0000-0000-000081620000}"/>
    <cellStyle name="Normal 53 2 2 2 7 3" xfId="21701" xr:uid="{00000000-0005-0000-0000-000082620000}"/>
    <cellStyle name="Normal 53 2 2 2 8" xfId="31922" xr:uid="{00000000-0005-0000-0000-000083620000}"/>
    <cellStyle name="Normal 53 2 2 2 9" xfId="16688" xr:uid="{00000000-0005-0000-0000-000084620000}"/>
    <cellStyle name="Normal 53 2 2 3" xfId="1735" xr:uid="{00000000-0005-0000-0000-000085620000}"/>
    <cellStyle name="Normal 53 2 2 3 2" xfId="2574" xr:uid="{00000000-0005-0000-0000-000086620000}"/>
    <cellStyle name="Normal 53 2 2 3 2 2" xfId="4264" xr:uid="{00000000-0005-0000-0000-000087620000}"/>
    <cellStyle name="Normal 53 2 2 3 2 2 2" xfId="14337" xr:uid="{00000000-0005-0000-0000-000088620000}"/>
    <cellStyle name="Normal 53 2 2 3 2 2 2 2" xfId="44668" xr:uid="{00000000-0005-0000-0000-000089620000}"/>
    <cellStyle name="Normal 53 2 2 3 2 2 2 3" xfId="29435" xr:uid="{00000000-0005-0000-0000-00008A620000}"/>
    <cellStyle name="Normal 53 2 2 3 2 2 3" xfId="9317" xr:uid="{00000000-0005-0000-0000-00008B620000}"/>
    <cellStyle name="Normal 53 2 2 3 2 2 3 2" xfId="39651" xr:uid="{00000000-0005-0000-0000-00008C620000}"/>
    <cellStyle name="Normal 53 2 2 3 2 2 3 3" xfId="24418" xr:uid="{00000000-0005-0000-0000-00008D620000}"/>
    <cellStyle name="Normal 53 2 2 3 2 2 4" xfId="34638" xr:uid="{00000000-0005-0000-0000-00008E620000}"/>
    <cellStyle name="Normal 53 2 2 3 2 2 5" xfId="19405" xr:uid="{00000000-0005-0000-0000-00008F620000}"/>
    <cellStyle name="Normal 53 2 2 3 2 3" xfId="5956" xr:uid="{00000000-0005-0000-0000-000090620000}"/>
    <cellStyle name="Normal 53 2 2 3 2 3 2" xfId="16008" xr:uid="{00000000-0005-0000-0000-000091620000}"/>
    <cellStyle name="Normal 53 2 2 3 2 3 2 2" xfId="46339" xr:uid="{00000000-0005-0000-0000-000092620000}"/>
    <cellStyle name="Normal 53 2 2 3 2 3 2 3" xfId="31106" xr:uid="{00000000-0005-0000-0000-000093620000}"/>
    <cellStyle name="Normal 53 2 2 3 2 3 3" xfId="10988" xr:uid="{00000000-0005-0000-0000-000094620000}"/>
    <cellStyle name="Normal 53 2 2 3 2 3 3 2" xfId="41322" xr:uid="{00000000-0005-0000-0000-000095620000}"/>
    <cellStyle name="Normal 53 2 2 3 2 3 3 3" xfId="26089" xr:uid="{00000000-0005-0000-0000-000096620000}"/>
    <cellStyle name="Normal 53 2 2 3 2 3 4" xfId="36309" xr:uid="{00000000-0005-0000-0000-000097620000}"/>
    <cellStyle name="Normal 53 2 2 3 2 3 5" xfId="21076" xr:uid="{00000000-0005-0000-0000-000098620000}"/>
    <cellStyle name="Normal 53 2 2 3 2 4" xfId="12666" xr:uid="{00000000-0005-0000-0000-000099620000}"/>
    <cellStyle name="Normal 53 2 2 3 2 4 2" xfId="42997" xr:uid="{00000000-0005-0000-0000-00009A620000}"/>
    <cellStyle name="Normal 53 2 2 3 2 4 3" xfId="27764" xr:uid="{00000000-0005-0000-0000-00009B620000}"/>
    <cellStyle name="Normal 53 2 2 3 2 5" xfId="7645" xr:uid="{00000000-0005-0000-0000-00009C620000}"/>
    <cellStyle name="Normal 53 2 2 3 2 5 2" xfId="37980" xr:uid="{00000000-0005-0000-0000-00009D620000}"/>
    <cellStyle name="Normal 53 2 2 3 2 5 3" xfId="22747" xr:uid="{00000000-0005-0000-0000-00009E620000}"/>
    <cellStyle name="Normal 53 2 2 3 2 6" xfId="32968" xr:uid="{00000000-0005-0000-0000-00009F620000}"/>
    <cellStyle name="Normal 53 2 2 3 2 7" xfId="17734" xr:uid="{00000000-0005-0000-0000-0000A0620000}"/>
    <cellStyle name="Normal 53 2 2 3 3" xfId="3427" xr:uid="{00000000-0005-0000-0000-0000A1620000}"/>
    <cellStyle name="Normal 53 2 2 3 3 2" xfId="13501" xr:uid="{00000000-0005-0000-0000-0000A2620000}"/>
    <cellStyle name="Normal 53 2 2 3 3 2 2" xfId="43832" xr:uid="{00000000-0005-0000-0000-0000A3620000}"/>
    <cellStyle name="Normal 53 2 2 3 3 2 3" xfId="28599" xr:uid="{00000000-0005-0000-0000-0000A4620000}"/>
    <cellStyle name="Normal 53 2 2 3 3 3" xfId="8481" xr:uid="{00000000-0005-0000-0000-0000A5620000}"/>
    <cellStyle name="Normal 53 2 2 3 3 3 2" xfId="38815" xr:uid="{00000000-0005-0000-0000-0000A6620000}"/>
    <cellStyle name="Normal 53 2 2 3 3 3 3" xfId="23582" xr:uid="{00000000-0005-0000-0000-0000A7620000}"/>
    <cellStyle name="Normal 53 2 2 3 3 4" xfId="33802" xr:uid="{00000000-0005-0000-0000-0000A8620000}"/>
    <cellStyle name="Normal 53 2 2 3 3 5" xfId="18569" xr:uid="{00000000-0005-0000-0000-0000A9620000}"/>
    <cellStyle name="Normal 53 2 2 3 4" xfId="5120" xr:uid="{00000000-0005-0000-0000-0000AA620000}"/>
    <cellStyle name="Normal 53 2 2 3 4 2" xfId="15172" xr:uid="{00000000-0005-0000-0000-0000AB620000}"/>
    <cellStyle name="Normal 53 2 2 3 4 2 2" xfId="45503" xr:uid="{00000000-0005-0000-0000-0000AC620000}"/>
    <cellStyle name="Normal 53 2 2 3 4 2 3" xfId="30270" xr:uid="{00000000-0005-0000-0000-0000AD620000}"/>
    <cellStyle name="Normal 53 2 2 3 4 3" xfId="10152" xr:uid="{00000000-0005-0000-0000-0000AE620000}"/>
    <cellStyle name="Normal 53 2 2 3 4 3 2" xfId="40486" xr:uid="{00000000-0005-0000-0000-0000AF620000}"/>
    <cellStyle name="Normal 53 2 2 3 4 3 3" xfId="25253" xr:uid="{00000000-0005-0000-0000-0000B0620000}"/>
    <cellStyle name="Normal 53 2 2 3 4 4" xfId="35473" xr:uid="{00000000-0005-0000-0000-0000B1620000}"/>
    <cellStyle name="Normal 53 2 2 3 4 5" xfId="20240" xr:uid="{00000000-0005-0000-0000-0000B2620000}"/>
    <cellStyle name="Normal 53 2 2 3 5" xfId="11830" xr:uid="{00000000-0005-0000-0000-0000B3620000}"/>
    <cellStyle name="Normal 53 2 2 3 5 2" xfId="42161" xr:uid="{00000000-0005-0000-0000-0000B4620000}"/>
    <cellStyle name="Normal 53 2 2 3 5 3" xfId="26928" xr:uid="{00000000-0005-0000-0000-0000B5620000}"/>
    <cellStyle name="Normal 53 2 2 3 6" xfId="6809" xr:uid="{00000000-0005-0000-0000-0000B6620000}"/>
    <cellStyle name="Normal 53 2 2 3 6 2" xfId="37144" xr:uid="{00000000-0005-0000-0000-0000B7620000}"/>
    <cellStyle name="Normal 53 2 2 3 6 3" xfId="21911" xr:uid="{00000000-0005-0000-0000-0000B8620000}"/>
    <cellStyle name="Normal 53 2 2 3 7" xfId="32132" xr:uid="{00000000-0005-0000-0000-0000B9620000}"/>
    <cellStyle name="Normal 53 2 2 3 8" xfId="16898" xr:uid="{00000000-0005-0000-0000-0000BA620000}"/>
    <cellStyle name="Normal 53 2 2 4" xfId="2156" xr:uid="{00000000-0005-0000-0000-0000BB620000}"/>
    <cellStyle name="Normal 53 2 2 4 2" xfId="3846" xr:uid="{00000000-0005-0000-0000-0000BC620000}"/>
    <cellStyle name="Normal 53 2 2 4 2 2" xfId="13919" xr:uid="{00000000-0005-0000-0000-0000BD620000}"/>
    <cellStyle name="Normal 53 2 2 4 2 2 2" xfId="44250" xr:uid="{00000000-0005-0000-0000-0000BE620000}"/>
    <cellStyle name="Normal 53 2 2 4 2 2 3" xfId="29017" xr:uid="{00000000-0005-0000-0000-0000BF620000}"/>
    <cellStyle name="Normal 53 2 2 4 2 3" xfId="8899" xr:uid="{00000000-0005-0000-0000-0000C0620000}"/>
    <cellStyle name="Normal 53 2 2 4 2 3 2" xfId="39233" xr:uid="{00000000-0005-0000-0000-0000C1620000}"/>
    <cellStyle name="Normal 53 2 2 4 2 3 3" xfId="24000" xr:uid="{00000000-0005-0000-0000-0000C2620000}"/>
    <cellStyle name="Normal 53 2 2 4 2 4" xfId="34220" xr:uid="{00000000-0005-0000-0000-0000C3620000}"/>
    <cellStyle name="Normal 53 2 2 4 2 5" xfId="18987" xr:uid="{00000000-0005-0000-0000-0000C4620000}"/>
    <cellStyle name="Normal 53 2 2 4 3" xfId="5538" xr:uid="{00000000-0005-0000-0000-0000C5620000}"/>
    <cellStyle name="Normal 53 2 2 4 3 2" xfId="15590" xr:uid="{00000000-0005-0000-0000-0000C6620000}"/>
    <cellStyle name="Normal 53 2 2 4 3 2 2" xfId="45921" xr:uid="{00000000-0005-0000-0000-0000C7620000}"/>
    <cellStyle name="Normal 53 2 2 4 3 2 3" xfId="30688" xr:uid="{00000000-0005-0000-0000-0000C8620000}"/>
    <cellStyle name="Normal 53 2 2 4 3 3" xfId="10570" xr:uid="{00000000-0005-0000-0000-0000C9620000}"/>
    <cellStyle name="Normal 53 2 2 4 3 3 2" xfId="40904" xr:uid="{00000000-0005-0000-0000-0000CA620000}"/>
    <cellStyle name="Normal 53 2 2 4 3 3 3" xfId="25671" xr:uid="{00000000-0005-0000-0000-0000CB620000}"/>
    <cellStyle name="Normal 53 2 2 4 3 4" xfId="35891" xr:uid="{00000000-0005-0000-0000-0000CC620000}"/>
    <cellStyle name="Normal 53 2 2 4 3 5" xfId="20658" xr:uid="{00000000-0005-0000-0000-0000CD620000}"/>
    <cellStyle name="Normal 53 2 2 4 4" xfId="12248" xr:uid="{00000000-0005-0000-0000-0000CE620000}"/>
    <cellStyle name="Normal 53 2 2 4 4 2" xfId="42579" xr:uid="{00000000-0005-0000-0000-0000CF620000}"/>
    <cellStyle name="Normal 53 2 2 4 4 3" xfId="27346" xr:uid="{00000000-0005-0000-0000-0000D0620000}"/>
    <cellStyle name="Normal 53 2 2 4 5" xfId="7227" xr:uid="{00000000-0005-0000-0000-0000D1620000}"/>
    <cellStyle name="Normal 53 2 2 4 5 2" xfId="37562" xr:uid="{00000000-0005-0000-0000-0000D2620000}"/>
    <cellStyle name="Normal 53 2 2 4 5 3" xfId="22329" xr:uid="{00000000-0005-0000-0000-0000D3620000}"/>
    <cellStyle name="Normal 53 2 2 4 6" xfId="32550" xr:uid="{00000000-0005-0000-0000-0000D4620000}"/>
    <cellStyle name="Normal 53 2 2 4 7" xfId="17316" xr:uid="{00000000-0005-0000-0000-0000D5620000}"/>
    <cellStyle name="Normal 53 2 2 5" xfId="3009" xr:uid="{00000000-0005-0000-0000-0000D6620000}"/>
    <cellStyle name="Normal 53 2 2 5 2" xfId="13083" xr:uid="{00000000-0005-0000-0000-0000D7620000}"/>
    <cellStyle name="Normal 53 2 2 5 2 2" xfId="43414" xr:uid="{00000000-0005-0000-0000-0000D8620000}"/>
    <cellStyle name="Normal 53 2 2 5 2 3" xfId="28181" xr:uid="{00000000-0005-0000-0000-0000D9620000}"/>
    <cellStyle name="Normal 53 2 2 5 3" xfId="8063" xr:uid="{00000000-0005-0000-0000-0000DA620000}"/>
    <cellStyle name="Normal 53 2 2 5 3 2" xfId="38397" xr:uid="{00000000-0005-0000-0000-0000DB620000}"/>
    <cellStyle name="Normal 53 2 2 5 3 3" xfId="23164" xr:uid="{00000000-0005-0000-0000-0000DC620000}"/>
    <cellStyle name="Normal 53 2 2 5 4" xfId="33384" xr:uid="{00000000-0005-0000-0000-0000DD620000}"/>
    <cellStyle name="Normal 53 2 2 5 5" xfId="18151" xr:uid="{00000000-0005-0000-0000-0000DE620000}"/>
    <cellStyle name="Normal 53 2 2 6" xfId="4702" xr:uid="{00000000-0005-0000-0000-0000DF620000}"/>
    <cellStyle name="Normal 53 2 2 6 2" xfId="14754" xr:uid="{00000000-0005-0000-0000-0000E0620000}"/>
    <cellStyle name="Normal 53 2 2 6 2 2" xfId="45085" xr:uid="{00000000-0005-0000-0000-0000E1620000}"/>
    <cellStyle name="Normal 53 2 2 6 2 3" xfId="29852" xr:uid="{00000000-0005-0000-0000-0000E2620000}"/>
    <cellStyle name="Normal 53 2 2 6 3" xfId="9734" xr:uid="{00000000-0005-0000-0000-0000E3620000}"/>
    <cellStyle name="Normal 53 2 2 6 3 2" xfId="40068" xr:uid="{00000000-0005-0000-0000-0000E4620000}"/>
    <cellStyle name="Normal 53 2 2 6 3 3" xfId="24835" xr:uid="{00000000-0005-0000-0000-0000E5620000}"/>
    <cellStyle name="Normal 53 2 2 6 4" xfId="35055" xr:uid="{00000000-0005-0000-0000-0000E6620000}"/>
    <cellStyle name="Normal 53 2 2 6 5" xfId="19822" xr:uid="{00000000-0005-0000-0000-0000E7620000}"/>
    <cellStyle name="Normal 53 2 2 7" xfId="11412" xr:uid="{00000000-0005-0000-0000-0000E8620000}"/>
    <cellStyle name="Normal 53 2 2 7 2" xfId="41743" xr:uid="{00000000-0005-0000-0000-0000E9620000}"/>
    <cellStyle name="Normal 53 2 2 7 3" xfId="26510" xr:uid="{00000000-0005-0000-0000-0000EA620000}"/>
    <cellStyle name="Normal 53 2 2 8" xfId="6391" xr:uid="{00000000-0005-0000-0000-0000EB620000}"/>
    <cellStyle name="Normal 53 2 2 8 2" xfId="36726" xr:uid="{00000000-0005-0000-0000-0000EC620000}"/>
    <cellStyle name="Normal 53 2 2 8 3" xfId="21493" xr:uid="{00000000-0005-0000-0000-0000ED620000}"/>
    <cellStyle name="Normal 53 2 2 9" xfId="31714" xr:uid="{00000000-0005-0000-0000-0000EE620000}"/>
    <cellStyle name="Normal 53 2 3" xfId="1418" xr:uid="{00000000-0005-0000-0000-0000EF620000}"/>
    <cellStyle name="Normal 53 2 3 2" xfId="1839" xr:uid="{00000000-0005-0000-0000-0000F0620000}"/>
    <cellStyle name="Normal 53 2 3 2 2" xfId="2678" xr:uid="{00000000-0005-0000-0000-0000F1620000}"/>
    <cellStyle name="Normal 53 2 3 2 2 2" xfId="4368" xr:uid="{00000000-0005-0000-0000-0000F2620000}"/>
    <cellStyle name="Normal 53 2 3 2 2 2 2" xfId="14441" xr:uid="{00000000-0005-0000-0000-0000F3620000}"/>
    <cellStyle name="Normal 53 2 3 2 2 2 2 2" xfId="44772" xr:uid="{00000000-0005-0000-0000-0000F4620000}"/>
    <cellStyle name="Normal 53 2 3 2 2 2 2 3" xfId="29539" xr:uid="{00000000-0005-0000-0000-0000F5620000}"/>
    <cellStyle name="Normal 53 2 3 2 2 2 3" xfId="9421" xr:uid="{00000000-0005-0000-0000-0000F6620000}"/>
    <cellStyle name="Normal 53 2 3 2 2 2 3 2" xfId="39755" xr:uid="{00000000-0005-0000-0000-0000F7620000}"/>
    <cellStyle name="Normal 53 2 3 2 2 2 3 3" xfId="24522" xr:uid="{00000000-0005-0000-0000-0000F8620000}"/>
    <cellStyle name="Normal 53 2 3 2 2 2 4" xfId="34742" xr:uid="{00000000-0005-0000-0000-0000F9620000}"/>
    <cellStyle name="Normal 53 2 3 2 2 2 5" xfId="19509" xr:uid="{00000000-0005-0000-0000-0000FA620000}"/>
    <cellStyle name="Normal 53 2 3 2 2 3" xfId="6060" xr:uid="{00000000-0005-0000-0000-0000FB620000}"/>
    <cellStyle name="Normal 53 2 3 2 2 3 2" xfId="16112" xr:uid="{00000000-0005-0000-0000-0000FC620000}"/>
    <cellStyle name="Normal 53 2 3 2 2 3 2 2" xfId="46443" xr:uid="{00000000-0005-0000-0000-0000FD620000}"/>
    <cellStyle name="Normal 53 2 3 2 2 3 2 3" xfId="31210" xr:uid="{00000000-0005-0000-0000-0000FE620000}"/>
    <cellStyle name="Normal 53 2 3 2 2 3 3" xfId="11092" xr:uid="{00000000-0005-0000-0000-0000FF620000}"/>
    <cellStyle name="Normal 53 2 3 2 2 3 3 2" xfId="41426" xr:uid="{00000000-0005-0000-0000-000000630000}"/>
    <cellStyle name="Normal 53 2 3 2 2 3 3 3" xfId="26193" xr:uid="{00000000-0005-0000-0000-000001630000}"/>
    <cellStyle name="Normal 53 2 3 2 2 3 4" xfId="36413" xr:uid="{00000000-0005-0000-0000-000002630000}"/>
    <cellStyle name="Normal 53 2 3 2 2 3 5" xfId="21180" xr:uid="{00000000-0005-0000-0000-000003630000}"/>
    <cellStyle name="Normal 53 2 3 2 2 4" xfId="12770" xr:uid="{00000000-0005-0000-0000-000004630000}"/>
    <cellStyle name="Normal 53 2 3 2 2 4 2" xfId="43101" xr:uid="{00000000-0005-0000-0000-000005630000}"/>
    <cellStyle name="Normal 53 2 3 2 2 4 3" xfId="27868" xr:uid="{00000000-0005-0000-0000-000006630000}"/>
    <cellStyle name="Normal 53 2 3 2 2 5" xfId="7749" xr:uid="{00000000-0005-0000-0000-000007630000}"/>
    <cellStyle name="Normal 53 2 3 2 2 5 2" xfId="38084" xr:uid="{00000000-0005-0000-0000-000008630000}"/>
    <cellStyle name="Normal 53 2 3 2 2 5 3" xfId="22851" xr:uid="{00000000-0005-0000-0000-000009630000}"/>
    <cellStyle name="Normal 53 2 3 2 2 6" xfId="33072" xr:uid="{00000000-0005-0000-0000-00000A630000}"/>
    <cellStyle name="Normal 53 2 3 2 2 7" xfId="17838" xr:uid="{00000000-0005-0000-0000-00000B630000}"/>
    <cellStyle name="Normal 53 2 3 2 3" xfId="3531" xr:uid="{00000000-0005-0000-0000-00000C630000}"/>
    <cellStyle name="Normal 53 2 3 2 3 2" xfId="13605" xr:uid="{00000000-0005-0000-0000-00000D630000}"/>
    <cellStyle name="Normal 53 2 3 2 3 2 2" xfId="43936" xr:uid="{00000000-0005-0000-0000-00000E630000}"/>
    <cellStyle name="Normal 53 2 3 2 3 2 3" xfId="28703" xr:uid="{00000000-0005-0000-0000-00000F630000}"/>
    <cellStyle name="Normal 53 2 3 2 3 3" xfId="8585" xr:uid="{00000000-0005-0000-0000-000010630000}"/>
    <cellStyle name="Normal 53 2 3 2 3 3 2" xfId="38919" xr:uid="{00000000-0005-0000-0000-000011630000}"/>
    <cellStyle name="Normal 53 2 3 2 3 3 3" xfId="23686" xr:uid="{00000000-0005-0000-0000-000012630000}"/>
    <cellStyle name="Normal 53 2 3 2 3 4" xfId="33906" xr:uid="{00000000-0005-0000-0000-000013630000}"/>
    <cellStyle name="Normal 53 2 3 2 3 5" xfId="18673" xr:uid="{00000000-0005-0000-0000-000014630000}"/>
    <cellStyle name="Normal 53 2 3 2 4" xfId="5224" xr:uid="{00000000-0005-0000-0000-000015630000}"/>
    <cellStyle name="Normal 53 2 3 2 4 2" xfId="15276" xr:uid="{00000000-0005-0000-0000-000016630000}"/>
    <cellStyle name="Normal 53 2 3 2 4 2 2" xfId="45607" xr:uid="{00000000-0005-0000-0000-000017630000}"/>
    <cellStyle name="Normal 53 2 3 2 4 2 3" xfId="30374" xr:uid="{00000000-0005-0000-0000-000018630000}"/>
    <cellStyle name="Normal 53 2 3 2 4 3" xfId="10256" xr:uid="{00000000-0005-0000-0000-000019630000}"/>
    <cellStyle name="Normal 53 2 3 2 4 3 2" xfId="40590" xr:uid="{00000000-0005-0000-0000-00001A630000}"/>
    <cellStyle name="Normal 53 2 3 2 4 3 3" xfId="25357" xr:uid="{00000000-0005-0000-0000-00001B630000}"/>
    <cellStyle name="Normal 53 2 3 2 4 4" xfId="35577" xr:uid="{00000000-0005-0000-0000-00001C630000}"/>
    <cellStyle name="Normal 53 2 3 2 4 5" xfId="20344" xr:uid="{00000000-0005-0000-0000-00001D630000}"/>
    <cellStyle name="Normal 53 2 3 2 5" xfId="11934" xr:uid="{00000000-0005-0000-0000-00001E630000}"/>
    <cellStyle name="Normal 53 2 3 2 5 2" xfId="42265" xr:uid="{00000000-0005-0000-0000-00001F630000}"/>
    <cellStyle name="Normal 53 2 3 2 5 3" xfId="27032" xr:uid="{00000000-0005-0000-0000-000020630000}"/>
    <cellStyle name="Normal 53 2 3 2 6" xfId="6913" xr:uid="{00000000-0005-0000-0000-000021630000}"/>
    <cellStyle name="Normal 53 2 3 2 6 2" xfId="37248" xr:uid="{00000000-0005-0000-0000-000022630000}"/>
    <cellStyle name="Normal 53 2 3 2 6 3" xfId="22015" xr:uid="{00000000-0005-0000-0000-000023630000}"/>
    <cellStyle name="Normal 53 2 3 2 7" xfId="32236" xr:uid="{00000000-0005-0000-0000-000024630000}"/>
    <cellStyle name="Normal 53 2 3 2 8" xfId="17002" xr:uid="{00000000-0005-0000-0000-000025630000}"/>
    <cellStyle name="Normal 53 2 3 3" xfId="2260" xr:uid="{00000000-0005-0000-0000-000026630000}"/>
    <cellStyle name="Normal 53 2 3 3 2" xfId="3950" xr:uid="{00000000-0005-0000-0000-000027630000}"/>
    <cellStyle name="Normal 53 2 3 3 2 2" xfId="14023" xr:uid="{00000000-0005-0000-0000-000028630000}"/>
    <cellStyle name="Normal 53 2 3 3 2 2 2" xfId="44354" xr:uid="{00000000-0005-0000-0000-000029630000}"/>
    <cellStyle name="Normal 53 2 3 3 2 2 3" xfId="29121" xr:uid="{00000000-0005-0000-0000-00002A630000}"/>
    <cellStyle name="Normal 53 2 3 3 2 3" xfId="9003" xr:uid="{00000000-0005-0000-0000-00002B630000}"/>
    <cellStyle name="Normal 53 2 3 3 2 3 2" xfId="39337" xr:uid="{00000000-0005-0000-0000-00002C630000}"/>
    <cellStyle name="Normal 53 2 3 3 2 3 3" xfId="24104" xr:uid="{00000000-0005-0000-0000-00002D630000}"/>
    <cellStyle name="Normal 53 2 3 3 2 4" xfId="34324" xr:uid="{00000000-0005-0000-0000-00002E630000}"/>
    <cellStyle name="Normal 53 2 3 3 2 5" xfId="19091" xr:uid="{00000000-0005-0000-0000-00002F630000}"/>
    <cellStyle name="Normal 53 2 3 3 3" xfId="5642" xr:uid="{00000000-0005-0000-0000-000030630000}"/>
    <cellStyle name="Normal 53 2 3 3 3 2" xfId="15694" xr:uid="{00000000-0005-0000-0000-000031630000}"/>
    <cellStyle name="Normal 53 2 3 3 3 2 2" xfId="46025" xr:uid="{00000000-0005-0000-0000-000032630000}"/>
    <cellStyle name="Normal 53 2 3 3 3 2 3" xfId="30792" xr:uid="{00000000-0005-0000-0000-000033630000}"/>
    <cellStyle name="Normal 53 2 3 3 3 3" xfId="10674" xr:uid="{00000000-0005-0000-0000-000034630000}"/>
    <cellStyle name="Normal 53 2 3 3 3 3 2" xfId="41008" xr:uid="{00000000-0005-0000-0000-000035630000}"/>
    <cellStyle name="Normal 53 2 3 3 3 3 3" xfId="25775" xr:uid="{00000000-0005-0000-0000-000036630000}"/>
    <cellStyle name="Normal 53 2 3 3 3 4" xfId="35995" xr:uid="{00000000-0005-0000-0000-000037630000}"/>
    <cellStyle name="Normal 53 2 3 3 3 5" xfId="20762" xr:uid="{00000000-0005-0000-0000-000038630000}"/>
    <cellStyle name="Normal 53 2 3 3 4" xfId="12352" xr:uid="{00000000-0005-0000-0000-000039630000}"/>
    <cellStyle name="Normal 53 2 3 3 4 2" xfId="42683" xr:uid="{00000000-0005-0000-0000-00003A630000}"/>
    <cellStyle name="Normal 53 2 3 3 4 3" xfId="27450" xr:uid="{00000000-0005-0000-0000-00003B630000}"/>
    <cellStyle name="Normal 53 2 3 3 5" xfId="7331" xr:uid="{00000000-0005-0000-0000-00003C630000}"/>
    <cellStyle name="Normal 53 2 3 3 5 2" xfId="37666" xr:uid="{00000000-0005-0000-0000-00003D630000}"/>
    <cellStyle name="Normal 53 2 3 3 5 3" xfId="22433" xr:uid="{00000000-0005-0000-0000-00003E630000}"/>
    <cellStyle name="Normal 53 2 3 3 6" xfId="32654" xr:uid="{00000000-0005-0000-0000-00003F630000}"/>
    <cellStyle name="Normal 53 2 3 3 7" xfId="17420" xr:uid="{00000000-0005-0000-0000-000040630000}"/>
    <cellStyle name="Normal 53 2 3 4" xfId="3113" xr:uid="{00000000-0005-0000-0000-000041630000}"/>
    <cellStyle name="Normal 53 2 3 4 2" xfId="13187" xr:uid="{00000000-0005-0000-0000-000042630000}"/>
    <cellStyle name="Normal 53 2 3 4 2 2" xfId="43518" xr:uid="{00000000-0005-0000-0000-000043630000}"/>
    <cellStyle name="Normal 53 2 3 4 2 3" xfId="28285" xr:uid="{00000000-0005-0000-0000-000044630000}"/>
    <cellStyle name="Normal 53 2 3 4 3" xfId="8167" xr:uid="{00000000-0005-0000-0000-000045630000}"/>
    <cellStyle name="Normal 53 2 3 4 3 2" xfId="38501" xr:uid="{00000000-0005-0000-0000-000046630000}"/>
    <cellStyle name="Normal 53 2 3 4 3 3" xfId="23268" xr:uid="{00000000-0005-0000-0000-000047630000}"/>
    <cellStyle name="Normal 53 2 3 4 4" xfId="33488" xr:uid="{00000000-0005-0000-0000-000048630000}"/>
    <cellStyle name="Normal 53 2 3 4 5" xfId="18255" xr:uid="{00000000-0005-0000-0000-000049630000}"/>
    <cellStyle name="Normal 53 2 3 5" xfId="4806" xr:uid="{00000000-0005-0000-0000-00004A630000}"/>
    <cellStyle name="Normal 53 2 3 5 2" xfId="14858" xr:uid="{00000000-0005-0000-0000-00004B630000}"/>
    <cellStyle name="Normal 53 2 3 5 2 2" xfId="45189" xr:uid="{00000000-0005-0000-0000-00004C630000}"/>
    <cellStyle name="Normal 53 2 3 5 2 3" xfId="29956" xr:uid="{00000000-0005-0000-0000-00004D630000}"/>
    <cellStyle name="Normal 53 2 3 5 3" xfId="9838" xr:uid="{00000000-0005-0000-0000-00004E630000}"/>
    <cellStyle name="Normal 53 2 3 5 3 2" xfId="40172" xr:uid="{00000000-0005-0000-0000-00004F630000}"/>
    <cellStyle name="Normal 53 2 3 5 3 3" xfId="24939" xr:uid="{00000000-0005-0000-0000-000050630000}"/>
    <cellStyle name="Normal 53 2 3 5 4" xfId="35159" xr:uid="{00000000-0005-0000-0000-000051630000}"/>
    <cellStyle name="Normal 53 2 3 5 5" xfId="19926" xr:uid="{00000000-0005-0000-0000-000052630000}"/>
    <cellStyle name="Normal 53 2 3 6" xfId="11516" xr:uid="{00000000-0005-0000-0000-000053630000}"/>
    <cellStyle name="Normal 53 2 3 6 2" xfId="41847" xr:uid="{00000000-0005-0000-0000-000054630000}"/>
    <cellStyle name="Normal 53 2 3 6 3" xfId="26614" xr:uid="{00000000-0005-0000-0000-000055630000}"/>
    <cellStyle name="Normal 53 2 3 7" xfId="6495" xr:uid="{00000000-0005-0000-0000-000056630000}"/>
    <cellStyle name="Normal 53 2 3 7 2" xfId="36830" xr:uid="{00000000-0005-0000-0000-000057630000}"/>
    <cellStyle name="Normal 53 2 3 7 3" xfId="21597" xr:uid="{00000000-0005-0000-0000-000058630000}"/>
    <cellStyle name="Normal 53 2 3 8" xfId="31818" xr:uid="{00000000-0005-0000-0000-000059630000}"/>
    <cellStyle name="Normal 53 2 3 9" xfId="16584" xr:uid="{00000000-0005-0000-0000-00005A630000}"/>
    <cellStyle name="Normal 53 2 4" xfId="1631" xr:uid="{00000000-0005-0000-0000-00005B630000}"/>
    <cellStyle name="Normal 53 2 4 2" xfId="2470" xr:uid="{00000000-0005-0000-0000-00005C630000}"/>
    <cellStyle name="Normal 53 2 4 2 2" xfId="4160" xr:uid="{00000000-0005-0000-0000-00005D630000}"/>
    <cellStyle name="Normal 53 2 4 2 2 2" xfId="14233" xr:uid="{00000000-0005-0000-0000-00005E630000}"/>
    <cellStyle name="Normal 53 2 4 2 2 2 2" xfId="44564" xr:uid="{00000000-0005-0000-0000-00005F630000}"/>
    <cellStyle name="Normal 53 2 4 2 2 2 3" xfId="29331" xr:uid="{00000000-0005-0000-0000-000060630000}"/>
    <cellStyle name="Normal 53 2 4 2 2 3" xfId="9213" xr:uid="{00000000-0005-0000-0000-000061630000}"/>
    <cellStyle name="Normal 53 2 4 2 2 3 2" xfId="39547" xr:uid="{00000000-0005-0000-0000-000062630000}"/>
    <cellStyle name="Normal 53 2 4 2 2 3 3" xfId="24314" xr:uid="{00000000-0005-0000-0000-000063630000}"/>
    <cellStyle name="Normal 53 2 4 2 2 4" xfId="34534" xr:uid="{00000000-0005-0000-0000-000064630000}"/>
    <cellStyle name="Normal 53 2 4 2 2 5" xfId="19301" xr:uid="{00000000-0005-0000-0000-000065630000}"/>
    <cellStyle name="Normal 53 2 4 2 3" xfId="5852" xr:uid="{00000000-0005-0000-0000-000066630000}"/>
    <cellStyle name="Normal 53 2 4 2 3 2" xfId="15904" xr:uid="{00000000-0005-0000-0000-000067630000}"/>
    <cellStyle name="Normal 53 2 4 2 3 2 2" xfId="46235" xr:uid="{00000000-0005-0000-0000-000068630000}"/>
    <cellStyle name="Normal 53 2 4 2 3 2 3" xfId="31002" xr:uid="{00000000-0005-0000-0000-000069630000}"/>
    <cellStyle name="Normal 53 2 4 2 3 3" xfId="10884" xr:uid="{00000000-0005-0000-0000-00006A630000}"/>
    <cellStyle name="Normal 53 2 4 2 3 3 2" xfId="41218" xr:uid="{00000000-0005-0000-0000-00006B630000}"/>
    <cellStyle name="Normal 53 2 4 2 3 3 3" xfId="25985" xr:uid="{00000000-0005-0000-0000-00006C630000}"/>
    <cellStyle name="Normal 53 2 4 2 3 4" xfId="36205" xr:uid="{00000000-0005-0000-0000-00006D630000}"/>
    <cellStyle name="Normal 53 2 4 2 3 5" xfId="20972" xr:uid="{00000000-0005-0000-0000-00006E630000}"/>
    <cellStyle name="Normal 53 2 4 2 4" xfId="12562" xr:uid="{00000000-0005-0000-0000-00006F630000}"/>
    <cellStyle name="Normal 53 2 4 2 4 2" xfId="42893" xr:uid="{00000000-0005-0000-0000-000070630000}"/>
    <cellStyle name="Normal 53 2 4 2 4 3" xfId="27660" xr:uid="{00000000-0005-0000-0000-000071630000}"/>
    <cellStyle name="Normal 53 2 4 2 5" xfId="7541" xr:uid="{00000000-0005-0000-0000-000072630000}"/>
    <cellStyle name="Normal 53 2 4 2 5 2" xfId="37876" xr:uid="{00000000-0005-0000-0000-000073630000}"/>
    <cellStyle name="Normal 53 2 4 2 5 3" xfId="22643" xr:uid="{00000000-0005-0000-0000-000074630000}"/>
    <cellStyle name="Normal 53 2 4 2 6" xfId="32864" xr:uid="{00000000-0005-0000-0000-000075630000}"/>
    <cellStyle name="Normal 53 2 4 2 7" xfId="17630" xr:uid="{00000000-0005-0000-0000-000076630000}"/>
    <cellStyle name="Normal 53 2 4 3" xfId="3323" xr:uid="{00000000-0005-0000-0000-000077630000}"/>
    <cellStyle name="Normal 53 2 4 3 2" xfId="13397" xr:uid="{00000000-0005-0000-0000-000078630000}"/>
    <cellStyle name="Normal 53 2 4 3 2 2" xfId="43728" xr:uid="{00000000-0005-0000-0000-000079630000}"/>
    <cellStyle name="Normal 53 2 4 3 2 3" xfId="28495" xr:uid="{00000000-0005-0000-0000-00007A630000}"/>
    <cellStyle name="Normal 53 2 4 3 3" xfId="8377" xr:uid="{00000000-0005-0000-0000-00007B630000}"/>
    <cellStyle name="Normal 53 2 4 3 3 2" xfId="38711" xr:uid="{00000000-0005-0000-0000-00007C630000}"/>
    <cellStyle name="Normal 53 2 4 3 3 3" xfId="23478" xr:uid="{00000000-0005-0000-0000-00007D630000}"/>
    <cellStyle name="Normal 53 2 4 3 4" xfId="33698" xr:uid="{00000000-0005-0000-0000-00007E630000}"/>
    <cellStyle name="Normal 53 2 4 3 5" xfId="18465" xr:uid="{00000000-0005-0000-0000-00007F630000}"/>
    <cellStyle name="Normal 53 2 4 4" xfId="5016" xr:uid="{00000000-0005-0000-0000-000080630000}"/>
    <cellStyle name="Normal 53 2 4 4 2" xfId="15068" xr:uid="{00000000-0005-0000-0000-000081630000}"/>
    <cellStyle name="Normal 53 2 4 4 2 2" xfId="45399" xr:uid="{00000000-0005-0000-0000-000082630000}"/>
    <cellStyle name="Normal 53 2 4 4 2 3" xfId="30166" xr:uid="{00000000-0005-0000-0000-000083630000}"/>
    <cellStyle name="Normal 53 2 4 4 3" xfId="10048" xr:uid="{00000000-0005-0000-0000-000084630000}"/>
    <cellStyle name="Normal 53 2 4 4 3 2" xfId="40382" xr:uid="{00000000-0005-0000-0000-000085630000}"/>
    <cellStyle name="Normal 53 2 4 4 3 3" xfId="25149" xr:uid="{00000000-0005-0000-0000-000086630000}"/>
    <cellStyle name="Normal 53 2 4 4 4" xfId="35369" xr:uid="{00000000-0005-0000-0000-000087630000}"/>
    <cellStyle name="Normal 53 2 4 4 5" xfId="20136" xr:uid="{00000000-0005-0000-0000-000088630000}"/>
    <cellStyle name="Normal 53 2 4 5" xfId="11726" xr:uid="{00000000-0005-0000-0000-000089630000}"/>
    <cellStyle name="Normal 53 2 4 5 2" xfId="42057" xr:uid="{00000000-0005-0000-0000-00008A630000}"/>
    <cellStyle name="Normal 53 2 4 5 3" xfId="26824" xr:uid="{00000000-0005-0000-0000-00008B630000}"/>
    <cellStyle name="Normal 53 2 4 6" xfId="6705" xr:uid="{00000000-0005-0000-0000-00008C630000}"/>
    <cellStyle name="Normal 53 2 4 6 2" xfId="37040" xr:uid="{00000000-0005-0000-0000-00008D630000}"/>
    <cellStyle name="Normal 53 2 4 6 3" xfId="21807" xr:uid="{00000000-0005-0000-0000-00008E630000}"/>
    <cellStyle name="Normal 53 2 4 7" xfId="32028" xr:uid="{00000000-0005-0000-0000-00008F630000}"/>
    <cellStyle name="Normal 53 2 4 8" xfId="16794" xr:uid="{00000000-0005-0000-0000-000090630000}"/>
    <cellStyle name="Normal 53 2 5" xfId="2052" xr:uid="{00000000-0005-0000-0000-000091630000}"/>
    <cellStyle name="Normal 53 2 5 2" xfId="3742" xr:uid="{00000000-0005-0000-0000-000092630000}"/>
    <cellStyle name="Normal 53 2 5 2 2" xfId="13815" xr:uid="{00000000-0005-0000-0000-000093630000}"/>
    <cellStyle name="Normal 53 2 5 2 2 2" xfId="44146" xr:uid="{00000000-0005-0000-0000-000094630000}"/>
    <cellStyle name="Normal 53 2 5 2 2 3" xfId="28913" xr:uid="{00000000-0005-0000-0000-000095630000}"/>
    <cellStyle name="Normal 53 2 5 2 3" xfId="8795" xr:uid="{00000000-0005-0000-0000-000096630000}"/>
    <cellStyle name="Normal 53 2 5 2 3 2" xfId="39129" xr:uid="{00000000-0005-0000-0000-000097630000}"/>
    <cellStyle name="Normal 53 2 5 2 3 3" xfId="23896" xr:uid="{00000000-0005-0000-0000-000098630000}"/>
    <cellStyle name="Normal 53 2 5 2 4" xfId="34116" xr:uid="{00000000-0005-0000-0000-000099630000}"/>
    <cellStyle name="Normal 53 2 5 2 5" xfId="18883" xr:uid="{00000000-0005-0000-0000-00009A630000}"/>
    <cellStyle name="Normal 53 2 5 3" xfId="5434" xr:uid="{00000000-0005-0000-0000-00009B630000}"/>
    <cellStyle name="Normal 53 2 5 3 2" xfId="15486" xr:uid="{00000000-0005-0000-0000-00009C630000}"/>
    <cellStyle name="Normal 53 2 5 3 2 2" xfId="45817" xr:uid="{00000000-0005-0000-0000-00009D630000}"/>
    <cellStyle name="Normal 53 2 5 3 2 3" xfId="30584" xr:uid="{00000000-0005-0000-0000-00009E630000}"/>
    <cellStyle name="Normal 53 2 5 3 3" xfId="10466" xr:uid="{00000000-0005-0000-0000-00009F630000}"/>
    <cellStyle name="Normal 53 2 5 3 3 2" xfId="40800" xr:uid="{00000000-0005-0000-0000-0000A0630000}"/>
    <cellStyle name="Normal 53 2 5 3 3 3" xfId="25567" xr:uid="{00000000-0005-0000-0000-0000A1630000}"/>
    <cellStyle name="Normal 53 2 5 3 4" xfId="35787" xr:uid="{00000000-0005-0000-0000-0000A2630000}"/>
    <cellStyle name="Normal 53 2 5 3 5" xfId="20554" xr:uid="{00000000-0005-0000-0000-0000A3630000}"/>
    <cellStyle name="Normal 53 2 5 4" xfId="12144" xr:uid="{00000000-0005-0000-0000-0000A4630000}"/>
    <cellStyle name="Normal 53 2 5 4 2" xfId="42475" xr:uid="{00000000-0005-0000-0000-0000A5630000}"/>
    <cellStyle name="Normal 53 2 5 4 3" xfId="27242" xr:uid="{00000000-0005-0000-0000-0000A6630000}"/>
    <cellStyle name="Normal 53 2 5 5" xfId="7123" xr:uid="{00000000-0005-0000-0000-0000A7630000}"/>
    <cellStyle name="Normal 53 2 5 5 2" xfId="37458" xr:uid="{00000000-0005-0000-0000-0000A8630000}"/>
    <cellStyle name="Normal 53 2 5 5 3" xfId="22225" xr:uid="{00000000-0005-0000-0000-0000A9630000}"/>
    <cellStyle name="Normal 53 2 5 6" xfId="32446" xr:uid="{00000000-0005-0000-0000-0000AA630000}"/>
    <cellStyle name="Normal 53 2 5 7" xfId="17212" xr:uid="{00000000-0005-0000-0000-0000AB630000}"/>
    <cellStyle name="Normal 53 2 6" xfId="2905" xr:uid="{00000000-0005-0000-0000-0000AC630000}"/>
    <cellStyle name="Normal 53 2 6 2" xfId="12979" xr:uid="{00000000-0005-0000-0000-0000AD630000}"/>
    <cellStyle name="Normal 53 2 6 2 2" xfId="43310" xr:uid="{00000000-0005-0000-0000-0000AE630000}"/>
    <cellStyle name="Normal 53 2 6 2 3" xfId="28077" xr:uid="{00000000-0005-0000-0000-0000AF630000}"/>
    <cellStyle name="Normal 53 2 6 3" xfId="7959" xr:uid="{00000000-0005-0000-0000-0000B0630000}"/>
    <cellStyle name="Normal 53 2 6 3 2" xfId="38293" xr:uid="{00000000-0005-0000-0000-0000B1630000}"/>
    <cellStyle name="Normal 53 2 6 3 3" xfId="23060" xr:uid="{00000000-0005-0000-0000-0000B2630000}"/>
    <cellStyle name="Normal 53 2 6 4" xfId="33280" xr:uid="{00000000-0005-0000-0000-0000B3630000}"/>
    <cellStyle name="Normal 53 2 6 5" xfId="18047" xr:uid="{00000000-0005-0000-0000-0000B4630000}"/>
    <cellStyle name="Normal 53 2 7" xfId="4598" xr:uid="{00000000-0005-0000-0000-0000B5630000}"/>
    <cellStyle name="Normal 53 2 7 2" xfId="14650" xr:uid="{00000000-0005-0000-0000-0000B6630000}"/>
    <cellStyle name="Normal 53 2 7 2 2" xfId="44981" xr:uid="{00000000-0005-0000-0000-0000B7630000}"/>
    <cellStyle name="Normal 53 2 7 2 3" xfId="29748" xr:uid="{00000000-0005-0000-0000-0000B8630000}"/>
    <cellStyle name="Normal 53 2 7 3" xfId="9630" xr:uid="{00000000-0005-0000-0000-0000B9630000}"/>
    <cellStyle name="Normal 53 2 7 3 2" xfId="39964" xr:uid="{00000000-0005-0000-0000-0000BA630000}"/>
    <cellStyle name="Normal 53 2 7 3 3" xfId="24731" xr:uid="{00000000-0005-0000-0000-0000BB630000}"/>
    <cellStyle name="Normal 53 2 7 4" xfId="34951" xr:uid="{00000000-0005-0000-0000-0000BC630000}"/>
    <cellStyle name="Normal 53 2 7 5" xfId="19718" xr:uid="{00000000-0005-0000-0000-0000BD630000}"/>
    <cellStyle name="Normal 53 2 8" xfId="11308" xr:uid="{00000000-0005-0000-0000-0000BE630000}"/>
    <cellStyle name="Normal 53 2 8 2" xfId="41639" xr:uid="{00000000-0005-0000-0000-0000BF630000}"/>
    <cellStyle name="Normal 53 2 8 3" xfId="26406" xr:uid="{00000000-0005-0000-0000-0000C0630000}"/>
    <cellStyle name="Normal 53 2 9" xfId="6287" xr:uid="{00000000-0005-0000-0000-0000C1630000}"/>
    <cellStyle name="Normal 53 2 9 2" xfId="36622" xr:uid="{00000000-0005-0000-0000-0000C2630000}"/>
    <cellStyle name="Normal 53 2 9 3" xfId="21389" xr:uid="{00000000-0005-0000-0000-0000C3630000}"/>
    <cellStyle name="Normal 53 3" xfId="1251" xr:uid="{00000000-0005-0000-0000-0000C4630000}"/>
    <cellStyle name="Normal 53 3 10" xfId="16428" xr:uid="{00000000-0005-0000-0000-0000C5630000}"/>
    <cellStyle name="Normal 53 3 2" xfId="1470" xr:uid="{00000000-0005-0000-0000-0000C6630000}"/>
    <cellStyle name="Normal 53 3 2 2" xfId="1891" xr:uid="{00000000-0005-0000-0000-0000C7630000}"/>
    <cellStyle name="Normal 53 3 2 2 2" xfId="2730" xr:uid="{00000000-0005-0000-0000-0000C8630000}"/>
    <cellStyle name="Normal 53 3 2 2 2 2" xfId="4420" xr:uid="{00000000-0005-0000-0000-0000C9630000}"/>
    <cellStyle name="Normal 53 3 2 2 2 2 2" xfId="14493" xr:uid="{00000000-0005-0000-0000-0000CA630000}"/>
    <cellStyle name="Normal 53 3 2 2 2 2 2 2" xfId="44824" xr:uid="{00000000-0005-0000-0000-0000CB630000}"/>
    <cellStyle name="Normal 53 3 2 2 2 2 2 3" xfId="29591" xr:uid="{00000000-0005-0000-0000-0000CC630000}"/>
    <cellStyle name="Normal 53 3 2 2 2 2 3" xfId="9473" xr:uid="{00000000-0005-0000-0000-0000CD630000}"/>
    <cellStyle name="Normal 53 3 2 2 2 2 3 2" xfId="39807" xr:uid="{00000000-0005-0000-0000-0000CE630000}"/>
    <cellStyle name="Normal 53 3 2 2 2 2 3 3" xfId="24574" xr:uid="{00000000-0005-0000-0000-0000CF630000}"/>
    <cellStyle name="Normal 53 3 2 2 2 2 4" xfId="34794" xr:uid="{00000000-0005-0000-0000-0000D0630000}"/>
    <cellStyle name="Normal 53 3 2 2 2 2 5" xfId="19561" xr:uid="{00000000-0005-0000-0000-0000D1630000}"/>
    <cellStyle name="Normal 53 3 2 2 2 3" xfId="6112" xr:uid="{00000000-0005-0000-0000-0000D2630000}"/>
    <cellStyle name="Normal 53 3 2 2 2 3 2" xfId="16164" xr:uid="{00000000-0005-0000-0000-0000D3630000}"/>
    <cellStyle name="Normal 53 3 2 2 2 3 2 2" xfId="46495" xr:uid="{00000000-0005-0000-0000-0000D4630000}"/>
    <cellStyle name="Normal 53 3 2 2 2 3 2 3" xfId="31262" xr:uid="{00000000-0005-0000-0000-0000D5630000}"/>
    <cellStyle name="Normal 53 3 2 2 2 3 3" xfId="11144" xr:uid="{00000000-0005-0000-0000-0000D6630000}"/>
    <cellStyle name="Normal 53 3 2 2 2 3 3 2" xfId="41478" xr:uid="{00000000-0005-0000-0000-0000D7630000}"/>
    <cellStyle name="Normal 53 3 2 2 2 3 3 3" xfId="26245" xr:uid="{00000000-0005-0000-0000-0000D8630000}"/>
    <cellStyle name="Normal 53 3 2 2 2 3 4" xfId="36465" xr:uid="{00000000-0005-0000-0000-0000D9630000}"/>
    <cellStyle name="Normal 53 3 2 2 2 3 5" xfId="21232" xr:uid="{00000000-0005-0000-0000-0000DA630000}"/>
    <cellStyle name="Normal 53 3 2 2 2 4" xfId="12822" xr:uid="{00000000-0005-0000-0000-0000DB630000}"/>
    <cellStyle name="Normal 53 3 2 2 2 4 2" xfId="43153" xr:uid="{00000000-0005-0000-0000-0000DC630000}"/>
    <cellStyle name="Normal 53 3 2 2 2 4 3" xfId="27920" xr:uid="{00000000-0005-0000-0000-0000DD630000}"/>
    <cellStyle name="Normal 53 3 2 2 2 5" xfId="7801" xr:uid="{00000000-0005-0000-0000-0000DE630000}"/>
    <cellStyle name="Normal 53 3 2 2 2 5 2" xfId="38136" xr:uid="{00000000-0005-0000-0000-0000DF630000}"/>
    <cellStyle name="Normal 53 3 2 2 2 5 3" xfId="22903" xr:uid="{00000000-0005-0000-0000-0000E0630000}"/>
    <cellStyle name="Normal 53 3 2 2 2 6" xfId="33124" xr:uid="{00000000-0005-0000-0000-0000E1630000}"/>
    <cellStyle name="Normal 53 3 2 2 2 7" xfId="17890" xr:uid="{00000000-0005-0000-0000-0000E2630000}"/>
    <cellStyle name="Normal 53 3 2 2 3" xfId="3583" xr:uid="{00000000-0005-0000-0000-0000E3630000}"/>
    <cellStyle name="Normal 53 3 2 2 3 2" xfId="13657" xr:uid="{00000000-0005-0000-0000-0000E4630000}"/>
    <cellStyle name="Normal 53 3 2 2 3 2 2" xfId="43988" xr:uid="{00000000-0005-0000-0000-0000E5630000}"/>
    <cellStyle name="Normal 53 3 2 2 3 2 3" xfId="28755" xr:uid="{00000000-0005-0000-0000-0000E6630000}"/>
    <cellStyle name="Normal 53 3 2 2 3 3" xfId="8637" xr:uid="{00000000-0005-0000-0000-0000E7630000}"/>
    <cellStyle name="Normal 53 3 2 2 3 3 2" xfId="38971" xr:uid="{00000000-0005-0000-0000-0000E8630000}"/>
    <cellStyle name="Normal 53 3 2 2 3 3 3" xfId="23738" xr:uid="{00000000-0005-0000-0000-0000E9630000}"/>
    <cellStyle name="Normal 53 3 2 2 3 4" xfId="33958" xr:uid="{00000000-0005-0000-0000-0000EA630000}"/>
    <cellStyle name="Normal 53 3 2 2 3 5" xfId="18725" xr:uid="{00000000-0005-0000-0000-0000EB630000}"/>
    <cellStyle name="Normal 53 3 2 2 4" xfId="5276" xr:uid="{00000000-0005-0000-0000-0000EC630000}"/>
    <cellStyle name="Normal 53 3 2 2 4 2" xfId="15328" xr:uid="{00000000-0005-0000-0000-0000ED630000}"/>
    <cellStyle name="Normal 53 3 2 2 4 2 2" xfId="45659" xr:uid="{00000000-0005-0000-0000-0000EE630000}"/>
    <cellStyle name="Normal 53 3 2 2 4 2 3" xfId="30426" xr:uid="{00000000-0005-0000-0000-0000EF630000}"/>
    <cellStyle name="Normal 53 3 2 2 4 3" xfId="10308" xr:uid="{00000000-0005-0000-0000-0000F0630000}"/>
    <cellStyle name="Normal 53 3 2 2 4 3 2" xfId="40642" xr:uid="{00000000-0005-0000-0000-0000F1630000}"/>
    <cellStyle name="Normal 53 3 2 2 4 3 3" xfId="25409" xr:uid="{00000000-0005-0000-0000-0000F2630000}"/>
    <cellStyle name="Normal 53 3 2 2 4 4" xfId="35629" xr:uid="{00000000-0005-0000-0000-0000F3630000}"/>
    <cellStyle name="Normal 53 3 2 2 4 5" xfId="20396" xr:uid="{00000000-0005-0000-0000-0000F4630000}"/>
    <cellStyle name="Normal 53 3 2 2 5" xfId="11986" xr:uid="{00000000-0005-0000-0000-0000F5630000}"/>
    <cellStyle name="Normal 53 3 2 2 5 2" xfId="42317" xr:uid="{00000000-0005-0000-0000-0000F6630000}"/>
    <cellStyle name="Normal 53 3 2 2 5 3" xfId="27084" xr:uid="{00000000-0005-0000-0000-0000F7630000}"/>
    <cellStyle name="Normal 53 3 2 2 6" xfId="6965" xr:uid="{00000000-0005-0000-0000-0000F8630000}"/>
    <cellStyle name="Normal 53 3 2 2 6 2" xfId="37300" xr:uid="{00000000-0005-0000-0000-0000F9630000}"/>
    <cellStyle name="Normal 53 3 2 2 6 3" xfId="22067" xr:uid="{00000000-0005-0000-0000-0000FA630000}"/>
    <cellStyle name="Normal 53 3 2 2 7" xfId="32288" xr:uid="{00000000-0005-0000-0000-0000FB630000}"/>
    <cellStyle name="Normal 53 3 2 2 8" xfId="17054" xr:uid="{00000000-0005-0000-0000-0000FC630000}"/>
    <cellStyle name="Normal 53 3 2 3" xfId="2312" xr:uid="{00000000-0005-0000-0000-0000FD630000}"/>
    <cellStyle name="Normal 53 3 2 3 2" xfId="4002" xr:uid="{00000000-0005-0000-0000-0000FE630000}"/>
    <cellStyle name="Normal 53 3 2 3 2 2" xfId="14075" xr:uid="{00000000-0005-0000-0000-0000FF630000}"/>
    <cellStyle name="Normal 53 3 2 3 2 2 2" xfId="44406" xr:uid="{00000000-0005-0000-0000-000000640000}"/>
    <cellStyle name="Normal 53 3 2 3 2 2 3" xfId="29173" xr:uid="{00000000-0005-0000-0000-000001640000}"/>
    <cellStyle name="Normal 53 3 2 3 2 3" xfId="9055" xr:uid="{00000000-0005-0000-0000-000002640000}"/>
    <cellStyle name="Normal 53 3 2 3 2 3 2" xfId="39389" xr:uid="{00000000-0005-0000-0000-000003640000}"/>
    <cellStyle name="Normal 53 3 2 3 2 3 3" xfId="24156" xr:uid="{00000000-0005-0000-0000-000004640000}"/>
    <cellStyle name="Normal 53 3 2 3 2 4" xfId="34376" xr:uid="{00000000-0005-0000-0000-000005640000}"/>
    <cellStyle name="Normal 53 3 2 3 2 5" xfId="19143" xr:uid="{00000000-0005-0000-0000-000006640000}"/>
    <cellStyle name="Normal 53 3 2 3 3" xfId="5694" xr:uid="{00000000-0005-0000-0000-000007640000}"/>
    <cellStyle name="Normal 53 3 2 3 3 2" xfId="15746" xr:uid="{00000000-0005-0000-0000-000008640000}"/>
    <cellStyle name="Normal 53 3 2 3 3 2 2" xfId="46077" xr:uid="{00000000-0005-0000-0000-000009640000}"/>
    <cellStyle name="Normal 53 3 2 3 3 2 3" xfId="30844" xr:uid="{00000000-0005-0000-0000-00000A640000}"/>
    <cellStyle name="Normal 53 3 2 3 3 3" xfId="10726" xr:uid="{00000000-0005-0000-0000-00000B640000}"/>
    <cellStyle name="Normal 53 3 2 3 3 3 2" xfId="41060" xr:uid="{00000000-0005-0000-0000-00000C640000}"/>
    <cellStyle name="Normal 53 3 2 3 3 3 3" xfId="25827" xr:uid="{00000000-0005-0000-0000-00000D640000}"/>
    <cellStyle name="Normal 53 3 2 3 3 4" xfId="36047" xr:uid="{00000000-0005-0000-0000-00000E640000}"/>
    <cellStyle name="Normal 53 3 2 3 3 5" xfId="20814" xr:uid="{00000000-0005-0000-0000-00000F640000}"/>
    <cellStyle name="Normal 53 3 2 3 4" xfId="12404" xr:uid="{00000000-0005-0000-0000-000010640000}"/>
    <cellStyle name="Normal 53 3 2 3 4 2" xfId="42735" xr:uid="{00000000-0005-0000-0000-000011640000}"/>
    <cellStyle name="Normal 53 3 2 3 4 3" xfId="27502" xr:uid="{00000000-0005-0000-0000-000012640000}"/>
    <cellStyle name="Normal 53 3 2 3 5" xfId="7383" xr:uid="{00000000-0005-0000-0000-000013640000}"/>
    <cellStyle name="Normal 53 3 2 3 5 2" xfId="37718" xr:uid="{00000000-0005-0000-0000-000014640000}"/>
    <cellStyle name="Normal 53 3 2 3 5 3" xfId="22485" xr:uid="{00000000-0005-0000-0000-000015640000}"/>
    <cellStyle name="Normal 53 3 2 3 6" xfId="32706" xr:uid="{00000000-0005-0000-0000-000016640000}"/>
    <cellStyle name="Normal 53 3 2 3 7" xfId="17472" xr:uid="{00000000-0005-0000-0000-000017640000}"/>
    <cellStyle name="Normal 53 3 2 4" xfId="3165" xr:uid="{00000000-0005-0000-0000-000018640000}"/>
    <cellStyle name="Normal 53 3 2 4 2" xfId="13239" xr:uid="{00000000-0005-0000-0000-000019640000}"/>
    <cellStyle name="Normal 53 3 2 4 2 2" xfId="43570" xr:uid="{00000000-0005-0000-0000-00001A640000}"/>
    <cellStyle name="Normal 53 3 2 4 2 3" xfId="28337" xr:uid="{00000000-0005-0000-0000-00001B640000}"/>
    <cellStyle name="Normal 53 3 2 4 3" xfId="8219" xr:uid="{00000000-0005-0000-0000-00001C640000}"/>
    <cellStyle name="Normal 53 3 2 4 3 2" xfId="38553" xr:uid="{00000000-0005-0000-0000-00001D640000}"/>
    <cellStyle name="Normal 53 3 2 4 3 3" xfId="23320" xr:uid="{00000000-0005-0000-0000-00001E640000}"/>
    <cellStyle name="Normal 53 3 2 4 4" xfId="33540" xr:uid="{00000000-0005-0000-0000-00001F640000}"/>
    <cellStyle name="Normal 53 3 2 4 5" xfId="18307" xr:uid="{00000000-0005-0000-0000-000020640000}"/>
    <cellStyle name="Normal 53 3 2 5" xfId="4858" xr:uid="{00000000-0005-0000-0000-000021640000}"/>
    <cellStyle name="Normal 53 3 2 5 2" xfId="14910" xr:uid="{00000000-0005-0000-0000-000022640000}"/>
    <cellStyle name="Normal 53 3 2 5 2 2" xfId="45241" xr:uid="{00000000-0005-0000-0000-000023640000}"/>
    <cellStyle name="Normal 53 3 2 5 2 3" xfId="30008" xr:uid="{00000000-0005-0000-0000-000024640000}"/>
    <cellStyle name="Normal 53 3 2 5 3" xfId="9890" xr:uid="{00000000-0005-0000-0000-000025640000}"/>
    <cellStyle name="Normal 53 3 2 5 3 2" xfId="40224" xr:uid="{00000000-0005-0000-0000-000026640000}"/>
    <cellStyle name="Normal 53 3 2 5 3 3" xfId="24991" xr:uid="{00000000-0005-0000-0000-000027640000}"/>
    <cellStyle name="Normal 53 3 2 5 4" xfId="35211" xr:uid="{00000000-0005-0000-0000-000028640000}"/>
    <cellStyle name="Normal 53 3 2 5 5" xfId="19978" xr:uid="{00000000-0005-0000-0000-000029640000}"/>
    <cellStyle name="Normal 53 3 2 6" xfId="11568" xr:uid="{00000000-0005-0000-0000-00002A640000}"/>
    <cellStyle name="Normal 53 3 2 6 2" xfId="41899" xr:uid="{00000000-0005-0000-0000-00002B640000}"/>
    <cellStyle name="Normal 53 3 2 6 3" xfId="26666" xr:uid="{00000000-0005-0000-0000-00002C640000}"/>
    <cellStyle name="Normal 53 3 2 7" xfId="6547" xr:uid="{00000000-0005-0000-0000-00002D640000}"/>
    <cellStyle name="Normal 53 3 2 7 2" xfId="36882" xr:uid="{00000000-0005-0000-0000-00002E640000}"/>
    <cellStyle name="Normal 53 3 2 7 3" xfId="21649" xr:uid="{00000000-0005-0000-0000-00002F640000}"/>
    <cellStyle name="Normal 53 3 2 8" xfId="31870" xr:uid="{00000000-0005-0000-0000-000030640000}"/>
    <cellStyle name="Normal 53 3 2 9" xfId="16636" xr:uid="{00000000-0005-0000-0000-000031640000}"/>
    <cellStyle name="Normal 53 3 3" xfId="1683" xr:uid="{00000000-0005-0000-0000-000032640000}"/>
    <cellStyle name="Normal 53 3 3 2" xfId="2522" xr:uid="{00000000-0005-0000-0000-000033640000}"/>
    <cellStyle name="Normal 53 3 3 2 2" xfId="4212" xr:uid="{00000000-0005-0000-0000-000034640000}"/>
    <cellStyle name="Normal 53 3 3 2 2 2" xfId="14285" xr:uid="{00000000-0005-0000-0000-000035640000}"/>
    <cellStyle name="Normal 53 3 3 2 2 2 2" xfId="44616" xr:uid="{00000000-0005-0000-0000-000036640000}"/>
    <cellStyle name="Normal 53 3 3 2 2 2 3" xfId="29383" xr:uid="{00000000-0005-0000-0000-000037640000}"/>
    <cellStyle name="Normal 53 3 3 2 2 3" xfId="9265" xr:uid="{00000000-0005-0000-0000-000038640000}"/>
    <cellStyle name="Normal 53 3 3 2 2 3 2" xfId="39599" xr:uid="{00000000-0005-0000-0000-000039640000}"/>
    <cellStyle name="Normal 53 3 3 2 2 3 3" xfId="24366" xr:uid="{00000000-0005-0000-0000-00003A640000}"/>
    <cellStyle name="Normal 53 3 3 2 2 4" xfId="34586" xr:uid="{00000000-0005-0000-0000-00003B640000}"/>
    <cellStyle name="Normal 53 3 3 2 2 5" xfId="19353" xr:uid="{00000000-0005-0000-0000-00003C640000}"/>
    <cellStyle name="Normal 53 3 3 2 3" xfId="5904" xr:uid="{00000000-0005-0000-0000-00003D640000}"/>
    <cellStyle name="Normal 53 3 3 2 3 2" xfId="15956" xr:uid="{00000000-0005-0000-0000-00003E640000}"/>
    <cellStyle name="Normal 53 3 3 2 3 2 2" xfId="46287" xr:uid="{00000000-0005-0000-0000-00003F640000}"/>
    <cellStyle name="Normal 53 3 3 2 3 2 3" xfId="31054" xr:uid="{00000000-0005-0000-0000-000040640000}"/>
    <cellStyle name="Normal 53 3 3 2 3 3" xfId="10936" xr:uid="{00000000-0005-0000-0000-000041640000}"/>
    <cellStyle name="Normal 53 3 3 2 3 3 2" xfId="41270" xr:uid="{00000000-0005-0000-0000-000042640000}"/>
    <cellStyle name="Normal 53 3 3 2 3 3 3" xfId="26037" xr:uid="{00000000-0005-0000-0000-000043640000}"/>
    <cellStyle name="Normal 53 3 3 2 3 4" xfId="36257" xr:uid="{00000000-0005-0000-0000-000044640000}"/>
    <cellStyle name="Normal 53 3 3 2 3 5" xfId="21024" xr:uid="{00000000-0005-0000-0000-000045640000}"/>
    <cellStyle name="Normal 53 3 3 2 4" xfId="12614" xr:uid="{00000000-0005-0000-0000-000046640000}"/>
    <cellStyle name="Normal 53 3 3 2 4 2" xfId="42945" xr:uid="{00000000-0005-0000-0000-000047640000}"/>
    <cellStyle name="Normal 53 3 3 2 4 3" xfId="27712" xr:uid="{00000000-0005-0000-0000-000048640000}"/>
    <cellStyle name="Normal 53 3 3 2 5" xfId="7593" xr:uid="{00000000-0005-0000-0000-000049640000}"/>
    <cellStyle name="Normal 53 3 3 2 5 2" xfId="37928" xr:uid="{00000000-0005-0000-0000-00004A640000}"/>
    <cellStyle name="Normal 53 3 3 2 5 3" xfId="22695" xr:uid="{00000000-0005-0000-0000-00004B640000}"/>
    <cellStyle name="Normal 53 3 3 2 6" xfId="32916" xr:uid="{00000000-0005-0000-0000-00004C640000}"/>
    <cellStyle name="Normal 53 3 3 2 7" xfId="17682" xr:uid="{00000000-0005-0000-0000-00004D640000}"/>
    <cellStyle name="Normal 53 3 3 3" xfId="3375" xr:uid="{00000000-0005-0000-0000-00004E640000}"/>
    <cellStyle name="Normal 53 3 3 3 2" xfId="13449" xr:uid="{00000000-0005-0000-0000-00004F640000}"/>
    <cellStyle name="Normal 53 3 3 3 2 2" xfId="43780" xr:uid="{00000000-0005-0000-0000-000050640000}"/>
    <cellStyle name="Normal 53 3 3 3 2 3" xfId="28547" xr:uid="{00000000-0005-0000-0000-000051640000}"/>
    <cellStyle name="Normal 53 3 3 3 3" xfId="8429" xr:uid="{00000000-0005-0000-0000-000052640000}"/>
    <cellStyle name="Normal 53 3 3 3 3 2" xfId="38763" xr:uid="{00000000-0005-0000-0000-000053640000}"/>
    <cellStyle name="Normal 53 3 3 3 3 3" xfId="23530" xr:uid="{00000000-0005-0000-0000-000054640000}"/>
    <cellStyle name="Normal 53 3 3 3 4" xfId="33750" xr:uid="{00000000-0005-0000-0000-000055640000}"/>
    <cellStyle name="Normal 53 3 3 3 5" xfId="18517" xr:uid="{00000000-0005-0000-0000-000056640000}"/>
    <cellStyle name="Normal 53 3 3 4" xfId="5068" xr:uid="{00000000-0005-0000-0000-000057640000}"/>
    <cellStyle name="Normal 53 3 3 4 2" xfId="15120" xr:uid="{00000000-0005-0000-0000-000058640000}"/>
    <cellStyle name="Normal 53 3 3 4 2 2" xfId="45451" xr:uid="{00000000-0005-0000-0000-000059640000}"/>
    <cellStyle name="Normal 53 3 3 4 2 3" xfId="30218" xr:uid="{00000000-0005-0000-0000-00005A640000}"/>
    <cellStyle name="Normal 53 3 3 4 3" xfId="10100" xr:uid="{00000000-0005-0000-0000-00005B640000}"/>
    <cellStyle name="Normal 53 3 3 4 3 2" xfId="40434" xr:uid="{00000000-0005-0000-0000-00005C640000}"/>
    <cellStyle name="Normal 53 3 3 4 3 3" xfId="25201" xr:uid="{00000000-0005-0000-0000-00005D640000}"/>
    <cellStyle name="Normal 53 3 3 4 4" xfId="35421" xr:uid="{00000000-0005-0000-0000-00005E640000}"/>
    <cellStyle name="Normal 53 3 3 4 5" xfId="20188" xr:uid="{00000000-0005-0000-0000-00005F640000}"/>
    <cellStyle name="Normal 53 3 3 5" xfId="11778" xr:uid="{00000000-0005-0000-0000-000060640000}"/>
    <cellStyle name="Normal 53 3 3 5 2" xfId="42109" xr:uid="{00000000-0005-0000-0000-000061640000}"/>
    <cellStyle name="Normal 53 3 3 5 3" xfId="26876" xr:uid="{00000000-0005-0000-0000-000062640000}"/>
    <cellStyle name="Normal 53 3 3 6" xfId="6757" xr:uid="{00000000-0005-0000-0000-000063640000}"/>
    <cellStyle name="Normal 53 3 3 6 2" xfId="37092" xr:uid="{00000000-0005-0000-0000-000064640000}"/>
    <cellStyle name="Normal 53 3 3 6 3" xfId="21859" xr:uid="{00000000-0005-0000-0000-000065640000}"/>
    <cellStyle name="Normal 53 3 3 7" xfId="32080" xr:uid="{00000000-0005-0000-0000-000066640000}"/>
    <cellStyle name="Normal 53 3 3 8" xfId="16846" xr:uid="{00000000-0005-0000-0000-000067640000}"/>
    <cellStyle name="Normal 53 3 4" xfId="2104" xr:uid="{00000000-0005-0000-0000-000068640000}"/>
    <cellStyle name="Normal 53 3 4 2" xfId="3794" xr:uid="{00000000-0005-0000-0000-000069640000}"/>
    <cellStyle name="Normal 53 3 4 2 2" xfId="13867" xr:uid="{00000000-0005-0000-0000-00006A640000}"/>
    <cellStyle name="Normal 53 3 4 2 2 2" xfId="44198" xr:uid="{00000000-0005-0000-0000-00006B640000}"/>
    <cellStyle name="Normal 53 3 4 2 2 3" xfId="28965" xr:uid="{00000000-0005-0000-0000-00006C640000}"/>
    <cellStyle name="Normal 53 3 4 2 3" xfId="8847" xr:uid="{00000000-0005-0000-0000-00006D640000}"/>
    <cellStyle name="Normal 53 3 4 2 3 2" xfId="39181" xr:uid="{00000000-0005-0000-0000-00006E640000}"/>
    <cellStyle name="Normal 53 3 4 2 3 3" xfId="23948" xr:uid="{00000000-0005-0000-0000-00006F640000}"/>
    <cellStyle name="Normal 53 3 4 2 4" xfId="34168" xr:uid="{00000000-0005-0000-0000-000070640000}"/>
    <cellStyle name="Normal 53 3 4 2 5" xfId="18935" xr:uid="{00000000-0005-0000-0000-000071640000}"/>
    <cellStyle name="Normal 53 3 4 3" xfId="5486" xr:uid="{00000000-0005-0000-0000-000072640000}"/>
    <cellStyle name="Normal 53 3 4 3 2" xfId="15538" xr:uid="{00000000-0005-0000-0000-000073640000}"/>
    <cellStyle name="Normal 53 3 4 3 2 2" xfId="45869" xr:uid="{00000000-0005-0000-0000-000074640000}"/>
    <cellStyle name="Normal 53 3 4 3 2 3" xfId="30636" xr:uid="{00000000-0005-0000-0000-000075640000}"/>
    <cellStyle name="Normal 53 3 4 3 3" xfId="10518" xr:uid="{00000000-0005-0000-0000-000076640000}"/>
    <cellStyle name="Normal 53 3 4 3 3 2" xfId="40852" xr:uid="{00000000-0005-0000-0000-000077640000}"/>
    <cellStyle name="Normal 53 3 4 3 3 3" xfId="25619" xr:uid="{00000000-0005-0000-0000-000078640000}"/>
    <cellStyle name="Normal 53 3 4 3 4" xfId="35839" xr:uid="{00000000-0005-0000-0000-000079640000}"/>
    <cellStyle name="Normal 53 3 4 3 5" xfId="20606" xr:uid="{00000000-0005-0000-0000-00007A640000}"/>
    <cellStyle name="Normal 53 3 4 4" xfId="12196" xr:uid="{00000000-0005-0000-0000-00007B640000}"/>
    <cellStyle name="Normal 53 3 4 4 2" xfId="42527" xr:uid="{00000000-0005-0000-0000-00007C640000}"/>
    <cellStyle name="Normal 53 3 4 4 3" xfId="27294" xr:uid="{00000000-0005-0000-0000-00007D640000}"/>
    <cellStyle name="Normal 53 3 4 5" xfId="7175" xr:uid="{00000000-0005-0000-0000-00007E640000}"/>
    <cellStyle name="Normal 53 3 4 5 2" xfId="37510" xr:uid="{00000000-0005-0000-0000-00007F640000}"/>
    <cellStyle name="Normal 53 3 4 5 3" xfId="22277" xr:uid="{00000000-0005-0000-0000-000080640000}"/>
    <cellStyle name="Normal 53 3 4 6" xfId="32498" xr:uid="{00000000-0005-0000-0000-000081640000}"/>
    <cellStyle name="Normal 53 3 4 7" xfId="17264" xr:uid="{00000000-0005-0000-0000-000082640000}"/>
    <cellStyle name="Normal 53 3 5" xfId="2957" xr:uid="{00000000-0005-0000-0000-000083640000}"/>
    <cellStyle name="Normal 53 3 5 2" xfId="13031" xr:uid="{00000000-0005-0000-0000-000084640000}"/>
    <cellStyle name="Normal 53 3 5 2 2" xfId="43362" xr:uid="{00000000-0005-0000-0000-000085640000}"/>
    <cellStyle name="Normal 53 3 5 2 3" xfId="28129" xr:uid="{00000000-0005-0000-0000-000086640000}"/>
    <cellStyle name="Normal 53 3 5 3" xfId="8011" xr:uid="{00000000-0005-0000-0000-000087640000}"/>
    <cellStyle name="Normal 53 3 5 3 2" xfId="38345" xr:uid="{00000000-0005-0000-0000-000088640000}"/>
    <cellStyle name="Normal 53 3 5 3 3" xfId="23112" xr:uid="{00000000-0005-0000-0000-000089640000}"/>
    <cellStyle name="Normal 53 3 5 4" xfId="33332" xr:uid="{00000000-0005-0000-0000-00008A640000}"/>
    <cellStyle name="Normal 53 3 5 5" xfId="18099" xr:uid="{00000000-0005-0000-0000-00008B640000}"/>
    <cellStyle name="Normal 53 3 6" xfId="4650" xr:uid="{00000000-0005-0000-0000-00008C640000}"/>
    <cellStyle name="Normal 53 3 6 2" xfId="14702" xr:uid="{00000000-0005-0000-0000-00008D640000}"/>
    <cellStyle name="Normal 53 3 6 2 2" xfId="45033" xr:uid="{00000000-0005-0000-0000-00008E640000}"/>
    <cellStyle name="Normal 53 3 6 2 3" xfId="29800" xr:uid="{00000000-0005-0000-0000-00008F640000}"/>
    <cellStyle name="Normal 53 3 6 3" xfId="9682" xr:uid="{00000000-0005-0000-0000-000090640000}"/>
    <cellStyle name="Normal 53 3 6 3 2" xfId="40016" xr:uid="{00000000-0005-0000-0000-000091640000}"/>
    <cellStyle name="Normal 53 3 6 3 3" xfId="24783" xr:uid="{00000000-0005-0000-0000-000092640000}"/>
    <cellStyle name="Normal 53 3 6 4" xfId="35003" xr:uid="{00000000-0005-0000-0000-000093640000}"/>
    <cellStyle name="Normal 53 3 6 5" xfId="19770" xr:uid="{00000000-0005-0000-0000-000094640000}"/>
    <cellStyle name="Normal 53 3 7" xfId="11360" xr:uid="{00000000-0005-0000-0000-000095640000}"/>
    <cellStyle name="Normal 53 3 7 2" xfId="41691" xr:uid="{00000000-0005-0000-0000-000096640000}"/>
    <cellStyle name="Normal 53 3 7 3" xfId="26458" xr:uid="{00000000-0005-0000-0000-000097640000}"/>
    <cellStyle name="Normal 53 3 8" xfId="6339" xr:uid="{00000000-0005-0000-0000-000098640000}"/>
    <cellStyle name="Normal 53 3 8 2" xfId="36674" xr:uid="{00000000-0005-0000-0000-000099640000}"/>
    <cellStyle name="Normal 53 3 8 3" xfId="21441" xr:uid="{00000000-0005-0000-0000-00009A640000}"/>
    <cellStyle name="Normal 53 3 9" xfId="31663" xr:uid="{00000000-0005-0000-0000-00009B640000}"/>
    <cellStyle name="Normal 53 4" xfId="1364" xr:uid="{00000000-0005-0000-0000-00009C640000}"/>
    <cellStyle name="Normal 53 4 2" xfId="1787" xr:uid="{00000000-0005-0000-0000-00009D640000}"/>
    <cellStyle name="Normal 53 4 2 2" xfId="2626" xr:uid="{00000000-0005-0000-0000-00009E640000}"/>
    <cellStyle name="Normal 53 4 2 2 2" xfId="4316" xr:uid="{00000000-0005-0000-0000-00009F640000}"/>
    <cellStyle name="Normal 53 4 2 2 2 2" xfId="14389" xr:uid="{00000000-0005-0000-0000-0000A0640000}"/>
    <cellStyle name="Normal 53 4 2 2 2 2 2" xfId="44720" xr:uid="{00000000-0005-0000-0000-0000A1640000}"/>
    <cellStyle name="Normal 53 4 2 2 2 2 3" xfId="29487" xr:uid="{00000000-0005-0000-0000-0000A2640000}"/>
    <cellStyle name="Normal 53 4 2 2 2 3" xfId="9369" xr:uid="{00000000-0005-0000-0000-0000A3640000}"/>
    <cellStyle name="Normal 53 4 2 2 2 3 2" xfId="39703" xr:uid="{00000000-0005-0000-0000-0000A4640000}"/>
    <cellStyle name="Normal 53 4 2 2 2 3 3" xfId="24470" xr:uid="{00000000-0005-0000-0000-0000A5640000}"/>
    <cellStyle name="Normal 53 4 2 2 2 4" xfId="34690" xr:uid="{00000000-0005-0000-0000-0000A6640000}"/>
    <cellStyle name="Normal 53 4 2 2 2 5" xfId="19457" xr:uid="{00000000-0005-0000-0000-0000A7640000}"/>
    <cellStyle name="Normal 53 4 2 2 3" xfId="6008" xr:uid="{00000000-0005-0000-0000-0000A8640000}"/>
    <cellStyle name="Normal 53 4 2 2 3 2" xfId="16060" xr:uid="{00000000-0005-0000-0000-0000A9640000}"/>
    <cellStyle name="Normal 53 4 2 2 3 2 2" xfId="46391" xr:uid="{00000000-0005-0000-0000-0000AA640000}"/>
    <cellStyle name="Normal 53 4 2 2 3 2 3" xfId="31158" xr:uid="{00000000-0005-0000-0000-0000AB640000}"/>
    <cellStyle name="Normal 53 4 2 2 3 3" xfId="11040" xr:uid="{00000000-0005-0000-0000-0000AC640000}"/>
    <cellStyle name="Normal 53 4 2 2 3 3 2" xfId="41374" xr:uid="{00000000-0005-0000-0000-0000AD640000}"/>
    <cellStyle name="Normal 53 4 2 2 3 3 3" xfId="26141" xr:uid="{00000000-0005-0000-0000-0000AE640000}"/>
    <cellStyle name="Normal 53 4 2 2 3 4" xfId="36361" xr:uid="{00000000-0005-0000-0000-0000AF640000}"/>
    <cellStyle name="Normal 53 4 2 2 3 5" xfId="21128" xr:uid="{00000000-0005-0000-0000-0000B0640000}"/>
    <cellStyle name="Normal 53 4 2 2 4" xfId="12718" xr:uid="{00000000-0005-0000-0000-0000B1640000}"/>
    <cellStyle name="Normal 53 4 2 2 4 2" xfId="43049" xr:uid="{00000000-0005-0000-0000-0000B2640000}"/>
    <cellStyle name="Normal 53 4 2 2 4 3" xfId="27816" xr:uid="{00000000-0005-0000-0000-0000B3640000}"/>
    <cellStyle name="Normal 53 4 2 2 5" xfId="7697" xr:uid="{00000000-0005-0000-0000-0000B4640000}"/>
    <cellStyle name="Normal 53 4 2 2 5 2" xfId="38032" xr:uid="{00000000-0005-0000-0000-0000B5640000}"/>
    <cellStyle name="Normal 53 4 2 2 5 3" xfId="22799" xr:uid="{00000000-0005-0000-0000-0000B6640000}"/>
    <cellStyle name="Normal 53 4 2 2 6" xfId="33020" xr:uid="{00000000-0005-0000-0000-0000B7640000}"/>
    <cellStyle name="Normal 53 4 2 2 7" xfId="17786" xr:uid="{00000000-0005-0000-0000-0000B8640000}"/>
    <cellStyle name="Normal 53 4 2 3" xfId="3479" xr:uid="{00000000-0005-0000-0000-0000B9640000}"/>
    <cellStyle name="Normal 53 4 2 3 2" xfId="13553" xr:uid="{00000000-0005-0000-0000-0000BA640000}"/>
    <cellStyle name="Normal 53 4 2 3 2 2" xfId="43884" xr:uid="{00000000-0005-0000-0000-0000BB640000}"/>
    <cellStyle name="Normal 53 4 2 3 2 3" xfId="28651" xr:uid="{00000000-0005-0000-0000-0000BC640000}"/>
    <cellStyle name="Normal 53 4 2 3 3" xfId="8533" xr:uid="{00000000-0005-0000-0000-0000BD640000}"/>
    <cellStyle name="Normal 53 4 2 3 3 2" xfId="38867" xr:uid="{00000000-0005-0000-0000-0000BE640000}"/>
    <cellStyle name="Normal 53 4 2 3 3 3" xfId="23634" xr:uid="{00000000-0005-0000-0000-0000BF640000}"/>
    <cellStyle name="Normal 53 4 2 3 4" xfId="33854" xr:uid="{00000000-0005-0000-0000-0000C0640000}"/>
    <cellStyle name="Normal 53 4 2 3 5" xfId="18621" xr:uid="{00000000-0005-0000-0000-0000C1640000}"/>
    <cellStyle name="Normal 53 4 2 4" xfId="5172" xr:uid="{00000000-0005-0000-0000-0000C2640000}"/>
    <cellStyle name="Normal 53 4 2 4 2" xfId="15224" xr:uid="{00000000-0005-0000-0000-0000C3640000}"/>
    <cellStyle name="Normal 53 4 2 4 2 2" xfId="45555" xr:uid="{00000000-0005-0000-0000-0000C4640000}"/>
    <cellStyle name="Normal 53 4 2 4 2 3" xfId="30322" xr:uid="{00000000-0005-0000-0000-0000C5640000}"/>
    <cellStyle name="Normal 53 4 2 4 3" xfId="10204" xr:uid="{00000000-0005-0000-0000-0000C6640000}"/>
    <cellStyle name="Normal 53 4 2 4 3 2" xfId="40538" xr:uid="{00000000-0005-0000-0000-0000C7640000}"/>
    <cellStyle name="Normal 53 4 2 4 3 3" xfId="25305" xr:uid="{00000000-0005-0000-0000-0000C8640000}"/>
    <cellStyle name="Normal 53 4 2 4 4" xfId="35525" xr:uid="{00000000-0005-0000-0000-0000C9640000}"/>
    <cellStyle name="Normal 53 4 2 4 5" xfId="20292" xr:uid="{00000000-0005-0000-0000-0000CA640000}"/>
    <cellStyle name="Normal 53 4 2 5" xfId="11882" xr:uid="{00000000-0005-0000-0000-0000CB640000}"/>
    <cellStyle name="Normal 53 4 2 5 2" xfId="42213" xr:uid="{00000000-0005-0000-0000-0000CC640000}"/>
    <cellStyle name="Normal 53 4 2 5 3" xfId="26980" xr:uid="{00000000-0005-0000-0000-0000CD640000}"/>
    <cellStyle name="Normal 53 4 2 6" xfId="6861" xr:uid="{00000000-0005-0000-0000-0000CE640000}"/>
    <cellStyle name="Normal 53 4 2 6 2" xfId="37196" xr:uid="{00000000-0005-0000-0000-0000CF640000}"/>
    <cellStyle name="Normal 53 4 2 6 3" xfId="21963" xr:uid="{00000000-0005-0000-0000-0000D0640000}"/>
    <cellStyle name="Normal 53 4 2 7" xfId="32184" xr:uid="{00000000-0005-0000-0000-0000D1640000}"/>
    <cellStyle name="Normal 53 4 2 8" xfId="16950" xr:uid="{00000000-0005-0000-0000-0000D2640000}"/>
    <cellStyle name="Normal 53 4 3" xfId="2208" xr:uid="{00000000-0005-0000-0000-0000D3640000}"/>
    <cellStyle name="Normal 53 4 3 2" xfId="3898" xr:uid="{00000000-0005-0000-0000-0000D4640000}"/>
    <cellStyle name="Normal 53 4 3 2 2" xfId="13971" xr:uid="{00000000-0005-0000-0000-0000D5640000}"/>
    <cellStyle name="Normal 53 4 3 2 2 2" xfId="44302" xr:uid="{00000000-0005-0000-0000-0000D6640000}"/>
    <cellStyle name="Normal 53 4 3 2 2 3" xfId="29069" xr:uid="{00000000-0005-0000-0000-0000D7640000}"/>
    <cellStyle name="Normal 53 4 3 2 3" xfId="8951" xr:uid="{00000000-0005-0000-0000-0000D8640000}"/>
    <cellStyle name="Normal 53 4 3 2 3 2" xfId="39285" xr:uid="{00000000-0005-0000-0000-0000D9640000}"/>
    <cellStyle name="Normal 53 4 3 2 3 3" xfId="24052" xr:uid="{00000000-0005-0000-0000-0000DA640000}"/>
    <cellStyle name="Normal 53 4 3 2 4" xfId="34272" xr:uid="{00000000-0005-0000-0000-0000DB640000}"/>
    <cellStyle name="Normal 53 4 3 2 5" xfId="19039" xr:uid="{00000000-0005-0000-0000-0000DC640000}"/>
    <cellStyle name="Normal 53 4 3 3" xfId="5590" xr:uid="{00000000-0005-0000-0000-0000DD640000}"/>
    <cellStyle name="Normal 53 4 3 3 2" xfId="15642" xr:uid="{00000000-0005-0000-0000-0000DE640000}"/>
    <cellStyle name="Normal 53 4 3 3 2 2" xfId="45973" xr:uid="{00000000-0005-0000-0000-0000DF640000}"/>
    <cellStyle name="Normal 53 4 3 3 2 3" xfId="30740" xr:uid="{00000000-0005-0000-0000-0000E0640000}"/>
    <cellStyle name="Normal 53 4 3 3 3" xfId="10622" xr:uid="{00000000-0005-0000-0000-0000E1640000}"/>
    <cellStyle name="Normal 53 4 3 3 3 2" xfId="40956" xr:uid="{00000000-0005-0000-0000-0000E2640000}"/>
    <cellStyle name="Normal 53 4 3 3 3 3" xfId="25723" xr:uid="{00000000-0005-0000-0000-0000E3640000}"/>
    <cellStyle name="Normal 53 4 3 3 4" xfId="35943" xr:uid="{00000000-0005-0000-0000-0000E4640000}"/>
    <cellStyle name="Normal 53 4 3 3 5" xfId="20710" xr:uid="{00000000-0005-0000-0000-0000E5640000}"/>
    <cellStyle name="Normal 53 4 3 4" xfId="12300" xr:uid="{00000000-0005-0000-0000-0000E6640000}"/>
    <cellStyle name="Normal 53 4 3 4 2" xfId="42631" xr:uid="{00000000-0005-0000-0000-0000E7640000}"/>
    <cellStyle name="Normal 53 4 3 4 3" xfId="27398" xr:uid="{00000000-0005-0000-0000-0000E8640000}"/>
    <cellStyle name="Normal 53 4 3 5" xfId="7279" xr:uid="{00000000-0005-0000-0000-0000E9640000}"/>
    <cellStyle name="Normal 53 4 3 5 2" xfId="37614" xr:uid="{00000000-0005-0000-0000-0000EA640000}"/>
    <cellStyle name="Normal 53 4 3 5 3" xfId="22381" xr:uid="{00000000-0005-0000-0000-0000EB640000}"/>
    <cellStyle name="Normal 53 4 3 6" xfId="32602" xr:uid="{00000000-0005-0000-0000-0000EC640000}"/>
    <cellStyle name="Normal 53 4 3 7" xfId="17368" xr:uid="{00000000-0005-0000-0000-0000ED640000}"/>
    <cellStyle name="Normal 53 4 4" xfId="3061" xr:uid="{00000000-0005-0000-0000-0000EE640000}"/>
    <cellStyle name="Normal 53 4 4 2" xfId="13135" xr:uid="{00000000-0005-0000-0000-0000EF640000}"/>
    <cellStyle name="Normal 53 4 4 2 2" xfId="43466" xr:uid="{00000000-0005-0000-0000-0000F0640000}"/>
    <cellStyle name="Normal 53 4 4 2 3" xfId="28233" xr:uid="{00000000-0005-0000-0000-0000F1640000}"/>
    <cellStyle name="Normal 53 4 4 3" xfId="8115" xr:uid="{00000000-0005-0000-0000-0000F2640000}"/>
    <cellStyle name="Normal 53 4 4 3 2" xfId="38449" xr:uid="{00000000-0005-0000-0000-0000F3640000}"/>
    <cellStyle name="Normal 53 4 4 3 3" xfId="23216" xr:uid="{00000000-0005-0000-0000-0000F4640000}"/>
    <cellStyle name="Normal 53 4 4 4" xfId="33436" xr:uid="{00000000-0005-0000-0000-0000F5640000}"/>
    <cellStyle name="Normal 53 4 4 5" xfId="18203" xr:uid="{00000000-0005-0000-0000-0000F6640000}"/>
    <cellStyle name="Normal 53 4 5" xfId="4754" xr:uid="{00000000-0005-0000-0000-0000F7640000}"/>
    <cellStyle name="Normal 53 4 5 2" xfId="14806" xr:uid="{00000000-0005-0000-0000-0000F8640000}"/>
    <cellStyle name="Normal 53 4 5 2 2" xfId="45137" xr:uid="{00000000-0005-0000-0000-0000F9640000}"/>
    <cellStyle name="Normal 53 4 5 2 3" xfId="29904" xr:uid="{00000000-0005-0000-0000-0000FA640000}"/>
    <cellStyle name="Normal 53 4 5 3" xfId="9786" xr:uid="{00000000-0005-0000-0000-0000FB640000}"/>
    <cellStyle name="Normal 53 4 5 3 2" xfId="40120" xr:uid="{00000000-0005-0000-0000-0000FC640000}"/>
    <cellStyle name="Normal 53 4 5 3 3" xfId="24887" xr:uid="{00000000-0005-0000-0000-0000FD640000}"/>
    <cellStyle name="Normal 53 4 5 4" xfId="35107" xr:uid="{00000000-0005-0000-0000-0000FE640000}"/>
    <cellStyle name="Normal 53 4 5 5" xfId="19874" xr:uid="{00000000-0005-0000-0000-0000FF640000}"/>
    <cellStyle name="Normal 53 4 6" xfId="11464" xr:uid="{00000000-0005-0000-0000-000000650000}"/>
    <cellStyle name="Normal 53 4 6 2" xfId="41795" xr:uid="{00000000-0005-0000-0000-000001650000}"/>
    <cellStyle name="Normal 53 4 6 3" xfId="26562" xr:uid="{00000000-0005-0000-0000-000002650000}"/>
    <cellStyle name="Normal 53 4 7" xfId="6443" xr:uid="{00000000-0005-0000-0000-000003650000}"/>
    <cellStyle name="Normal 53 4 7 2" xfId="36778" xr:uid="{00000000-0005-0000-0000-000004650000}"/>
    <cellStyle name="Normal 53 4 7 3" xfId="21545" xr:uid="{00000000-0005-0000-0000-000005650000}"/>
    <cellStyle name="Normal 53 4 8" xfId="31766" xr:uid="{00000000-0005-0000-0000-000006650000}"/>
    <cellStyle name="Normal 53 4 9" xfId="16532" xr:uid="{00000000-0005-0000-0000-000007650000}"/>
    <cellStyle name="Normal 53 5" xfId="1577" xr:uid="{00000000-0005-0000-0000-000008650000}"/>
    <cellStyle name="Normal 53 5 2" xfId="2418" xr:uid="{00000000-0005-0000-0000-000009650000}"/>
    <cellStyle name="Normal 53 5 2 2" xfId="4108" xr:uid="{00000000-0005-0000-0000-00000A650000}"/>
    <cellStyle name="Normal 53 5 2 2 2" xfId="14181" xr:uid="{00000000-0005-0000-0000-00000B650000}"/>
    <cellStyle name="Normal 53 5 2 2 2 2" xfId="44512" xr:uid="{00000000-0005-0000-0000-00000C650000}"/>
    <cellStyle name="Normal 53 5 2 2 2 3" xfId="29279" xr:uid="{00000000-0005-0000-0000-00000D650000}"/>
    <cellStyle name="Normal 53 5 2 2 3" xfId="9161" xr:uid="{00000000-0005-0000-0000-00000E650000}"/>
    <cellStyle name="Normal 53 5 2 2 3 2" xfId="39495" xr:uid="{00000000-0005-0000-0000-00000F650000}"/>
    <cellStyle name="Normal 53 5 2 2 3 3" xfId="24262" xr:uid="{00000000-0005-0000-0000-000010650000}"/>
    <cellStyle name="Normal 53 5 2 2 4" xfId="34482" xr:uid="{00000000-0005-0000-0000-000011650000}"/>
    <cellStyle name="Normal 53 5 2 2 5" xfId="19249" xr:uid="{00000000-0005-0000-0000-000012650000}"/>
    <cellStyle name="Normal 53 5 2 3" xfId="5800" xr:uid="{00000000-0005-0000-0000-000013650000}"/>
    <cellStyle name="Normal 53 5 2 3 2" xfId="15852" xr:uid="{00000000-0005-0000-0000-000014650000}"/>
    <cellStyle name="Normal 53 5 2 3 2 2" xfId="46183" xr:uid="{00000000-0005-0000-0000-000015650000}"/>
    <cellStyle name="Normal 53 5 2 3 2 3" xfId="30950" xr:uid="{00000000-0005-0000-0000-000016650000}"/>
    <cellStyle name="Normal 53 5 2 3 3" xfId="10832" xr:uid="{00000000-0005-0000-0000-000017650000}"/>
    <cellStyle name="Normal 53 5 2 3 3 2" xfId="41166" xr:uid="{00000000-0005-0000-0000-000018650000}"/>
    <cellStyle name="Normal 53 5 2 3 3 3" xfId="25933" xr:uid="{00000000-0005-0000-0000-000019650000}"/>
    <cellStyle name="Normal 53 5 2 3 4" xfId="36153" xr:uid="{00000000-0005-0000-0000-00001A650000}"/>
    <cellStyle name="Normal 53 5 2 3 5" xfId="20920" xr:uid="{00000000-0005-0000-0000-00001B650000}"/>
    <cellStyle name="Normal 53 5 2 4" xfId="12510" xr:uid="{00000000-0005-0000-0000-00001C650000}"/>
    <cellStyle name="Normal 53 5 2 4 2" xfId="42841" xr:uid="{00000000-0005-0000-0000-00001D650000}"/>
    <cellStyle name="Normal 53 5 2 4 3" xfId="27608" xr:uid="{00000000-0005-0000-0000-00001E650000}"/>
    <cellStyle name="Normal 53 5 2 5" xfId="7489" xr:uid="{00000000-0005-0000-0000-00001F650000}"/>
    <cellStyle name="Normal 53 5 2 5 2" xfId="37824" xr:uid="{00000000-0005-0000-0000-000020650000}"/>
    <cellStyle name="Normal 53 5 2 5 3" xfId="22591" xr:uid="{00000000-0005-0000-0000-000021650000}"/>
    <cellStyle name="Normal 53 5 2 6" xfId="32812" xr:uid="{00000000-0005-0000-0000-000022650000}"/>
    <cellStyle name="Normal 53 5 2 7" xfId="17578" xr:uid="{00000000-0005-0000-0000-000023650000}"/>
    <cellStyle name="Normal 53 5 3" xfId="3271" xr:uid="{00000000-0005-0000-0000-000024650000}"/>
    <cellStyle name="Normal 53 5 3 2" xfId="13345" xr:uid="{00000000-0005-0000-0000-000025650000}"/>
    <cellStyle name="Normal 53 5 3 2 2" xfId="43676" xr:uid="{00000000-0005-0000-0000-000026650000}"/>
    <cellStyle name="Normal 53 5 3 2 3" xfId="28443" xr:uid="{00000000-0005-0000-0000-000027650000}"/>
    <cellStyle name="Normal 53 5 3 3" xfId="8325" xr:uid="{00000000-0005-0000-0000-000028650000}"/>
    <cellStyle name="Normal 53 5 3 3 2" xfId="38659" xr:uid="{00000000-0005-0000-0000-000029650000}"/>
    <cellStyle name="Normal 53 5 3 3 3" xfId="23426" xr:uid="{00000000-0005-0000-0000-00002A650000}"/>
    <cellStyle name="Normal 53 5 3 4" xfId="33646" xr:uid="{00000000-0005-0000-0000-00002B650000}"/>
    <cellStyle name="Normal 53 5 3 5" xfId="18413" xr:uid="{00000000-0005-0000-0000-00002C650000}"/>
    <cellStyle name="Normal 53 5 4" xfId="4964" xr:uid="{00000000-0005-0000-0000-00002D650000}"/>
    <cellStyle name="Normal 53 5 4 2" xfId="15016" xr:uid="{00000000-0005-0000-0000-00002E650000}"/>
    <cellStyle name="Normal 53 5 4 2 2" xfId="45347" xr:uid="{00000000-0005-0000-0000-00002F650000}"/>
    <cellStyle name="Normal 53 5 4 2 3" xfId="30114" xr:uid="{00000000-0005-0000-0000-000030650000}"/>
    <cellStyle name="Normal 53 5 4 3" xfId="9996" xr:uid="{00000000-0005-0000-0000-000031650000}"/>
    <cellStyle name="Normal 53 5 4 3 2" xfId="40330" xr:uid="{00000000-0005-0000-0000-000032650000}"/>
    <cellStyle name="Normal 53 5 4 3 3" xfId="25097" xr:uid="{00000000-0005-0000-0000-000033650000}"/>
    <cellStyle name="Normal 53 5 4 4" xfId="35317" xr:uid="{00000000-0005-0000-0000-000034650000}"/>
    <cellStyle name="Normal 53 5 4 5" xfId="20084" xr:uid="{00000000-0005-0000-0000-000035650000}"/>
    <cellStyle name="Normal 53 5 5" xfId="11674" xr:uid="{00000000-0005-0000-0000-000036650000}"/>
    <cellStyle name="Normal 53 5 5 2" xfId="42005" xr:uid="{00000000-0005-0000-0000-000037650000}"/>
    <cellStyle name="Normal 53 5 5 3" xfId="26772" xr:uid="{00000000-0005-0000-0000-000038650000}"/>
    <cellStyle name="Normal 53 5 6" xfId="6653" xr:uid="{00000000-0005-0000-0000-000039650000}"/>
    <cellStyle name="Normal 53 5 6 2" xfId="36988" xr:uid="{00000000-0005-0000-0000-00003A650000}"/>
    <cellStyle name="Normal 53 5 6 3" xfId="21755" xr:uid="{00000000-0005-0000-0000-00003B650000}"/>
    <cellStyle name="Normal 53 5 7" xfId="31976" xr:uid="{00000000-0005-0000-0000-00003C650000}"/>
    <cellStyle name="Normal 53 5 8" xfId="16742" xr:uid="{00000000-0005-0000-0000-00003D650000}"/>
    <cellStyle name="Normal 53 6" xfId="1998" xr:uid="{00000000-0005-0000-0000-00003E650000}"/>
    <cellStyle name="Normal 53 6 2" xfId="3690" xr:uid="{00000000-0005-0000-0000-00003F650000}"/>
    <cellStyle name="Normal 53 6 2 2" xfId="13763" xr:uid="{00000000-0005-0000-0000-000040650000}"/>
    <cellStyle name="Normal 53 6 2 2 2" xfId="44094" xr:uid="{00000000-0005-0000-0000-000041650000}"/>
    <cellStyle name="Normal 53 6 2 2 3" xfId="28861" xr:uid="{00000000-0005-0000-0000-000042650000}"/>
    <cellStyle name="Normal 53 6 2 3" xfId="8743" xr:uid="{00000000-0005-0000-0000-000043650000}"/>
    <cellStyle name="Normal 53 6 2 3 2" xfId="39077" xr:uid="{00000000-0005-0000-0000-000044650000}"/>
    <cellStyle name="Normal 53 6 2 3 3" xfId="23844" xr:uid="{00000000-0005-0000-0000-000045650000}"/>
    <cellStyle name="Normal 53 6 2 4" xfId="34064" xr:uid="{00000000-0005-0000-0000-000046650000}"/>
    <cellStyle name="Normal 53 6 2 5" xfId="18831" xr:uid="{00000000-0005-0000-0000-000047650000}"/>
    <cellStyle name="Normal 53 6 3" xfId="5382" xr:uid="{00000000-0005-0000-0000-000048650000}"/>
    <cellStyle name="Normal 53 6 3 2" xfId="15434" xr:uid="{00000000-0005-0000-0000-000049650000}"/>
    <cellStyle name="Normal 53 6 3 2 2" xfId="45765" xr:uid="{00000000-0005-0000-0000-00004A650000}"/>
    <cellStyle name="Normal 53 6 3 2 3" xfId="30532" xr:uid="{00000000-0005-0000-0000-00004B650000}"/>
    <cellStyle name="Normal 53 6 3 3" xfId="10414" xr:uid="{00000000-0005-0000-0000-00004C650000}"/>
    <cellStyle name="Normal 53 6 3 3 2" xfId="40748" xr:uid="{00000000-0005-0000-0000-00004D650000}"/>
    <cellStyle name="Normal 53 6 3 3 3" xfId="25515" xr:uid="{00000000-0005-0000-0000-00004E650000}"/>
    <cellStyle name="Normal 53 6 3 4" xfId="35735" xr:uid="{00000000-0005-0000-0000-00004F650000}"/>
    <cellStyle name="Normal 53 6 3 5" xfId="20502" xr:uid="{00000000-0005-0000-0000-000050650000}"/>
    <cellStyle name="Normal 53 6 4" xfId="12092" xr:uid="{00000000-0005-0000-0000-000051650000}"/>
    <cellStyle name="Normal 53 6 4 2" xfId="42423" xr:uid="{00000000-0005-0000-0000-000052650000}"/>
    <cellStyle name="Normal 53 6 4 3" xfId="27190" xr:uid="{00000000-0005-0000-0000-000053650000}"/>
    <cellStyle name="Normal 53 6 5" xfId="7071" xr:uid="{00000000-0005-0000-0000-000054650000}"/>
    <cellStyle name="Normal 53 6 5 2" xfId="37406" xr:uid="{00000000-0005-0000-0000-000055650000}"/>
    <cellStyle name="Normal 53 6 5 3" xfId="22173" xr:uid="{00000000-0005-0000-0000-000056650000}"/>
    <cellStyle name="Normal 53 6 6" xfId="32394" xr:uid="{00000000-0005-0000-0000-000057650000}"/>
    <cellStyle name="Normal 53 6 7" xfId="17160" xr:uid="{00000000-0005-0000-0000-000058650000}"/>
    <cellStyle name="Normal 53 7" xfId="2849" xr:uid="{00000000-0005-0000-0000-000059650000}"/>
    <cellStyle name="Normal 53 7 2" xfId="12927" xr:uid="{00000000-0005-0000-0000-00005A650000}"/>
    <cellStyle name="Normal 53 7 2 2" xfId="43258" xr:uid="{00000000-0005-0000-0000-00005B650000}"/>
    <cellStyle name="Normal 53 7 2 3" xfId="28025" xr:uid="{00000000-0005-0000-0000-00005C650000}"/>
    <cellStyle name="Normal 53 7 3" xfId="7907" xr:uid="{00000000-0005-0000-0000-00005D650000}"/>
    <cellStyle name="Normal 53 7 3 2" xfId="38241" xr:uid="{00000000-0005-0000-0000-00005E650000}"/>
    <cellStyle name="Normal 53 7 3 3" xfId="23008" xr:uid="{00000000-0005-0000-0000-00005F650000}"/>
    <cellStyle name="Normal 53 7 4" xfId="33228" xr:uid="{00000000-0005-0000-0000-000060650000}"/>
    <cellStyle name="Normal 53 7 5" xfId="17995" xr:uid="{00000000-0005-0000-0000-000061650000}"/>
    <cellStyle name="Normal 53 8" xfId="4543" xr:uid="{00000000-0005-0000-0000-000062650000}"/>
    <cellStyle name="Normal 53 8 2" xfId="14598" xr:uid="{00000000-0005-0000-0000-000063650000}"/>
    <cellStyle name="Normal 53 8 2 2" xfId="44929" xr:uid="{00000000-0005-0000-0000-000064650000}"/>
    <cellStyle name="Normal 53 8 2 3" xfId="29696" xr:uid="{00000000-0005-0000-0000-000065650000}"/>
    <cellStyle name="Normal 53 8 3" xfId="9578" xr:uid="{00000000-0005-0000-0000-000066650000}"/>
    <cellStyle name="Normal 53 8 3 2" xfId="39912" xr:uid="{00000000-0005-0000-0000-000067650000}"/>
    <cellStyle name="Normal 53 8 3 3" xfId="24679" xr:uid="{00000000-0005-0000-0000-000068650000}"/>
    <cellStyle name="Normal 53 8 4" xfId="34899" xr:uid="{00000000-0005-0000-0000-000069650000}"/>
    <cellStyle name="Normal 53 8 5" xfId="19666" xr:uid="{00000000-0005-0000-0000-00006A650000}"/>
    <cellStyle name="Normal 53 9" xfId="11254" xr:uid="{00000000-0005-0000-0000-00006B650000}"/>
    <cellStyle name="Normal 53 9 2" xfId="41587" xr:uid="{00000000-0005-0000-0000-00006C650000}"/>
    <cellStyle name="Normal 53 9 3" xfId="26354" xr:uid="{00000000-0005-0000-0000-00006D650000}"/>
    <cellStyle name="Normal 54" xfId="874" xr:uid="{00000000-0005-0000-0000-00006E650000}"/>
    <cellStyle name="Normal 54 2" xfId="875" xr:uid="{00000000-0005-0000-0000-00006F650000}"/>
    <cellStyle name="Normal 55" xfId="876" xr:uid="{00000000-0005-0000-0000-000070650000}"/>
    <cellStyle name="Normal 55 10" xfId="6234" xr:uid="{00000000-0005-0000-0000-000071650000}"/>
    <cellStyle name="Normal 55 10 2" xfId="36571" xr:uid="{00000000-0005-0000-0000-000072650000}"/>
    <cellStyle name="Normal 55 10 3" xfId="21338" xr:uid="{00000000-0005-0000-0000-000073650000}"/>
    <cellStyle name="Normal 55 11" xfId="31562" xr:uid="{00000000-0005-0000-0000-000074650000}"/>
    <cellStyle name="Normal 55 12" xfId="16323" xr:uid="{00000000-0005-0000-0000-000075650000}"/>
    <cellStyle name="Normal 55 2" xfId="1198" xr:uid="{00000000-0005-0000-0000-000076650000}"/>
    <cellStyle name="Normal 55 2 10" xfId="31614" xr:uid="{00000000-0005-0000-0000-000077650000}"/>
    <cellStyle name="Normal 55 2 11" xfId="16377" xr:uid="{00000000-0005-0000-0000-000078650000}"/>
    <cellStyle name="Normal 55 2 2" xfId="1306" xr:uid="{00000000-0005-0000-0000-000079650000}"/>
    <cellStyle name="Normal 55 2 2 10" xfId="16481" xr:uid="{00000000-0005-0000-0000-00007A650000}"/>
    <cellStyle name="Normal 55 2 2 2" xfId="1523" xr:uid="{00000000-0005-0000-0000-00007B650000}"/>
    <cellStyle name="Normal 55 2 2 2 2" xfId="1944" xr:uid="{00000000-0005-0000-0000-00007C650000}"/>
    <cellStyle name="Normal 55 2 2 2 2 2" xfId="2783" xr:uid="{00000000-0005-0000-0000-00007D650000}"/>
    <cellStyle name="Normal 55 2 2 2 2 2 2" xfId="4473" xr:uid="{00000000-0005-0000-0000-00007E650000}"/>
    <cellStyle name="Normal 55 2 2 2 2 2 2 2" xfId="14546" xr:uid="{00000000-0005-0000-0000-00007F650000}"/>
    <cellStyle name="Normal 55 2 2 2 2 2 2 2 2" xfId="44877" xr:uid="{00000000-0005-0000-0000-000080650000}"/>
    <cellStyle name="Normal 55 2 2 2 2 2 2 2 3" xfId="29644" xr:uid="{00000000-0005-0000-0000-000081650000}"/>
    <cellStyle name="Normal 55 2 2 2 2 2 2 3" xfId="9526" xr:uid="{00000000-0005-0000-0000-000082650000}"/>
    <cellStyle name="Normal 55 2 2 2 2 2 2 3 2" xfId="39860" xr:uid="{00000000-0005-0000-0000-000083650000}"/>
    <cellStyle name="Normal 55 2 2 2 2 2 2 3 3" xfId="24627" xr:uid="{00000000-0005-0000-0000-000084650000}"/>
    <cellStyle name="Normal 55 2 2 2 2 2 2 4" xfId="34847" xr:uid="{00000000-0005-0000-0000-000085650000}"/>
    <cellStyle name="Normal 55 2 2 2 2 2 2 5" xfId="19614" xr:uid="{00000000-0005-0000-0000-000086650000}"/>
    <cellStyle name="Normal 55 2 2 2 2 2 3" xfId="6165" xr:uid="{00000000-0005-0000-0000-000087650000}"/>
    <cellStyle name="Normal 55 2 2 2 2 2 3 2" xfId="16217" xr:uid="{00000000-0005-0000-0000-000088650000}"/>
    <cellStyle name="Normal 55 2 2 2 2 2 3 2 2" xfId="46548" xr:uid="{00000000-0005-0000-0000-000089650000}"/>
    <cellStyle name="Normal 55 2 2 2 2 2 3 2 3" xfId="31315" xr:uid="{00000000-0005-0000-0000-00008A650000}"/>
    <cellStyle name="Normal 55 2 2 2 2 2 3 3" xfId="11197" xr:uid="{00000000-0005-0000-0000-00008B650000}"/>
    <cellStyle name="Normal 55 2 2 2 2 2 3 3 2" xfId="41531" xr:uid="{00000000-0005-0000-0000-00008C650000}"/>
    <cellStyle name="Normal 55 2 2 2 2 2 3 3 3" xfId="26298" xr:uid="{00000000-0005-0000-0000-00008D650000}"/>
    <cellStyle name="Normal 55 2 2 2 2 2 3 4" xfId="36518" xr:uid="{00000000-0005-0000-0000-00008E650000}"/>
    <cellStyle name="Normal 55 2 2 2 2 2 3 5" xfId="21285" xr:uid="{00000000-0005-0000-0000-00008F650000}"/>
    <cellStyle name="Normal 55 2 2 2 2 2 4" xfId="12875" xr:uid="{00000000-0005-0000-0000-000090650000}"/>
    <cellStyle name="Normal 55 2 2 2 2 2 4 2" xfId="43206" xr:uid="{00000000-0005-0000-0000-000091650000}"/>
    <cellStyle name="Normal 55 2 2 2 2 2 4 3" xfId="27973" xr:uid="{00000000-0005-0000-0000-000092650000}"/>
    <cellStyle name="Normal 55 2 2 2 2 2 5" xfId="7854" xr:uid="{00000000-0005-0000-0000-000093650000}"/>
    <cellStyle name="Normal 55 2 2 2 2 2 5 2" xfId="38189" xr:uid="{00000000-0005-0000-0000-000094650000}"/>
    <cellStyle name="Normal 55 2 2 2 2 2 5 3" xfId="22956" xr:uid="{00000000-0005-0000-0000-000095650000}"/>
    <cellStyle name="Normal 55 2 2 2 2 2 6" xfId="33177" xr:uid="{00000000-0005-0000-0000-000096650000}"/>
    <cellStyle name="Normal 55 2 2 2 2 2 7" xfId="17943" xr:uid="{00000000-0005-0000-0000-000097650000}"/>
    <cellStyle name="Normal 55 2 2 2 2 3" xfId="3636" xr:uid="{00000000-0005-0000-0000-000098650000}"/>
    <cellStyle name="Normal 55 2 2 2 2 3 2" xfId="13710" xr:uid="{00000000-0005-0000-0000-000099650000}"/>
    <cellStyle name="Normal 55 2 2 2 2 3 2 2" xfId="44041" xr:uid="{00000000-0005-0000-0000-00009A650000}"/>
    <cellStyle name="Normal 55 2 2 2 2 3 2 3" xfId="28808" xr:uid="{00000000-0005-0000-0000-00009B650000}"/>
    <cellStyle name="Normal 55 2 2 2 2 3 3" xfId="8690" xr:uid="{00000000-0005-0000-0000-00009C650000}"/>
    <cellStyle name="Normal 55 2 2 2 2 3 3 2" xfId="39024" xr:uid="{00000000-0005-0000-0000-00009D650000}"/>
    <cellStyle name="Normal 55 2 2 2 2 3 3 3" xfId="23791" xr:uid="{00000000-0005-0000-0000-00009E650000}"/>
    <cellStyle name="Normal 55 2 2 2 2 3 4" xfId="34011" xr:uid="{00000000-0005-0000-0000-00009F650000}"/>
    <cellStyle name="Normal 55 2 2 2 2 3 5" xfId="18778" xr:uid="{00000000-0005-0000-0000-0000A0650000}"/>
    <cellStyle name="Normal 55 2 2 2 2 4" xfId="5329" xr:uid="{00000000-0005-0000-0000-0000A1650000}"/>
    <cellStyle name="Normal 55 2 2 2 2 4 2" xfId="15381" xr:uid="{00000000-0005-0000-0000-0000A2650000}"/>
    <cellStyle name="Normal 55 2 2 2 2 4 2 2" xfId="45712" xr:uid="{00000000-0005-0000-0000-0000A3650000}"/>
    <cellStyle name="Normal 55 2 2 2 2 4 2 3" xfId="30479" xr:uid="{00000000-0005-0000-0000-0000A4650000}"/>
    <cellStyle name="Normal 55 2 2 2 2 4 3" xfId="10361" xr:uid="{00000000-0005-0000-0000-0000A5650000}"/>
    <cellStyle name="Normal 55 2 2 2 2 4 3 2" xfId="40695" xr:uid="{00000000-0005-0000-0000-0000A6650000}"/>
    <cellStyle name="Normal 55 2 2 2 2 4 3 3" xfId="25462" xr:uid="{00000000-0005-0000-0000-0000A7650000}"/>
    <cellStyle name="Normal 55 2 2 2 2 4 4" xfId="35682" xr:uid="{00000000-0005-0000-0000-0000A8650000}"/>
    <cellStyle name="Normal 55 2 2 2 2 4 5" xfId="20449" xr:uid="{00000000-0005-0000-0000-0000A9650000}"/>
    <cellStyle name="Normal 55 2 2 2 2 5" xfId="12039" xr:uid="{00000000-0005-0000-0000-0000AA650000}"/>
    <cellStyle name="Normal 55 2 2 2 2 5 2" xfId="42370" xr:uid="{00000000-0005-0000-0000-0000AB650000}"/>
    <cellStyle name="Normal 55 2 2 2 2 5 3" xfId="27137" xr:uid="{00000000-0005-0000-0000-0000AC650000}"/>
    <cellStyle name="Normal 55 2 2 2 2 6" xfId="7018" xr:uid="{00000000-0005-0000-0000-0000AD650000}"/>
    <cellStyle name="Normal 55 2 2 2 2 6 2" xfId="37353" xr:uid="{00000000-0005-0000-0000-0000AE650000}"/>
    <cellStyle name="Normal 55 2 2 2 2 6 3" xfId="22120" xr:uid="{00000000-0005-0000-0000-0000AF650000}"/>
    <cellStyle name="Normal 55 2 2 2 2 7" xfId="32341" xr:uid="{00000000-0005-0000-0000-0000B0650000}"/>
    <cellStyle name="Normal 55 2 2 2 2 8" xfId="17107" xr:uid="{00000000-0005-0000-0000-0000B1650000}"/>
    <cellStyle name="Normal 55 2 2 2 3" xfId="2365" xr:uid="{00000000-0005-0000-0000-0000B2650000}"/>
    <cellStyle name="Normal 55 2 2 2 3 2" xfId="4055" xr:uid="{00000000-0005-0000-0000-0000B3650000}"/>
    <cellStyle name="Normal 55 2 2 2 3 2 2" xfId="14128" xr:uid="{00000000-0005-0000-0000-0000B4650000}"/>
    <cellStyle name="Normal 55 2 2 2 3 2 2 2" xfId="44459" xr:uid="{00000000-0005-0000-0000-0000B5650000}"/>
    <cellStyle name="Normal 55 2 2 2 3 2 2 3" xfId="29226" xr:uid="{00000000-0005-0000-0000-0000B6650000}"/>
    <cellStyle name="Normal 55 2 2 2 3 2 3" xfId="9108" xr:uid="{00000000-0005-0000-0000-0000B7650000}"/>
    <cellStyle name="Normal 55 2 2 2 3 2 3 2" xfId="39442" xr:uid="{00000000-0005-0000-0000-0000B8650000}"/>
    <cellStyle name="Normal 55 2 2 2 3 2 3 3" xfId="24209" xr:uid="{00000000-0005-0000-0000-0000B9650000}"/>
    <cellStyle name="Normal 55 2 2 2 3 2 4" xfId="34429" xr:uid="{00000000-0005-0000-0000-0000BA650000}"/>
    <cellStyle name="Normal 55 2 2 2 3 2 5" xfId="19196" xr:uid="{00000000-0005-0000-0000-0000BB650000}"/>
    <cellStyle name="Normal 55 2 2 2 3 3" xfId="5747" xr:uid="{00000000-0005-0000-0000-0000BC650000}"/>
    <cellStyle name="Normal 55 2 2 2 3 3 2" xfId="15799" xr:uid="{00000000-0005-0000-0000-0000BD650000}"/>
    <cellStyle name="Normal 55 2 2 2 3 3 2 2" xfId="46130" xr:uid="{00000000-0005-0000-0000-0000BE650000}"/>
    <cellStyle name="Normal 55 2 2 2 3 3 2 3" xfId="30897" xr:uid="{00000000-0005-0000-0000-0000BF650000}"/>
    <cellStyle name="Normal 55 2 2 2 3 3 3" xfId="10779" xr:uid="{00000000-0005-0000-0000-0000C0650000}"/>
    <cellStyle name="Normal 55 2 2 2 3 3 3 2" xfId="41113" xr:uid="{00000000-0005-0000-0000-0000C1650000}"/>
    <cellStyle name="Normal 55 2 2 2 3 3 3 3" xfId="25880" xr:uid="{00000000-0005-0000-0000-0000C2650000}"/>
    <cellStyle name="Normal 55 2 2 2 3 3 4" xfId="36100" xr:uid="{00000000-0005-0000-0000-0000C3650000}"/>
    <cellStyle name="Normal 55 2 2 2 3 3 5" xfId="20867" xr:uid="{00000000-0005-0000-0000-0000C4650000}"/>
    <cellStyle name="Normal 55 2 2 2 3 4" xfId="12457" xr:uid="{00000000-0005-0000-0000-0000C5650000}"/>
    <cellStyle name="Normal 55 2 2 2 3 4 2" xfId="42788" xr:uid="{00000000-0005-0000-0000-0000C6650000}"/>
    <cellStyle name="Normal 55 2 2 2 3 4 3" xfId="27555" xr:uid="{00000000-0005-0000-0000-0000C7650000}"/>
    <cellStyle name="Normal 55 2 2 2 3 5" xfId="7436" xr:uid="{00000000-0005-0000-0000-0000C8650000}"/>
    <cellStyle name="Normal 55 2 2 2 3 5 2" xfId="37771" xr:uid="{00000000-0005-0000-0000-0000C9650000}"/>
    <cellStyle name="Normal 55 2 2 2 3 5 3" xfId="22538" xr:uid="{00000000-0005-0000-0000-0000CA650000}"/>
    <cellStyle name="Normal 55 2 2 2 3 6" xfId="32759" xr:uid="{00000000-0005-0000-0000-0000CB650000}"/>
    <cellStyle name="Normal 55 2 2 2 3 7" xfId="17525" xr:uid="{00000000-0005-0000-0000-0000CC650000}"/>
    <cellStyle name="Normal 55 2 2 2 4" xfId="3218" xr:uid="{00000000-0005-0000-0000-0000CD650000}"/>
    <cellStyle name="Normal 55 2 2 2 4 2" xfId="13292" xr:uid="{00000000-0005-0000-0000-0000CE650000}"/>
    <cellStyle name="Normal 55 2 2 2 4 2 2" xfId="43623" xr:uid="{00000000-0005-0000-0000-0000CF650000}"/>
    <cellStyle name="Normal 55 2 2 2 4 2 3" xfId="28390" xr:uid="{00000000-0005-0000-0000-0000D0650000}"/>
    <cellStyle name="Normal 55 2 2 2 4 3" xfId="8272" xr:uid="{00000000-0005-0000-0000-0000D1650000}"/>
    <cellStyle name="Normal 55 2 2 2 4 3 2" xfId="38606" xr:uid="{00000000-0005-0000-0000-0000D2650000}"/>
    <cellStyle name="Normal 55 2 2 2 4 3 3" xfId="23373" xr:uid="{00000000-0005-0000-0000-0000D3650000}"/>
    <cellStyle name="Normal 55 2 2 2 4 4" xfId="33593" xr:uid="{00000000-0005-0000-0000-0000D4650000}"/>
    <cellStyle name="Normal 55 2 2 2 4 5" xfId="18360" xr:uid="{00000000-0005-0000-0000-0000D5650000}"/>
    <cellStyle name="Normal 55 2 2 2 5" xfId="4911" xr:uid="{00000000-0005-0000-0000-0000D6650000}"/>
    <cellStyle name="Normal 55 2 2 2 5 2" xfId="14963" xr:uid="{00000000-0005-0000-0000-0000D7650000}"/>
    <cellStyle name="Normal 55 2 2 2 5 2 2" xfId="45294" xr:uid="{00000000-0005-0000-0000-0000D8650000}"/>
    <cellStyle name="Normal 55 2 2 2 5 2 3" xfId="30061" xr:uid="{00000000-0005-0000-0000-0000D9650000}"/>
    <cellStyle name="Normal 55 2 2 2 5 3" xfId="9943" xr:uid="{00000000-0005-0000-0000-0000DA650000}"/>
    <cellStyle name="Normal 55 2 2 2 5 3 2" xfId="40277" xr:uid="{00000000-0005-0000-0000-0000DB650000}"/>
    <cellStyle name="Normal 55 2 2 2 5 3 3" xfId="25044" xr:uid="{00000000-0005-0000-0000-0000DC650000}"/>
    <cellStyle name="Normal 55 2 2 2 5 4" xfId="35264" xr:uid="{00000000-0005-0000-0000-0000DD650000}"/>
    <cellStyle name="Normal 55 2 2 2 5 5" xfId="20031" xr:uid="{00000000-0005-0000-0000-0000DE650000}"/>
    <cellStyle name="Normal 55 2 2 2 6" xfId="11621" xr:uid="{00000000-0005-0000-0000-0000DF650000}"/>
    <cellStyle name="Normal 55 2 2 2 6 2" xfId="41952" xr:uid="{00000000-0005-0000-0000-0000E0650000}"/>
    <cellStyle name="Normal 55 2 2 2 6 3" xfId="26719" xr:uid="{00000000-0005-0000-0000-0000E1650000}"/>
    <cellStyle name="Normal 55 2 2 2 7" xfId="6600" xr:uid="{00000000-0005-0000-0000-0000E2650000}"/>
    <cellStyle name="Normal 55 2 2 2 7 2" xfId="36935" xr:uid="{00000000-0005-0000-0000-0000E3650000}"/>
    <cellStyle name="Normal 55 2 2 2 7 3" xfId="21702" xr:uid="{00000000-0005-0000-0000-0000E4650000}"/>
    <cellStyle name="Normal 55 2 2 2 8" xfId="31923" xr:uid="{00000000-0005-0000-0000-0000E5650000}"/>
    <cellStyle name="Normal 55 2 2 2 9" xfId="16689" xr:uid="{00000000-0005-0000-0000-0000E6650000}"/>
    <cellStyle name="Normal 55 2 2 3" xfId="1736" xr:uid="{00000000-0005-0000-0000-0000E7650000}"/>
    <cellStyle name="Normal 55 2 2 3 2" xfId="2575" xr:uid="{00000000-0005-0000-0000-0000E8650000}"/>
    <cellStyle name="Normal 55 2 2 3 2 2" xfId="4265" xr:uid="{00000000-0005-0000-0000-0000E9650000}"/>
    <cellStyle name="Normal 55 2 2 3 2 2 2" xfId="14338" xr:uid="{00000000-0005-0000-0000-0000EA650000}"/>
    <cellStyle name="Normal 55 2 2 3 2 2 2 2" xfId="44669" xr:uid="{00000000-0005-0000-0000-0000EB650000}"/>
    <cellStyle name="Normal 55 2 2 3 2 2 2 3" xfId="29436" xr:uid="{00000000-0005-0000-0000-0000EC650000}"/>
    <cellStyle name="Normal 55 2 2 3 2 2 3" xfId="9318" xr:uid="{00000000-0005-0000-0000-0000ED650000}"/>
    <cellStyle name="Normal 55 2 2 3 2 2 3 2" xfId="39652" xr:uid="{00000000-0005-0000-0000-0000EE650000}"/>
    <cellStyle name="Normal 55 2 2 3 2 2 3 3" xfId="24419" xr:uid="{00000000-0005-0000-0000-0000EF650000}"/>
    <cellStyle name="Normal 55 2 2 3 2 2 4" xfId="34639" xr:uid="{00000000-0005-0000-0000-0000F0650000}"/>
    <cellStyle name="Normal 55 2 2 3 2 2 5" xfId="19406" xr:uid="{00000000-0005-0000-0000-0000F1650000}"/>
    <cellStyle name="Normal 55 2 2 3 2 3" xfId="5957" xr:uid="{00000000-0005-0000-0000-0000F2650000}"/>
    <cellStyle name="Normal 55 2 2 3 2 3 2" xfId="16009" xr:uid="{00000000-0005-0000-0000-0000F3650000}"/>
    <cellStyle name="Normal 55 2 2 3 2 3 2 2" xfId="46340" xr:uid="{00000000-0005-0000-0000-0000F4650000}"/>
    <cellStyle name="Normal 55 2 2 3 2 3 2 3" xfId="31107" xr:uid="{00000000-0005-0000-0000-0000F5650000}"/>
    <cellStyle name="Normal 55 2 2 3 2 3 3" xfId="10989" xr:uid="{00000000-0005-0000-0000-0000F6650000}"/>
    <cellStyle name="Normal 55 2 2 3 2 3 3 2" xfId="41323" xr:uid="{00000000-0005-0000-0000-0000F7650000}"/>
    <cellStyle name="Normal 55 2 2 3 2 3 3 3" xfId="26090" xr:uid="{00000000-0005-0000-0000-0000F8650000}"/>
    <cellStyle name="Normal 55 2 2 3 2 3 4" xfId="36310" xr:uid="{00000000-0005-0000-0000-0000F9650000}"/>
    <cellStyle name="Normal 55 2 2 3 2 3 5" xfId="21077" xr:uid="{00000000-0005-0000-0000-0000FA650000}"/>
    <cellStyle name="Normal 55 2 2 3 2 4" xfId="12667" xr:uid="{00000000-0005-0000-0000-0000FB650000}"/>
    <cellStyle name="Normal 55 2 2 3 2 4 2" xfId="42998" xr:uid="{00000000-0005-0000-0000-0000FC650000}"/>
    <cellStyle name="Normal 55 2 2 3 2 4 3" xfId="27765" xr:uid="{00000000-0005-0000-0000-0000FD650000}"/>
    <cellStyle name="Normal 55 2 2 3 2 5" xfId="7646" xr:uid="{00000000-0005-0000-0000-0000FE650000}"/>
    <cellStyle name="Normal 55 2 2 3 2 5 2" xfId="37981" xr:uid="{00000000-0005-0000-0000-0000FF650000}"/>
    <cellStyle name="Normal 55 2 2 3 2 5 3" xfId="22748" xr:uid="{00000000-0005-0000-0000-000000660000}"/>
    <cellStyle name="Normal 55 2 2 3 2 6" xfId="32969" xr:uid="{00000000-0005-0000-0000-000001660000}"/>
    <cellStyle name="Normal 55 2 2 3 2 7" xfId="17735" xr:uid="{00000000-0005-0000-0000-000002660000}"/>
    <cellStyle name="Normal 55 2 2 3 3" xfId="3428" xr:uid="{00000000-0005-0000-0000-000003660000}"/>
    <cellStyle name="Normal 55 2 2 3 3 2" xfId="13502" xr:uid="{00000000-0005-0000-0000-000004660000}"/>
    <cellStyle name="Normal 55 2 2 3 3 2 2" xfId="43833" xr:uid="{00000000-0005-0000-0000-000005660000}"/>
    <cellStyle name="Normal 55 2 2 3 3 2 3" xfId="28600" xr:uid="{00000000-0005-0000-0000-000006660000}"/>
    <cellStyle name="Normal 55 2 2 3 3 3" xfId="8482" xr:uid="{00000000-0005-0000-0000-000007660000}"/>
    <cellStyle name="Normal 55 2 2 3 3 3 2" xfId="38816" xr:uid="{00000000-0005-0000-0000-000008660000}"/>
    <cellStyle name="Normal 55 2 2 3 3 3 3" xfId="23583" xr:uid="{00000000-0005-0000-0000-000009660000}"/>
    <cellStyle name="Normal 55 2 2 3 3 4" xfId="33803" xr:uid="{00000000-0005-0000-0000-00000A660000}"/>
    <cellStyle name="Normal 55 2 2 3 3 5" xfId="18570" xr:uid="{00000000-0005-0000-0000-00000B660000}"/>
    <cellStyle name="Normal 55 2 2 3 4" xfId="5121" xr:uid="{00000000-0005-0000-0000-00000C660000}"/>
    <cellStyle name="Normal 55 2 2 3 4 2" xfId="15173" xr:uid="{00000000-0005-0000-0000-00000D660000}"/>
    <cellStyle name="Normal 55 2 2 3 4 2 2" xfId="45504" xr:uid="{00000000-0005-0000-0000-00000E660000}"/>
    <cellStyle name="Normal 55 2 2 3 4 2 3" xfId="30271" xr:uid="{00000000-0005-0000-0000-00000F660000}"/>
    <cellStyle name="Normal 55 2 2 3 4 3" xfId="10153" xr:uid="{00000000-0005-0000-0000-000010660000}"/>
    <cellStyle name="Normal 55 2 2 3 4 3 2" xfId="40487" xr:uid="{00000000-0005-0000-0000-000011660000}"/>
    <cellStyle name="Normal 55 2 2 3 4 3 3" xfId="25254" xr:uid="{00000000-0005-0000-0000-000012660000}"/>
    <cellStyle name="Normal 55 2 2 3 4 4" xfId="35474" xr:uid="{00000000-0005-0000-0000-000013660000}"/>
    <cellStyle name="Normal 55 2 2 3 4 5" xfId="20241" xr:uid="{00000000-0005-0000-0000-000014660000}"/>
    <cellStyle name="Normal 55 2 2 3 5" xfId="11831" xr:uid="{00000000-0005-0000-0000-000015660000}"/>
    <cellStyle name="Normal 55 2 2 3 5 2" xfId="42162" xr:uid="{00000000-0005-0000-0000-000016660000}"/>
    <cellStyle name="Normal 55 2 2 3 5 3" xfId="26929" xr:uid="{00000000-0005-0000-0000-000017660000}"/>
    <cellStyle name="Normal 55 2 2 3 6" xfId="6810" xr:uid="{00000000-0005-0000-0000-000018660000}"/>
    <cellStyle name="Normal 55 2 2 3 6 2" xfId="37145" xr:uid="{00000000-0005-0000-0000-000019660000}"/>
    <cellStyle name="Normal 55 2 2 3 6 3" xfId="21912" xr:uid="{00000000-0005-0000-0000-00001A660000}"/>
    <cellStyle name="Normal 55 2 2 3 7" xfId="32133" xr:uid="{00000000-0005-0000-0000-00001B660000}"/>
    <cellStyle name="Normal 55 2 2 3 8" xfId="16899" xr:uid="{00000000-0005-0000-0000-00001C660000}"/>
    <cellStyle name="Normal 55 2 2 4" xfId="2157" xr:uid="{00000000-0005-0000-0000-00001D660000}"/>
    <cellStyle name="Normal 55 2 2 4 2" xfId="3847" xr:uid="{00000000-0005-0000-0000-00001E660000}"/>
    <cellStyle name="Normal 55 2 2 4 2 2" xfId="13920" xr:uid="{00000000-0005-0000-0000-00001F660000}"/>
    <cellStyle name="Normal 55 2 2 4 2 2 2" xfId="44251" xr:uid="{00000000-0005-0000-0000-000020660000}"/>
    <cellStyle name="Normal 55 2 2 4 2 2 3" xfId="29018" xr:uid="{00000000-0005-0000-0000-000021660000}"/>
    <cellStyle name="Normal 55 2 2 4 2 3" xfId="8900" xr:uid="{00000000-0005-0000-0000-000022660000}"/>
    <cellStyle name="Normal 55 2 2 4 2 3 2" xfId="39234" xr:uid="{00000000-0005-0000-0000-000023660000}"/>
    <cellStyle name="Normal 55 2 2 4 2 3 3" xfId="24001" xr:uid="{00000000-0005-0000-0000-000024660000}"/>
    <cellStyle name="Normal 55 2 2 4 2 4" xfId="34221" xr:uid="{00000000-0005-0000-0000-000025660000}"/>
    <cellStyle name="Normal 55 2 2 4 2 5" xfId="18988" xr:uid="{00000000-0005-0000-0000-000026660000}"/>
    <cellStyle name="Normal 55 2 2 4 3" xfId="5539" xr:uid="{00000000-0005-0000-0000-000027660000}"/>
    <cellStyle name="Normal 55 2 2 4 3 2" xfId="15591" xr:uid="{00000000-0005-0000-0000-000028660000}"/>
    <cellStyle name="Normal 55 2 2 4 3 2 2" xfId="45922" xr:uid="{00000000-0005-0000-0000-000029660000}"/>
    <cellStyle name="Normal 55 2 2 4 3 2 3" xfId="30689" xr:uid="{00000000-0005-0000-0000-00002A660000}"/>
    <cellStyle name="Normal 55 2 2 4 3 3" xfId="10571" xr:uid="{00000000-0005-0000-0000-00002B660000}"/>
    <cellStyle name="Normal 55 2 2 4 3 3 2" xfId="40905" xr:uid="{00000000-0005-0000-0000-00002C660000}"/>
    <cellStyle name="Normal 55 2 2 4 3 3 3" xfId="25672" xr:uid="{00000000-0005-0000-0000-00002D660000}"/>
    <cellStyle name="Normal 55 2 2 4 3 4" xfId="35892" xr:uid="{00000000-0005-0000-0000-00002E660000}"/>
    <cellStyle name="Normal 55 2 2 4 3 5" xfId="20659" xr:uid="{00000000-0005-0000-0000-00002F660000}"/>
    <cellStyle name="Normal 55 2 2 4 4" xfId="12249" xr:uid="{00000000-0005-0000-0000-000030660000}"/>
    <cellStyle name="Normal 55 2 2 4 4 2" xfId="42580" xr:uid="{00000000-0005-0000-0000-000031660000}"/>
    <cellStyle name="Normal 55 2 2 4 4 3" xfId="27347" xr:uid="{00000000-0005-0000-0000-000032660000}"/>
    <cellStyle name="Normal 55 2 2 4 5" xfId="7228" xr:uid="{00000000-0005-0000-0000-000033660000}"/>
    <cellStyle name="Normal 55 2 2 4 5 2" xfId="37563" xr:uid="{00000000-0005-0000-0000-000034660000}"/>
    <cellStyle name="Normal 55 2 2 4 5 3" xfId="22330" xr:uid="{00000000-0005-0000-0000-000035660000}"/>
    <cellStyle name="Normal 55 2 2 4 6" xfId="32551" xr:uid="{00000000-0005-0000-0000-000036660000}"/>
    <cellStyle name="Normal 55 2 2 4 7" xfId="17317" xr:uid="{00000000-0005-0000-0000-000037660000}"/>
    <cellStyle name="Normal 55 2 2 5" xfId="3010" xr:uid="{00000000-0005-0000-0000-000038660000}"/>
    <cellStyle name="Normal 55 2 2 5 2" xfId="13084" xr:uid="{00000000-0005-0000-0000-000039660000}"/>
    <cellStyle name="Normal 55 2 2 5 2 2" xfId="43415" xr:uid="{00000000-0005-0000-0000-00003A660000}"/>
    <cellStyle name="Normal 55 2 2 5 2 3" xfId="28182" xr:uid="{00000000-0005-0000-0000-00003B660000}"/>
    <cellStyle name="Normal 55 2 2 5 3" xfId="8064" xr:uid="{00000000-0005-0000-0000-00003C660000}"/>
    <cellStyle name="Normal 55 2 2 5 3 2" xfId="38398" xr:uid="{00000000-0005-0000-0000-00003D660000}"/>
    <cellStyle name="Normal 55 2 2 5 3 3" xfId="23165" xr:uid="{00000000-0005-0000-0000-00003E660000}"/>
    <cellStyle name="Normal 55 2 2 5 4" xfId="33385" xr:uid="{00000000-0005-0000-0000-00003F660000}"/>
    <cellStyle name="Normal 55 2 2 5 5" xfId="18152" xr:uid="{00000000-0005-0000-0000-000040660000}"/>
    <cellStyle name="Normal 55 2 2 6" xfId="4703" xr:uid="{00000000-0005-0000-0000-000041660000}"/>
    <cellStyle name="Normal 55 2 2 6 2" xfId="14755" xr:uid="{00000000-0005-0000-0000-000042660000}"/>
    <cellStyle name="Normal 55 2 2 6 2 2" xfId="45086" xr:uid="{00000000-0005-0000-0000-000043660000}"/>
    <cellStyle name="Normal 55 2 2 6 2 3" xfId="29853" xr:uid="{00000000-0005-0000-0000-000044660000}"/>
    <cellStyle name="Normal 55 2 2 6 3" xfId="9735" xr:uid="{00000000-0005-0000-0000-000045660000}"/>
    <cellStyle name="Normal 55 2 2 6 3 2" xfId="40069" xr:uid="{00000000-0005-0000-0000-000046660000}"/>
    <cellStyle name="Normal 55 2 2 6 3 3" xfId="24836" xr:uid="{00000000-0005-0000-0000-000047660000}"/>
    <cellStyle name="Normal 55 2 2 6 4" xfId="35056" xr:uid="{00000000-0005-0000-0000-000048660000}"/>
    <cellStyle name="Normal 55 2 2 6 5" xfId="19823" xr:uid="{00000000-0005-0000-0000-000049660000}"/>
    <cellStyle name="Normal 55 2 2 7" xfId="11413" xr:uid="{00000000-0005-0000-0000-00004A660000}"/>
    <cellStyle name="Normal 55 2 2 7 2" xfId="41744" xr:uid="{00000000-0005-0000-0000-00004B660000}"/>
    <cellStyle name="Normal 55 2 2 7 3" xfId="26511" xr:uid="{00000000-0005-0000-0000-00004C660000}"/>
    <cellStyle name="Normal 55 2 2 8" xfId="6392" xr:uid="{00000000-0005-0000-0000-00004D660000}"/>
    <cellStyle name="Normal 55 2 2 8 2" xfId="36727" xr:uid="{00000000-0005-0000-0000-00004E660000}"/>
    <cellStyle name="Normal 55 2 2 8 3" xfId="21494" xr:uid="{00000000-0005-0000-0000-00004F660000}"/>
    <cellStyle name="Normal 55 2 2 9" xfId="31715" xr:uid="{00000000-0005-0000-0000-000050660000}"/>
    <cellStyle name="Normal 55 2 3" xfId="1419" xr:uid="{00000000-0005-0000-0000-000051660000}"/>
    <cellStyle name="Normal 55 2 3 2" xfId="1840" xr:uid="{00000000-0005-0000-0000-000052660000}"/>
    <cellStyle name="Normal 55 2 3 2 2" xfId="2679" xr:uid="{00000000-0005-0000-0000-000053660000}"/>
    <cellStyle name="Normal 55 2 3 2 2 2" xfId="4369" xr:uid="{00000000-0005-0000-0000-000054660000}"/>
    <cellStyle name="Normal 55 2 3 2 2 2 2" xfId="14442" xr:uid="{00000000-0005-0000-0000-000055660000}"/>
    <cellStyle name="Normal 55 2 3 2 2 2 2 2" xfId="44773" xr:uid="{00000000-0005-0000-0000-000056660000}"/>
    <cellStyle name="Normal 55 2 3 2 2 2 2 3" xfId="29540" xr:uid="{00000000-0005-0000-0000-000057660000}"/>
    <cellStyle name="Normal 55 2 3 2 2 2 3" xfId="9422" xr:uid="{00000000-0005-0000-0000-000058660000}"/>
    <cellStyle name="Normal 55 2 3 2 2 2 3 2" xfId="39756" xr:uid="{00000000-0005-0000-0000-000059660000}"/>
    <cellStyle name="Normal 55 2 3 2 2 2 3 3" xfId="24523" xr:uid="{00000000-0005-0000-0000-00005A660000}"/>
    <cellStyle name="Normal 55 2 3 2 2 2 4" xfId="34743" xr:uid="{00000000-0005-0000-0000-00005B660000}"/>
    <cellStyle name="Normal 55 2 3 2 2 2 5" xfId="19510" xr:uid="{00000000-0005-0000-0000-00005C660000}"/>
    <cellStyle name="Normal 55 2 3 2 2 3" xfId="6061" xr:uid="{00000000-0005-0000-0000-00005D660000}"/>
    <cellStyle name="Normal 55 2 3 2 2 3 2" xfId="16113" xr:uid="{00000000-0005-0000-0000-00005E660000}"/>
    <cellStyle name="Normal 55 2 3 2 2 3 2 2" xfId="46444" xr:uid="{00000000-0005-0000-0000-00005F660000}"/>
    <cellStyle name="Normal 55 2 3 2 2 3 2 3" xfId="31211" xr:uid="{00000000-0005-0000-0000-000060660000}"/>
    <cellStyle name="Normal 55 2 3 2 2 3 3" xfId="11093" xr:uid="{00000000-0005-0000-0000-000061660000}"/>
    <cellStyle name="Normal 55 2 3 2 2 3 3 2" xfId="41427" xr:uid="{00000000-0005-0000-0000-000062660000}"/>
    <cellStyle name="Normal 55 2 3 2 2 3 3 3" xfId="26194" xr:uid="{00000000-0005-0000-0000-000063660000}"/>
    <cellStyle name="Normal 55 2 3 2 2 3 4" xfId="36414" xr:uid="{00000000-0005-0000-0000-000064660000}"/>
    <cellStyle name="Normal 55 2 3 2 2 3 5" xfId="21181" xr:uid="{00000000-0005-0000-0000-000065660000}"/>
    <cellStyle name="Normal 55 2 3 2 2 4" xfId="12771" xr:uid="{00000000-0005-0000-0000-000066660000}"/>
    <cellStyle name="Normal 55 2 3 2 2 4 2" xfId="43102" xr:uid="{00000000-0005-0000-0000-000067660000}"/>
    <cellStyle name="Normal 55 2 3 2 2 4 3" xfId="27869" xr:uid="{00000000-0005-0000-0000-000068660000}"/>
    <cellStyle name="Normal 55 2 3 2 2 5" xfId="7750" xr:uid="{00000000-0005-0000-0000-000069660000}"/>
    <cellStyle name="Normal 55 2 3 2 2 5 2" xfId="38085" xr:uid="{00000000-0005-0000-0000-00006A660000}"/>
    <cellStyle name="Normal 55 2 3 2 2 5 3" xfId="22852" xr:uid="{00000000-0005-0000-0000-00006B660000}"/>
    <cellStyle name="Normal 55 2 3 2 2 6" xfId="33073" xr:uid="{00000000-0005-0000-0000-00006C660000}"/>
    <cellStyle name="Normal 55 2 3 2 2 7" xfId="17839" xr:uid="{00000000-0005-0000-0000-00006D660000}"/>
    <cellStyle name="Normal 55 2 3 2 3" xfId="3532" xr:uid="{00000000-0005-0000-0000-00006E660000}"/>
    <cellStyle name="Normal 55 2 3 2 3 2" xfId="13606" xr:uid="{00000000-0005-0000-0000-00006F660000}"/>
    <cellStyle name="Normal 55 2 3 2 3 2 2" xfId="43937" xr:uid="{00000000-0005-0000-0000-000070660000}"/>
    <cellStyle name="Normal 55 2 3 2 3 2 3" xfId="28704" xr:uid="{00000000-0005-0000-0000-000071660000}"/>
    <cellStyle name="Normal 55 2 3 2 3 3" xfId="8586" xr:uid="{00000000-0005-0000-0000-000072660000}"/>
    <cellStyle name="Normal 55 2 3 2 3 3 2" xfId="38920" xr:uid="{00000000-0005-0000-0000-000073660000}"/>
    <cellStyle name="Normal 55 2 3 2 3 3 3" xfId="23687" xr:uid="{00000000-0005-0000-0000-000074660000}"/>
    <cellStyle name="Normal 55 2 3 2 3 4" xfId="33907" xr:uid="{00000000-0005-0000-0000-000075660000}"/>
    <cellStyle name="Normal 55 2 3 2 3 5" xfId="18674" xr:uid="{00000000-0005-0000-0000-000076660000}"/>
    <cellStyle name="Normal 55 2 3 2 4" xfId="5225" xr:uid="{00000000-0005-0000-0000-000077660000}"/>
    <cellStyle name="Normal 55 2 3 2 4 2" xfId="15277" xr:uid="{00000000-0005-0000-0000-000078660000}"/>
    <cellStyle name="Normal 55 2 3 2 4 2 2" xfId="45608" xr:uid="{00000000-0005-0000-0000-000079660000}"/>
    <cellStyle name="Normal 55 2 3 2 4 2 3" xfId="30375" xr:uid="{00000000-0005-0000-0000-00007A660000}"/>
    <cellStyle name="Normal 55 2 3 2 4 3" xfId="10257" xr:uid="{00000000-0005-0000-0000-00007B660000}"/>
    <cellStyle name="Normal 55 2 3 2 4 3 2" xfId="40591" xr:uid="{00000000-0005-0000-0000-00007C660000}"/>
    <cellStyle name="Normal 55 2 3 2 4 3 3" xfId="25358" xr:uid="{00000000-0005-0000-0000-00007D660000}"/>
    <cellStyle name="Normal 55 2 3 2 4 4" xfId="35578" xr:uid="{00000000-0005-0000-0000-00007E660000}"/>
    <cellStyle name="Normal 55 2 3 2 4 5" xfId="20345" xr:uid="{00000000-0005-0000-0000-00007F660000}"/>
    <cellStyle name="Normal 55 2 3 2 5" xfId="11935" xr:uid="{00000000-0005-0000-0000-000080660000}"/>
    <cellStyle name="Normal 55 2 3 2 5 2" xfId="42266" xr:uid="{00000000-0005-0000-0000-000081660000}"/>
    <cellStyle name="Normal 55 2 3 2 5 3" xfId="27033" xr:uid="{00000000-0005-0000-0000-000082660000}"/>
    <cellStyle name="Normal 55 2 3 2 6" xfId="6914" xr:uid="{00000000-0005-0000-0000-000083660000}"/>
    <cellStyle name="Normal 55 2 3 2 6 2" xfId="37249" xr:uid="{00000000-0005-0000-0000-000084660000}"/>
    <cellStyle name="Normal 55 2 3 2 6 3" xfId="22016" xr:uid="{00000000-0005-0000-0000-000085660000}"/>
    <cellStyle name="Normal 55 2 3 2 7" xfId="32237" xr:uid="{00000000-0005-0000-0000-000086660000}"/>
    <cellStyle name="Normal 55 2 3 2 8" xfId="17003" xr:uid="{00000000-0005-0000-0000-000087660000}"/>
    <cellStyle name="Normal 55 2 3 3" xfId="2261" xr:uid="{00000000-0005-0000-0000-000088660000}"/>
    <cellStyle name="Normal 55 2 3 3 2" xfId="3951" xr:uid="{00000000-0005-0000-0000-000089660000}"/>
    <cellStyle name="Normal 55 2 3 3 2 2" xfId="14024" xr:uid="{00000000-0005-0000-0000-00008A660000}"/>
    <cellStyle name="Normal 55 2 3 3 2 2 2" xfId="44355" xr:uid="{00000000-0005-0000-0000-00008B660000}"/>
    <cellStyle name="Normal 55 2 3 3 2 2 3" xfId="29122" xr:uid="{00000000-0005-0000-0000-00008C660000}"/>
    <cellStyle name="Normal 55 2 3 3 2 3" xfId="9004" xr:uid="{00000000-0005-0000-0000-00008D660000}"/>
    <cellStyle name="Normal 55 2 3 3 2 3 2" xfId="39338" xr:uid="{00000000-0005-0000-0000-00008E660000}"/>
    <cellStyle name="Normal 55 2 3 3 2 3 3" xfId="24105" xr:uid="{00000000-0005-0000-0000-00008F660000}"/>
    <cellStyle name="Normal 55 2 3 3 2 4" xfId="34325" xr:uid="{00000000-0005-0000-0000-000090660000}"/>
    <cellStyle name="Normal 55 2 3 3 2 5" xfId="19092" xr:uid="{00000000-0005-0000-0000-000091660000}"/>
    <cellStyle name="Normal 55 2 3 3 3" xfId="5643" xr:uid="{00000000-0005-0000-0000-000092660000}"/>
    <cellStyle name="Normal 55 2 3 3 3 2" xfId="15695" xr:uid="{00000000-0005-0000-0000-000093660000}"/>
    <cellStyle name="Normal 55 2 3 3 3 2 2" xfId="46026" xr:uid="{00000000-0005-0000-0000-000094660000}"/>
    <cellStyle name="Normal 55 2 3 3 3 2 3" xfId="30793" xr:uid="{00000000-0005-0000-0000-000095660000}"/>
    <cellStyle name="Normal 55 2 3 3 3 3" xfId="10675" xr:uid="{00000000-0005-0000-0000-000096660000}"/>
    <cellStyle name="Normal 55 2 3 3 3 3 2" xfId="41009" xr:uid="{00000000-0005-0000-0000-000097660000}"/>
    <cellStyle name="Normal 55 2 3 3 3 3 3" xfId="25776" xr:uid="{00000000-0005-0000-0000-000098660000}"/>
    <cellStyle name="Normal 55 2 3 3 3 4" xfId="35996" xr:uid="{00000000-0005-0000-0000-000099660000}"/>
    <cellStyle name="Normal 55 2 3 3 3 5" xfId="20763" xr:uid="{00000000-0005-0000-0000-00009A660000}"/>
    <cellStyle name="Normal 55 2 3 3 4" xfId="12353" xr:uid="{00000000-0005-0000-0000-00009B660000}"/>
    <cellStyle name="Normal 55 2 3 3 4 2" xfId="42684" xr:uid="{00000000-0005-0000-0000-00009C660000}"/>
    <cellStyle name="Normal 55 2 3 3 4 3" xfId="27451" xr:uid="{00000000-0005-0000-0000-00009D660000}"/>
    <cellStyle name="Normal 55 2 3 3 5" xfId="7332" xr:uid="{00000000-0005-0000-0000-00009E660000}"/>
    <cellStyle name="Normal 55 2 3 3 5 2" xfId="37667" xr:uid="{00000000-0005-0000-0000-00009F660000}"/>
    <cellStyle name="Normal 55 2 3 3 5 3" xfId="22434" xr:uid="{00000000-0005-0000-0000-0000A0660000}"/>
    <cellStyle name="Normal 55 2 3 3 6" xfId="32655" xr:uid="{00000000-0005-0000-0000-0000A1660000}"/>
    <cellStyle name="Normal 55 2 3 3 7" xfId="17421" xr:uid="{00000000-0005-0000-0000-0000A2660000}"/>
    <cellStyle name="Normal 55 2 3 4" xfId="3114" xr:uid="{00000000-0005-0000-0000-0000A3660000}"/>
    <cellStyle name="Normal 55 2 3 4 2" xfId="13188" xr:uid="{00000000-0005-0000-0000-0000A4660000}"/>
    <cellStyle name="Normal 55 2 3 4 2 2" xfId="43519" xr:uid="{00000000-0005-0000-0000-0000A5660000}"/>
    <cellStyle name="Normal 55 2 3 4 2 3" xfId="28286" xr:uid="{00000000-0005-0000-0000-0000A6660000}"/>
    <cellStyle name="Normal 55 2 3 4 3" xfId="8168" xr:uid="{00000000-0005-0000-0000-0000A7660000}"/>
    <cellStyle name="Normal 55 2 3 4 3 2" xfId="38502" xr:uid="{00000000-0005-0000-0000-0000A8660000}"/>
    <cellStyle name="Normal 55 2 3 4 3 3" xfId="23269" xr:uid="{00000000-0005-0000-0000-0000A9660000}"/>
    <cellStyle name="Normal 55 2 3 4 4" xfId="33489" xr:uid="{00000000-0005-0000-0000-0000AA660000}"/>
    <cellStyle name="Normal 55 2 3 4 5" xfId="18256" xr:uid="{00000000-0005-0000-0000-0000AB660000}"/>
    <cellStyle name="Normal 55 2 3 5" xfId="4807" xr:uid="{00000000-0005-0000-0000-0000AC660000}"/>
    <cellStyle name="Normal 55 2 3 5 2" xfId="14859" xr:uid="{00000000-0005-0000-0000-0000AD660000}"/>
    <cellStyle name="Normal 55 2 3 5 2 2" xfId="45190" xr:uid="{00000000-0005-0000-0000-0000AE660000}"/>
    <cellStyle name="Normal 55 2 3 5 2 3" xfId="29957" xr:uid="{00000000-0005-0000-0000-0000AF660000}"/>
    <cellStyle name="Normal 55 2 3 5 3" xfId="9839" xr:uid="{00000000-0005-0000-0000-0000B0660000}"/>
    <cellStyle name="Normal 55 2 3 5 3 2" xfId="40173" xr:uid="{00000000-0005-0000-0000-0000B1660000}"/>
    <cellStyle name="Normal 55 2 3 5 3 3" xfId="24940" xr:uid="{00000000-0005-0000-0000-0000B2660000}"/>
    <cellStyle name="Normal 55 2 3 5 4" xfId="35160" xr:uid="{00000000-0005-0000-0000-0000B3660000}"/>
    <cellStyle name="Normal 55 2 3 5 5" xfId="19927" xr:uid="{00000000-0005-0000-0000-0000B4660000}"/>
    <cellStyle name="Normal 55 2 3 6" xfId="11517" xr:uid="{00000000-0005-0000-0000-0000B5660000}"/>
    <cellStyle name="Normal 55 2 3 6 2" xfId="41848" xr:uid="{00000000-0005-0000-0000-0000B6660000}"/>
    <cellStyle name="Normal 55 2 3 6 3" xfId="26615" xr:uid="{00000000-0005-0000-0000-0000B7660000}"/>
    <cellStyle name="Normal 55 2 3 7" xfId="6496" xr:uid="{00000000-0005-0000-0000-0000B8660000}"/>
    <cellStyle name="Normal 55 2 3 7 2" xfId="36831" xr:uid="{00000000-0005-0000-0000-0000B9660000}"/>
    <cellStyle name="Normal 55 2 3 7 3" xfId="21598" xr:uid="{00000000-0005-0000-0000-0000BA660000}"/>
    <cellStyle name="Normal 55 2 3 8" xfId="31819" xr:uid="{00000000-0005-0000-0000-0000BB660000}"/>
    <cellStyle name="Normal 55 2 3 9" xfId="16585" xr:uid="{00000000-0005-0000-0000-0000BC660000}"/>
    <cellStyle name="Normal 55 2 4" xfId="1632" xr:uid="{00000000-0005-0000-0000-0000BD660000}"/>
    <cellStyle name="Normal 55 2 4 2" xfId="2471" xr:uid="{00000000-0005-0000-0000-0000BE660000}"/>
    <cellStyle name="Normal 55 2 4 2 2" xfId="4161" xr:uid="{00000000-0005-0000-0000-0000BF660000}"/>
    <cellStyle name="Normal 55 2 4 2 2 2" xfId="14234" xr:uid="{00000000-0005-0000-0000-0000C0660000}"/>
    <cellStyle name="Normal 55 2 4 2 2 2 2" xfId="44565" xr:uid="{00000000-0005-0000-0000-0000C1660000}"/>
    <cellStyle name="Normal 55 2 4 2 2 2 3" xfId="29332" xr:uid="{00000000-0005-0000-0000-0000C2660000}"/>
    <cellStyle name="Normal 55 2 4 2 2 3" xfId="9214" xr:uid="{00000000-0005-0000-0000-0000C3660000}"/>
    <cellStyle name="Normal 55 2 4 2 2 3 2" xfId="39548" xr:uid="{00000000-0005-0000-0000-0000C4660000}"/>
    <cellStyle name="Normal 55 2 4 2 2 3 3" xfId="24315" xr:uid="{00000000-0005-0000-0000-0000C5660000}"/>
    <cellStyle name="Normal 55 2 4 2 2 4" xfId="34535" xr:uid="{00000000-0005-0000-0000-0000C6660000}"/>
    <cellStyle name="Normal 55 2 4 2 2 5" xfId="19302" xr:uid="{00000000-0005-0000-0000-0000C7660000}"/>
    <cellStyle name="Normal 55 2 4 2 3" xfId="5853" xr:uid="{00000000-0005-0000-0000-0000C8660000}"/>
    <cellStyle name="Normal 55 2 4 2 3 2" xfId="15905" xr:uid="{00000000-0005-0000-0000-0000C9660000}"/>
    <cellStyle name="Normal 55 2 4 2 3 2 2" xfId="46236" xr:uid="{00000000-0005-0000-0000-0000CA660000}"/>
    <cellStyle name="Normal 55 2 4 2 3 2 3" xfId="31003" xr:uid="{00000000-0005-0000-0000-0000CB660000}"/>
    <cellStyle name="Normal 55 2 4 2 3 3" xfId="10885" xr:uid="{00000000-0005-0000-0000-0000CC660000}"/>
    <cellStyle name="Normal 55 2 4 2 3 3 2" xfId="41219" xr:uid="{00000000-0005-0000-0000-0000CD660000}"/>
    <cellStyle name="Normal 55 2 4 2 3 3 3" xfId="25986" xr:uid="{00000000-0005-0000-0000-0000CE660000}"/>
    <cellStyle name="Normal 55 2 4 2 3 4" xfId="36206" xr:uid="{00000000-0005-0000-0000-0000CF660000}"/>
    <cellStyle name="Normal 55 2 4 2 3 5" xfId="20973" xr:uid="{00000000-0005-0000-0000-0000D0660000}"/>
    <cellStyle name="Normal 55 2 4 2 4" xfId="12563" xr:uid="{00000000-0005-0000-0000-0000D1660000}"/>
    <cellStyle name="Normal 55 2 4 2 4 2" xfId="42894" xr:uid="{00000000-0005-0000-0000-0000D2660000}"/>
    <cellStyle name="Normal 55 2 4 2 4 3" xfId="27661" xr:uid="{00000000-0005-0000-0000-0000D3660000}"/>
    <cellStyle name="Normal 55 2 4 2 5" xfId="7542" xr:uid="{00000000-0005-0000-0000-0000D4660000}"/>
    <cellStyle name="Normal 55 2 4 2 5 2" xfId="37877" xr:uid="{00000000-0005-0000-0000-0000D5660000}"/>
    <cellStyle name="Normal 55 2 4 2 5 3" xfId="22644" xr:uid="{00000000-0005-0000-0000-0000D6660000}"/>
    <cellStyle name="Normal 55 2 4 2 6" xfId="32865" xr:uid="{00000000-0005-0000-0000-0000D7660000}"/>
    <cellStyle name="Normal 55 2 4 2 7" xfId="17631" xr:uid="{00000000-0005-0000-0000-0000D8660000}"/>
    <cellStyle name="Normal 55 2 4 3" xfId="3324" xr:uid="{00000000-0005-0000-0000-0000D9660000}"/>
    <cellStyle name="Normal 55 2 4 3 2" xfId="13398" xr:uid="{00000000-0005-0000-0000-0000DA660000}"/>
    <cellStyle name="Normal 55 2 4 3 2 2" xfId="43729" xr:uid="{00000000-0005-0000-0000-0000DB660000}"/>
    <cellStyle name="Normal 55 2 4 3 2 3" xfId="28496" xr:uid="{00000000-0005-0000-0000-0000DC660000}"/>
    <cellStyle name="Normal 55 2 4 3 3" xfId="8378" xr:uid="{00000000-0005-0000-0000-0000DD660000}"/>
    <cellStyle name="Normal 55 2 4 3 3 2" xfId="38712" xr:uid="{00000000-0005-0000-0000-0000DE660000}"/>
    <cellStyle name="Normal 55 2 4 3 3 3" xfId="23479" xr:uid="{00000000-0005-0000-0000-0000DF660000}"/>
    <cellStyle name="Normal 55 2 4 3 4" xfId="33699" xr:uid="{00000000-0005-0000-0000-0000E0660000}"/>
    <cellStyle name="Normal 55 2 4 3 5" xfId="18466" xr:uid="{00000000-0005-0000-0000-0000E1660000}"/>
    <cellStyle name="Normal 55 2 4 4" xfId="5017" xr:uid="{00000000-0005-0000-0000-0000E2660000}"/>
    <cellStyle name="Normal 55 2 4 4 2" xfId="15069" xr:uid="{00000000-0005-0000-0000-0000E3660000}"/>
    <cellStyle name="Normal 55 2 4 4 2 2" xfId="45400" xr:uid="{00000000-0005-0000-0000-0000E4660000}"/>
    <cellStyle name="Normal 55 2 4 4 2 3" xfId="30167" xr:uid="{00000000-0005-0000-0000-0000E5660000}"/>
    <cellStyle name="Normal 55 2 4 4 3" xfId="10049" xr:uid="{00000000-0005-0000-0000-0000E6660000}"/>
    <cellStyle name="Normal 55 2 4 4 3 2" xfId="40383" xr:uid="{00000000-0005-0000-0000-0000E7660000}"/>
    <cellStyle name="Normal 55 2 4 4 3 3" xfId="25150" xr:uid="{00000000-0005-0000-0000-0000E8660000}"/>
    <cellStyle name="Normal 55 2 4 4 4" xfId="35370" xr:uid="{00000000-0005-0000-0000-0000E9660000}"/>
    <cellStyle name="Normal 55 2 4 4 5" xfId="20137" xr:uid="{00000000-0005-0000-0000-0000EA660000}"/>
    <cellStyle name="Normal 55 2 4 5" xfId="11727" xr:uid="{00000000-0005-0000-0000-0000EB660000}"/>
    <cellStyle name="Normal 55 2 4 5 2" xfId="42058" xr:uid="{00000000-0005-0000-0000-0000EC660000}"/>
    <cellStyle name="Normal 55 2 4 5 3" xfId="26825" xr:uid="{00000000-0005-0000-0000-0000ED660000}"/>
    <cellStyle name="Normal 55 2 4 6" xfId="6706" xr:uid="{00000000-0005-0000-0000-0000EE660000}"/>
    <cellStyle name="Normal 55 2 4 6 2" xfId="37041" xr:uid="{00000000-0005-0000-0000-0000EF660000}"/>
    <cellStyle name="Normal 55 2 4 6 3" xfId="21808" xr:uid="{00000000-0005-0000-0000-0000F0660000}"/>
    <cellStyle name="Normal 55 2 4 7" xfId="32029" xr:uid="{00000000-0005-0000-0000-0000F1660000}"/>
    <cellStyle name="Normal 55 2 4 8" xfId="16795" xr:uid="{00000000-0005-0000-0000-0000F2660000}"/>
    <cellStyle name="Normal 55 2 5" xfId="2053" xr:uid="{00000000-0005-0000-0000-0000F3660000}"/>
    <cellStyle name="Normal 55 2 5 2" xfId="3743" xr:uid="{00000000-0005-0000-0000-0000F4660000}"/>
    <cellStyle name="Normal 55 2 5 2 2" xfId="13816" xr:uid="{00000000-0005-0000-0000-0000F5660000}"/>
    <cellStyle name="Normal 55 2 5 2 2 2" xfId="44147" xr:uid="{00000000-0005-0000-0000-0000F6660000}"/>
    <cellStyle name="Normal 55 2 5 2 2 3" xfId="28914" xr:uid="{00000000-0005-0000-0000-0000F7660000}"/>
    <cellStyle name="Normal 55 2 5 2 3" xfId="8796" xr:uid="{00000000-0005-0000-0000-0000F8660000}"/>
    <cellStyle name="Normal 55 2 5 2 3 2" xfId="39130" xr:uid="{00000000-0005-0000-0000-0000F9660000}"/>
    <cellStyle name="Normal 55 2 5 2 3 3" xfId="23897" xr:uid="{00000000-0005-0000-0000-0000FA660000}"/>
    <cellStyle name="Normal 55 2 5 2 4" xfId="34117" xr:uid="{00000000-0005-0000-0000-0000FB660000}"/>
    <cellStyle name="Normal 55 2 5 2 5" xfId="18884" xr:uid="{00000000-0005-0000-0000-0000FC660000}"/>
    <cellStyle name="Normal 55 2 5 3" xfId="5435" xr:uid="{00000000-0005-0000-0000-0000FD660000}"/>
    <cellStyle name="Normal 55 2 5 3 2" xfId="15487" xr:uid="{00000000-0005-0000-0000-0000FE660000}"/>
    <cellStyle name="Normal 55 2 5 3 2 2" xfId="45818" xr:uid="{00000000-0005-0000-0000-0000FF660000}"/>
    <cellStyle name="Normal 55 2 5 3 2 3" xfId="30585" xr:uid="{00000000-0005-0000-0000-000000670000}"/>
    <cellStyle name="Normal 55 2 5 3 3" xfId="10467" xr:uid="{00000000-0005-0000-0000-000001670000}"/>
    <cellStyle name="Normal 55 2 5 3 3 2" xfId="40801" xr:uid="{00000000-0005-0000-0000-000002670000}"/>
    <cellStyle name="Normal 55 2 5 3 3 3" xfId="25568" xr:uid="{00000000-0005-0000-0000-000003670000}"/>
    <cellStyle name="Normal 55 2 5 3 4" xfId="35788" xr:uid="{00000000-0005-0000-0000-000004670000}"/>
    <cellStyle name="Normal 55 2 5 3 5" xfId="20555" xr:uid="{00000000-0005-0000-0000-000005670000}"/>
    <cellStyle name="Normal 55 2 5 4" xfId="12145" xr:uid="{00000000-0005-0000-0000-000006670000}"/>
    <cellStyle name="Normal 55 2 5 4 2" xfId="42476" xr:uid="{00000000-0005-0000-0000-000007670000}"/>
    <cellStyle name="Normal 55 2 5 4 3" xfId="27243" xr:uid="{00000000-0005-0000-0000-000008670000}"/>
    <cellStyle name="Normal 55 2 5 5" xfId="7124" xr:uid="{00000000-0005-0000-0000-000009670000}"/>
    <cellStyle name="Normal 55 2 5 5 2" xfId="37459" xr:uid="{00000000-0005-0000-0000-00000A670000}"/>
    <cellStyle name="Normal 55 2 5 5 3" xfId="22226" xr:uid="{00000000-0005-0000-0000-00000B670000}"/>
    <cellStyle name="Normal 55 2 5 6" xfId="32447" xr:uid="{00000000-0005-0000-0000-00000C670000}"/>
    <cellStyle name="Normal 55 2 5 7" xfId="17213" xr:uid="{00000000-0005-0000-0000-00000D670000}"/>
    <cellStyle name="Normal 55 2 6" xfId="2906" xr:uid="{00000000-0005-0000-0000-00000E670000}"/>
    <cellStyle name="Normal 55 2 6 2" xfId="12980" xr:uid="{00000000-0005-0000-0000-00000F670000}"/>
    <cellStyle name="Normal 55 2 6 2 2" xfId="43311" xr:uid="{00000000-0005-0000-0000-000010670000}"/>
    <cellStyle name="Normal 55 2 6 2 3" xfId="28078" xr:uid="{00000000-0005-0000-0000-000011670000}"/>
    <cellStyle name="Normal 55 2 6 3" xfId="7960" xr:uid="{00000000-0005-0000-0000-000012670000}"/>
    <cellStyle name="Normal 55 2 6 3 2" xfId="38294" xr:uid="{00000000-0005-0000-0000-000013670000}"/>
    <cellStyle name="Normal 55 2 6 3 3" xfId="23061" xr:uid="{00000000-0005-0000-0000-000014670000}"/>
    <cellStyle name="Normal 55 2 6 4" xfId="33281" xr:uid="{00000000-0005-0000-0000-000015670000}"/>
    <cellStyle name="Normal 55 2 6 5" xfId="18048" xr:uid="{00000000-0005-0000-0000-000016670000}"/>
    <cellStyle name="Normal 55 2 7" xfId="4599" xr:uid="{00000000-0005-0000-0000-000017670000}"/>
    <cellStyle name="Normal 55 2 7 2" xfId="14651" xr:uid="{00000000-0005-0000-0000-000018670000}"/>
    <cellStyle name="Normal 55 2 7 2 2" xfId="44982" xr:uid="{00000000-0005-0000-0000-000019670000}"/>
    <cellStyle name="Normal 55 2 7 2 3" xfId="29749" xr:uid="{00000000-0005-0000-0000-00001A670000}"/>
    <cellStyle name="Normal 55 2 7 3" xfId="9631" xr:uid="{00000000-0005-0000-0000-00001B670000}"/>
    <cellStyle name="Normal 55 2 7 3 2" xfId="39965" xr:uid="{00000000-0005-0000-0000-00001C670000}"/>
    <cellStyle name="Normal 55 2 7 3 3" xfId="24732" xr:uid="{00000000-0005-0000-0000-00001D670000}"/>
    <cellStyle name="Normal 55 2 7 4" xfId="34952" xr:uid="{00000000-0005-0000-0000-00001E670000}"/>
    <cellStyle name="Normal 55 2 7 5" xfId="19719" xr:uid="{00000000-0005-0000-0000-00001F670000}"/>
    <cellStyle name="Normal 55 2 8" xfId="11309" xr:uid="{00000000-0005-0000-0000-000020670000}"/>
    <cellStyle name="Normal 55 2 8 2" xfId="41640" xr:uid="{00000000-0005-0000-0000-000021670000}"/>
    <cellStyle name="Normal 55 2 8 3" xfId="26407" xr:uid="{00000000-0005-0000-0000-000022670000}"/>
    <cellStyle name="Normal 55 2 9" xfId="6288" xr:uid="{00000000-0005-0000-0000-000023670000}"/>
    <cellStyle name="Normal 55 2 9 2" xfId="36623" xr:uid="{00000000-0005-0000-0000-000024670000}"/>
    <cellStyle name="Normal 55 2 9 3" xfId="21390" xr:uid="{00000000-0005-0000-0000-000025670000}"/>
    <cellStyle name="Normal 55 3" xfId="1252" xr:uid="{00000000-0005-0000-0000-000026670000}"/>
    <cellStyle name="Normal 55 3 10" xfId="16429" xr:uid="{00000000-0005-0000-0000-000027670000}"/>
    <cellStyle name="Normal 55 3 2" xfId="1471" xr:uid="{00000000-0005-0000-0000-000028670000}"/>
    <cellStyle name="Normal 55 3 2 2" xfId="1892" xr:uid="{00000000-0005-0000-0000-000029670000}"/>
    <cellStyle name="Normal 55 3 2 2 2" xfId="2731" xr:uid="{00000000-0005-0000-0000-00002A670000}"/>
    <cellStyle name="Normal 55 3 2 2 2 2" xfId="4421" xr:uid="{00000000-0005-0000-0000-00002B670000}"/>
    <cellStyle name="Normal 55 3 2 2 2 2 2" xfId="14494" xr:uid="{00000000-0005-0000-0000-00002C670000}"/>
    <cellStyle name="Normal 55 3 2 2 2 2 2 2" xfId="44825" xr:uid="{00000000-0005-0000-0000-00002D670000}"/>
    <cellStyle name="Normal 55 3 2 2 2 2 2 3" xfId="29592" xr:uid="{00000000-0005-0000-0000-00002E670000}"/>
    <cellStyle name="Normal 55 3 2 2 2 2 3" xfId="9474" xr:uid="{00000000-0005-0000-0000-00002F670000}"/>
    <cellStyle name="Normal 55 3 2 2 2 2 3 2" xfId="39808" xr:uid="{00000000-0005-0000-0000-000030670000}"/>
    <cellStyle name="Normal 55 3 2 2 2 2 3 3" xfId="24575" xr:uid="{00000000-0005-0000-0000-000031670000}"/>
    <cellStyle name="Normal 55 3 2 2 2 2 4" xfId="34795" xr:uid="{00000000-0005-0000-0000-000032670000}"/>
    <cellStyle name="Normal 55 3 2 2 2 2 5" xfId="19562" xr:uid="{00000000-0005-0000-0000-000033670000}"/>
    <cellStyle name="Normal 55 3 2 2 2 3" xfId="6113" xr:uid="{00000000-0005-0000-0000-000034670000}"/>
    <cellStyle name="Normal 55 3 2 2 2 3 2" xfId="16165" xr:uid="{00000000-0005-0000-0000-000035670000}"/>
    <cellStyle name="Normal 55 3 2 2 2 3 2 2" xfId="46496" xr:uid="{00000000-0005-0000-0000-000036670000}"/>
    <cellStyle name="Normal 55 3 2 2 2 3 2 3" xfId="31263" xr:uid="{00000000-0005-0000-0000-000037670000}"/>
    <cellStyle name="Normal 55 3 2 2 2 3 3" xfId="11145" xr:uid="{00000000-0005-0000-0000-000038670000}"/>
    <cellStyle name="Normal 55 3 2 2 2 3 3 2" xfId="41479" xr:uid="{00000000-0005-0000-0000-000039670000}"/>
    <cellStyle name="Normal 55 3 2 2 2 3 3 3" xfId="26246" xr:uid="{00000000-0005-0000-0000-00003A670000}"/>
    <cellStyle name="Normal 55 3 2 2 2 3 4" xfId="36466" xr:uid="{00000000-0005-0000-0000-00003B670000}"/>
    <cellStyle name="Normal 55 3 2 2 2 3 5" xfId="21233" xr:uid="{00000000-0005-0000-0000-00003C670000}"/>
    <cellStyle name="Normal 55 3 2 2 2 4" xfId="12823" xr:uid="{00000000-0005-0000-0000-00003D670000}"/>
    <cellStyle name="Normal 55 3 2 2 2 4 2" xfId="43154" xr:uid="{00000000-0005-0000-0000-00003E670000}"/>
    <cellStyle name="Normal 55 3 2 2 2 4 3" xfId="27921" xr:uid="{00000000-0005-0000-0000-00003F670000}"/>
    <cellStyle name="Normal 55 3 2 2 2 5" xfId="7802" xr:uid="{00000000-0005-0000-0000-000040670000}"/>
    <cellStyle name="Normal 55 3 2 2 2 5 2" xfId="38137" xr:uid="{00000000-0005-0000-0000-000041670000}"/>
    <cellStyle name="Normal 55 3 2 2 2 5 3" xfId="22904" xr:uid="{00000000-0005-0000-0000-000042670000}"/>
    <cellStyle name="Normal 55 3 2 2 2 6" xfId="33125" xr:uid="{00000000-0005-0000-0000-000043670000}"/>
    <cellStyle name="Normal 55 3 2 2 2 7" xfId="17891" xr:uid="{00000000-0005-0000-0000-000044670000}"/>
    <cellStyle name="Normal 55 3 2 2 3" xfId="3584" xr:uid="{00000000-0005-0000-0000-000045670000}"/>
    <cellStyle name="Normal 55 3 2 2 3 2" xfId="13658" xr:uid="{00000000-0005-0000-0000-000046670000}"/>
    <cellStyle name="Normal 55 3 2 2 3 2 2" xfId="43989" xr:uid="{00000000-0005-0000-0000-000047670000}"/>
    <cellStyle name="Normal 55 3 2 2 3 2 3" xfId="28756" xr:uid="{00000000-0005-0000-0000-000048670000}"/>
    <cellStyle name="Normal 55 3 2 2 3 3" xfId="8638" xr:uid="{00000000-0005-0000-0000-000049670000}"/>
    <cellStyle name="Normal 55 3 2 2 3 3 2" xfId="38972" xr:uid="{00000000-0005-0000-0000-00004A670000}"/>
    <cellStyle name="Normal 55 3 2 2 3 3 3" xfId="23739" xr:uid="{00000000-0005-0000-0000-00004B670000}"/>
    <cellStyle name="Normal 55 3 2 2 3 4" xfId="33959" xr:uid="{00000000-0005-0000-0000-00004C670000}"/>
    <cellStyle name="Normal 55 3 2 2 3 5" xfId="18726" xr:uid="{00000000-0005-0000-0000-00004D670000}"/>
    <cellStyle name="Normal 55 3 2 2 4" xfId="5277" xr:uid="{00000000-0005-0000-0000-00004E670000}"/>
    <cellStyle name="Normal 55 3 2 2 4 2" xfId="15329" xr:uid="{00000000-0005-0000-0000-00004F670000}"/>
    <cellStyle name="Normal 55 3 2 2 4 2 2" xfId="45660" xr:uid="{00000000-0005-0000-0000-000050670000}"/>
    <cellStyle name="Normal 55 3 2 2 4 2 3" xfId="30427" xr:uid="{00000000-0005-0000-0000-000051670000}"/>
    <cellStyle name="Normal 55 3 2 2 4 3" xfId="10309" xr:uid="{00000000-0005-0000-0000-000052670000}"/>
    <cellStyle name="Normal 55 3 2 2 4 3 2" xfId="40643" xr:uid="{00000000-0005-0000-0000-000053670000}"/>
    <cellStyle name="Normal 55 3 2 2 4 3 3" xfId="25410" xr:uid="{00000000-0005-0000-0000-000054670000}"/>
    <cellStyle name="Normal 55 3 2 2 4 4" xfId="35630" xr:uid="{00000000-0005-0000-0000-000055670000}"/>
    <cellStyle name="Normal 55 3 2 2 4 5" xfId="20397" xr:uid="{00000000-0005-0000-0000-000056670000}"/>
    <cellStyle name="Normal 55 3 2 2 5" xfId="11987" xr:uid="{00000000-0005-0000-0000-000057670000}"/>
    <cellStyle name="Normal 55 3 2 2 5 2" xfId="42318" xr:uid="{00000000-0005-0000-0000-000058670000}"/>
    <cellStyle name="Normal 55 3 2 2 5 3" xfId="27085" xr:uid="{00000000-0005-0000-0000-000059670000}"/>
    <cellStyle name="Normal 55 3 2 2 6" xfId="6966" xr:uid="{00000000-0005-0000-0000-00005A670000}"/>
    <cellStyle name="Normal 55 3 2 2 6 2" xfId="37301" xr:uid="{00000000-0005-0000-0000-00005B670000}"/>
    <cellStyle name="Normal 55 3 2 2 6 3" xfId="22068" xr:uid="{00000000-0005-0000-0000-00005C670000}"/>
    <cellStyle name="Normal 55 3 2 2 7" xfId="32289" xr:uid="{00000000-0005-0000-0000-00005D670000}"/>
    <cellStyle name="Normal 55 3 2 2 8" xfId="17055" xr:uid="{00000000-0005-0000-0000-00005E670000}"/>
    <cellStyle name="Normal 55 3 2 3" xfId="2313" xr:uid="{00000000-0005-0000-0000-00005F670000}"/>
    <cellStyle name="Normal 55 3 2 3 2" xfId="4003" xr:uid="{00000000-0005-0000-0000-000060670000}"/>
    <cellStyle name="Normal 55 3 2 3 2 2" xfId="14076" xr:uid="{00000000-0005-0000-0000-000061670000}"/>
    <cellStyle name="Normal 55 3 2 3 2 2 2" xfId="44407" xr:uid="{00000000-0005-0000-0000-000062670000}"/>
    <cellStyle name="Normal 55 3 2 3 2 2 3" xfId="29174" xr:uid="{00000000-0005-0000-0000-000063670000}"/>
    <cellStyle name="Normal 55 3 2 3 2 3" xfId="9056" xr:uid="{00000000-0005-0000-0000-000064670000}"/>
    <cellStyle name="Normal 55 3 2 3 2 3 2" xfId="39390" xr:uid="{00000000-0005-0000-0000-000065670000}"/>
    <cellStyle name="Normal 55 3 2 3 2 3 3" xfId="24157" xr:uid="{00000000-0005-0000-0000-000066670000}"/>
    <cellStyle name="Normal 55 3 2 3 2 4" xfId="34377" xr:uid="{00000000-0005-0000-0000-000067670000}"/>
    <cellStyle name="Normal 55 3 2 3 2 5" xfId="19144" xr:uid="{00000000-0005-0000-0000-000068670000}"/>
    <cellStyle name="Normal 55 3 2 3 3" xfId="5695" xr:uid="{00000000-0005-0000-0000-000069670000}"/>
    <cellStyle name="Normal 55 3 2 3 3 2" xfId="15747" xr:uid="{00000000-0005-0000-0000-00006A670000}"/>
    <cellStyle name="Normal 55 3 2 3 3 2 2" xfId="46078" xr:uid="{00000000-0005-0000-0000-00006B670000}"/>
    <cellStyle name="Normal 55 3 2 3 3 2 3" xfId="30845" xr:uid="{00000000-0005-0000-0000-00006C670000}"/>
    <cellStyle name="Normal 55 3 2 3 3 3" xfId="10727" xr:uid="{00000000-0005-0000-0000-00006D670000}"/>
    <cellStyle name="Normal 55 3 2 3 3 3 2" xfId="41061" xr:uid="{00000000-0005-0000-0000-00006E670000}"/>
    <cellStyle name="Normal 55 3 2 3 3 3 3" xfId="25828" xr:uid="{00000000-0005-0000-0000-00006F670000}"/>
    <cellStyle name="Normal 55 3 2 3 3 4" xfId="36048" xr:uid="{00000000-0005-0000-0000-000070670000}"/>
    <cellStyle name="Normal 55 3 2 3 3 5" xfId="20815" xr:uid="{00000000-0005-0000-0000-000071670000}"/>
    <cellStyle name="Normal 55 3 2 3 4" xfId="12405" xr:uid="{00000000-0005-0000-0000-000072670000}"/>
    <cellStyle name="Normal 55 3 2 3 4 2" xfId="42736" xr:uid="{00000000-0005-0000-0000-000073670000}"/>
    <cellStyle name="Normal 55 3 2 3 4 3" xfId="27503" xr:uid="{00000000-0005-0000-0000-000074670000}"/>
    <cellStyle name="Normal 55 3 2 3 5" xfId="7384" xr:uid="{00000000-0005-0000-0000-000075670000}"/>
    <cellStyle name="Normal 55 3 2 3 5 2" xfId="37719" xr:uid="{00000000-0005-0000-0000-000076670000}"/>
    <cellStyle name="Normal 55 3 2 3 5 3" xfId="22486" xr:uid="{00000000-0005-0000-0000-000077670000}"/>
    <cellStyle name="Normal 55 3 2 3 6" xfId="32707" xr:uid="{00000000-0005-0000-0000-000078670000}"/>
    <cellStyle name="Normal 55 3 2 3 7" xfId="17473" xr:uid="{00000000-0005-0000-0000-000079670000}"/>
    <cellStyle name="Normal 55 3 2 4" xfId="3166" xr:uid="{00000000-0005-0000-0000-00007A670000}"/>
    <cellStyle name="Normal 55 3 2 4 2" xfId="13240" xr:uid="{00000000-0005-0000-0000-00007B670000}"/>
    <cellStyle name="Normal 55 3 2 4 2 2" xfId="43571" xr:uid="{00000000-0005-0000-0000-00007C670000}"/>
    <cellStyle name="Normal 55 3 2 4 2 3" xfId="28338" xr:uid="{00000000-0005-0000-0000-00007D670000}"/>
    <cellStyle name="Normal 55 3 2 4 3" xfId="8220" xr:uid="{00000000-0005-0000-0000-00007E670000}"/>
    <cellStyle name="Normal 55 3 2 4 3 2" xfId="38554" xr:uid="{00000000-0005-0000-0000-00007F670000}"/>
    <cellStyle name="Normal 55 3 2 4 3 3" xfId="23321" xr:uid="{00000000-0005-0000-0000-000080670000}"/>
    <cellStyle name="Normal 55 3 2 4 4" xfId="33541" xr:uid="{00000000-0005-0000-0000-000081670000}"/>
    <cellStyle name="Normal 55 3 2 4 5" xfId="18308" xr:uid="{00000000-0005-0000-0000-000082670000}"/>
    <cellStyle name="Normal 55 3 2 5" xfId="4859" xr:uid="{00000000-0005-0000-0000-000083670000}"/>
    <cellStyle name="Normal 55 3 2 5 2" xfId="14911" xr:uid="{00000000-0005-0000-0000-000084670000}"/>
    <cellStyle name="Normal 55 3 2 5 2 2" xfId="45242" xr:uid="{00000000-0005-0000-0000-000085670000}"/>
    <cellStyle name="Normal 55 3 2 5 2 3" xfId="30009" xr:uid="{00000000-0005-0000-0000-000086670000}"/>
    <cellStyle name="Normal 55 3 2 5 3" xfId="9891" xr:uid="{00000000-0005-0000-0000-000087670000}"/>
    <cellStyle name="Normal 55 3 2 5 3 2" xfId="40225" xr:uid="{00000000-0005-0000-0000-000088670000}"/>
    <cellStyle name="Normal 55 3 2 5 3 3" xfId="24992" xr:uid="{00000000-0005-0000-0000-000089670000}"/>
    <cellStyle name="Normal 55 3 2 5 4" xfId="35212" xr:uid="{00000000-0005-0000-0000-00008A670000}"/>
    <cellStyle name="Normal 55 3 2 5 5" xfId="19979" xr:uid="{00000000-0005-0000-0000-00008B670000}"/>
    <cellStyle name="Normal 55 3 2 6" xfId="11569" xr:uid="{00000000-0005-0000-0000-00008C670000}"/>
    <cellStyle name="Normal 55 3 2 6 2" xfId="41900" xr:uid="{00000000-0005-0000-0000-00008D670000}"/>
    <cellStyle name="Normal 55 3 2 6 3" xfId="26667" xr:uid="{00000000-0005-0000-0000-00008E670000}"/>
    <cellStyle name="Normal 55 3 2 7" xfId="6548" xr:uid="{00000000-0005-0000-0000-00008F670000}"/>
    <cellStyle name="Normal 55 3 2 7 2" xfId="36883" xr:uid="{00000000-0005-0000-0000-000090670000}"/>
    <cellStyle name="Normal 55 3 2 7 3" xfId="21650" xr:uid="{00000000-0005-0000-0000-000091670000}"/>
    <cellStyle name="Normal 55 3 2 8" xfId="31871" xr:uid="{00000000-0005-0000-0000-000092670000}"/>
    <cellStyle name="Normal 55 3 2 9" xfId="16637" xr:uid="{00000000-0005-0000-0000-000093670000}"/>
    <cellStyle name="Normal 55 3 3" xfId="1684" xr:uid="{00000000-0005-0000-0000-000094670000}"/>
    <cellStyle name="Normal 55 3 3 2" xfId="2523" xr:uid="{00000000-0005-0000-0000-000095670000}"/>
    <cellStyle name="Normal 55 3 3 2 2" xfId="4213" xr:uid="{00000000-0005-0000-0000-000096670000}"/>
    <cellStyle name="Normal 55 3 3 2 2 2" xfId="14286" xr:uid="{00000000-0005-0000-0000-000097670000}"/>
    <cellStyle name="Normal 55 3 3 2 2 2 2" xfId="44617" xr:uid="{00000000-0005-0000-0000-000098670000}"/>
    <cellStyle name="Normal 55 3 3 2 2 2 3" xfId="29384" xr:uid="{00000000-0005-0000-0000-000099670000}"/>
    <cellStyle name="Normal 55 3 3 2 2 3" xfId="9266" xr:uid="{00000000-0005-0000-0000-00009A670000}"/>
    <cellStyle name="Normal 55 3 3 2 2 3 2" xfId="39600" xr:uid="{00000000-0005-0000-0000-00009B670000}"/>
    <cellStyle name="Normal 55 3 3 2 2 3 3" xfId="24367" xr:uid="{00000000-0005-0000-0000-00009C670000}"/>
    <cellStyle name="Normal 55 3 3 2 2 4" xfId="34587" xr:uid="{00000000-0005-0000-0000-00009D670000}"/>
    <cellStyle name="Normal 55 3 3 2 2 5" xfId="19354" xr:uid="{00000000-0005-0000-0000-00009E670000}"/>
    <cellStyle name="Normal 55 3 3 2 3" xfId="5905" xr:uid="{00000000-0005-0000-0000-00009F670000}"/>
    <cellStyle name="Normal 55 3 3 2 3 2" xfId="15957" xr:uid="{00000000-0005-0000-0000-0000A0670000}"/>
    <cellStyle name="Normal 55 3 3 2 3 2 2" xfId="46288" xr:uid="{00000000-0005-0000-0000-0000A1670000}"/>
    <cellStyle name="Normal 55 3 3 2 3 2 3" xfId="31055" xr:uid="{00000000-0005-0000-0000-0000A2670000}"/>
    <cellStyle name="Normal 55 3 3 2 3 3" xfId="10937" xr:uid="{00000000-0005-0000-0000-0000A3670000}"/>
    <cellStyle name="Normal 55 3 3 2 3 3 2" xfId="41271" xr:uid="{00000000-0005-0000-0000-0000A4670000}"/>
    <cellStyle name="Normal 55 3 3 2 3 3 3" xfId="26038" xr:uid="{00000000-0005-0000-0000-0000A5670000}"/>
    <cellStyle name="Normal 55 3 3 2 3 4" xfId="36258" xr:uid="{00000000-0005-0000-0000-0000A6670000}"/>
    <cellStyle name="Normal 55 3 3 2 3 5" xfId="21025" xr:uid="{00000000-0005-0000-0000-0000A7670000}"/>
    <cellStyle name="Normal 55 3 3 2 4" xfId="12615" xr:uid="{00000000-0005-0000-0000-0000A8670000}"/>
    <cellStyle name="Normal 55 3 3 2 4 2" xfId="42946" xr:uid="{00000000-0005-0000-0000-0000A9670000}"/>
    <cellStyle name="Normal 55 3 3 2 4 3" xfId="27713" xr:uid="{00000000-0005-0000-0000-0000AA670000}"/>
    <cellStyle name="Normal 55 3 3 2 5" xfId="7594" xr:uid="{00000000-0005-0000-0000-0000AB670000}"/>
    <cellStyle name="Normal 55 3 3 2 5 2" xfId="37929" xr:uid="{00000000-0005-0000-0000-0000AC670000}"/>
    <cellStyle name="Normal 55 3 3 2 5 3" xfId="22696" xr:uid="{00000000-0005-0000-0000-0000AD670000}"/>
    <cellStyle name="Normal 55 3 3 2 6" xfId="32917" xr:uid="{00000000-0005-0000-0000-0000AE670000}"/>
    <cellStyle name="Normal 55 3 3 2 7" xfId="17683" xr:uid="{00000000-0005-0000-0000-0000AF670000}"/>
    <cellStyle name="Normal 55 3 3 3" xfId="3376" xr:uid="{00000000-0005-0000-0000-0000B0670000}"/>
    <cellStyle name="Normal 55 3 3 3 2" xfId="13450" xr:uid="{00000000-0005-0000-0000-0000B1670000}"/>
    <cellStyle name="Normal 55 3 3 3 2 2" xfId="43781" xr:uid="{00000000-0005-0000-0000-0000B2670000}"/>
    <cellStyle name="Normal 55 3 3 3 2 3" xfId="28548" xr:uid="{00000000-0005-0000-0000-0000B3670000}"/>
    <cellStyle name="Normal 55 3 3 3 3" xfId="8430" xr:uid="{00000000-0005-0000-0000-0000B4670000}"/>
    <cellStyle name="Normal 55 3 3 3 3 2" xfId="38764" xr:uid="{00000000-0005-0000-0000-0000B5670000}"/>
    <cellStyle name="Normal 55 3 3 3 3 3" xfId="23531" xr:uid="{00000000-0005-0000-0000-0000B6670000}"/>
    <cellStyle name="Normal 55 3 3 3 4" xfId="33751" xr:uid="{00000000-0005-0000-0000-0000B7670000}"/>
    <cellStyle name="Normal 55 3 3 3 5" xfId="18518" xr:uid="{00000000-0005-0000-0000-0000B8670000}"/>
    <cellStyle name="Normal 55 3 3 4" xfId="5069" xr:uid="{00000000-0005-0000-0000-0000B9670000}"/>
    <cellStyle name="Normal 55 3 3 4 2" xfId="15121" xr:uid="{00000000-0005-0000-0000-0000BA670000}"/>
    <cellStyle name="Normal 55 3 3 4 2 2" xfId="45452" xr:uid="{00000000-0005-0000-0000-0000BB670000}"/>
    <cellStyle name="Normal 55 3 3 4 2 3" xfId="30219" xr:uid="{00000000-0005-0000-0000-0000BC670000}"/>
    <cellStyle name="Normal 55 3 3 4 3" xfId="10101" xr:uid="{00000000-0005-0000-0000-0000BD670000}"/>
    <cellStyle name="Normal 55 3 3 4 3 2" xfId="40435" xr:uid="{00000000-0005-0000-0000-0000BE670000}"/>
    <cellStyle name="Normal 55 3 3 4 3 3" xfId="25202" xr:uid="{00000000-0005-0000-0000-0000BF670000}"/>
    <cellStyle name="Normal 55 3 3 4 4" xfId="35422" xr:uid="{00000000-0005-0000-0000-0000C0670000}"/>
    <cellStyle name="Normal 55 3 3 4 5" xfId="20189" xr:uid="{00000000-0005-0000-0000-0000C1670000}"/>
    <cellStyle name="Normal 55 3 3 5" xfId="11779" xr:uid="{00000000-0005-0000-0000-0000C2670000}"/>
    <cellStyle name="Normal 55 3 3 5 2" xfId="42110" xr:uid="{00000000-0005-0000-0000-0000C3670000}"/>
    <cellStyle name="Normal 55 3 3 5 3" xfId="26877" xr:uid="{00000000-0005-0000-0000-0000C4670000}"/>
    <cellStyle name="Normal 55 3 3 6" xfId="6758" xr:uid="{00000000-0005-0000-0000-0000C5670000}"/>
    <cellStyle name="Normal 55 3 3 6 2" xfId="37093" xr:uid="{00000000-0005-0000-0000-0000C6670000}"/>
    <cellStyle name="Normal 55 3 3 6 3" xfId="21860" xr:uid="{00000000-0005-0000-0000-0000C7670000}"/>
    <cellStyle name="Normal 55 3 3 7" xfId="32081" xr:uid="{00000000-0005-0000-0000-0000C8670000}"/>
    <cellStyle name="Normal 55 3 3 8" xfId="16847" xr:uid="{00000000-0005-0000-0000-0000C9670000}"/>
    <cellStyle name="Normal 55 3 4" xfId="2105" xr:uid="{00000000-0005-0000-0000-0000CA670000}"/>
    <cellStyle name="Normal 55 3 4 2" xfId="3795" xr:uid="{00000000-0005-0000-0000-0000CB670000}"/>
    <cellStyle name="Normal 55 3 4 2 2" xfId="13868" xr:uid="{00000000-0005-0000-0000-0000CC670000}"/>
    <cellStyle name="Normal 55 3 4 2 2 2" xfId="44199" xr:uid="{00000000-0005-0000-0000-0000CD670000}"/>
    <cellStyle name="Normal 55 3 4 2 2 3" xfId="28966" xr:uid="{00000000-0005-0000-0000-0000CE670000}"/>
    <cellStyle name="Normal 55 3 4 2 3" xfId="8848" xr:uid="{00000000-0005-0000-0000-0000CF670000}"/>
    <cellStyle name="Normal 55 3 4 2 3 2" xfId="39182" xr:uid="{00000000-0005-0000-0000-0000D0670000}"/>
    <cellStyle name="Normal 55 3 4 2 3 3" xfId="23949" xr:uid="{00000000-0005-0000-0000-0000D1670000}"/>
    <cellStyle name="Normal 55 3 4 2 4" xfId="34169" xr:uid="{00000000-0005-0000-0000-0000D2670000}"/>
    <cellStyle name="Normal 55 3 4 2 5" xfId="18936" xr:uid="{00000000-0005-0000-0000-0000D3670000}"/>
    <cellStyle name="Normal 55 3 4 3" xfId="5487" xr:uid="{00000000-0005-0000-0000-0000D4670000}"/>
    <cellStyle name="Normal 55 3 4 3 2" xfId="15539" xr:uid="{00000000-0005-0000-0000-0000D5670000}"/>
    <cellStyle name="Normal 55 3 4 3 2 2" xfId="45870" xr:uid="{00000000-0005-0000-0000-0000D6670000}"/>
    <cellStyle name="Normal 55 3 4 3 2 3" xfId="30637" xr:uid="{00000000-0005-0000-0000-0000D7670000}"/>
    <cellStyle name="Normal 55 3 4 3 3" xfId="10519" xr:uid="{00000000-0005-0000-0000-0000D8670000}"/>
    <cellStyle name="Normal 55 3 4 3 3 2" xfId="40853" xr:uid="{00000000-0005-0000-0000-0000D9670000}"/>
    <cellStyle name="Normal 55 3 4 3 3 3" xfId="25620" xr:uid="{00000000-0005-0000-0000-0000DA670000}"/>
    <cellStyle name="Normal 55 3 4 3 4" xfId="35840" xr:uid="{00000000-0005-0000-0000-0000DB670000}"/>
    <cellStyle name="Normal 55 3 4 3 5" xfId="20607" xr:uid="{00000000-0005-0000-0000-0000DC670000}"/>
    <cellStyle name="Normal 55 3 4 4" xfId="12197" xr:uid="{00000000-0005-0000-0000-0000DD670000}"/>
    <cellStyle name="Normal 55 3 4 4 2" xfId="42528" xr:uid="{00000000-0005-0000-0000-0000DE670000}"/>
    <cellStyle name="Normal 55 3 4 4 3" xfId="27295" xr:uid="{00000000-0005-0000-0000-0000DF670000}"/>
    <cellStyle name="Normal 55 3 4 5" xfId="7176" xr:uid="{00000000-0005-0000-0000-0000E0670000}"/>
    <cellStyle name="Normal 55 3 4 5 2" xfId="37511" xr:uid="{00000000-0005-0000-0000-0000E1670000}"/>
    <cellStyle name="Normal 55 3 4 5 3" xfId="22278" xr:uid="{00000000-0005-0000-0000-0000E2670000}"/>
    <cellStyle name="Normal 55 3 4 6" xfId="32499" xr:uid="{00000000-0005-0000-0000-0000E3670000}"/>
    <cellStyle name="Normal 55 3 4 7" xfId="17265" xr:uid="{00000000-0005-0000-0000-0000E4670000}"/>
    <cellStyle name="Normal 55 3 5" xfId="2958" xr:uid="{00000000-0005-0000-0000-0000E5670000}"/>
    <cellStyle name="Normal 55 3 5 2" xfId="13032" xr:uid="{00000000-0005-0000-0000-0000E6670000}"/>
    <cellStyle name="Normal 55 3 5 2 2" xfId="43363" xr:uid="{00000000-0005-0000-0000-0000E7670000}"/>
    <cellStyle name="Normal 55 3 5 2 3" xfId="28130" xr:uid="{00000000-0005-0000-0000-0000E8670000}"/>
    <cellStyle name="Normal 55 3 5 3" xfId="8012" xr:uid="{00000000-0005-0000-0000-0000E9670000}"/>
    <cellStyle name="Normal 55 3 5 3 2" xfId="38346" xr:uid="{00000000-0005-0000-0000-0000EA670000}"/>
    <cellStyle name="Normal 55 3 5 3 3" xfId="23113" xr:uid="{00000000-0005-0000-0000-0000EB670000}"/>
    <cellStyle name="Normal 55 3 5 4" xfId="33333" xr:uid="{00000000-0005-0000-0000-0000EC670000}"/>
    <cellStyle name="Normal 55 3 5 5" xfId="18100" xr:uid="{00000000-0005-0000-0000-0000ED670000}"/>
    <cellStyle name="Normal 55 3 6" xfId="4651" xr:uid="{00000000-0005-0000-0000-0000EE670000}"/>
    <cellStyle name="Normal 55 3 6 2" xfId="14703" xr:uid="{00000000-0005-0000-0000-0000EF670000}"/>
    <cellStyle name="Normal 55 3 6 2 2" xfId="45034" xr:uid="{00000000-0005-0000-0000-0000F0670000}"/>
    <cellStyle name="Normal 55 3 6 2 3" xfId="29801" xr:uid="{00000000-0005-0000-0000-0000F1670000}"/>
    <cellStyle name="Normal 55 3 6 3" xfId="9683" xr:uid="{00000000-0005-0000-0000-0000F2670000}"/>
    <cellStyle name="Normal 55 3 6 3 2" xfId="40017" xr:uid="{00000000-0005-0000-0000-0000F3670000}"/>
    <cellStyle name="Normal 55 3 6 3 3" xfId="24784" xr:uid="{00000000-0005-0000-0000-0000F4670000}"/>
    <cellStyle name="Normal 55 3 6 4" xfId="35004" xr:uid="{00000000-0005-0000-0000-0000F5670000}"/>
    <cellStyle name="Normal 55 3 6 5" xfId="19771" xr:uid="{00000000-0005-0000-0000-0000F6670000}"/>
    <cellStyle name="Normal 55 3 7" xfId="11361" xr:uid="{00000000-0005-0000-0000-0000F7670000}"/>
    <cellStyle name="Normal 55 3 7 2" xfId="41692" xr:uid="{00000000-0005-0000-0000-0000F8670000}"/>
    <cellStyle name="Normal 55 3 7 3" xfId="26459" xr:uid="{00000000-0005-0000-0000-0000F9670000}"/>
    <cellStyle name="Normal 55 3 8" xfId="6340" xr:uid="{00000000-0005-0000-0000-0000FA670000}"/>
    <cellStyle name="Normal 55 3 8 2" xfId="36675" xr:uid="{00000000-0005-0000-0000-0000FB670000}"/>
    <cellStyle name="Normal 55 3 8 3" xfId="21442" xr:uid="{00000000-0005-0000-0000-0000FC670000}"/>
    <cellStyle name="Normal 55 3 9" xfId="31664" xr:uid="{00000000-0005-0000-0000-0000FD670000}"/>
    <cellStyle name="Normal 55 4" xfId="1365" xr:uid="{00000000-0005-0000-0000-0000FE670000}"/>
    <cellStyle name="Normal 55 4 2" xfId="1788" xr:uid="{00000000-0005-0000-0000-0000FF670000}"/>
    <cellStyle name="Normal 55 4 2 2" xfId="2627" xr:uid="{00000000-0005-0000-0000-000000680000}"/>
    <cellStyle name="Normal 55 4 2 2 2" xfId="4317" xr:uid="{00000000-0005-0000-0000-000001680000}"/>
    <cellStyle name="Normal 55 4 2 2 2 2" xfId="14390" xr:uid="{00000000-0005-0000-0000-000002680000}"/>
    <cellStyle name="Normal 55 4 2 2 2 2 2" xfId="44721" xr:uid="{00000000-0005-0000-0000-000003680000}"/>
    <cellStyle name="Normal 55 4 2 2 2 2 3" xfId="29488" xr:uid="{00000000-0005-0000-0000-000004680000}"/>
    <cellStyle name="Normal 55 4 2 2 2 3" xfId="9370" xr:uid="{00000000-0005-0000-0000-000005680000}"/>
    <cellStyle name="Normal 55 4 2 2 2 3 2" xfId="39704" xr:uid="{00000000-0005-0000-0000-000006680000}"/>
    <cellStyle name="Normal 55 4 2 2 2 3 3" xfId="24471" xr:uid="{00000000-0005-0000-0000-000007680000}"/>
    <cellStyle name="Normal 55 4 2 2 2 4" xfId="34691" xr:uid="{00000000-0005-0000-0000-000008680000}"/>
    <cellStyle name="Normal 55 4 2 2 2 5" xfId="19458" xr:uid="{00000000-0005-0000-0000-000009680000}"/>
    <cellStyle name="Normal 55 4 2 2 3" xfId="6009" xr:uid="{00000000-0005-0000-0000-00000A680000}"/>
    <cellStyle name="Normal 55 4 2 2 3 2" xfId="16061" xr:uid="{00000000-0005-0000-0000-00000B680000}"/>
    <cellStyle name="Normal 55 4 2 2 3 2 2" xfId="46392" xr:uid="{00000000-0005-0000-0000-00000C680000}"/>
    <cellStyle name="Normal 55 4 2 2 3 2 3" xfId="31159" xr:uid="{00000000-0005-0000-0000-00000D680000}"/>
    <cellStyle name="Normal 55 4 2 2 3 3" xfId="11041" xr:uid="{00000000-0005-0000-0000-00000E680000}"/>
    <cellStyle name="Normal 55 4 2 2 3 3 2" xfId="41375" xr:uid="{00000000-0005-0000-0000-00000F680000}"/>
    <cellStyle name="Normal 55 4 2 2 3 3 3" xfId="26142" xr:uid="{00000000-0005-0000-0000-000010680000}"/>
    <cellStyle name="Normal 55 4 2 2 3 4" xfId="36362" xr:uid="{00000000-0005-0000-0000-000011680000}"/>
    <cellStyle name="Normal 55 4 2 2 3 5" xfId="21129" xr:uid="{00000000-0005-0000-0000-000012680000}"/>
    <cellStyle name="Normal 55 4 2 2 4" xfId="12719" xr:uid="{00000000-0005-0000-0000-000013680000}"/>
    <cellStyle name="Normal 55 4 2 2 4 2" xfId="43050" xr:uid="{00000000-0005-0000-0000-000014680000}"/>
    <cellStyle name="Normal 55 4 2 2 4 3" xfId="27817" xr:uid="{00000000-0005-0000-0000-000015680000}"/>
    <cellStyle name="Normal 55 4 2 2 5" xfId="7698" xr:uid="{00000000-0005-0000-0000-000016680000}"/>
    <cellStyle name="Normal 55 4 2 2 5 2" xfId="38033" xr:uid="{00000000-0005-0000-0000-000017680000}"/>
    <cellStyle name="Normal 55 4 2 2 5 3" xfId="22800" xr:uid="{00000000-0005-0000-0000-000018680000}"/>
    <cellStyle name="Normal 55 4 2 2 6" xfId="33021" xr:uid="{00000000-0005-0000-0000-000019680000}"/>
    <cellStyle name="Normal 55 4 2 2 7" xfId="17787" xr:uid="{00000000-0005-0000-0000-00001A680000}"/>
    <cellStyle name="Normal 55 4 2 3" xfId="3480" xr:uid="{00000000-0005-0000-0000-00001B680000}"/>
    <cellStyle name="Normal 55 4 2 3 2" xfId="13554" xr:uid="{00000000-0005-0000-0000-00001C680000}"/>
    <cellStyle name="Normal 55 4 2 3 2 2" xfId="43885" xr:uid="{00000000-0005-0000-0000-00001D680000}"/>
    <cellStyle name="Normal 55 4 2 3 2 3" xfId="28652" xr:uid="{00000000-0005-0000-0000-00001E680000}"/>
    <cellStyle name="Normal 55 4 2 3 3" xfId="8534" xr:uid="{00000000-0005-0000-0000-00001F680000}"/>
    <cellStyle name="Normal 55 4 2 3 3 2" xfId="38868" xr:uid="{00000000-0005-0000-0000-000020680000}"/>
    <cellStyle name="Normal 55 4 2 3 3 3" xfId="23635" xr:uid="{00000000-0005-0000-0000-000021680000}"/>
    <cellStyle name="Normal 55 4 2 3 4" xfId="33855" xr:uid="{00000000-0005-0000-0000-000022680000}"/>
    <cellStyle name="Normal 55 4 2 3 5" xfId="18622" xr:uid="{00000000-0005-0000-0000-000023680000}"/>
    <cellStyle name="Normal 55 4 2 4" xfId="5173" xr:uid="{00000000-0005-0000-0000-000024680000}"/>
    <cellStyle name="Normal 55 4 2 4 2" xfId="15225" xr:uid="{00000000-0005-0000-0000-000025680000}"/>
    <cellStyle name="Normal 55 4 2 4 2 2" xfId="45556" xr:uid="{00000000-0005-0000-0000-000026680000}"/>
    <cellStyle name="Normal 55 4 2 4 2 3" xfId="30323" xr:uid="{00000000-0005-0000-0000-000027680000}"/>
    <cellStyle name="Normal 55 4 2 4 3" xfId="10205" xr:uid="{00000000-0005-0000-0000-000028680000}"/>
    <cellStyle name="Normal 55 4 2 4 3 2" xfId="40539" xr:uid="{00000000-0005-0000-0000-000029680000}"/>
    <cellStyle name="Normal 55 4 2 4 3 3" xfId="25306" xr:uid="{00000000-0005-0000-0000-00002A680000}"/>
    <cellStyle name="Normal 55 4 2 4 4" xfId="35526" xr:uid="{00000000-0005-0000-0000-00002B680000}"/>
    <cellStyle name="Normal 55 4 2 4 5" xfId="20293" xr:uid="{00000000-0005-0000-0000-00002C680000}"/>
    <cellStyle name="Normal 55 4 2 5" xfId="11883" xr:uid="{00000000-0005-0000-0000-00002D680000}"/>
    <cellStyle name="Normal 55 4 2 5 2" xfId="42214" xr:uid="{00000000-0005-0000-0000-00002E680000}"/>
    <cellStyle name="Normal 55 4 2 5 3" xfId="26981" xr:uid="{00000000-0005-0000-0000-00002F680000}"/>
    <cellStyle name="Normal 55 4 2 6" xfId="6862" xr:uid="{00000000-0005-0000-0000-000030680000}"/>
    <cellStyle name="Normal 55 4 2 6 2" xfId="37197" xr:uid="{00000000-0005-0000-0000-000031680000}"/>
    <cellStyle name="Normal 55 4 2 6 3" xfId="21964" xr:uid="{00000000-0005-0000-0000-000032680000}"/>
    <cellStyle name="Normal 55 4 2 7" xfId="32185" xr:uid="{00000000-0005-0000-0000-000033680000}"/>
    <cellStyle name="Normal 55 4 2 8" xfId="16951" xr:uid="{00000000-0005-0000-0000-000034680000}"/>
    <cellStyle name="Normal 55 4 3" xfId="2209" xr:uid="{00000000-0005-0000-0000-000035680000}"/>
    <cellStyle name="Normal 55 4 3 2" xfId="3899" xr:uid="{00000000-0005-0000-0000-000036680000}"/>
    <cellStyle name="Normal 55 4 3 2 2" xfId="13972" xr:uid="{00000000-0005-0000-0000-000037680000}"/>
    <cellStyle name="Normal 55 4 3 2 2 2" xfId="44303" xr:uid="{00000000-0005-0000-0000-000038680000}"/>
    <cellStyle name="Normal 55 4 3 2 2 3" xfId="29070" xr:uid="{00000000-0005-0000-0000-000039680000}"/>
    <cellStyle name="Normal 55 4 3 2 3" xfId="8952" xr:uid="{00000000-0005-0000-0000-00003A680000}"/>
    <cellStyle name="Normal 55 4 3 2 3 2" xfId="39286" xr:uid="{00000000-0005-0000-0000-00003B680000}"/>
    <cellStyle name="Normal 55 4 3 2 3 3" xfId="24053" xr:uid="{00000000-0005-0000-0000-00003C680000}"/>
    <cellStyle name="Normal 55 4 3 2 4" xfId="34273" xr:uid="{00000000-0005-0000-0000-00003D680000}"/>
    <cellStyle name="Normal 55 4 3 2 5" xfId="19040" xr:uid="{00000000-0005-0000-0000-00003E680000}"/>
    <cellStyle name="Normal 55 4 3 3" xfId="5591" xr:uid="{00000000-0005-0000-0000-00003F680000}"/>
    <cellStyle name="Normal 55 4 3 3 2" xfId="15643" xr:uid="{00000000-0005-0000-0000-000040680000}"/>
    <cellStyle name="Normal 55 4 3 3 2 2" xfId="45974" xr:uid="{00000000-0005-0000-0000-000041680000}"/>
    <cellStyle name="Normal 55 4 3 3 2 3" xfId="30741" xr:uid="{00000000-0005-0000-0000-000042680000}"/>
    <cellStyle name="Normal 55 4 3 3 3" xfId="10623" xr:uid="{00000000-0005-0000-0000-000043680000}"/>
    <cellStyle name="Normal 55 4 3 3 3 2" xfId="40957" xr:uid="{00000000-0005-0000-0000-000044680000}"/>
    <cellStyle name="Normal 55 4 3 3 3 3" xfId="25724" xr:uid="{00000000-0005-0000-0000-000045680000}"/>
    <cellStyle name="Normal 55 4 3 3 4" xfId="35944" xr:uid="{00000000-0005-0000-0000-000046680000}"/>
    <cellStyle name="Normal 55 4 3 3 5" xfId="20711" xr:uid="{00000000-0005-0000-0000-000047680000}"/>
    <cellStyle name="Normal 55 4 3 4" xfId="12301" xr:uid="{00000000-0005-0000-0000-000048680000}"/>
    <cellStyle name="Normal 55 4 3 4 2" xfId="42632" xr:uid="{00000000-0005-0000-0000-000049680000}"/>
    <cellStyle name="Normal 55 4 3 4 3" xfId="27399" xr:uid="{00000000-0005-0000-0000-00004A680000}"/>
    <cellStyle name="Normal 55 4 3 5" xfId="7280" xr:uid="{00000000-0005-0000-0000-00004B680000}"/>
    <cellStyle name="Normal 55 4 3 5 2" xfId="37615" xr:uid="{00000000-0005-0000-0000-00004C680000}"/>
    <cellStyle name="Normal 55 4 3 5 3" xfId="22382" xr:uid="{00000000-0005-0000-0000-00004D680000}"/>
    <cellStyle name="Normal 55 4 3 6" xfId="32603" xr:uid="{00000000-0005-0000-0000-00004E680000}"/>
    <cellStyle name="Normal 55 4 3 7" xfId="17369" xr:uid="{00000000-0005-0000-0000-00004F680000}"/>
    <cellStyle name="Normal 55 4 4" xfId="3062" xr:uid="{00000000-0005-0000-0000-000050680000}"/>
    <cellStyle name="Normal 55 4 4 2" xfId="13136" xr:uid="{00000000-0005-0000-0000-000051680000}"/>
    <cellStyle name="Normal 55 4 4 2 2" xfId="43467" xr:uid="{00000000-0005-0000-0000-000052680000}"/>
    <cellStyle name="Normal 55 4 4 2 3" xfId="28234" xr:uid="{00000000-0005-0000-0000-000053680000}"/>
    <cellStyle name="Normal 55 4 4 3" xfId="8116" xr:uid="{00000000-0005-0000-0000-000054680000}"/>
    <cellStyle name="Normal 55 4 4 3 2" xfId="38450" xr:uid="{00000000-0005-0000-0000-000055680000}"/>
    <cellStyle name="Normal 55 4 4 3 3" xfId="23217" xr:uid="{00000000-0005-0000-0000-000056680000}"/>
    <cellStyle name="Normal 55 4 4 4" xfId="33437" xr:uid="{00000000-0005-0000-0000-000057680000}"/>
    <cellStyle name="Normal 55 4 4 5" xfId="18204" xr:uid="{00000000-0005-0000-0000-000058680000}"/>
    <cellStyle name="Normal 55 4 5" xfId="4755" xr:uid="{00000000-0005-0000-0000-000059680000}"/>
    <cellStyle name="Normal 55 4 5 2" xfId="14807" xr:uid="{00000000-0005-0000-0000-00005A680000}"/>
    <cellStyle name="Normal 55 4 5 2 2" xfId="45138" xr:uid="{00000000-0005-0000-0000-00005B680000}"/>
    <cellStyle name="Normal 55 4 5 2 3" xfId="29905" xr:uid="{00000000-0005-0000-0000-00005C680000}"/>
    <cellStyle name="Normal 55 4 5 3" xfId="9787" xr:uid="{00000000-0005-0000-0000-00005D680000}"/>
    <cellStyle name="Normal 55 4 5 3 2" xfId="40121" xr:uid="{00000000-0005-0000-0000-00005E680000}"/>
    <cellStyle name="Normal 55 4 5 3 3" xfId="24888" xr:uid="{00000000-0005-0000-0000-00005F680000}"/>
    <cellStyle name="Normal 55 4 5 4" xfId="35108" xr:uid="{00000000-0005-0000-0000-000060680000}"/>
    <cellStyle name="Normal 55 4 5 5" xfId="19875" xr:uid="{00000000-0005-0000-0000-000061680000}"/>
    <cellStyle name="Normal 55 4 6" xfId="11465" xr:uid="{00000000-0005-0000-0000-000062680000}"/>
    <cellStyle name="Normal 55 4 6 2" xfId="41796" xr:uid="{00000000-0005-0000-0000-000063680000}"/>
    <cellStyle name="Normal 55 4 6 3" xfId="26563" xr:uid="{00000000-0005-0000-0000-000064680000}"/>
    <cellStyle name="Normal 55 4 7" xfId="6444" xr:uid="{00000000-0005-0000-0000-000065680000}"/>
    <cellStyle name="Normal 55 4 7 2" xfId="36779" xr:uid="{00000000-0005-0000-0000-000066680000}"/>
    <cellStyle name="Normal 55 4 7 3" xfId="21546" xr:uid="{00000000-0005-0000-0000-000067680000}"/>
    <cellStyle name="Normal 55 4 8" xfId="31767" xr:uid="{00000000-0005-0000-0000-000068680000}"/>
    <cellStyle name="Normal 55 4 9" xfId="16533" xr:uid="{00000000-0005-0000-0000-000069680000}"/>
    <cellStyle name="Normal 55 5" xfId="1578" xr:uid="{00000000-0005-0000-0000-00006A680000}"/>
    <cellStyle name="Normal 55 5 2" xfId="2419" xr:uid="{00000000-0005-0000-0000-00006B680000}"/>
    <cellStyle name="Normal 55 5 2 2" xfId="4109" xr:uid="{00000000-0005-0000-0000-00006C680000}"/>
    <cellStyle name="Normal 55 5 2 2 2" xfId="14182" xr:uid="{00000000-0005-0000-0000-00006D680000}"/>
    <cellStyle name="Normal 55 5 2 2 2 2" xfId="44513" xr:uid="{00000000-0005-0000-0000-00006E680000}"/>
    <cellStyle name="Normal 55 5 2 2 2 3" xfId="29280" xr:uid="{00000000-0005-0000-0000-00006F680000}"/>
    <cellStyle name="Normal 55 5 2 2 3" xfId="9162" xr:uid="{00000000-0005-0000-0000-000070680000}"/>
    <cellStyle name="Normal 55 5 2 2 3 2" xfId="39496" xr:uid="{00000000-0005-0000-0000-000071680000}"/>
    <cellStyle name="Normal 55 5 2 2 3 3" xfId="24263" xr:uid="{00000000-0005-0000-0000-000072680000}"/>
    <cellStyle name="Normal 55 5 2 2 4" xfId="34483" xr:uid="{00000000-0005-0000-0000-000073680000}"/>
    <cellStyle name="Normal 55 5 2 2 5" xfId="19250" xr:uid="{00000000-0005-0000-0000-000074680000}"/>
    <cellStyle name="Normal 55 5 2 3" xfId="5801" xr:uid="{00000000-0005-0000-0000-000075680000}"/>
    <cellStyle name="Normal 55 5 2 3 2" xfId="15853" xr:uid="{00000000-0005-0000-0000-000076680000}"/>
    <cellStyle name="Normal 55 5 2 3 2 2" xfId="46184" xr:uid="{00000000-0005-0000-0000-000077680000}"/>
    <cellStyle name="Normal 55 5 2 3 2 3" xfId="30951" xr:uid="{00000000-0005-0000-0000-000078680000}"/>
    <cellStyle name="Normal 55 5 2 3 3" xfId="10833" xr:uid="{00000000-0005-0000-0000-000079680000}"/>
    <cellStyle name="Normal 55 5 2 3 3 2" xfId="41167" xr:uid="{00000000-0005-0000-0000-00007A680000}"/>
    <cellStyle name="Normal 55 5 2 3 3 3" xfId="25934" xr:uid="{00000000-0005-0000-0000-00007B680000}"/>
    <cellStyle name="Normal 55 5 2 3 4" xfId="36154" xr:uid="{00000000-0005-0000-0000-00007C680000}"/>
    <cellStyle name="Normal 55 5 2 3 5" xfId="20921" xr:uid="{00000000-0005-0000-0000-00007D680000}"/>
    <cellStyle name="Normal 55 5 2 4" xfId="12511" xr:uid="{00000000-0005-0000-0000-00007E680000}"/>
    <cellStyle name="Normal 55 5 2 4 2" xfId="42842" xr:uid="{00000000-0005-0000-0000-00007F680000}"/>
    <cellStyle name="Normal 55 5 2 4 3" xfId="27609" xr:uid="{00000000-0005-0000-0000-000080680000}"/>
    <cellStyle name="Normal 55 5 2 5" xfId="7490" xr:uid="{00000000-0005-0000-0000-000081680000}"/>
    <cellStyle name="Normal 55 5 2 5 2" xfId="37825" xr:uid="{00000000-0005-0000-0000-000082680000}"/>
    <cellStyle name="Normal 55 5 2 5 3" xfId="22592" xr:uid="{00000000-0005-0000-0000-000083680000}"/>
    <cellStyle name="Normal 55 5 2 6" xfId="32813" xr:uid="{00000000-0005-0000-0000-000084680000}"/>
    <cellStyle name="Normal 55 5 2 7" xfId="17579" xr:uid="{00000000-0005-0000-0000-000085680000}"/>
    <cellStyle name="Normal 55 5 3" xfId="3272" xr:uid="{00000000-0005-0000-0000-000086680000}"/>
    <cellStyle name="Normal 55 5 3 2" xfId="13346" xr:uid="{00000000-0005-0000-0000-000087680000}"/>
    <cellStyle name="Normal 55 5 3 2 2" xfId="43677" xr:uid="{00000000-0005-0000-0000-000088680000}"/>
    <cellStyle name="Normal 55 5 3 2 3" xfId="28444" xr:uid="{00000000-0005-0000-0000-000089680000}"/>
    <cellStyle name="Normal 55 5 3 3" xfId="8326" xr:uid="{00000000-0005-0000-0000-00008A680000}"/>
    <cellStyle name="Normal 55 5 3 3 2" xfId="38660" xr:uid="{00000000-0005-0000-0000-00008B680000}"/>
    <cellStyle name="Normal 55 5 3 3 3" xfId="23427" xr:uid="{00000000-0005-0000-0000-00008C680000}"/>
    <cellStyle name="Normal 55 5 3 4" xfId="33647" xr:uid="{00000000-0005-0000-0000-00008D680000}"/>
    <cellStyle name="Normal 55 5 3 5" xfId="18414" xr:uid="{00000000-0005-0000-0000-00008E680000}"/>
    <cellStyle name="Normal 55 5 4" xfId="4965" xr:uid="{00000000-0005-0000-0000-00008F680000}"/>
    <cellStyle name="Normal 55 5 4 2" xfId="15017" xr:uid="{00000000-0005-0000-0000-000090680000}"/>
    <cellStyle name="Normal 55 5 4 2 2" xfId="45348" xr:uid="{00000000-0005-0000-0000-000091680000}"/>
    <cellStyle name="Normal 55 5 4 2 3" xfId="30115" xr:uid="{00000000-0005-0000-0000-000092680000}"/>
    <cellStyle name="Normal 55 5 4 3" xfId="9997" xr:uid="{00000000-0005-0000-0000-000093680000}"/>
    <cellStyle name="Normal 55 5 4 3 2" xfId="40331" xr:uid="{00000000-0005-0000-0000-000094680000}"/>
    <cellStyle name="Normal 55 5 4 3 3" xfId="25098" xr:uid="{00000000-0005-0000-0000-000095680000}"/>
    <cellStyle name="Normal 55 5 4 4" xfId="35318" xr:uid="{00000000-0005-0000-0000-000096680000}"/>
    <cellStyle name="Normal 55 5 4 5" xfId="20085" xr:uid="{00000000-0005-0000-0000-000097680000}"/>
    <cellStyle name="Normal 55 5 5" xfId="11675" xr:uid="{00000000-0005-0000-0000-000098680000}"/>
    <cellStyle name="Normal 55 5 5 2" xfId="42006" xr:uid="{00000000-0005-0000-0000-000099680000}"/>
    <cellStyle name="Normal 55 5 5 3" xfId="26773" xr:uid="{00000000-0005-0000-0000-00009A680000}"/>
    <cellStyle name="Normal 55 5 6" xfId="6654" xr:uid="{00000000-0005-0000-0000-00009B680000}"/>
    <cellStyle name="Normal 55 5 6 2" xfId="36989" xr:uid="{00000000-0005-0000-0000-00009C680000}"/>
    <cellStyle name="Normal 55 5 6 3" xfId="21756" xr:uid="{00000000-0005-0000-0000-00009D680000}"/>
    <cellStyle name="Normal 55 5 7" xfId="31977" xr:uid="{00000000-0005-0000-0000-00009E680000}"/>
    <cellStyle name="Normal 55 5 8" xfId="16743" xr:uid="{00000000-0005-0000-0000-00009F680000}"/>
    <cellStyle name="Normal 55 6" xfId="1999" xr:uid="{00000000-0005-0000-0000-0000A0680000}"/>
    <cellStyle name="Normal 55 6 2" xfId="3691" xr:uid="{00000000-0005-0000-0000-0000A1680000}"/>
    <cellStyle name="Normal 55 6 2 2" xfId="13764" xr:uid="{00000000-0005-0000-0000-0000A2680000}"/>
    <cellStyle name="Normal 55 6 2 2 2" xfId="44095" xr:uid="{00000000-0005-0000-0000-0000A3680000}"/>
    <cellStyle name="Normal 55 6 2 2 3" xfId="28862" xr:uid="{00000000-0005-0000-0000-0000A4680000}"/>
    <cellStyle name="Normal 55 6 2 3" xfId="8744" xr:uid="{00000000-0005-0000-0000-0000A5680000}"/>
    <cellStyle name="Normal 55 6 2 3 2" xfId="39078" xr:uid="{00000000-0005-0000-0000-0000A6680000}"/>
    <cellStyle name="Normal 55 6 2 3 3" xfId="23845" xr:uid="{00000000-0005-0000-0000-0000A7680000}"/>
    <cellStyle name="Normal 55 6 2 4" xfId="34065" xr:uid="{00000000-0005-0000-0000-0000A8680000}"/>
    <cellStyle name="Normal 55 6 2 5" xfId="18832" xr:uid="{00000000-0005-0000-0000-0000A9680000}"/>
    <cellStyle name="Normal 55 6 3" xfId="5383" xr:uid="{00000000-0005-0000-0000-0000AA680000}"/>
    <cellStyle name="Normal 55 6 3 2" xfId="15435" xr:uid="{00000000-0005-0000-0000-0000AB680000}"/>
    <cellStyle name="Normal 55 6 3 2 2" xfId="45766" xr:uid="{00000000-0005-0000-0000-0000AC680000}"/>
    <cellStyle name="Normal 55 6 3 2 3" xfId="30533" xr:uid="{00000000-0005-0000-0000-0000AD680000}"/>
    <cellStyle name="Normal 55 6 3 3" xfId="10415" xr:uid="{00000000-0005-0000-0000-0000AE680000}"/>
    <cellStyle name="Normal 55 6 3 3 2" xfId="40749" xr:uid="{00000000-0005-0000-0000-0000AF680000}"/>
    <cellStyle name="Normal 55 6 3 3 3" xfId="25516" xr:uid="{00000000-0005-0000-0000-0000B0680000}"/>
    <cellStyle name="Normal 55 6 3 4" xfId="35736" xr:uid="{00000000-0005-0000-0000-0000B1680000}"/>
    <cellStyle name="Normal 55 6 3 5" xfId="20503" xr:uid="{00000000-0005-0000-0000-0000B2680000}"/>
    <cellStyle name="Normal 55 6 4" xfId="12093" xr:uid="{00000000-0005-0000-0000-0000B3680000}"/>
    <cellStyle name="Normal 55 6 4 2" xfId="42424" xr:uid="{00000000-0005-0000-0000-0000B4680000}"/>
    <cellStyle name="Normal 55 6 4 3" xfId="27191" xr:uid="{00000000-0005-0000-0000-0000B5680000}"/>
    <cellStyle name="Normal 55 6 5" xfId="7072" xr:uid="{00000000-0005-0000-0000-0000B6680000}"/>
    <cellStyle name="Normal 55 6 5 2" xfId="37407" xr:uid="{00000000-0005-0000-0000-0000B7680000}"/>
    <cellStyle name="Normal 55 6 5 3" xfId="22174" xr:uid="{00000000-0005-0000-0000-0000B8680000}"/>
    <cellStyle name="Normal 55 6 6" xfId="32395" xr:uid="{00000000-0005-0000-0000-0000B9680000}"/>
    <cellStyle name="Normal 55 6 7" xfId="17161" xr:uid="{00000000-0005-0000-0000-0000BA680000}"/>
    <cellStyle name="Normal 55 7" xfId="2850" xr:uid="{00000000-0005-0000-0000-0000BB680000}"/>
    <cellStyle name="Normal 55 7 2" xfId="12928" xr:uid="{00000000-0005-0000-0000-0000BC680000}"/>
    <cellStyle name="Normal 55 7 2 2" xfId="43259" xr:uid="{00000000-0005-0000-0000-0000BD680000}"/>
    <cellStyle name="Normal 55 7 2 3" xfId="28026" xr:uid="{00000000-0005-0000-0000-0000BE680000}"/>
    <cellStyle name="Normal 55 7 3" xfId="7908" xr:uid="{00000000-0005-0000-0000-0000BF680000}"/>
    <cellStyle name="Normal 55 7 3 2" xfId="38242" xr:uid="{00000000-0005-0000-0000-0000C0680000}"/>
    <cellStyle name="Normal 55 7 3 3" xfId="23009" xr:uid="{00000000-0005-0000-0000-0000C1680000}"/>
    <cellStyle name="Normal 55 7 4" xfId="33229" xr:uid="{00000000-0005-0000-0000-0000C2680000}"/>
    <cellStyle name="Normal 55 7 5" xfId="17996" xr:uid="{00000000-0005-0000-0000-0000C3680000}"/>
    <cellStyle name="Normal 55 8" xfId="4544" xr:uid="{00000000-0005-0000-0000-0000C4680000}"/>
    <cellStyle name="Normal 55 8 2" xfId="14599" xr:uid="{00000000-0005-0000-0000-0000C5680000}"/>
    <cellStyle name="Normal 55 8 2 2" xfId="44930" xr:uid="{00000000-0005-0000-0000-0000C6680000}"/>
    <cellStyle name="Normal 55 8 2 3" xfId="29697" xr:uid="{00000000-0005-0000-0000-0000C7680000}"/>
    <cellStyle name="Normal 55 8 3" xfId="9579" xr:uid="{00000000-0005-0000-0000-0000C8680000}"/>
    <cellStyle name="Normal 55 8 3 2" xfId="39913" xr:uid="{00000000-0005-0000-0000-0000C9680000}"/>
    <cellStyle name="Normal 55 8 3 3" xfId="24680" xr:uid="{00000000-0005-0000-0000-0000CA680000}"/>
    <cellStyle name="Normal 55 8 4" xfId="34900" xr:uid="{00000000-0005-0000-0000-0000CB680000}"/>
    <cellStyle name="Normal 55 8 5" xfId="19667" xr:uid="{00000000-0005-0000-0000-0000CC680000}"/>
    <cellStyle name="Normal 55 9" xfId="11255" xr:uid="{00000000-0005-0000-0000-0000CD680000}"/>
    <cellStyle name="Normal 55 9 2" xfId="41588" xr:uid="{00000000-0005-0000-0000-0000CE680000}"/>
    <cellStyle name="Normal 55 9 3" xfId="26355" xr:uid="{00000000-0005-0000-0000-0000CF680000}"/>
    <cellStyle name="Normal 56" xfId="877" xr:uid="{00000000-0005-0000-0000-0000D0680000}"/>
    <cellStyle name="Normal 56 10" xfId="6235" xr:uid="{00000000-0005-0000-0000-0000D1680000}"/>
    <cellStyle name="Normal 56 10 2" xfId="36572" xr:uid="{00000000-0005-0000-0000-0000D2680000}"/>
    <cellStyle name="Normal 56 10 3" xfId="21339" xr:uid="{00000000-0005-0000-0000-0000D3680000}"/>
    <cellStyle name="Normal 56 11" xfId="31563" xr:uid="{00000000-0005-0000-0000-0000D4680000}"/>
    <cellStyle name="Normal 56 12" xfId="16324" xr:uid="{00000000-0005-0000-0000-0000D5680000}"/>
    <cellStyle name="Normal 56 2" xfId="1199" xr:uid="{00000000-0005-0000-0000-0000D6680000}"/>
    <cellStyle name="Normal 56 2 10" xfId="31615" xr:uid="{00000000-0005-0000-0000-0000D7680000}"/>
    <cellStyle name="Normal 56 2 11" xfId="16378" xr:uid="{00000000-0005-0000-0000-0000D8680000}"/>
    <cellStyle name="Normal 56 2 2" xfId="1307" xr:uid="{00000000-0005-0000-0000-0000D9680000}"/>
    <cellStyle name="Normal 56 2 2 10" xfId="16482" xr:uid="{00000000-0005-0000-0000-0000DA680000}"/>
    <cellStyle name="Normal 56 2 2 2" xfId="1524" xr:uid="{00000000-0005-0000-0000-0000DB680000}"/>
    <cellStyle name="Normal 56 2 2 2 2" xfId="1945" xr:uid="{00000000-0005-0000-0000-0000DC680000}"/>
    <cellStyle name="Normal 56 2 2 2 2 2" xfId="2784" xr:uid="{00000000-0005-0000-0000-0000DD680000}"/>
    <cellStyle name="Normal 56 2 2 2 2 2 2" xfId="4474" xr:uid="{00000000-0005-0000-0000-0000DE680000}"/>
    <cellStyle name="Normal 56 2 2 2 2 2 2 2" xfId="14547" xr:uid="{00000000-0005-0000-0000-0000DF680000}"/>
    <cellStyle name="Normal 56 2 2 2 2 2 2 2 2" xfId="44878" xr:uid="{00000000-0005-0000-0000-0000E0680000}"/>
    <cellStyle name="Normal 56 2 2 2 2 2 2 2 3" xfId="29645" xr:uid="{00000000-0005-0000-0000-0000E1680000}"/>
    <cellStyle name="Normal 56 2 2 2 2 2 2 3" xfId="9527" xr:uid="{00000000-0005-0000-0000-0000E2680000}"/>
    <cellStyle name="Normal 56 2 2 2 2 2 2 3 2" xfId="39861" xr:uid="{00000000-0005-0000-0000-0000E3680000}"/>
    <cellStyle name="Normal 56 2 2 2 2 2 2 3 3" xfId="24628" xr:uid="{00000000-0005-0000-0000-0000E4680000}"/>
    <cellStyle name="Normal 56 2 2 2 2 2 2 4" xfId="34848" xr:uid="{00000000-0005-0000-0000-0000E5680000}"/>
    <cellStyle name="Normal 56 2 2 2 2 2 2 5" xfId="19615" xr:uid="{00000000-0005-0000-0000-0000E6680000}"/>
    <cellStyle name="Normal 56 2 2 2 2 2 3" xfId="6166" xr:uid="{00000000-0005-0000-0000-0000E7680000}"/>
    <cellStyle name="Normal 56 2 2 2 2 2 3 2" xfId="16218" xr:uid="{00000000-0005-0000-0000-0000E8680000}"/>
    <cellStyle name="Normal 56 2 2 2 2 2 3 2 2" xfId="46549" xr:uid="{00000000-0005-0000-0000-0000E9680000}"/>
    <cellStyle name="Normal 56 2 2 2 2 2 3 2 3" xfId="31316" xr:uid="{00000000-0005-0000-0000-0000EA680000}"/>
    <cellStyle name="Normal 56 2 2 2 2 2 3 3" xfId="11198" xr:uid="{00000000-0005-0000-0000-0000EB680000}"/>
    <cellStyle name="Normal 56 2 2 2 2 2 3 3 2" xfId="41532" xr:uid="{00000000-0005-0000-0000-0000EC680000}"/>
    <cellStyle name="Normal 56 2 2 2 2 2 3 3 3" xfId="26299" xr:uid="{00000000-0005-0000-0000-0000ED680000}"/>
    <cellStyle name="Normal 56 2 2 2 2 2 3 4" xfId="36519" xr:uid="{00000000-0005-0000-0000-0000EE680000}"/>
    <cellStyle name="Normal 56 2 2 2 2 2 3 5" xfId="21286" xr:uid="{00000000-0005-0000-0000-0000EF680000}"/>
    <cellStyle name="Normal 56 2 2 2 2 2 4" xfId="12876" xr:uid="{00000000-0005-0000-0000-0000F0680000}"/>
    <cellStyle name="Normal 56 2 2 2 2 2 4 2" xfId="43207" xr:uid="{00000000-0005-0000-0000-0000F1680000}"/>
    <cellStyle name="Normal 56 2 2 2 2 2 4 3" xfId="27974" xr:uid="{00000000-0005-0000-0000-0000F2680000}"/>
    <cellStyle name="Normal 56 2 2 2 2 2 5" xfId="7855" xr:uid="{00000000-0005-0000-0000-0000F3680000}"/>
    <cellStyle name="Normal 56 2 2 2 2 2 5 2" xfId="38190" xr:uid="{00000000-0005-0000-0000-0000F4680000}"/>
    <cellStyle name="Normal 56 2 2 2 2 2 5 3" xfId="22957" xr:uid="{00000000-0005-0000-0000-0000F5680000}"/>
    <cellStyle name="Normal 56 2 2 2 2 2 6" xfId="33178" xr:uid="{00000000-0005-0000-0000-0000F6680000}"/>
    <cellStyle name="Normal 56 2 2 2 2 2 7" xfId="17944" xr:uid="{00000000-0005-0000-0000-0000F7680000}"/>
    <cellStyle name="Normal 56 2 2 2 2 3" xfId="3637" xr:uid="{00000000-0005-0000-0000-0000F8680000}"/>
    <cellStyle name="Normal 56 2 2 2 2 3 2" xfId="13711" xr:uid="{00000000-0005-0000-0000-0000F9680000}"/>
    <cellStyle name="Normal 56 2 2 2 2 3 2 2" xfId="44042" xr:uid="{00000000-0005-0000-0000-0000FA680000}"/>
    <cellStyle name="Normal 56 2 2 2 2 3 2 3" xfId="28809" xr:uid="{00000000-0005-0000-0000-0000FB680000}"/>
    <cellStyle name="Normal 56 2 2 2 2 3 3" xfId="8691" xr:uid="{00000000-0005-0000-0000-0000FC680000}"/>
    <cellStyle name="Normal 56 2 2 2 2 3 3 2" xfId="39025" xr:uid="{00000000-0005-0000-0000-0000FD680000}"/>
    <cellStyle name="Normal 56 2 2 2 2 3 3 3" xfId="23792" xr:uid="{00000000-0005-0000-0000-0000FE680000}"/>
    <cellStyle name="Normal 56 2 2 2 2 3 4" xfId="34012" xr:uid="{00000000-0005-0000-0000-0000FF680000}"/>
    <cellStyle name="Normal 56 2 2 2 2 3 5" xfId="18779" xr:uid="{00000000-0005-0000-0000-000000690000}"/>
    <cellStyle name="Normal 56 2 2 2 2 4" xfId="5330" xr:uid="{00000000-0005-0000-0000-000001690000}"/>
    <cellStyle name="Normal 56 2 2 2 2 4 2" xfId="15382" xr:uid="{00000000-0005-0000-0000-000002690000}"/>
    <cellStyle name="Normal 56 2 2 2 2 4 2 2" xfId="45713" xr:uid="{00000000-0005-0000-0000-000003690000}"/>
    <cellStyle name="Normal 56 2 2 2 2 4 2 3" xfId="30480" xr:uid="{00000000-0005-0000-0000-000004690000}"/>
    <cellStyle name="Normal 56 2 2 2 2 4 3" xfId="10362" xr:uid="{00000000-0005-0000-0000-000005690000}"/>
    <cellStyle name="Normal 56 2 2 2 2 4 3 2" xfId="40696" xr:uid="{00000000-0005-0000-0000-000006690000}"/>
    <cellStyle name="Normal 56 2 2 2 2 4 3 3" xfId="25463" xr:uid="{00000000-0005-0000-0000-000007690000}"/>
    <cellStyle name="Normal 56 2 2 2 2 4 4" xfId="35683" xr:uid="{00000000-0005-0000-0000-000008690000}"/>
    <cellStyle name="Normal 56 2 2 2 2 4 5" xfId="20450" xr:uid="{00000000-0005-0000-0000-000009690000}"/>
    <cellStyle name="Normal 56 2 2 2 2 5" xfId="12040" xr:uid="{00000000-0005-0000-0000-00000A690000}"/>
    <cellStyle name="Normal 56 2 2 2 2 5 2" xfId="42371" xr:uid="{00000000-0005-0000-0000-00000B690000}"/>
    <cellStyle name="Normal 56 2 2 2 2 5 3" xfId="27138" xr:uid="{00000000-0005-0000-0000-00000C690000}"/>
    <cellStyle name="Normal 56 2 2 2 2 6" xfId="7019" xr:uid="{00000000-0005-0000-0000-00000D690000}"/>
    <cellStyle name="Normal 56 2 2 2 2 6 2" xfId="37354" xr:uid="{00000000-0005-0000-0000-00000E690000}"/>
    <cellStyle name="Normal 56 2 2 2 2 6 3" xfId="22121" xr:uid="{00000000-0005-0000-0000-00000F690000}"/>
    <cellStyle name="Normal 56 2 2 2 2 7" xfId="32342" xr:uid="{00000000-0005-0000-0000-000010690000}"/>
    <cellStyle name="Normal 56 2 2 2 2 8" xfId="17108" xr:uid="{00000000-0005-0000-0000-000011690000}"/>
    <cellStyle name="Normal 56 2 2 2 3" xfId="2366" xr:uid="{00000000-0005-0000-0000-000012690000}"/>
    <cellStyle name="Normal 56 2 2 2 3 2" xfId="4056" xr:uid="{00000000-0005-0000-0000-000013690000}"/>
    <cellStyle name="Normal 56 2 2 2 3 2 2" xfId="14129" xr:uid="{00000000-0005-0000-0000-000014690000}"/>
    <cellStyle name="Normal 56 2 2 2 3 2 2 2" xfId="44460" xr:uid="{00000000-0005-0000-0000-000015690000}"/>
    <cellStyle name="Normal 56 2 2 2 3 2 2 3" xfId="29227" xr:uid="{00000000-0005-0000-0000-000016690000}"/>
    <cellStyle name="Normal 56 2 2 2 3 2 3" xfId="9109" xr:uid="{00000000-0005-0000-0000-000017690000}"/>
    <cellStyle name="Normal 56 2 2 2 3 2 3 2" xfId="39443" xr:uid="{00000000-0005-0000-0000-000018690000}"/>
    <cellStyle name="Normal 56 2 2 2 3 2 3 3" xfId="24210" xr:uid="{00000000-0005-0000-0000-000019690000}"/>
    <cellStyle name="Normal 56 2 2 2 3 2 4" xfId="34430" xr:uid="{00000000-0005-0000-0000-00001A690000}"/>
    <cellStyle name="Normal 56 2 2 2 3 2 5" xfId="19197" xr:uid="{00000000-0005-0000-0000-00001B690000}"/>
    <cellStyle name="Normal 56 2 2 2 3 3" xfId="5748" xr:uid="{00000000-0005-0000-0000-00001C690000}"/>
    <cellStyle name="Normal 56 2 2 2 3 3 2" xfId="15800" xr:uid="{00000000-0005-0000-0000-00001D690000}"/>
    <cellStyle name="Normal 56 2 2 2 3 3 2 2" xfId="46131" xr:uid="{00000000-0005-0000-0000-00001E690000}"/>
    <cellStyle name="Normal 56 2 2 2 3 3 2 3" xfId="30898" xr:uid="{00000000-0005-0000-0000-00001F690000}"/>
    <cellStyle name="Normal 56 2 2 2 3 3 3" xfId="10780" xr:uid="{00000000-0005-0000-0000-000020690000}"/>
    <cellStyle name="Normal 56 2 2 2 3 3 3 2" xfId="41114" xr:uid="{00000000-0005-0000-0000-000021690000}"/>
    <cellStyle name="Normal 56 2 2 2 3 3 3 3" xfId="25881" xr:uid="{00000000-0005-0000-0000-000022690000}"/>
    <cellStyle name="Normal 56 2 2 2 3 3 4" xfId="36101" xr:uid="{00000000-0005-0000-0000-000023690000}"/>
    <cellStyle name="Normal 56 2 2 2 3 3 5" xfId="20868" xr:uid="{00000000-0005-0000-0000-000024690000}"/>
    <cellStyle name="Normal 56 2 2 2 3 4" xfId="12458" xr:uid="{00000000-0005-0000-0000-000025690000}"/>
    <cellStyle name="Normal 56 2 2 2 3 4 2" xfId="42789" xr:uid="{00000000-0005-0000-0000-000026690000}"/>
    <cellStyle name="Normal 56 2 2 2 3 4 3" xfId="27556" xr:uid="{00000000-0005-0000-0000-000027690000}"/>
    <cellStyle name="Normal 56 2 2 2 3 5" xfId="7437" xr:uid="{00000000-0005-0000-0000-000028690000}"/>
    <cellStyle name="Normal 56 2 2 2 3 5 2" xfId="37772" xr:uid="{00000000-0005-0000-0000-000029690000}"/>
    <cellStyle name="Normal 56 2 2 2 3 5 3" xfId="22539" xr:uid="{00000000-0005-0000-0000-00002A690000}"/>
    <cellStyle name="Normal 56 2 2 2 3 6" xfId="32760" xr:uid="{00000000-0005-0000-0000-00002B690000}"/>
    <cellStyle name="Normal 56 2 2 2 3 7" xfId="17526" xr:uid="{00000000-0005-0000-0000-00002C690000}"/>
    <cellStyle name="Normal 56 2 2 2 4" xfId="3219" xr:uid="{00000000-0005-0000-0000-00002D690000}"/>
    <cellStyle name="Normal 56 2 2 2 4 2" xfId="13293" xr:uid="{00000000-0005-0000-0000-00002E690000}"/>
    <cellStyle name="Normal 56 2 2 2 4 2 2" xfId="43624" xr:uid="{00000000-0005-0000-0000-00002F690000}"/>
    <cellStyle name="Normal 56 2 2 2 4 2 3" xfId="28391" xr:uid="{00000000-0005-0000-0000-000030690000}"/>
    <cellStyle name="Normal 56 2 2 2 4 3" xfId="8273" xr:uid="{00000000-0005-0000-0000-000031690000}"/>
    <cellStyle name="Normal 56 2 2 2 4 3 2" xfId="38607" xr:uid="{00000000-0005-0000-0000-000032690000}"/>
    <cellStyle name="Normal 56 2 2 2 4 3 3" xfId="23374" xr:uid="{00000000-0005-0000-0000-000033690000}"/>
    <cellStyle name="Normal 56 2 2 2 4 4" xfId="33594" xr:uid="{00000000-0005-0000-0000-000034690000}"/>
    <cellStyle name="Normal 56 2 2 2 4 5" xfId="18361" xr:uid="{00000000-0005-0000-0000-000035690000}"/>
    <cellStyle name="Normal 56 2 2 2 5" xfId="4912" xr:uid="{00000000-0005-0000-0000-000036690000}"/>
    <cellStyle name="Normal 56 2 2 2 5 2" xfId="14964" xr:uid="{00000000-0005-0000-0000-000037690000}"/>
    <cellStyle name="Normal 56 2 2 2 5 2 2" xfId="45295" xr:uid="{00000000-0005-0000-0000-000038690000}"/>
    <cellStyle name="Normal 56 2 2 2 5 2 3" xfId="30062" xr:uid="{00000000-0005-0000-0000-000039690000}"/>
    <cellStyle name="Normal 56 2 2 2 5 3" xfId="9944" xr:uid="{00000000-0005-0000-0000-00003A690000}"/>
    <cellStyle name="Normal 56 2 2 2 5 3 2" xfId="40278" xr:uid="{00000000-0005-0000-0000-00003B690000}"/>
    <cellStyle name="Normal 56 2 2 2 5 3 3" xfId="25045" xr:uid="{00000000-0005-0000-0000-00003C690000}"/>
    <cellStyle name="Normal 56 2 2 2 5 4" xfId="35265" xr:uid="{00000000-0005-0000-0000-00003D690000}"/>
    <cellStyle name="Normal 56 2 2 2 5 5" xfId="20032" xr:uid="{00000000-0005-0000-0000-00003E690000}"/>
    <cellStyle name="Normal 56 2 2 2 6" xfId="11622" xr:uid="{00000000-0005-0000-0000-00003F690000}"/>
    <cellStyle name="Normal 56 2 2 2 6 2" xfId="41953" xr:uid="{00000000-0005-0000-0000-000040690000}"/>
    <cellStyle name="Normal 56 2 2 2 6 3" xfId="26720" xr:uid="{00000000-0005-0000-0000-000041690000}"/>
    <cellStyle name="Normal 56 2 2 2 7" xfId="6601" xr:uid="{00000000-0005-0000-0000-000042690000}"/>
    <cellStyle name="Normal 56 2 2 2 7 2" xfId="36936" xr:uid="{00000000-0005-0000-0000-000043690000}"/>
    <cellStyle name="Normal 56 2 2 2 7 3" xfId="21703" xr:uid="{00000000-0005-0000-0000-000044690000}"/>
    <cellStyle name="Normal 56 2 2 2 8" xfId="31924" xr:uid="{00000000-0005-0000-0000-000045690000}"/>
    <cellStyle name="Normal 56 2 2 2 9" xfId="16690" xr:uid="{00000000-0005-0000-0000-000046690000}"/>
    <cellStyle name="Normal 56 2 2 3" xfId="1737" xr:uid="{00000000-0005-0000-0000-000047690000}"/>
    <cellStyle name="Normal 56 2 2 3 2" xfId="2576" xr:uid="{00000000-0005-0000-0000-000048690000}"/>
    <cellStyle name="Normal 56 2 2 3 2 2" xfId="4266" xr:uid="{00000000-0005-0000-0000-000049690000}"/>
    <cellStyle name="Normal 56 2 2 3 2 2 2" xfId="14339" xr:uid="{00000000-0005-0000-0000-00004A690000}"/>
    <cellStyle name="Normal 56 2 2 3 2 2 2 2" xfId="44670" xr:uid="{00000000-0005-0000-0000-00004B690000}"/>
    <cellStyle name="Normal 56 2 2 3 2 2 2 3" xfId="29437" xr:uid="{00000000-0005-0000-0000-00004C690000}"/>
    <cellStyle name="Normal 56 2 2 3 2 2 3" xfId="9319" xr:uid="{00000000-0005-0000-0000-00004D690000}"/>
    <cellStyle name="Normal 56 2 2 3 2 2 3 2" xfId="39653" xr:uid="{00000000-0005-0000-0000-00004E690000}"/>
    <cellStyle name="Normal 56 2 2 3 2 2 3 3" xfId="24420" xr:uid="{00000000-0005-0000-0000-00004F690000}"/>
    <cellStyle name="Normal 56 2 2 3 2 2 4" xfId="34640" xr:uid="{00000000-0005-0000-0000-000050690000}"/>
    <cellStyle name="Normal 56 2 2 3 2 2 5" xfId="19407" xr:uid="{00000000-0005-0000-0000-000051690000}"/>
    <cellStyle name="Normal 56 2 2 3 2 3" xfId="5958" xr:uid="{00000000-0005-0000-0000-000052690000}"/>
    <cellStyle name="Normal 56 2 2 3 2 3 2" xfId="16010" xr:uid="{00000000-0005-0000-0000-000053690000}"/>
    <cellStyle name="Normal 56 2 2 3 2 3 2 2" xfId="46341" xr:uid="{00000000-0005-0000-0000-000054690000}"/>
    <cellStyle name="Normal 56 2 2 3 2 3 2 3" xfId="31108" xr:uid="{00000000-0005-0000-0000-000055690000}"/>
    <cellStyle name="Normal 56 2 2 3 2 3 3" xfId="10990" xr:uid="{00000000-0005-0000-0000-000056690000}"/>
    <cellStyle name="Normal 56 2 2 3 2 3 3 2" xfId="41324" xr:uid="{00000000-0005-0000-0000-000057690000}"/>
    <cellStyle name="Normal 56 2 2 3 2 3 3 3" xfId="26091" xr:uid="{00000000-0005-0000-0000-000058690000}"/>
    <cellStyle name="Normal 56 2 2 3 2 3 4" xfId="36311" xr:uid="{00000000-0005-0000-0000-000059690000}"/>
    <cellStyle name="Normal 56 2 2 3 2 3 5" xfId="21078" xr:uid="{00000000-0005-0000-0000-00005A690000}"/>
    <cellStyle name="Normal 56 2 2 3 2 4" xfId="12668" xr:uid="{00000000-0005-0000-0000-00005B690000}"/>
    <cellStyle name="Normal 56 2 2 3 2 4 2" xfId="42999" xr:uid="{00000000-0005-0000-0000-00005C690000}"/>
    <cellStyle name="Normal 56 2 2 3 2 4 3" xfId="27766" xr:uid="{00000000-0005-0000-0000-00005D690000}"/>
    <cellStyle name="Normal 56 2 2 3 2 5" xfId="7647" xr:uid="{00000000-0005-0000-0000-00005E690000}"/>
    <cellStyle name="Normal 56 2 2 3 2 5 2" xfId="37982" xr:uid="{00000000-0005-0000-0000-00005F690000}"/>
    <cellStyle name="Normal 56 2 2 3 2 5 3" xfId="22749" xr:uid="{00000000-0005-0000-0000-000060690000}"/>
    <cellStyle name="Normal 56 2 2 3 2 6" xfId="32970" xr:uid="{00000000-0005-0000-0000-000061690000}"/>
    <cellStyle name="Normal 56 2 2 3 2 7" xfId="17736" xr:uid="{00000000-0005-0000-0000-000062690000}"/>
    <cellStyle name="Normal 56 2 2 3 3" xfId="3429" xr:uid="{00000000-0005-0000-0000-000063690000}"/>
    <cellStyle name="Normal 56 2 2 3 3 2" xfId="13503" xr:uid="{00000000-0005-0000-0000-000064690000}"/>
    <cellStyle name="Normal 56 2 2 3 3 2 2" xfId="43834" xr:uid="{00000000-0005-0000-0000-000065690000}"/>
    <cellStyle name="Normal 56 2 2 3 3 2 3" xfId="28601" xr:uid="{00000000-0005-0000-0000-000066690000}"/>
    <cellStyle name="Normal 56 2 2 3 3 3" xfId="8483" xr:uid="{00000000-0005-0000-0000-000067690000}"/>
    <cellStyle name="Normal 56 2 2 3 3 3 2" xfId="38817" xr:uid="{00000000-0005-0000-0000-000068690000}"/>
    <cellStyle name="Normal 56 2 2 3 3 3 3" xfId="23584" xr:uid="{00000000-0005-0000-0000-000069690000}"/>
    <cellStyle name="Normal 56 2 2 3 3 4" xfId="33804" xr:uid="{00000000-0005-0000-0000-00006A690000}"/>
    <cellStyle name="Normal 56 2 2 3 3 5" xfId="18571" xr:uid="{00000000-0005-0000-0000-00006B690000}"/>
    <cellStyle name="Normal 56 2 2 3 4" xfId="5122" xr:uid="{00000000-0005-0000-0000-00006C690000}"/>
    <cellStyle name="Normal 56 2 2 3 4 2" xfId="15174" xr:uid="{00000000-0005-0000-0000-00006D690000}"/>
    <cellStyle name="Normal 56 2 2 3 4 2 2" xfId="45505" xr:uid="{00000000-0005-0000-0000-00006E690000}"/>
    <cellStyle name="Normal 56 2 2 3 4 2 3" xfId="30272" xr:uid="{00000000-0005-0000-0000-00006F690000}"/>
    <cellStyle name="Normal 56 2 2 3 4 3" xfId="10154" xr:uid="{00000000-0005-0000-0000-000070690000}"/>
    <cellStyle name="Normal 56 2 2 3 4 3 2" xfId="40488" xr:uid="{00000000-0005-0000-0000-000071690000}"/>
    <cellStyle name="Normal 56 2 2 3 4 3 3" xfId="25255" xr:uid="{00000000-0005-0000-0000-000072690000}"/>
    <cellStyle name="Normal 56 2 2 3 4 4" xfId="35475" xr:uid="{00000000-0005-0000-0000-000073690000}"/>
    <cellStyle name="Normal 56 2 2 3 4 5" xfId="20242" xr:uid="{00000000-0005-0000-0000-000074690000}"/>
    <cellStyle name="Normal 56 2 2 3 5" xfId="11832" xr:uid="{00000000-0005-0000-0000-000075690000}"/>
    <cellStyle name="Normal 56 2 2 3 5 2" xfId="42163" xr:uid="{00000000-0005-0000-0000-000076690000}"/>
    <cellStyle name="Normal 56 2 2 3 5 3" xfId="26930" xr:uid="{00000000-0005-0000-0000-000077690000}"/>
    <cellStyle name="Normal 56 2 2 3 6" xfId="6811" xr:uid="{00000000-0005-0000-0000-000078690000}"/>
    <cellStyle name="Normal 56 2 2 3 6 2" xfId="37146" xr:uid="{00000000-0005-0000-0000-000079690000}"/>
    <cellStyle name="Normal 56 2 2 3 6 3" xfId="21913" xr:uid="{00000000-0005-0000-0000-00007A690000}"/>
    <cellStyle name="Normal 56 2 2 3 7" xfId="32134" xr:uid="{00000000-0005-0000-0000-00007B690000}"/>
    <cellStyle name="Normal 56 2 2 3 8" xfId="16900" xr:uid="{00000000-0005-0000-0000-00007C690000}"/>
    <cellStyle name="Normal 56 2 2 4" xfId="2158" xr:uid="{00000000-0005-0000-0000-00007D690000}"/>
    <cellStyle name="Normal 56 2 2 4 2" xfId="3848" xr:uid="{00000000-0005-0000-0000-00007E690000}"/>
    <cellStyle name="Normal 56 2 2 4 2 2" xfId="13921" xr:uid="{00000000-0005-0000-0000-00007F690000}"/>
    <cellStyle name="Normal 56 2 2 4 2 2 2" xfId="44252" xr:uid="{00000000-0005-0000-0000-000080690000}"/>
    <cellStyle name="Normal 56 2 2 4 2 2 3" xfId="29019" xr:uid="{00000000-0005-0000-0000-000081690000}"/>
    <cellStyle name="Normal 56 2 2 4 2 3" xfId="8901" xr:uid="{00000000-0005-0000-0000-000082690000}"/>
    <cellStyle name="Normal 56 2 2 4 2 3 2" xfId="39235" xr:uid="{00000000-0005-0000-0000-000083690000}"/>
    <cellStyle name="Normal 56 2 2 4 2 3 3" xfId="24002" xr:uid="{00000000-0005-0000-0000-000084690000}"/>
    <cellStyle name="Normal 56 2 2 4 2 4" xfId="34222" xr:uid="{00000000-0005-0000-0000-000085690000}"/>
    <cellStyle name="Normal 56 2 2 4 2 5" xfId="18989" xr:uid="{00000000-0005-0000-0000-000086690000}"/>
    <cellStyle name="Normal 56 2 2 4 3" xfId="5540" xr:uid="{00000000-0005-0000-0000-000087690000}"/>
    <cellStyle name="Normal 56 2 2 4 3 2" xfId="15592" xr:uid="{00000000-0005-0000-0000-000088690000}"/>
    <cellStyle name="Normal 56 2 2 4 3 2 2" xfId="45923" xr:uid="{00000000-0005-0000-0000-000089690000}"/>
    <cellStyle name="Normal 56 2 2 4 3 2 3" xfId="30690" xr:uid="{00000000-0005-0000-0000-00008A690000}"/>
    <cellStyle name="Normal 56 2 2 4 3 3" xfId="10572" xr:uid="{00000000-0005-0000-0000-00008B690000}"/>
    <cellStyle name="Normal 56 2 2 4 3 3 2" xfId="40906" xr:uid="{00000000-0005-0000-0000-00008C690000}"/>
    <cellStyle name="Normal 56 2 2 4 3 3 3" xfId="25673" xr:uid="{00000000-0005-0000-0000-00008D690000}"/>
    <cellStyle name="Normal 56 2 2 4 3 4" xfId="35893" xr:uid="{00000000-0005-0000-0000-00008E690000}"/>
    <cellStyle name="Normal 56 2 2 4 3 5" xfId="20660" xr:uid="{00000000-0005-0000-0000-00008F690000}"/>
    <cellStyle name="Normal 56 2 2 4 4" xfId="12250" xr:uid="{00000000-0005-0000-0000-000090690000}"/>
    <cellStyle name="Normal 56 2 2 4 4 2" xfId="42581" xr:uid="{00000000-0005-0000-0000-000091690000}"/>
    <cellStyle name="Normal 56 2 2 4 4 3" xfId="27348" xr:uid="{00000000-0005-0000-0000-000092690000}"/>
    <cellStyle name="Normal 56 2 2 4 5" xfId="7229" xr:uid="{00000000-0005-0000-0000-000093690000}"/>
    <cellStyle name="Normal 56 2 2 4 5 2" xfId="37564" xr:uid="{00000000-0005-0000-0000-000094690000}"/>
    <cellStyle name="Normal 56 2 2 4 5 3" xfId="22331" xr:uid="{00000000-0005-0000-0000-000095690000}"/>
    <cellStyle name="Normal 56 2 2 4 6" xfId="32552" xr:uid="{00000000-0005-0000-0000-000096690000}"/>
    <cellStyle name="Normal 56 2 2 4 7" xfId="17318" xr:uid="{00000000-0005-0000-0000-000097690000}"/>
    <cellStyle name="Normal 56 2 2 5" xfId="3011" xr:uid="{00000000-0005-0000-0000-000098690000}"/>
    <cellStyle name="Normal 56 2 2 5 2" xfId="13085" xr:uid="{00000000-0005-0000-0000-000099690000}"/>
    <cellStyle name="Normal 56 2 2 5 2 2" xfId="43416" xr:uid="{00000000-0005-0000-0000-00009A690000}"/>
    <cellStyle name="Normal 56 2 2 5 2 3" xfId="28183" xr:uid="{00000000-0005-0000-0000-00009B690000}"/>
    <cellStyle name="Normal 56 2 2 5 3" xfId="8065" xr:uid="{00000000-0005-0000-0000-00009C690000}"/>
    <cellStyle name="Normal 56 2 2 5 3 2" xfId="38399" xr:uid="{00000000-0005-0000-0000-00009D690000}"/>
    <cellStyle name="Normal 56 2 2 5 3 3" xfId="23166" xr:uid="{00000000-0005-0000-0000-00009E690000}"/>
    <cellStyle name="Normal 56 2 2 5 4" xfId="33386" xr:uid="{00000000-0005-0000-0000-00009F690000}"/>
    <cellStyle name="Normal 56 2 2 5 5" xfId="18153" xr:uid="{00000000-0005-0000-0000-0000A0690000}"/>
    <cellStyle name="Normal 56 2 2 6" xfId="4704" xr:uid="{00000000-0005-0000-0000-0000A1690000}"/>
    <cellStyle name="Normal 56 2 2 6 2" xfId="14756" xr:uid="{00000000-0005-0000-0000-0000A2690000}"/>
    <cellStyle name="Normal 56 2 2 6 2 2" xfId="45087" xr:uid="{00000000-0005-0000-0000-0000A3690000}"/>
    <cellStyle name="Normal 56 2 2 6 2 3" xfId="29854" xr:uid="{00000000-0005-0000-0000-0000A4690000}"/>
    <cellStyle name="Normal 56 2 2 6 3" xfId="9736" xr:uid="{00000000-0005-0000-0000-0000A5690000}"/>
    <cellStyle name="Normal 56 2 2 6 3 2" xfId="40070" xr:uid="{00000000-0005-0000-0000-0000A6690000}"/>
    <cellStyle name="Normal 56 2 2 6 3 3" xfId="24837" xr:uid="{00000000-0005-0000-0000-0000A7690000}"/>
    <cellStyle name="Normal 56 2 2 6 4" xfId="35057" xr:uid="{00000000-0005-0000-0000-0000A8690000}"/>
    <cellStyle name="Normal 56 2 2 6 5" xfId="19824" xr:uid="{00000000-0005-0000-0000-0000A9690000}"/>
    <cellStyle name="Normal 56 2 2 7" xfId="11414" xr:uid="{00000000-0005-0000-0000-0000AA690000}"/>
    <cellStyle name="Normal 56 2 2 7 2" xfId="41745" xr:uid="{00000000-0005-0000-0000-0000AB690000}"/>
    <cellStyle name="Normal 56 2 2 7 3" xfId="26512" xr:uid="{00000000-0005-0000-0000-0000AC690000}"/>
    <cellStyle name="Normal 56 2 2 8" xfId="6393" xr:uid="{00000000-0005-0000-0000-0000AD690000}"/>
    <cellStyle name="Normal 56 2 2 8 2" xfId="36728" xr:uid="{00000000-0005-0000-0000-0000AE690000}"/>
    <cellStyle name="Normal 56 2 2 8 3" xfId="21495" xr:uid="{00000000-0005-0000-0000-0000AF690000}"/>
    <cellStyle name="Normal 56 2 2 9" xfId="31716" xr:uid="{00000000-0005-0000-0000-0000B0690000}"/>
    <cellStyle name="Normal 56 2 3" xfId="1420" xr:uid="{00000000-0005-0000-0000-0000B1690000}"/>
    <cellStyle name="Normal 56 2 3 2" xfId="1841" xr:uid="{00000000-0005-0000-0000-0000B2690000}"/>
    <cellStyle name="Normal 56 2 3 2 2" xfId="2680" xr:uid="{00000000-0005-0000-0000-0000B3690000}"/>
    <cellStyle name="Normal 56 2 3 2 2 2" xfId="4370" xr:uid="{00000000-0005-0000-0000-0000B4690000}"/>
    <cellStyle name="Normal 56 2 3 2 2 2 2" xfId="14443" xr:uid="{00000000-0005-0000-0000-0000B5690000}"/>
    <cellStyle name="Normal 56 2 3 2 2 2 2 2" xfId="44774" xr:uid="{00000000-0005-0000-0000-0000B6690000}"/>
    <cellStyle name="Normal 56 2 3 2 2 2 2 3" xfId="29541" xr:uid="{00000000-0005-0000-0000-0000B7690000}"/>
    <cellStyle name="Normal 56 2 3 2 2 2 3" xfId="9423" xr:uid="{00000000-0005-0000-0000-0000B8690000}"/>
    <cellStyle name="Normal 56 2 3 2 2 2 3 2" xfId="39757" xr:uid="{00000000-0005-0000-0000-0000B9690000}"/>
    <cellStyle name="Normal 56 2 3 2 2 2 3 3" xfId="24524" xr:uid="{00000000-0005-0000-0000-0000BA690000}"/>
    <cellStyle name="Normal 56 2 3 2 2 2 4" xfId="34744" xr:uid="{00000000-0005-0000-0000-0000BB690000}"/>
    <cellStyle name="Normal 56 2 3 2 2 2 5" xfId="19511" xr:uid="{00000000-0005-0000-0000-0000BC690000}"/>
    <cellStyle name="Normal 56 2 3 2 2 3" xfId="6062" xr:uid="{00000000-0005-0000-0000-0000BD690000}"/>
    <cellStyle name="Normal 56 2 3 2 2 3 2" xfId="16114" xr:uid="{00000000-0005-0000-0000-0000BE690000}"/>
    <cellStyle name="Normal 56 2 3 2 2 3 2 2" xfId="46445" xr:uid="{00000000-0005-0000-0000-0000BF690000}"/>
    <cellStyle name="Normal 56 2 3 2 2 3 2 3" xfId="31212" xr:uid="{00000000-0005-0000-0000-0000C0690000}"/>
    <cellStyle name="Normal 56 2 3 2 2 3 3" xfId="11094" xr:uid="{00000000-0005-0000-0000-0000C1690000}"/>
    <cellStyle name="Normal 56 2 3 2 2 3 3 2" xfId="41428" xr:uid="{00000000-0005-0000-0000-0000C2690000}"/>
    <cellStyle name="Normal 56 2 3 2 2 3 3 3" xfId="26195" xr:uid="{00000000-0005-0000-0000-0000C3690000}"/>
    <cellStyle name="Normal 56 2 3 2 2 3 4" xfId="36415" xr:uid="{00000000-0005-0000-0000-0000C4690000}"/>
    <cellStyle name="Normal 56 2 3 2 2 3 5" xfId="21182" xr:uid="{00000000-0005-0000-0000-0000C5690000}"/>
    <cellStyle name="Normal 56 2 3 2 2 4" xfId="12772" xr:uid="{00000000-0005-0000-0000-0000C6690000}"/>
    <cellStyle name="Normal 56 2 3 2 2 4 2" xfId="43103" xr:uid="{00000000-0005-0000-0000-0000C7690000}"/>
    <cellStyle name="Normal 56 2 3 2 2 4 3" xfId="27870" xr:uid="{00000000-0005-0000-0000-0000C8690000}"/>
    <cellStyle name="Normal 56 2 3 2 2 5" xfId="7751" xr:uid="{00000000-0005-0000-0000-0000C9690000}"/>
    <cellStyle name="Normal 56 2 3 2 2 5 2" xfId="38086" xr:uid="{00000000-0005-0000-0000-0000CA690000}"/>
    <cellStyle name="Normal 56 2 3 2 2 5 3" xfId="22853" xr:uid="{00000000-0005-0000-0000-0000CB690000}"/>
    <cellStyle name="Normal 56 2 3 2 2 6" xfId="33074" xr:uid="{00000000-0005-0000-0000-0000CC690000}"/>
    <cellStyle name="Normal 56 2 3 2 2 7" xfId="17840" xr:uid="{00000000-0005-0000-0000-0000CD690000}"/>
    <cellStyle name="Normal 56 2 3 2 3" xfId="3533" xr:uid="{00000000-0005-0000-0000-0000CE690000}"/>
    <cellStyle name="Normal 56 2 3 2 3 2" xfId="13607" xr:uid="{00000000-0005-0000-0000-0000CF690000}"/>
    <cellStyle name="Normal 56 2 3 2 3 2 2" xfId="43938" xr:uid="{00000000-0005-0000-0000-0000D0690000}"/>
    <cellStyle name="Normal 56 2 3 2 3 2 3" xfId="28705" xr:uid="{00000000-0005-0000-0000-0000D1690000}"/>
    <cellStyle name="Normal 56 2 3 2 3 3" xfId="8587" xr:uid="{00000000-0005-0000-0000-0000D2690000}"/>
    <cellStyle name="Normal 56 2 3 2 3 3 2" xfId="38921" xr:uid="{00000000-0005-0000-0000-0000D3690000}"/>
    <cellStyle name="Normal 56 2 3 2 3 3 3" xfId="23688" xr:uid="{00000000-0005-0000-0000-0000D4690000}"/>
    <cellStyle name="Normal 56 2 3 2 3 4" xfId="33908" xr:uid="{00000000-0005-0000-0000-0000D5690000}"/>
    <cellStyle name="Normal 56 2 3 2 3 5" xfId="18675" xr:uid="{00000000-0005-0000-0000-0000D6690000}"/>
    <cellStyle name="Normal 56 2 3 2 4" xfId="5226" xr:uid="{00000000-0005-0000-0000-0000D7690000}"/>
    <cellStyle name="Normal 56 2 3 2 4 2" xfId="15278" xr:uid="{00000000-0005-0000-0000-0000D8690000}"/>
    <cellStyle name="Normal 56 2 3 2 4 2 2" xfId="45609" xr:uid="{00000000-0005-0000-0000-0000D9690000}"/>
    <cellStyle name="Normal 56 2 3 2 4 2 3" xfId="30376" xr:uid="{00000000-0005-0000-0000-0000DA690000}"/>
    <cellStyle name="Normal 56 2 3 2 4 3" xfId="10258" xr:uid="{00000000-0005-0000-0000-0000DB690000}"/>
    <cellStyle name="Normal 56 2 3 2 4 3 2" xfId="40592" xr:uid="{00000000-0005-0000-0000-0000DC690000}"/>
    <cellStyle name="Normal 56 2 3 2 4 3 3" xfId="25359" xr:uid="{00000000-0005-0000-0000-0000DD690000}"/>
    <cellStyle name="Normal 56 2 3 2 4 4" xfId="35579" xr:uid="{00000000-0005-0000-0000-0000DE690000}"/>
    <cellStyle name="Normal 56 2 3 2 4 5" xfId="20346" xr:uid="{00000000-0005-0000-0000-0000DF690000}"/>
    <cellStyle name="Normal 56 2 3 2 5" xfId="11936" xr:uid="{00000000-0005-0000-0000-0000E0690000}"/>
    <cellStyle name="Normal 56 2 3 2 5 2" xfId="42267" xr:uid="{00000000-0005-0000-0000-0000E1690000}"/>
    <cellStyle name="Normal 56 2 3 2 5 3" xfId="27034" xr:uid="{00000000-0005-0000-0000-0000E2690000}"/>
    <cellStyle name="Normal 56 2 3 2 6" xfId="6915" xr:uid="{00000000-0005-0000-0000-0000E3690000}"/>
    <cellStyle name="Normal 56 2 3 2 6 2" xfId="37250" xr:uid="{00000000-0005-0000-0000-0000E4690000}"/>
    <cellStyle name="Normal 56 2 3 2 6 3" xfId="22017" xr:uid="{00000000-0005-0000-0000-0000E5690000}"/>
    <cellStyle name="Normal 56 2 3 2 7" xfId="32238" xr:uid="{00000000-0005-0000-0000-0000E6690000}"/>
    <cellStyle name="Normal 56 2 3 2 8" xfId="17004" xr:uid="{00000000-0005-0000-0000-0000E7690000}"/>
    <cellStyle name="Normal 56 2 3 3" xfId="2262" xr:uid="{00000000-0005-0000-0000-0000E8690000}"/>
    <cellStyle name="Normal 56 2 3 3 2" xfId="3952" xr:uid="{00000000-0005-0000-0000-0000E9690000}"/>
    <cellStyle name="Normal 56 2 3 3 2 2" xfId="14025" xr:uid="{00000000-0005-0000-0000-0000EA690000}"/>
    <cellStyle name="Normal 56 2 3 3 2 2 2" xfId="44356" xr:uid="{00000000-0005-0000-0000-0000EB690000}"/>
    <cellStyle name="Normal 56 2 3 3 2 2 3" xfId="29123" xr:uid="{00000000-0005-0000-0000-0000EC690000}"/>
    <cellStyle name="Normal 56 2 3 3 2 3" xfId="9005" xr:uid="{00000000-0005-0000-0000-0000ED690000}"/>
    <cellStyle name="Normal 56 2 3 3 2 3 2" xfId="39339" xr:uid="{00000000-0005-0000-0000-0000EE690000}"/>
    <cellStyle name="Normal 56 2 3 3 2 3 3" xfId="24106" xr:uid="{00000000-0005-0000-0000-0000EF690000}"/>
    <cellStyle name="Normal 56 2 3 3 2 4" xfId="34326" xr:uid="{00000000-0005-0000-0000-0000F0690000}"/>
    <cellStyle name="Normal 56 2 3 3 2 5" xfId="19093" xr:uid="{00000000-0005-0000-0000-0000F1690000}"/>
    <cellStyle name="Normal 56 2 3 3 3" xfId="5644" xr:uid="{00000000-0005-0000-0000-0000F2690000}"/>
    <cellStyle name="Normal 56 2 3 3 3 2" xfId="15696" xr:uid="{00000000-0005-0000-0000-0000F3690000}"/>
    <cellStyle name="Normal 56 2 3 3 3 2 2" xfId="46027" xr:uid="{00000000-0005-0000-0000-0000F4690000}"/>
    <cellStyle name="Normal 56 2 3 3 3 2 3" xfId="30794" xr:uid="{00000000-0005-0000-0000-0000F5690000}"/>
    <cellStyle name="Normal 56 2 3 3 3 3" xfId="10676" xr:uid="{00000000-0005-0000-0000-0000F6690000}"/>
    <cellStyle name="Normal 56 2 3 3 3 3 2" xfId="41010" xr:uid="{00000000-0005-0000-0000-0000F7690000}"/>
    <cellStyle name="Normal 56 2 3 3 3 3 3" xfId="25777" xr:uid="{00000000-0005-0000-0000-0000F8690000}"/>
    <cellStyle name="Normal 56 2 3 3 3 4" xfId="35997" xr:uid="{00000000-0005-0000-0000-0000F9690000}"/>
    <cellStyle name="Normal 56 2 3 3 3 5" xfId="20764" xr:uid="{00000000-0005-0000-0000-0000FA690000}"/>
    <cellStyle name="Normal 56 2 3 3 4" xfId="12354" xr:uid="{00000000-0005-0000-0000-0000FB690000}"/>
    <cellStyle name="Normal 56 2 3 3 4 2" xfId="42685" xr:uid="{00000000-0005-0000-0000-0000FC690000}"/>
    <cellStyle name="Normal 56 2 3 3 4 3" xfId="27452" xr:uid="{00000000-0005-0000-0000-0000FD690000}"/>
    <cellStyle name="Normal 56 2 3 3 5" xfId="7333" xr:uid="{00000000-0005-0000-0000-0000FE690000}"/>
    <cellStyle name="Normal 56 2 3 3 5 2" xfId="37668" xr:uid="{00000000-0005-0000-0000-0000FF690000}"/>
    <cellStyle name="Normal 56 2 3 3 5 3" xfId="22435" xr:uid="{00000000-0005-0000-0000-0000006A0000}"/>
    <cellStyle name="Normal 56 2 3 3 6" xfId="32656" xr:uid="{00000000-0005-0000-0000-0000016A0000}"/>
    <cellStyle name="Normal 56 2 3 3 7" xfId="17422" xr:uid="{00000000-0005-0000-0000-0000026A0000}"/>
    <cellStyle name="Normal 56 2 3 4" xfId="3115" xr:uid="{00000000-0005-0000-0000-0000036A0000}"/>
    <cellStyle name="Normal 56 2 3 4 2" xfId="13189" xr:uid="{00000000-0005-0000-0000-0000046A0000}"/>
    <cellStyle name="Normal 56 2 3 4 2 2" xfId="43520" xr:uid="{00000000-0005-0000-0000-0000056A0000}"/>
    <cellStyle name="Normal 56 2 3 4 2 3" xfId="28287" xr:uid="{00000000-0005-0000-0000-0000066A0000}"/>
    <cellStyle name="Normal 56 2 3 4 3" xfId="8169" xr:uid="{00000000-0005-0000-0000-0000076A0000}"/>
    <cellStyle name="Normal 56 2 3 4 3 2" xfId="38503" xr:uid="{00000000-0005-0000-0000-0000086A0000}"/>
    <cellStyle name="Normal 56 2 3 4 3 3" xfId="23270" xr:uid="{00000000-0005-0000-0000-0000096A0000}"/>
    <cellStyle name="Normal 56 2 3 4 4" xfId="33490" xr:uid="{00000000-0005-0000-0000-00000A6A0000}"/>
    <cellStyle name="Normal 56 2 3 4 5" xfId="18257" xr:uid="{00000000-0005-0000-0000-00000B6A0000}"/>
    <cellStyle name="Normal 56 2 3 5" xfId="4808" xr:uid="{00000000-0005-0000-0000-00000C6A0000}"/>
    <cellStyle name="Normal 56 2 3 5 2" xfId="14860" xr:uid="{00000000-0005-0000-0000-00000D6A0000}"/>
    <cellStyle name="Normal 56 2 3 5 2 2" xfId="45191" xr:uid="{00000000-0005-0000-0000-00000E6A0000}"/>
    <cellStyle name="Normal 56 2 3 5 2 3" xfId="29958" xr:uid="{00000000-0005-0000-0000-00000F6A0000}"/>
    <cellStyle name="Normal 56 2 3 5 3" xfId="9840" xr:uid="{00000000-0005-0000-0000-0000106A0000}"/>
    <cellStyle name="Normal 56 2 3 5 3 2" xfId="40174" xr:uid="{00000000-0005-0000-0000-0000116A0000}"/>
    <cellStyle name="Normal 56 2 3 5 3 3" xfId="24941" xr:uid="{00000000-0005-0000-0000-0000126A0000}"/>
    <cellStyle name="Normal 56 2 3 5 4" xfId="35161" xr:uid="{00000000-0005-0000-0000-0000136A0000}"/>
    <cellStyle name="Normal 56 2 3 5 5" xfId="19928" xr:uid="{00000000-0005-0000-0000-0000146A0000}"/>
    <cellStyle name="Normal 56 2 3 6" xfId="11518" xr:uid="{00000000-0005-0000-0000-0000156A0000}"/>
    <cellStyle name="Normal 56 2 3 6 2" xfId="41849" xr:uid="{00000000-0005-0000-0000-0000166A0000}"/>
    <cellStyle name="Normal 56 2 3 6 3" xfId="26616" xr:uid="{00000000-0005-0000-0000-0000176A0000}"/>
    <cellStyle name="Normal 56 2 3 7" xfId="6497" xr:uid="{00000000-0005-0000-0000-0000186A0000}"/>
    <cellStyle name="Normal 56 2 3 7 2" xfId="36832" xr:uid="{00000000-0005-0000-0000-0000196A0000}"/>
    <cellStyle name="Normal 56 2 3 7 3" xfId="21599" xr:uid="{00000000-0005-0000-0000-00001A6A0000}"/>
    <cellStyle name="Normal 56 2 3 8" xfId="31820" xr:uid="{00000000-0005-0000-0000-00001B6A0000}"/>
    <cellStyle name="Normal 56 2 3 9" xfId="16586" xr:uid="{00000000-0005-0000-0000-00001C6A0000}"/>
    <cellStyle name="Normal 56 2 4" xfId="1633" xr:uid="{00000000-0005-0000-0000-00001D6A0000}"/>
    <cellStyle name="Normal 56 2 4 2" xfId="2472" xr:uid="{00000000-0005-0000-0000-00001E6A0000}"/>
    <cellStyle name="Normal 56 2 4 2 2" xfId="4162" xr:uid="{00000000-0005-0000-0000-00001F6A0000}"/>
    <cellStyle name="Normal 56 2 4 2 2 2" xfId="14235" xr:uid="{00000000-0005-0000-0000-0000206A0000}"/>
    <cellStyle name="Normal 56 2 4 2 2 2 2" xfId="44566" xr:uid="{00000000-0005-0000-0000-0000216A0000}"/>
    <cellStyle name="Normal 56 2 4 2 2 2 3" xfId="29333" xr:uid="{00000000-0005-0000-0000-0000226A0000}"/>
    <cellStyle name="Normal 56 2 4 2 2 3" xfId="9215" xr:uid="{00000000-0005-0000-0000-0000236A0000}"/>
    <cellStyle name="Normal 56 2 4 2 2 3 2" xfId="39549" xr:uid="{00000000-0005-0000-0000-0000246A0000}"/>
    <cellStyle name="Normal 56 2 4 2 2 3 3" xfId="24316" xr:uid="{00000000-0005-0000-0000-0000256A0000}"/>
    <cellStyle name="Normal 56 2 4 2 2 4" xfId="34536" xr:uid="{00000000-0005-0000-0000-0000266A0000}"/>
    <cellStyle name="Normal 56 2 4 2 2 5" xfId="19303" xr:uid="{00000000-0005-0000-0000-0000276A0000}"/>
    <cellStyle name="Normal 56 2 4 2 3" xfId="5854" xr:uid="{00000000-0005-0000-0000-0000286A0000}"/>
    <cellStyle name="Normal 56 2 4 2 3 2" xfId="15906" xr:uid="{00000000-0005-0000-0000-0000296A0000}"/>
    <cellStyle name="Normal 56 2 4 2 3 2 2" xfId="46237" xr:uid="{00000000-0005-0000-0000-00002A6A0000}"/>
    <cellStyle name="Normal 56 2 4 2 3 2 3" xfId="31004" xr:uid="{00000000-0005-0000-0000-00002B6A0000}"/>
    <cellStyle name="Normal 56 2 4 2 3 3" xfId="10886" xr:uid="{00000000-0005-0000-0000-00002C6A0000}"/>
    <cellStyle name="Normal 56 2 4 2 3 3 2" xfId="41220" xr:uid="{00000000-0005-0000-0000-00002D6A0000}"/>
    <cellStyle name="Normal 56 2 4 2 3 3 3" xfId="25987" xr:uid="{00000000-0005-0000-0000-00002E6A0000}"/>
    <cellStyle name="Normal 56 2 4 2 3 4" xfId="36207" xr:uid="{00000000-0005-0000-0000-00002F6A0000}"/>
    <cellStyle name="Normal 56 2 4 2 3 5" xfId="20974" xr:uid="{00000000-0005-0000-0000-0000306A0000}"/>
    <cellStyle name="Normal 56 2 4 2 4" xfId="12564" xr:uid="{00000000-0005-0000-0000-0000316A0000}"/>
    <cellStyle name="Normal 56 2 4 2 4 2" xfId="42895" xr:uid="{00000000-0005-0000-0000-0000326A0000}"/>
    <cellStyle name="Normal 56 2 4 2 4 3" xfId="27662" xr:uid="{00000000-0005-0000-0000-0000336A0000}"/>
    <cellStyle name="Normal 56 2 4 2 5" xfId="7543" xr:uid="{00000000-0005-0000-0000-0000346A0000}"/>
    <cellStyle name="Normal 56 2 4 2 5 2" xfId="37878" xr:uid="{00000000-0005-0000-0000-0000356A0000}"/>
    <cellStyle name="Normal 56 2 4 2 5 3" xfId="22645" xr:uid="{00000000-0005-0000-0000-0000366A0000}"/>
    <cellStyle name="Normal 56 2 4 2 6" xfId="32866" xr:uid="{00000000-0005-0000-0000-0000376A0000}"/>
    <cellStyle name="Normal 56 2 4 2 7" xfId="17632" xr:uid="{00000000-0005-0000-0000-0000386A0000}"/>
    <cellStyle name="Normal 56 2 4 3" xfId="3325" xr:uid="{00000000-0005-0000-0000-0000396A0000}"/>
    <cellStyle name="Normal 56 2 4 3 2" xfId="13399" xr:uid="{00000000-0005-0000-0000-00003A6A0000}"/>
    <cellStyle name="Normal 56 2 4 3 2 2" xfId="43730" xr:uid="{00000000-0005-0000-0000-00003B6A0000}"/>
    <cellStyle name="Normal 56 2 4 3 2 3" xfId="28497" xr:uid="{00000000-0005-0000-0000-00003C6A0000}"/>
    <cellStyle name="Normal 56 2 4 3 3" xfId="8379" xr:uid="{00000000-0005-0000-0000-00003D6A0000}"/>
    <cellStyle name="Normal 56 2 4 3 3 2" xfId="38713" xr:uid="{00000000-0005-0000-0000-00003E6A0000}"/>
    <cellStyle name="Normal 56 2 4 3 3 3" xfId="23480" xr:uid="{00000000-0005-0000-0000-00003F6A0000}"/>
    <cellStyle name="Normal 56 2 4 3 4" xfId="33700" xr:uid="{00000000-0005-0000-0000-0000406A0000}"/>
    <cellStyle name="Normal 56 2 4 3 5" xfId="18467" xr:uid="{00000000-0005-0000-0000-0000416A0000}"/>
    <cellStyle name="Normal 56 2 4 4" xfId="5018" xr:uid="{00000000-0005-0000-0000-0000426A0000}"/>
    <cellStyle name="Normal 56 2 4 4 2" xfId="15070" xr:uid="{00000000-0005-0000-0000-0000436A0000}"/>
    <cellStyle name="Normal 56 2 4 4 2 2" xfId="45401" xr:uid="{00000000-0005-0000-0000-0000446A0000}"/>
    <cellStyle name="Normal 56 2 4 4 2 3" xfId="30168" xr:uid="{00000000-0005-0000-0000-0000456A0000}"/>
    <cellStyle name="Normal 56 2 4 4 3" xfId="10050" xr:uid="{00000000-0005-0000-0000-0000466A0000}"/>
    <cellStyle name="Normal 56 2 4 4 3 2" xfId="40384" xr:uid="{00000000-0005-0000-0000-0000476A0000}"/>
    <cellStyle name="Normal 56 2 4 4 3 3" xfId="25151" xr:uid="{00000000-0005-0000-0000-0000486A0000}"/>
    <cellStyle name="Normal 56 2 4 4 4" xfId="35371" xr:uid="{00000000-0005-0000-0000-0000496A0000}"/>
    <cellStyle name="Normal 56 2 4 4 5" xfId="20138" xr:uid="{00000000-0005-0000-0000-00004A6A0000}"/>
    <cellStyle name="Normal 56 2 4 5" xfId="11728" xr:uid="{00000000-0005-0000-0000-00004B6A0000}"/>
    <cellStyle name="Normal 56 2 4 5 2" xfId="42059" xr:uid="{00000000-0005-0000-0000-00004C6A0000}"/>
    <cellStyle name="Normal 56 2 4 5 3" xfId="26826" xr:uid="{00000000-0005-0000-0000-00004D6A0000}"/>
    <cellStyle name="Normal 56 2 4 6" xfId="6707" xr:uid="{00000000-0005-0000-0000-00004E6A0000}"/>
    <cellStyle name="Normal 56 2 4 6 2" xfId="37042" xr:uid="{00000000-0005-0000-0000-00004F6A0000}"/>
    <cellStyle name="Normal 56 2 4 6 3" xfId="21809" xr:uid="{00000000-0005-0000-0000-0000506A0000}"/>
    <cellStyle name="Normal 56 2 4 7" xfId="32030" xr:uid="{00000000-0005-0000-0000-0000516A0000}"/>
    <cellStyle name="Normal 56 2 4 8" xfId="16796" xr:uid="{00000000-0005-0000-0000-0000526A0000}"/>
    <cellStyle name="Normal 56 2 5" xfId="2054" xr:uid="{00000000-0005-0000-0000-0000536A0000}"/>
    <cellStyle name="Normal 56 2 5 2" xfId="3744" xr:uid="{00000000-0005-0000-0000-0000546A0000}"/>
    <cellStyle name="Normal 56 2 5 2 2" xfId="13817" xr:uid="{00000000-0005-0000-0000-0000556A0000}"/>
    <cellStyle name="Normal 56 2 5 2 2 2" xfId="44148" xr:uid="{00000000-0005-0000-0000-0000566A0000}"/>
    <cellStyle name="Normal 56 2 5 2 2 3" xfId="28915" xr:uid="{00000000-0005-0000-0000-0000576A0000}"/>
    <cellStyle name="Normal 56 2 5 2 3" xfId="8797" xr:uid="{00000000-0005-0000-0000-0000586A0000}"/>
    <cellStyle name="Normal 56 2 5 2 3 2" xfId="39131" xr:uid="{00000000-0005-0000-0000-0000596A0000}"/>
    <cellStyle name="Normal 56 2 5 2 3 3" xfId="23898" xr:uid="{00000000-0005-0000-0000-00005A6A0000}"/>
    <cellStyle name="Normal 56 2 5 2 4" xfId="34118" xr:uid="{00000000-0005-0000-0000-00005B6A0000}"/>
    <cellStyle name="Normal 56 2 5 2 5" xfId="18885" xr:uid="{00000000-0005-0000-0000-00005C6A0000}"/>
    <cellStyle name="Normal 56 2 5 3" xfId="5436" xr:uid="{00000000-0005-0000-0000-00005D6A0000}"/>
    <cellStyle name="Normal 56 2 5 3 2" xfId="15488" xr:uid="{00000000-0005-0000-0000-00005E6A0000}"/>
    <cellStyle name="Normal 56 2 5 3 2 2" xfId="45819" xr:uid="{00000000-0005-0000-0000-00005F6A0000}"/>
    <cellStyle name="Normal 56 2 5 3 2 3" xfId="30586" xr:uid="{00000000-0005-0000-0000-0000606A0000}"/>
    <cellStyle name="Normal 56 2 5 3 3" xfId="10468" xr:uid="{00000000-0005-0000-0000-0000616A0000}"/>
    <cellStyle name="Normal 56 2 5 3 3 2" xfId="40802" xr:uid="{00000000-0005-0000-0000-0000626A0000}"/>
    <cellStyle name="Normal 56 2 5 3 3 3" xfId="25569" xr:uid="{00000000-0005-0000-0000-0000636A0000}"/>
    <cellStyle name="Normal 56 2 5 3 4" xfId="35789" xr:uid="{00000000-0005-0000-0000-0000646A0000}"/>
    <cellStyle name="Normal 56 2 5 3 5" xfId="20556" xr:uid="{00000000-0005-0000-0000-0000656A0000}"/>
    <cellStyle name="Normal 56 2 5 4" xfId="12146" xr:uid="{00000000-0005-0000-0000-0000666A0000}"/>
    <cellStyle name="Normal 56 2 5 4 2" xfId="42477" xr:uid="{00000000-0005-0000-0000-0000676A0000}"/>
    <cellStyle name="Normal 56 2 5 4 3" xfId="27244" xr:uid="{00000000-0005-0000-0000-0000686A0000}"/>
    <cellStyle name="Normal 56 2 5 5" xfId="7125" xr:uid="{00000000-0005-0000-0000-0000696A0000}"/>
    <cellStyle name="Normal 56 2 5 5 2" xfId="37460" xr:uid="{00000000-0005-0000-0000-00006A6A0000}"/>
    <cellStyle name="Normal 56 2 5 5 3" xfId="22227" xr:uid="{00000000-0005-0000-0000-00006B6A0000}"/>
    <cellStyle name="Normal 56 2 5 6" xfId="32448" xr:uid="{00000000-0005-0000-0000-00006C6A0000}"/>
    <cellStyle name="Normal 56 2 5 7" xfId="17214" xr:uid="{00000000-0005-0000-0000-00006D6A0000}"/>
    <cellStyle name="Normal 56 2 6" xfId="2907" xr:uid="{00000000-0005-0000-0000-00006E6A0000}"/>
    <cellStyle name="Normal 56 2 6 2" xfId="12981" xr:uid="{00000000-0005-0000-0000-00006F6A0000}"/>
    <cellStyle name="Normal 56 2 6 2 2" xfId="43312" xr:uid="{00000000-0005-0000-0000-0000706A0000}"/>
    <cellStyle name="Normal 56 2 6 2 3" xfId="28079" xr:uid="{00000000-0005-0000-0000-0000716A0000}"/>
    <cellStyle name="Normal 56 2 6 3" xfId="7961" xr:uid="{00000000-0005-0000-0000-0000726A0000}"/>
    <cellStyle name="Normal 56 2 6 3 2" xfId="38295" xr:uid="{00000000-0005-0000-0000-0000736A0000}"/>
    <cellStyle name="Normal 56 2 6 3 3" xfId="23062" xr:uid="{00000000-0005-0000-0000-0000746A0000}"/>
    <cellStyle name="Normal 56 2 6 4" xfId="33282" xr:uid="{00000000-0005-0000-0000-0000756A0000}"/>
    <cellStyle name="Normal 56 2 6 5" xfId="18049" xr:uid="{00000000-0005-0000-0000-0000766A0000}"/>
    <cellStyle name="Normal 56 2 7" xfId="4600" xr:uid="{00000000-0005-0000-0000-0000776A0000}"/>
    <cellStyle name="Normal 56 2 7 2" xfId="14652" xr:uid="{00000000-0005-0000-0000-0000786A0000}"/>
    <cellStyle name="Normal 56 2 7 2 2" xfId="44983" xr:uid="{00000000-0005-0000-0000-0000796A0000}"/>
    <cellStyle name="Normal 56 2 7 2 3" xfId="29750" xr:uid="{00000000-0005-0000-0000-00007A6A0000}"/>
    <cellStyle name="Normal 56 2 7 3" xfId="9632" xr:uid="{00000000-0005-0000-0000-00007B6A0000}"/>
    <cellStyle name="Normal 56 2 7 3 2" xfId="39966" xr:uid="{00000000-0005-0000-0000-00007C6A0000}"/>
    <cellStyle name="Normal 56 2 7 3 3" xfId="24733" xr:uid="{00000000-0005-0000-0000-00007D6A0000}"/>
    <cellStyle name="Normal 56 2 7 4" xfId="34953" xr:uid="{00000000-0005-0000-0000-00007E6A0000}"/>
    <cellStyle name="Normal 56 2 7 5" xfId="19720" xr:uid="{00000000-0005-0000-0000-00007F6A0000}"/>
    <cellStyle name="Normal 56 2 8" xfId="11310" xr:uid="{00000000-0005-0000-0000-0000806A0000}"/>
    <cellStyle name="Normal 56 2 8 2" xfId="41641" xr:uid="{00000000-0005-0000-0000-0000816A0000}"/>
    <cellStyle name="Normal 56 2 8 3" xfId="26408" xr:uid="{00000000-0005-0000-0000-0000826A0000}"/>
    <cellStyle name="Normal 56 2 9" xfId="6289" xr:uid="{00000000-0005-0000-0000-0000836A0000}"/>
    <cellStyle name="Normal 56 2 9 2" xfId="36624" xr:uid="{00000000-0005-0000-0000-0000846A0000}"/>
    <cellStyle name="Normal 56 2 9 3" xfId="21391" xr:uid="{00000000-0005-0000-0000-0000856A0000}"/>
    <cellStyle name="Normal 56 3" xfId="1253" xr:uid="{00000000-0005-0000-0000-0000866A0000}"/>
    <cellStyle name="Normal 56 3 10" xfId="16430" xr:uid="{00000000-0005-0000-0000-0000876A0000}"/>
    <cellStyle name="Normal 56 3 2" xfId="1472" xr:uid="{00000000-0005-0000-0000-0000886A0000}"/>
    <cellStyle name="Normal 56 3 2 2" xfId="1893" xr:uid="{00000000-0005-0000-0000-0000896A0000}"/>
    <cellStyle name="Normal 56 3 2 2 2" xfId="2732" xr:uid="{00000000-0005-0000-0000-00008A6A0000}"/>
    <cellStyle name="Normal 56 3 2 2 2 2" xfId="4422" xr:uid="{00000000-0005-0000-0000-00008B6A0000}"/>
    <cellStyle name="Normal 56 3 2 2 2 2 2" xfId="14495" xr:uid="{00000000-0005-0000-0000-00008C6A0000}"/>
    <cellStyle name="Normal 56 3 2 2 2 2 2 2" xfId="44826" xr:uid="{00000000-0005-0000-0000-00008D6A0000}"/>
    <cellStyle name="Normal 56 3 2 2 2 2 2 3" xfId="29593" xr:uid="{00000000-0005-0000-0000-00008E6A0000}"/>
    <cellStyle name="Normal 56 3 2 2 2 2 3" xfId="9475" xr:uid="{00000000-0005-0000-0000-00008F6A0000}"/>
    <cellStyle name="Normal 56 3 2 2 2 2 3 2" xfId="39809" xr:uid="{00000000-0005-0000-0000-0000906A0000}"/>
    <cellStyle name="Normal 56 3 2 2 2 2 3 3" xfId="24576" xr:uid="{00000000-0005-0000-0000-0000916A0000}"/>
    <cellStyle name="Normal 56 3 2 2 2 2 4" xfId="34796" xr:uid="{00000000-0005-0000-0000-0000926A0000}"/>
    <cellStyle name="Normal 56 3 2 2 2 2 5" xfId="19563" xr:uid="{00000000-0005-0000-0000-0000936A0000}"/>
    <cellStyle name="Normal 56 3 2 2 2 3" xfId="6114" xr:uid="{00000000-0005-0000-0000-0000946A0000}"/>
    <cellStyle name="Normal 56 3 2 2 2 3 2" xfId="16166" xr:uid="{00000000-0005-0000-0000-0000956A0000}"/>
    <cellStyle name="Normal 56 3 2 2 2 3 2 2" xfId="46497" xr:uid="{00000000-0005-0000-0000-0000966A0000}"/>
    <cellStyle name="Normal 56 3 2 2 2 3 2 3" xfId="31264" xr:uid="{00000000-0005-0000-0000-0000976A0000}"/>
    <cellStyle name="Normal 56 3 2 2 2 3 3" xfId="11146" xr:uid="{00000000-0005-0000-0000-0000986A0000}"/>
    <cellStyle name="Normal 56 3 2 2 2 3 3 2" xfId="41480" xr:uid="{00000000-0005-0000-0000-0000996A0000}"/>
    <cellStyle name="Normal 56 3 2 2 2 3 3 3" xfId="26247" xr:uid="{00000000-0005-0000-0000-00009A6A0000}"/>
    <cellStyle name="Normal 56 3 2 2 2 3 4" xfId="36467" xr:uid="{00000000-0005-0000-0000-00009B6A0000}"/>
    <cellStyle name="Normal 56 3 2 2 2 3 5" xfId="21234" xr:uid="{00000000-0005-0000-0000-00009C6A0000}"/>
    <cellStyle name="Normal 56 3 2 2 2 4" xfId="12824" xr:uid="{00000000-0005-0000-0000-00009D6A0000}"/>
    <cellStyle name="Normal 56 3 2 2 2 4 2" xfId="43155" xr:uid="{00000000-0005-0000-0000-00009E6A0000}"/>
    <cellStyle name="Normal 56 3 2 2 2 4 3" xfId="27922" xr:uid="{00000000-0005-0000-0000-00009F6A0000}"/>
    <cellStyle name="Normal 56 3 2 2 2 5" xfId="7803" xr:uid="{00000000-0005-0000-0000-0000A06A0000}"/>
    <cellStyle name="Normal 56 3 2 2 2 5 2" xfId="38138" xr:uid="{00000000-0005-0000-0000-0000A16A0000}"/>
    <cellStyle name="Normal 56 3 2 2 2 5 3" xfId="22905" xr:uid="{00000000-0005-0000-0000-0000A26A0000}"/>
    <cellStyle name="Normal 56 3 2 2 2 6" xfId="33126" xr:uid="{00000000-0005-0000-0000-0000A36A0000}"/>
    <cellStyle name="Normal 56 3 2 2 2 7" xfId="17892" xr:uid="{00000000-0005-0000-0000-0000A46A0000}"/>
    <cellStyle name="Normal 56 3 2 2 3" xfId="3585" xr:uid="{00000000-0005-0000-0000-0000A56A0000}"/>
    <cellStyle name="Normal 56 3 2 2 3 2" xfId="13659" xr:uid="{00000000-0005-0000-0000-0000A66A0000}"/>
    <cellStyle name="Normal 56 3 2 2 3 2 2" xfId="43990" xr:uid="{00000000-0005-0000-0000-0000A76A0000}"/>
    <cellStyle name="Normal 56 3 2 2 3 2 3" xfId="28757" xr:uid="{00000000-0005-0000-0000-0000A86A0000}"/>
    <cellStyle name="Normal 56 3 2 2 3 3" xfId="8639" xr:uid="{00000000-0005-0000-0000-0000A96A0000}"/>
    <cellStyle name="Normal 56 3 2 2 3 3 2" xfId="38973" xr:uid="{00000000-0005-0000-0000-0000AA6A0000}"/>
    <cellStyle name="Normal 56 3 2 2 3 3 3" xfId="23740" xr:uid="{00000000-0005-0000-0000-0000AB6A0000}"/>
    <cellStyle name="Normal 56 3 2 2 3 4" xfId="33960" xr:uid="{00000000-0005-0000-0000-0000AC6A0000}"/>
    <cellStyle name="Normal 56 3 2 2 3 5" xfId="18727" xr:uid="{00000000-0005-0000-0000-0000AD6A0000}"/>
    <cellStyle name="Normal 56 3 2 2 4" xfId="5278" xr:uid="{00000000-0005-0000-0000-0000AE6A0000}"/>
    <cellStyle name="Normal 56 3 2 2 4 2" xfId="15330" xr:uid="{00000000-0005-0000-0000-0000AF6A0000}"/>
    <cellStyle name="Normal 56 3 2 2 4 2 2" xfId="45661" xr:uid="{00000000-0005-0000-0000-0000B06A0000}"/>
    <cellStyle name="Normal 56 3 2 2 4 2 3" xfId="30428" xr:uid="{00000000-0005-0000-0000-0000B16A0000}"/>
    <cellStyle name="Normal 56 3 2 2 4 3" xfId="10310" xr:uid="{00000000-0005-0000-0000-0000B26A0000}"/>
    <cellStyle name="Normal 56 3 2 2 4 3 2" xfId="40644" xr:uid="{00000000-0005-0000-0000-0000B36A0000}"/>
    <cellStyle name="Normal 56 3 2 2 4 3 3" xfId="25411" xr:uid="{00000000-0005-0000-0000-0000B46A0000}"/>
    <cellStyle name="Normal 56 3 2 2 4 4" xfId="35631" xr:uid="{00000000-0005-0000-0000-0000B56A0000}"/>
    <cellStyle name="Normal 56 3 2 2 4 5" xfId="20398" xr:uid="{00000000-0005-0000-0000-0000B66A0000}"/>
    <cellStyle name="Normal 56 3 2 2 5" xfId="11988" xr:uid="{00000000-0005-0000-0000-0000B76A0000}"/>
    <cellStyle name="Normal 56 3 2 2 5 2" xfId="42319" xr:uid="{00000000-0005-0000-0000-0000B86A0000}"/>
    <cellStyle name="Normal 56 3 2 2 5 3" xfId="27086" xr:uid="{00000000-0005-0000-0000-0000B96A0000}"/>
    <cellStyle name="Normal 56 3 2 2 6" xfId="6967" xr:uid="{00000000-0005-0000-0000-0000BA6A0000}"/>
    <cellStyle name="Normal 56 3 2 2 6 2" xfId="37302" xr:uid="{00000000-0005-0000-0000-0000BB6A0000}"/>
    <cellStyle name="Normal 56 3 2 2 6 3" xfId="22069" xr:uid="{00000000-0005-0000-0000-0000BC6A0000}"/>
    <cellStyle name="Normal 56 3 2 2 7" xfId="32290" xr:uid="{00000000-0005-0000-0000-0000BD6A0000}"/>
    <cellStyle name="Normal 56 3 2 2 8" xfId="17056" xr:uid="{00000000-0005-0000-0000-0000BE6A0000}"/>
    <cellStyle name="Normal 56 3 2 3" xfId="2314" xr:uid="{00000000-0005-0000-0000-0000BF6A0000}"/>
    <cellStyle name="Normal 56 3 2 3 2" xfId="4004" xr:uid="{00000000-0005-0000-0000-0000C06A0000}"/>
    <cellStyle name="Normal 56 3 2 3 2 2" xfId="14077" xr:uid="{00000000-0005-0000-0000-0000C16A0000}"/>
    <cellStyle name="Normal 56 3 2 3 2 2 2" xfId="44408" xr:uid="{00000000-0005-0000-0000-0000C26A0000}"/>
    <cellStyle name="Normal 56 3 2 3 2 2 3" xfId="29175" xr:uid="{00000000-0005-0000-0000-0000C36A0000}"/>
    <cellStyle name="Normal 56 3 2 3 2 3" xfId="9057" xr:uid="{00000000-0005-0000-0000-0000C46A0000}"/>
    <cellStyle name="Normal 56 3 2 3 2 3 2" xfId="39391" xr:uid="{00000000-0005-0000-0000-0000C56A0000}"/>
    <cellStyle name="Normal 56 3 2 3 2 3 3" xfId="24158" xr:uid="{00000000-0005-0000-0000-0000C66A0000}"/>
    <cellStyle name="Normal 56 3 2 3 2 4" xfId="34378" xr:uid="{00000000-0005-0000-0000-0000C76A0000}"/>
    <cellStyle name="Normal 56 3 2 3 2 5" xfId="19145" xr:uid="{00000000-0005-0000-0000-0000C86A0000}"/>
    <cellStyle name="Normal 56 3 2 3 3" xfId="5696" xr:uid="{00000000-0005-0000-0000-0000C96A0000}"/>
    <cellStyle name="Normal 56 3 2 3 3 2" xfId="15748" xr:uid="{00000000-0005-0000-0000-0000CA6A0000}"/>
    <cellStyle name="Normal 56 3 2 3 3 2 2" xfId="46079" xr:uid="{00000000-0005-0000-0000-0000CB6A0000}"/>
    <cellStyle name="Normal 56 3 2 3 3 2 3" xfId="30846" xr:uid="{00000000-0005-0000-0000-0000CC6A0000}"/>
    <cellStyle name="Normal 56 3 2 3 3 3" xfId="10728" xr:uid="{00000000-0005-0000-0000-0000CD6A0000}"/>
    <cellStyle name="Normal 56 3 2 3 3 3 2" xfId="41062" xr:uid="{00000000-0005-0000-0000-0000CE6A0000}"/>
    <cellStyle name="Normal 56 3 2 3 3 3 3" xfId="25829" xr:uid="{00000000-0005-0000-0000-0000CF6A0000}"/>
    <cellStyle name="Normal 56 3 2 3 3 4" xfId="36049" xr:uid="{00000000-0005-0000-0000-0000D06A0000}"/>
    <cellStyle name="Normal 56 3 2 3 3 5" xfId="20816" xr:uid="{00000000-0005-0000-0000-0000D16A0000}"/>
    <cellStyle name="Normal 56 3 2 3 4" xfId="12406" xr:uid="{00000000-0005-0000-0000-0000D26A0000}"/>
    <cellStyle name="Normal 56 3 2 3 4 2" xfId="42737" xr:uid="{00000000-0005-0000-0000-0000D36A0000}"/>
    <cellStyle name="Normal 56 3 2 3 4 3" xfId="27504" xr:uid="{00000000-0005-0000-0000-0000D46A0000}"/>
    <cellStyle name="Normal 56 3 2 3 5" xfId="7385" xr:uid="{00000000-0005-0000-0000-0000D56A0000}"/>
    <cellStyle name="Normal 56 3 2 3 5 2" xfId="37720" xr:uid="{00000000-0005-0000-0000-0000D66A0000}"/>
    <cellStyle name="Normal 56 3 2 3 5 3" xfId="22487" xr:uid="{00000000-0005-0000-0000-0000D76A0000}"/>
    <cellStyle name="Normal 56 3 2 3 6" xfId="32708" xr:uid="{00000000-0005-0000-0000-0000D86A0000}"/>
    <cellStyle name="Normal 56 3 2 3 7" xfId="17474" xr:uid="{00000000-0005-0000-0000-0000D96A0000}"/>
    <cellStyle name="Normal 56 3 2 4" xfId="3167" xr:uid="{00000000-0005-0000-0000-0000DA6A0000}"/>
    <cellStyle name="Normal 56 3 2 4 2" xfId="13241" xr:uid="{00000000-0005-0000-0000-0000DB6A0000}"/>
    <cellStyle name="Normal 56 3 2 4 2 2" xfId="43572" xr:uid="{00000000-0005-0000-0000-0000DC6A0000}"/>
    <cellStyle name="Normal 56 3 2 4 2 3" xfId="28339" xr:uid="{00000000-0005-0000-0000-0000DD6A0000}"/>
    <cellStyle name="Normal 56 3 2 4 3" xfId="8221" xr:uid="{00000000-0005-0000-0000-0000DE6A0000}"/>
    <cellStyle name="Normal 56 3 2 4 3 2" xfId="38555" xr:uid="{00000000-0005-0000-0000-0000DF6A0000}"/>
    <cellStyle name="Normal 56 3 2 4 3 3" xfId="23322" xr:uid="{00000000-0005-0000-0000-0000E06A0000}"/>
    <cellStyle name="Normal 56 3 2 4 4" xfId="33542" xr:uid="{00000000-0005-0000-0000-0000E16A0000}"/>
    <cellStyle name="Normal 56 3 2 4 5" xfId="18309" xr:uid="{00000000-0005-0000-0000-0000E26A0000}"/>
    <cellStyle name="Normal 56 3 2 5" xfId="4860" xr:uid="{00000000-0005-0000-0000-0000E36A0000}"/>
    <cellStyle name="Normal 56 3 2 5 2" xfId="14912" xr:uid="{00000000-0005-0000-0000-0000E46A0000}"/>
    <cellStyle name="Normal 56 3 2 5 2 2" xfId="45243" xr:uid="{00000000-0005-0000-0000-0000E56A0000}"/>
    <cellStyle name="Normal 56 3 2 5 2 3" xfId="30010" xr:uid="{00000000-0005-0000-0000-0000E66A0000}"/>
    <cellStyle name="Normal 56 3 2 5 3" xfId="9892" xr:uid="{00000000-0005-0000-0000-0000E76A0000}"/>
    <cellStyle name="Normal 56 3 2 5 3 2" xfId="40226" xr:uid="{00000000-0005-0000-0000-0000E86A0000}"/>
    <cellStyle name="Normal 56 3 2 5 3 3" xfId="24993" xr:uid="{00000000-0005-0000-0000-0000E96A0000}"/>
    <cellStyle name="Normal 56 3 2 5 4" xfId="35213" xr:uid="{00000000-0005-0000-0000-0000EA6A0000}"/>
    <cellStyle name="Normal 56 3 2 5 5" xfId="19980" xr:uid="{00000000-0005-0000-0000-0000EB6A0000}"/>
    <cellStyle name="Normal 56 3 2 6" xfId="11570" xr:uid="{00000000-0005-0000-0000-0000EC6A0000}"/>
    <cellStyle name="Normal 56 3 2 6 2" xfId="41901" xr:uid="{00000000-0005-0000-0000-0000ED6A0000}"/>
    <cellStyle name="Normal 56 3 2 6 3" xfId="26668" xr:uid="{00000000-0005-0000-0000-0000EE6A0000}"/>
    <cellStyle name="Normal 56 3 2 7" xfId="6549" xr:uid="{00000000-0005-0000-0000-0000EF6A0000}"/>
    <cellStyle name="Normal 56 3 2 7 2" xfId="36884" xr:uid="{00000000-0005-0000-0000-0000F06A0000}"/>
    <cellStyle name="Normal 56 3 2 7 3" xfId="21651" xr:uid="{00000000-0005-0000-0000-0000F16A0000}"/>
    <cellStyle name="Normal 56 3 2 8" xfId="31872" xr:uid="{00000000-0005-0000-0000-0000F26A0000}"/>
    <cellStyle name="Normal 56 3 2 9" xfId="16638" xr:uid="{00000000-0005-0000-0000-0000F36A0000}"/>
    <cellStyle name="Normal 56 3 3" xfId="1685" xr:uid="{00000000-0005-0000-0000-0000F46A0000}"/>
    <cellStyle name="Normal 56 3 3 2" xfId="2524" xr:uid="{00000000-0005-0000-0000-0000F56A0000}"/>
    <cellStyle name="Normal 56 3 3 2 2" xfId="4214" xr:uid="{00000000-0005-0000-0000-0000F66A0000}"/>
    <cellStyle name="Normal 56 3 3 2 2 2" xfId="14287" xr:uid="{00000000-0005-0000-0000-0000F76A0000}"/>
    <cellStyle name="Normal 56 3 3 2 2 2 2" xfId="44618" xr:uid="{00000000-0005-0000-0000-0000F86A0000}"/>
    <cellStyle name="Normal 56 3 3 2 2 2 3" xfId="29385" xr:uid="{00000000-0005-0000-0000-0000F96A0000}"/>
    <cellStyle name="Normal 56 3 3 2 2 3" xfId="9267" xr:uid="{00000000-0005-0000-0000-0000FA6A0000}"/>
    <cellStyle name="Normal 56 3 3 2 2 3 2" xfId="39601" xr:uid="{00000000-0005-0000-0000-0000FB6A0000}"/>
    <cellStyle name="Normal 56 3 3 2 2 3 3" xfId="24368" xr:uid="{00000000-0005-0000-0000-0000FC6A0000}"/>
    <cellStyle name="Normal 56 3 3 2 2 4" xfId="34588" xr:uid="{00000000-0005-0000-0000-0000FD6A0000}"/>
    <cellStyle name="Normal 56 3 3 2 2 5" xfId="19355" xr:uid="{00000000-0005-0000-0000-0000FE6A0000}"/>
    <cellStyle name="Normal 56 3 3 2 3" xfId="5906" xr:uid="{00000000-0005-0000-0000-0000FF6A0000}"/>
    <cellStyle name="Normal 56 3 3 2 3 2" xfId="15958" xr:uid="{00000000-0005-0000-0000-0000006B0000}"/>
    <cellStyle name="Normal 56 3 3 2 3 2 2" xfId="46289" xr:uid="{00000000-0005-0000-0000-0000016B0000}"/>
    <cellStyle name="Normal 56 3 3 2 3 2 3" xfId="31056" xr:uid="{00000000-0005-0000-0000-0000026B0000}"/>
    <cellStyle name="Normal 56 3 3 2 3 3" xfId="10938" xr:uid="{00000000-0005-0000-0000-0000036B0000}"/>
    <cellStyle name="Normal 56 3 3 2 3 3 2" xfId="41272" xr:uid="{00000000-0005-0000-0000-0000046B0000}"/>
    <cellStyle name="Normal 56 3 3 2 3 3 3" xfId="26039" xr:uid="{00000000-0005-0000-0000-0000056B0000}"/>
    <cellStyle name="Normal 56 3 3 2 3 4" xfId="36259" xr:uid="{00000000-0005-0000-0000-0000066B0000}"/>
    <cellStyle name="Normal 56 3 3 2 3 5" xfId="21026" xr:uid="{00000000-0005-0000-0000-0000076B0000}"/>
    <cellStyle name="Normal 56 3 3 2 4" xfId="12616" xr:uid="{00000000-0005-0000-0000-0000086B0000}"/>
    <cellStyle name="Normal 56 3 3 2 4 2" xfId="42947" xr:uid="{00000000-0005-0000-0000-0000096B0000}"/>
    <cellStyle name="Normal 56 3 3 2 4 3" xfId="27714" xr:uid="{00000000-0005-0000-0000-00000A6B0000}"/>
    <cellStyle name="Normal 56 3 3 2 5" xfId="7595" xr:uid="{00000000-0005-0000-0000-00000B6B0000}"/>
    <cellStyle name="Normal 56 3 3 2 5 2" xfId="37930" xr:uid="{00000000-0005-0000-0000-00000C6B0000}"/>
    <cellStyle name="Normal 56 3 3 2 5 3" xfId="22697" xr:uid="{00000000-0005-0000-0000-00000D6B0000}"/>
    <cellStyle name="Normal 56 3 3 2 6" xfId="32918" xr:uid="{00000000-0005-0000-0000-00000E6B0000}"/>
    <cellStyle name="Normal 56 3 3 2 7" xfId="17684" xr:uid="{00000000-0005-0000-0000-00000F6B0000}"/>
    <cellStyle name="Normal 56 3 3 3" xfId="3377" xr:uid="{00000000-0005-0000-0000-0000106B0000}"/>
    <cellStyle name="Normal 56 3 3 3 2" xfId="13451" xr:uid="{00000000-0005-0000-0000-0000116B0000}"/>
    <cellStyle name="Normal 56 3 3 3 2 2" xfId="43782" xr:uid="{00000000-0005-0000-0000-0000126B0000}"/>
    <cellStyle name="Normal 56 3 3 3 2 3" xfId="28549" xr:uid="{00000000-0005-0000-0000-0000136B0000}"/>
    <cellStyle name="Normal 56 3 3 3 3" xfId="8431" xr:uid="{00000000-0005-0000-0000-0000146B0000}"/>
    <cellStyle name="Normal 56 3 3 3 3 2" xfId="38765" xr:uid="{00000000-0005-0000-0000-0000156B0000}"/>
    <cellStyle name="Normal 56 3 3 3 3 3" xfId="23532" xr:uid="{00000000-0005-0000-0000-0000166B0000}"/>
    <cellStyle name="Normal 56 3 3 3 4" xfId="33752" xr:uid="{00000000-0005-0000-0000-0000176B0000}"/>
    <cellStyle name="Normal 56 3 3 3 5" xfId="18519" xr:uid="{00000000-0005-0000-0000-0000186B0000}"/>
    <cellStyle name="Normal 56 3 3 4" xfId="5070" xr:uid="{00000000-0005-0000-0000-0000196B0000}"/>
    <cellStyle name="Normal 56 3 3 4 2" xfId="15122" xr:uid="{00000000-0005-0000-0000-00001A6B0000}"/>
    <cellStyle name="Normal 56 3 3 4 2 2" xfId="45453" xr:uid="{00000000-0005-0000-0000-00001B6B0000}"/>
    <cellStyle name="Normal 56 3 3 4 2 3" xfId="30220" xr:uid="{00000000-0005-0000-0000-00001C6B0000}"/>
    <cellStyle name="Normal 56 3 3 4 3" xfId="10102" xr:uid="{00000000-0005-0000-0000-00001D6B0000}"/>
    <cellStyle name="Normal 56 3 3 4 3 2" xfId="40436" xr:uid="{00000000-0005-0000-0000-00001E6B0000}"/>
    <cellStyle name="Normal 56 3 3 4 3 3" xfId="25203" xr:uid="{00000000-0005-0000-0000-00001F6B0000}"/>
    <cellStyle name="Normal 56 3 3 4 4" xfId="35423" xr:uid="{00000000-0005-0000-0000-0000206B0000}"/>
    <cellStyle name="Normal 56 3 3 4 5" xfId="20190" xr:uid="{00000000-0005-0000-0000-0000216B0000}"/>
    <cellStyle name="Normal 56 3 3 5" xfId="11780" xr:uid="{00000000-0005-0000-0000-0000226B0000}"/>
    <cellStyle name="Normal 56 3 3 5 2" xfId="42111" xr:uid="{00000000-0005-0000-0000-0000236B0000}"/>
    <cellStyle name="Normal 56 3 3 5 3" xfId="26878" xr:uid="{00000000-0005-0000-0000-0000246B0000}"/>
    <cellStyle name="Normal 56 3 3 6" xfId="6759" xr:uid="{00000000-0005-0000-0000-0000256B0000}"/>
    <cellStyle name="Normal 56 3 3 6 2" xfId="37094" xr:uid="{00000000-0005-0000-0000-0000266B0000}"/>
    <cellStyle name="Normal 56 3 3 6 3" xfId="21861" xr:uid="{00000000-0005-0000-0000-0000276B0000}"/>
    <cellStyle name="Normal 56 3 3 7" xfId="32082" xr:uid="{00000000-0005-0000-0000-0000286B0000}"/>
    <cellStyle name="Normal 56 3 3 8" xfId="16848" xr:uid="{00000000-0005-0000-0000-0000296B0000}"/>
    <cellStyle name="Normal 56 3 4" xfId="2106" xr:uid="{00000000-0005-0000-0000-00002A6B0000}"/>
    <cellStyle name="Normal 56 3 4 2" xfId="3796" xr:uid="{00000000-0005-0000-0000-00002B6B0000}"/>
    <cellStyle name="Normal 56 3 4 2 2" xfId="13869" xr:uid="{00000000-0005-0000-0000-00002C6B0000}"/>
    <cellStyle name="Normal 56 3 4 2 2 2" xfId="44200" xr:uid="{00000000-0005-0000-0000-00002D6B0000}"/>
    <cellStyle name="Normal 56 3 4 2 2 3" xfId="28967" xr:uid="{00000000-0005-0000-0000-00002E6B0000}"/>
    <cellStyle name="Normal 56 3 4 2 3" xfId="8849" xr:uid="{00000000-0005-0000-0000-00002F6B0000}"/>
    <cellStyle name="Normal 56 3 4 2 3 2" xfId="39183" xr:uid="{00000000-0005-0000-0000-0000306B0000}"/>
    <cellStyle name="Normal 56 3 4 2 3 3" xfId="23950" xr:uid="{00000000-0005-0000-0000-0000316B0000}"/>
    <cellStyle name="Normal 56 3 4 2 4" xfId="34170" xr:uid="{00000000-0005-0000-0000-0000326B0000}"/>
    <cellStyle name="Normal 56 3 4 2 5" xfId="18937" xr:uid="{00000000-0005-0000-0000-0000336B0000}"/>
    <cellStyle name="Normal 56 3 4 3" xfId="5488" xr:uid="{00000000-0005-0000-0000-0000346B0000}"/>
    <cellStyle name="Normal 56 3 4 3 2" xfId="15540" xr:uid="{00000000-0005-0000-0000-0000356B0000}"/>
    <cellStyle name="Normal 56 3 4 3 2 2" xfId="45871" xr:uid="{00000000-0005-0000-0000-0000366B0000}"/>
    <cellStyle name="Normal 56 3 4 3 2 3" xfId="30638" xr:uid="{00000000-0005-0000-0000-0000376B0000}"/>
    <cellStyle name="Normal 56 3 4 3 3" xfId="10520" xr:uid="{00000000-0005-0000-0000-0000386B0000}"/>
    <cellStyle name="Normal 56 3 4 3 3 2" xfId="40854" xr:uid="{00000000-0005-0000-0000-0000396B0000}"/>
    <cellStyle name="Normal 56 3 4 3 3 3" xfId="25621" xr:uid="{00000000-0005-0000-0000-00003A6B0000}"/>
    <cellStyle name="Normal 56 3 4 3 4" xfId="35841" xr:uid="{00000000-0005-0000-0000-00003B6B0000}"/>
    <cellStyle name="Normal 56 3 4 3 5" xfId="20608" xr:uid="{00000000-0005-0000-0000-00003C6B0000}"/>
    <cellStyle name="Normal 56 3 4 4" xfId="12198" xr:uid="{00000000-0005-0000-0000-00003D6B0000}"/>
    <cellStyle name="Normal 56 3 4 4 2" xfId="42529" xr:uid="{00000000-0005-0000-0000-00003E6B0000}"/>
    <cellStyle name="Normal 56 3 4 4 3" xfId="27296" xr:uid="{00000000-0005-0000-0000-00003F6B0000}"/>
    <cellStyle name="Normal 56 3 4 5" xfId="7177" xr:uid="{00000000-0005-0000-0000-0000406B0000}"/>
    <cellStyle name="Normal 56 3 4 5 2" xfId="37512" xr:uid="{00000000-0005-0000-0000-0000416B0000}"/>
    <cellStyle name="Normal 56 3 4 5 3" xfId="22279" xr:uid="{00000000-0005-0000-0000-0000426B0000}"/>
    <cellStyle name="Normal 56 3 4 6" xfId="32500" xr:uid="{00000000-0005-0000-0000-0000436B0000}"/>
    <cellStyle name="Normal 56 3 4 7" xfId="17266" xr:uid="{00000000-0005-0000-0000-0000446B0000}"/>
    <cellStyle name="Normal 56 3 5" xfId="2959" xr:uid="{00000000-0005-0000-0000-0000456B0000}"/>
    <cellStyle name="Normal 56 3 5 2" xfId="13033" xr:uid="{00000000-0005-0000-0000-0000466B0000}"/>
    <cellStyle name="Normal 56 3 5 2 2" xfId="43364" xr:uid="{00000000-0005-0000-0000-0000476B0000}"/>
    <cellStyle name="Normal 56 3 5 2 3" xfId="28131" xr:uid="{00000000-0005-0000-0000-0000486B0000}"/>
    <cellStyle name="Normal 56 3 5 3" xfId="8013" xr:uid="{00000000-0005-0000-0000-0000496B0000}"/>
    <cellStyle name="Normal 56 3 5 3 2" xfId="38347" xr:uid="{00000000-0005-0000-0000-00004A6B0000}"/>
    <cellStyle name="Normal 56 3 5 3 3" xfId="23114" xr:uid="{00000000-0005-0000-0000-00004B6B0000}"/>
    <cellStyle name="Normal 56 3 5 4" xfId="33334" xr:uid="{00000000-0005-0000-0000-00004C6B0000}"/>
    <cellStyle name="Normal 56 3 5 5" xfId="18101" xr:uid="{00000000-0005-0000-0000-00004D6B0000}"/>
    <cellStyle name="Normal 56 3 6" xfId="4652" xr:uid="{00000000-0005-0000-0000-00004E6B0000}"/>
    <cellStyle name="Normal 56 3 6 2" xfId="14704" xr:uid="{00000000-0005-0000-0000-00004F6B0000}"/>
    <cellStyle name="Normal 56 3 6 2 2" xfId="45035" xr:uid="{00000000-0005-0000-0000-0000506B0000}"/>
    <cellStyle name="Normal 56 3 6 2 3" xfId="29802" xr:uid="{00000000-0005-0000-0000-0000516B0000}"/>
    <cellStyle name="Normal 56 3 6 3" xfId="9684" xr:uid="{00000000-0005-0000-0000-0000526B0000}"/>
    <cellStyle name="Normal 56 3 6 3 2" xfId="40018" xr:uid="{00000000-0005-0000-0000-0000536B0000}"/>
    <cellStyle name="Normal 56 3 6 3 3" xfId="24785" xr:uid="{00000000-0005-0000-0000-0000546B0000}"/>
    <cellStyle name="Normal 56 3 6 4" xfId="35005" xr:uid="{00000000-0005-0000-0000-0000556B0000}"/>
    <cellStyle name="Normal 56 3 6 5" xfId="19772" xr:uid="{00000000-0005-0000-0000-0000566B0000}"/>
    <cellStyle name="Normal 56 3 7" xfId="11362" xr:uid="{00000000-0005-0000-0000-0000576B0000}"/>
    <cellStyle name="Normal 56 3 7 2" xfId="41693" xr:uid="{00000000-0005-0000-0000-0000586B0000}"/>
    <cellStyle name="Normal 56 3 7 3" xfId="26460" xr:uid="{00000000-0005-0000-0000-0000596B0000}"/>
    <cellStyle name="Normal 56 3 8" xfId="6341" xr:uid="{00000000-0005-0000-0000-00005A6B0000}"/>
    <cellStyle name="Normal 56 3 8 2" xfId="36676" xr:uid="{00000000-0005-0000-0000-00005B6B0000}"/>
    <cellStyle name="Normal 56 3 8 3" xfId="21443" xr:uid="{00000000-0005-0000-0000-00005C6B0000}"/>
    <cellStyle name="Normal 56 3 9" xfId="31665" xr:uid="{00000000-0005-0000-0000-00005D6B0000}"/>
    <cellStyle name="Normal 56 4" xfId="1366" xr:uid="{00000000-0005-0000-0000-00005E6B0000}"/>
    <cellStyle name="Normal 56 4 2" xfId="1789" xr:uid="{00000000-0005-0000-0000-00005F6B0000}"/>
    <cellStyle name="Normal 56 4 2 2" xfId="2628" xr:uid="{00000000-0005-0000-0000-0000606B0000}"/>
    <cellStyle name="Normal 56 4 2 2 2" xfId="4318" xr:uid="{00000000-0005-0000-0000-0000616B0000}"/>
    <cellStyle name="Normal 56 4 2 2 2 2" xfId="14391" xr:uid="{00000000-0005-0000-0000-0000626B0000}"/>
    <cellStyle name="Normal 56 4 2 2 2 2 2" xfId="44722" xr:uid="{00000000-0005-0000-0000-0000636B0000}"/>
    <cellStyle name="Normal 56 4 2 2 2 2 3" xfId="29489" xr:uid="{00000000-0005-0000-0000-0000646B0000}"/>
    <cellStyle name="Normal 56 4 2 2 2 3" xfId="9371" xr:uid="{00000000-0005-0000-0000-0000656B0000}"/>
    <cellStyle name="Normal 56 4 2 2 2 3 2" xfId="39705" xr:uid="{00000000-0005-0000-0000-0000666B0000}"/>
    <cellStyle name="Normal 56 4 2 2 2 3 3" xfId="24472" xr:uid="{00000000-0005-0000-0000-0000676B0000}"/>
    <cellStyle name="Normal 56 4 2 2 2 4" xfId="34692" xr:uid="{00000000-0005-0000-0000-0000686B0000}"/>
    <cellStyle name="Normal 56 4 2 2 2 5" xfId="19459" xr:uid="{00000000-0005-0000-0000-0000696B0000}"/>
    <cellStyle name="Normal 56 4 2 2 3" xfId="6010" xr:uid="{00000000-0005-0000-0000-00006A6B0000}"/>
    <cellStyle name="Normal 56 4 2 2 3 2" xfId="16062" xr:uid="{00000000-0005-0000-0000-00006B6B0000}"/>
    <cellStyle name="Normal 56 4 2 2 3 2 2" xfId="46393" xr:uid="{00000000-0005-0000-0000-00006C6B0000}"/>
    <cellStyle name="Normal 56 4 2 2 3 2 3" xfId="31160" xr:uid="{00000000-0005-0000-0000-00006D6B0000}"/>
    <cellStyle name="Normal 56 4 2 2 3 3" xfId="11042" xr:uid="{00000000-0005-0000-0000-00006E6B0000}"/>
    <cellStyle name="Normal 56 4 2 2 3 3 2" xfId="41376" xr:uid="{00000000-0005-0000-0000-00006F6B0000}"/>
    <cellStyle name="Normal 56 4 2 2 3 3 3" xfId="26143" xr:uid="{00000000-0005-0000-0000-0000706B0000}"/>
    <cellStyle name="Normal 56 4 2 2 3 4" xfId="36363" xr:uid="{00000000-0005-0000-0000-0000716B0000}"/>
    <cellStyle name="Normal 56 4 2 2 3 5" xfId="21130" xr:uid="{00000000-0005-0000-0000-0000726B0000}"/>
    <cellStyle name="Normal 56 4 2 2 4" xfId="12720" xr:uid="{00000000-0005-0000-0000-0000736B0000}"/>
    <cellStyle name="Normal 56 4 2 2 4 2" xfId="43051" xr:uid="{00000000-0005-0000-0000-0000746B0000}"/>
    <cellStyle name="Normal 56 4 2 2 4 3" xfId="27818" xr:uid="{00000000-0005-0000-0000-0000756B0000}"/>
    <cellStyle name="Normal 56 4 2 2 5" xfId="7699" xr:uid="{00000000-0005-0000-0000-0000766B0000}"/>
    <cellStyle name="Normal 56 4 2 2 5 2" xfId="38034" xr:uid="{00000000-0005-0000-0000-0000776B0000}"/>
    <cellStyle name="Normal 56 4 2 2 5 3" xfId="22801" xr:uid="{00000000-0005-0000-0000-0000786B0000}"/>
    <cellStyle name="Normal 56 4 2 2 6" xfId="33022" xr:uid="{00000000-0005-0000-0000-0000796B0000}"/>
    <cellStyle name="Normal 56 4 2 2 7" xfId="17788" xr:uid="{00000000-0005-0000-0000-00007A6B0000}"/>
    <cellStyle name="Normal 56 4 2 3" xfId="3481" xr:uid="{00000000-0005-0000-0000-00007B6B0000}"/>
    <cellStyle name="Normal 56 4 2 3 2" xfId="13555" xr:uid="{00000000-0005-0000-0000-00007C6B0000}"/>
    <cellStyle name="Normal 56 4 2 3 2 2" xfId="43886" xr:uid="{00000000-0005-0000-0000-00007D6B0000}"/>
    <cellStyle name="Normal 56 4 2 3 2 3" xfId="28653" xr:uid="{00000000-0005-0000-0000-00007E6B0000}"/>
    <cellStyle name="Normal 56 4 2 3 3" xfId="8535" xr:uid="{00000000-0005-0000-0000-00007F6B0000}"/>
    <cellStyle name="Normal 56 4 2 3 3 2" xfId="38869" xr:uid="{00000000-0005-0000-0000-0000806B0000}"/>
    <cellStyle name="Normal 56 4 2 3 3 3" xfId="23636" xr:uid="{00000000-0005-0000-0000-0000816B0000}"/>
    <cellStyle name="Normal 56 4 2 3 4" xfId="33856" xr:uid="{00000000-0005-0000-0000-0000826B0000}"/>
    <cellStyle name="Normal 56 4 2 3 5" xfId="18623" xr:uid="{00000000-0005-0000-0000-0000836B0000}"/>
    <cellStyle name="Normal 56 4 2 4" xfId="5174" xr:uid="{00000000-0005-0000-0000-0000846B0000}"/>
    <cellStyle name="Normal 56 4 2 4 2" xfId="15226" xr:uid="{00000000-0005-0000-0000-0000856B0000}"/>
    <cellStyle name="Normal 56 4 2 4 2 2" xfId="45557" xr:uid="{00000000-0005-0000-0000-0000866B0000}"/>
    <cellStyle name="Normal 56 4 2 4 2 3" xfId="30324" xr:uid="{00000000-0005-0000-0000-0000876B0000}"/>
    <cellStyle name="Normal 56 4 2 4 3" xfId="10206" xr:uid="{00000000-0005-0000-0000-0000886B0000}"/>
    <cellStyle name="Normal 56 4 2 4 3 2" xfId="40540" xr:uid="{00000000-0005-0000-0000-0000896B0000}"/>
    <cellStyle name="Normal 56 4 2 4 3 3" xfId="25307" xr:uid="{00000000-0005-0000-0000-00008A6B0000}"/>
    <cellStyle name="Normal 56 4 2 4 4" xfId="35527" xr:uid="{00000000-0005-0000-0000-00008B6B0000}"/>
    <cellStyle name="Normal 56 4 2 4 5" xfId="20294" xr:uid="{00000000-0005-0000-0000-00008C6B0000}"/>
    <cellStyle name="Normal 56 4 2 5" xfId="11884" xr:uid="{00000000-0005-0000-0000-00008D6B0000}"/>
    <cellStyle name="Normal 56 4 2 5 2" xfId="42215" xr:uid="{00000000-0005-0000-0000-00008E6B0000}"/>
    <cellStyle name="Normal 56 4 2 5 3" xfId="26982" xr:uid="{00000000-0005-0000-0000-00008F6B0000}"/>
    <cellStyle name="Normal 56 4 2 6" xfId="6863" xr:uid="{00000000-0005-0000-0000-0000906B0000}"/>
    <cellStyle name="Normal 56 4 2 6 2" xfId="37198" xr:uid="{00000000-0005-0000-0000-0000916B0000}"/>
    <cellStyle name="Normal 56 4 2 6 3" xfId="21965" xr:uid="{00000000-0005-0000-0000-0000926B0000}"/>
    <cellStyle name="Normal 56 4 2 7" xfId="32186" xr:uid="{00000000-0005-0000-0000-0000936B0000}"/>
    <cellStyle name="Normal 56 4 2 8" xfId="16952" xr:uid="{00000000-0005-0000-0000-0000946B0000}"/>
    <cellStyle name="Normal 56 4 3" xfId="2210" xr:uid="{00000000-0005-0000-0000-0000956B0000}"/>
    <cellStyle name="Normal 56 4 3 2" xfId="3900" xr:uid="{00000000-0005-0000-0000-0000966B0000}"/>
    <cellStyle name="Normal 56 4 3 2 2" xfId="13973" xr:uid="{00000000-0005-0000-0000-0000976B0000}"/>
    <cellStyle name="Normal 56 4 3 2 2 2" xfId="44304" xr:uid="{00000000-0005-0000-0000-0000986B0000}"/>
    <cellStyle name="Normal 56 4 3 2 2 3" xfId="29071" xr:uid="{00000000-0005-0000-0000-0000996B0000}"/>
    <cellStyle name="Normal 56 4 3 2 3" xfId="8953" xr:uid="{00000000-0005-0000-0000-00009A6B0000}"/>
    <cellStyle name="Normal 56 4 3 2 3 2" xfId="39287" xr:uid="{00000000-0005-0000-0000-00009B6B0000}"/>
    <cellStyle name="Normal 56 4 3 2 3 3" xfId="24054" xr:uid="{00000000-0005-0000-0000-00009C6B0000}"/>
    <cellStyle name="Normal 56 4 3 2 4" xfId="34274" xr:uid="{00000000-0005-0000-0000-00009D6B0000}"/>
    <cellStyle name="Normal 56 4 3 2 5" xfId="19041" xr:uid="{00000000-0005-0000-0000-00009E6B0000}"/>
    <cellStyle name="Normal 56 4 3 3" xfId="5592" xr:uid="{00000000-0005-0000-0000-00009F6B0000}"/>
    <cellStyle name="Normal 56 4 3 3 2" xfId="15644" xr:uid="{00000000-0005-0000-0000-0000A06B0000}"/>
    <cellStyle name="Normal 56 4 3 3 2 2" xfId="45975" xr:uid="{00000000-0005-0000-0000-0000A16B0000}"/>
    <cellStyle name="Normal 56 4 3 3 2 3" xfId="30742" xr:uid="{00000000-0005-0000-0000-0000A26B0000}"/>
    <cellStyle name="Normal 56 4 3 3 3" xfId="10624" xr:uid="{00000000-0005-0000-0000-0000A36B0000}"/>
    <cellStyle name="Normal 56 4 3 3 3 2" xfId="40958" xr:uid="{00000000-0005-0000-0000-0000A46B0000}"/>
    <cellStyle name="Normal 56 4 3 3 3 3" xfId="25725" xr:uid="{00000000-0005-0000-0000-0000A56B0000}"/>
    <cellStyle name="Normal 56 4 3 3 4" xfId="35945" xr:uid="{00000000-0005-0000-0000-0000A66B0000}"/>
    <cellStyle name="Normal 56 4 3 3 5" xfId="20712" xr:uid="{00000000-0005-0000-0000-0000A76B0000}"/>
    <cellStyle name="Normal 56 4 3 4" xfId="12302" xr:uid="{00000000-0005-0000-0000-0000A86B0000}"/>
    <cellStyle name="Normal 56 4 3 4 2" xfId="42633" xr:uid="{00000000-0005-0000-0000-0000A96B0000}"/>
    <cellStyle name="Normal 56 4 3 4 3" xfId="27400" xr:uid="{00000000-0005-0000-0000-0000AA6B0000}"/>
    <cellStyle name="Normal 56 4 3 5" xfId="7281" xr:uid="{00000000-0005-0000-0000-0000AB6B0000}"/>
    <cellStyle name="Normal 56 4 3 5 2" xfId="37616" xr:uid="{00000000-0005-0000-0000-0000AC6B0000}"/>
    <cellStyle name="Normal 56 4 3 5 3" xfId="22383" xr:uid="{00000000-0005-0000-0000-0000AD6B0000}"/>
    <cellStyle name="Normal 56 4 3 6" xfId="32604" xr:uid="{00000000-0005-0000-0000-0000AE6B0000}"/>
    <cellStyle name="Normal 56 4 3 7" xfId="17370" xr:uid="{00000000-0005-0000-0000-0000AF6B0000}"/>
    <cellStyle name="Normal 56 4 4" xfId="3063" xr:uid="{00000000-0005-0000-0000-0000B06B0000}"/>
    <cellStyle name="Normal 56 4 4 2" xfId="13137" xr:uid="{00000000-0005-0000-0000-0000B16B0000}"/>
    <cellStyle name="Normal 56 4 4 2 2" xfId="43468" xr:uid="{00000000-0005-0000-0000-0000B26B0000}"/>
    <cellStyle name="Normal 56 4 4 2 3" xfId="28235" xr:uid="{00000000-0005-0000-0000-0000B36B0000}"/>
    <cellStyle name="Normal 56 4 4 3" xfId="8117" xr:uid="{00000000-0005-0000-0000-0000B46B0000}"/>
    <cellStyle name="Normal 56 4 4 3 2" xfId="38451" xr:uid="{00000000-0005-0000-0000-0000B56B0000}"/>
    <cellStyle name="Normal 56 4 4 3 3" xfId="23218" xr:uid="{00000000-0005-0000-0000-0000B66B0000}"/>
    <cellStyle name="Normal 56 4 4 4" xfId="33438" xr:uid="{00000000-0005-0000-0000-0000B76B0000}"/>
    <cellStyle name="Normal 56 4 4 5" xfId="18205" xr:uid="{00000000-0005-0000-0000-0000B86B0000}"/>
    <cellStyle name="Normal 56 4 5" xfId="4756" xr:uid="{00000000-0005-0000-0000-0000B96B0000}"/>
    <cellStyle name="Normal 56 4 5 2" xfId="14808" xr:uid="{00000000-0005-0000-0000-0000BA6B0000}"/>
    <cellStyle name="Normal 56 4 5 2 2" xfId="45139" xr:uid="{00000000-0005-0000-0000-0000BB6B0000}"/>
    <cellStyle name="Normal 56 4 5 2 3" xfId="29906" xr:uid="{00000000-0005-0000-0000-0000BC6B0000}"/>
    <cellStyle name="Normal 56 4 5 3" xfId="9788" xr:uid="{00000000-0005-0000-0000-0000BD6B0000}"/>
    <cellStyle name="Normal 56 4 5 3 2" xfId="40122" xr:uid="{00000000-0005-0000-0000-0000BE6B0000}"/>
    <cellStyle name="Normal 56 4 5 3 3" xfId="24889" xr:uid="{00000000-0005-0000-0000-0000BF6B0000}"/>
    <cellStyle name="Normal 56 4 5 4" xfId="35109" xr:uid="{00000000-0005-0000-0000-0000C06B0000}"/>
    <cellStyle name="Normal 56 4 5 5" xfId="19876" xr:uid="{00000000-0005-0000-0000-0000C16B0000}"/>
    <cellStyle name="Normal 56 4 6" xfId="11466" xr:uid="{00000000-0005-0000-0000-0000C26B0000}"/>
    <cellStyle name="Normal 56 4 6 2" xfId="41797" xr:uid="{00000000-0005-0000-0000-0000C36B0000}"/>
    <cellStyle name="Normal 56 4 6 3" xfId="26564" xr:uid="{00000000-0005-0000-0000-0000C46B0000}"/>
    <cellStyle name="Normal 56 4 7" xfId="6445" xr:uid="{00000000-0005-0000-0000-0000C56B0000}"/>
    <cellStyle name="Normal 56 4 7 2" xfId="36780" xr:uid="{00000000-0005-0000-0000-0000C66B0000}"/>
    <cellStyle name="Normal 56 4 7 3" xfId="21547" xr:uid="{00000000-0005-0000-0000-0000C76B0000}"/>
    <cellStyle name="Normal 56 4 8" xfId="31768" xr:uid="{00000000-0005-0000-0000-0000C86B0000}"/>
    <cellStyle name="Normal 56 4 9" xfId="16534" xr:uid="{00000000-0005-0000-0000-0000C96B0000}"/>
    <cellStyle name="Normal 56 5" xfId="1579" xr:uid="{00000000-0005-0000-0000-0000CA6B0000}"/>
    <cellStyle name="Normal 56 5 2" xfId="2420" xr:uid="{00000000-0005-0000-0000-0000CB6B0000}"/>
    <cellStyle name="Normal 56 5 2 2" xfId="4110" xr:uid="{00000000-0005-0000-0000-0000CC6B0000}"/>
    <cellStyle name="Normal 56 5 2 2 2" xfId="14183" xr:uid="{00000000-0005-0000-0000-0000CD6B0000}"/>
    <cellStyle name="Normal 56 5 2 2 2 2" xfId="44514" xr:uid="{00000000-0005-0000-0000-0000CE6B0000}"/>
    <cellStyle name="Normal 56 5 2 2 2 3" xfId="29281" xr:uid="{00000000-0005-0000-0000-0000CF6B0000}"/>
    <cellStyle name="Normal 56 5 2 2 3" xfId="9163" xr:uid="{00000000-0005-0000-0000-0000D06B0000}"/>
    <cellStyle name="Normal 56 5 2 2 3 2" xfId="39497" xr:uid="{00000000-0005-0000-0000-0000D16B0000}"/>
    <cellStyle name="Normal 56 5 2 2 3 3" xfId="24264" xr:uid="{00000000-0005-0000-0000-0000D26B0000}"/>
    <cellStyle name="Normal 56 5 2 2 4" xfId="34484" xr:uid="{00000000-0005-0000-0000-0000D36B0000}"/>
    <cellStyle name="Normal 56 5 2 2 5" xfId="19251" xr:uid="{00000000-0005-0000-0000-0000D46B0000}"/>
    <cellStyle name="Normal 56 5 2 3" xfId="5802" xr:uid="{00000000-0005-0000-0000-0000D56B0000}"/>
    <cellStyle name="Normal 56 5 2 3 2" xfId="15854" xr:uid="{00000000-0005-0000-0000-0000D66B0000}"/>
    <cellStyle name="Normal 56 5 2 3 2 2" xfId="46185" xr:uid="{00000000-0005-0000-0000-0000D76B0000}"/>
    <cellStyle name="Normal 56 5 2 3 2 3" xfId="30952" xr:uid="{00000000-0005-0000-0000-0000D86B0000}"/>
    <cellStyle name="Normal 56 5 2 3 3" xfId="10834" xr:uid="{00000000-0005-0000-0000-0000D96B0000}"/>
    <cellStyle name="Normal 56 5 2 3 3 2" xfId="41168" xr:uid="{00000000-0005-0000-0000-0000DA6B0000}"/>
    <cellStyle name="Normal 56 5 2 3 3 3" xfId="25935" xr:uid="{00000000-0005-0000-0000-0000DB6B0000}"/>
    <cellStyle name="Normal 56 5 2 3 4" xfId="36155" xr:uid="{00000000-0005-0000-0000-0000DC6B0000}"/>
    <cellStyle name="Normal 56 5 2 3 5" xfId="20922" xr:uid="{00000000-0005-0000-0000-0000DD6B0000}"/>
    <cellStyle name="Normal 56 5 2 4" xfId="12512" xr:uid="{00000000-0005-0000-0000-0000DE6B0000}"/>
    <cellStyle name="Normal 56 5 2 4 2" xfId="42843" xr:uid="{00000000-0005-0000-0000-0000DF6B0000}"/>
    <cellStyle name="Normal 56 5 2 4 3" xfId="27610" xr:uid="{00000000-0005-0000-0000-0000E06B0000}"/>
    <cellStyle name="Normal 56 5 2 5" xfId="7491" xr:uid="{00000000-0005-0000-0000-0000E16B0000}"/>
    <cellStyle name="Normal 56 5 2 5 2" xfId="37826" xr:uid="{00000000-0005-0000-0000-0000E26B0000}"/>
    <cellStyle name="Normal 56 5 2 5 3" xfId="22593" xr:uid="{00000000-0005-0000-0000-0000E36B0000}"/>
    <cellStyle name="Normal 56 5 2 6" xfId="32814" xr:uid="{00000000-0005-0000-0000-0000E46B0000}"/>
    <cellStyle name="Normal 56 5 2 7" xfId="17580" xr:uid="{00000000-0005-0000-0000-0000E56B0000}"/>
    <cellStyle name="Normal 56 5 3" xfId="3273" xr:uid="{00000000-0005-0000-0000-0000E66B0000}"/>
    <cellStyle name="Normal 56 5 3 2" xfId="13347" xr:uid="{00000000-0005-0000-0000-0000E76B0000}"/>
    <cellStyle name="Normal 56 5 3 2 2" xfId="43678" xr:uid="{00000000-0005-0000-0000-0000E86B0000}"/>
    <cellStyle name="Normal 56 5 3 2 3" xfId="28445" xr:uid="{00000000-0005-0000-0000-0000E96B0000}"/>
    <cellStyle name="Normal 56 5 3 3" xfId="8327" xr:uid="{00000000-0005-0000-0000-0000EA6B0000}"/>
    <cellStyle name="Normal 56 5 3 3 2" xfId="38661" xr:uid="{00000000-0005-0000-0000-0000EB6B0000}"/>
    <cellStyle name="Normal 56 5 3 3 3" xfId="23428" xr:uid="{00000000-0005-0000-0000-0000EC6B0000}"/>
    <cellStyle name="Normal 56 5 3 4" xfId="33648" xr:uid="{00000000-0005-0000-0000-0000ED6B0000}"/>
    <cellStyle name="Normal 56 5 3 5" xfId="18415" xr:uid="{00000000-0005-0000-0000-0000EE6B0000}"/>
    <cellStyle name="Normal 56 5 4" xfId="4966" xr:uid="{00000000-0005-0000-0000-0000EF6B0000}"/>
    <cellStyle name="Normal 56 5 4 2" xfId="15018" xr:uid="{00000000-0005-0000-0000-0000F06B0000}"/>
    <cellStyle name="Normal 56 5 4 2 2" xfId="45349" xr:uid="{00000000-0005-0000-0000-0000F16B0000}"/>
    <cellStyle name="Normal 56 5 4 2 3" xfId="30116" xr:uid="{00000000-0005-0000-0000-0000F26B0000}"/>
    <cellStyle name="Normal 56 5 4 3" xfId="9998" xr:uid="{00000000-0005-0000-0000-0000F36B0000}"/>
    <cellStyle name="Normal 56 5 4 3 2" xfId="40332" xr:uid="{00000000-0005-0000-0000-0000F46B0000}"/>
    <cellStyle name="Normal 56 5 4 3 3" xfId="25099" xr:uid="{00000000-0005-0000-0000-0000F56B0000}"/>
    <cellStyle name="Normal 56 5 4 4" xfId="35319" xr:uid="{00000000-0005-0000-0000-0000F66B0000}"/>
    <cellStyle name="Normal 56 5 4 5" xfId="20086" xr:uid="{00000000-0005-0000-0000-0000F76B0000}"/>
    <cellStyle name="Normal 56 5 5" xfId="11676" xr:uid="{00000000-0005-0000-0000-0000F86B0000}"/>
    <cellStyle name="Normal 56 5 5 2" xfId="42007" xr:uid="{00000000-0005-0000-0000-0000F96B0000}"/>
    <cellStyle name="Normal 56 5 5 3" xfId="26774" xr:uid="{00000000-0005-0000-0000-0000FA6B0000}"/>
    <cellStyle name="Normal 56 5 6" xfId="6655" xr:uid="{00000000-0005-0000-0000-0000FB6B0000}"/>
    <cellStyle name="Normal 56 5 6 2" xfId="36990" xr:uid="{00000000-0005-0000-0000-0000FC6B0000}"/>
    <cellStyle name="Normal 56 5 6 3" xfId="21757" xr:uid="{00000000-0005-0000-0000-0000FD6B0000}"/>
    <cellStyle name="Normal 56 5 7" xfId="31978" xr:uid="{00000000-0005-0000-0000-0000FE6B0000}"/>
    <cellStyle name="Normal 56 5 8" xfId="16744" xr:uid="{00000000-0005-0000-0000-0000FF6B0000}"/>
    <cellStyle name="Normal 56 6" xfId="2000" xr:uid="{00000000-0005-0000-0000-0000006C0000}"/>
    <cellStyle name="Normal 56 6 2" xfId="3692" xr:uid="{00000000-0005-0000-0000-0000016C0000}"/>
    <cellStyle name="Normal 56 6 2 2" xfId="13765" xr:uid="{00000000-0005-0000-0000-0000026C0000}"/>
    <cellStyle name="Normal 56 6 2 2 2" xfId="44096" xr:uid="{00000000-0005-0000-0000-0000036C0000}"/>
    <cellStyle name="Normal 56 6 2 2 3" xfId="28863" xr:uid="{00000000-0005-0000-0000-0000046C0000}"/>
    <cellStyle name="Normal 56 6 2 3" xfId="8745" xr:uid="{00000000-0005-0000-0000-0000056C0000}"/>
    <cellStyle name="Normal 56 6 2 3 2" xfId="39079" xr:uid="{00000000-0005-0000-0000-0000066C0000}"/>
    <cellStyle name="Normal 56 6 2 3 3" xfId="23846" xr:uid="{00000000-0005-0000-0000-0000076C0000}"/>
    <cellStyle name="Normal 56 6 2 4" xfId="34066" xr:uid="{00000000-0005-0000-0000-0000086C0000}"/>
    <cellStyle name="Normal 56 6 2 5" xfId="18833" xr:uid="{00000000-0005-0000-0000-0000096C0000}"/>
    <cellStyle name="Normal 56 6 3" xfId="5384" xr:uid="{00000000-0005-0000-0000-00000A6C0000}"/>
    <cellStyle name="Normal 56 6 3 2" xfId="15436" xr:uid="{00000000-0005-0000-0000-00000B6C0000}"/>
    <cellStyle name="Normal 56 6 3 2 2" xfId="45767" xr:uid="{00000000-0005-0000-0000-00000C6C0000}"/>
    <cellStyle name="Normal 56 6 3 2 3" xfId="30534" xr:uid="{00000000-0005-0000-0000-00000D6C0000}"/>
    <cellStyle name="Normal 56 6 3 3" xfId="10416" xr:uid="{00000000-0005-0000-0000-00000E6C0000}"/>
    <cellStyle name="Normal 56 6 3 3 2" xfId="40750" xr:uid="{00000000-0005-0000-0000-00000F6C0000}"/>
    <cellStyle name="Normal 56 6 3 3 3" xfId="25517" xr:uid="{00000000-0005-0000-0000-0000106C0000}"/>
    <cellStyle name="Normal 56 6 3 4" xfId="35737" xr:uid="{00000000-0005-0000-0000-0000116C0000}"/>
    <cellStyle name="Normal 56 6 3 5" xfId="20504" xr:uid="{00000000-0005-0000-0000-0000126C0000}"/>
    <cellStyle name="Normal 56 6 4" xfId="12094" xr:uid="{00000000-0005-0000-0000-0000136C0000}"/>
    <cellStyle name="Normal 56 6 4 2" xfId="42425" xr:uid="{00000000-0005-0000-0000-0000146C0000}"/>
    <cellStyle name="Normal 56 6 4 3" xfId="27192" xr:uid="{00000000-0005-0000-0000-0000156C0000}"/>
    <cellStyle name="Normal 56 6 5" xfId="7073" xr:uid="{00000000-0005-0000-0000-0000166C0000}"/>
    <cellStyle name="Normal 56 6 5 2" xfId="37408" xr:uid="{00000000-0005-0000-0000-0000176C0000}"/>
    <cellStyle name="Normal 56 6 5 3" xfId="22175" xr:uid="{00000000-0005-0000-0000-0000186C0000}"/>
    <cellStyle name="Normal 56 6 6" xfId="32396" xr:uid="{00000000-0005-0000-0000-0000196C0000}"/>
    <cellStyle name="Normal 56 6 7" xfId="17162" xr:uid="{00000000-0005-0000-0000-00001A6C0000}"/>
    <cellStyle name="Normal 56 7" xfId="2851" xr:uid="{00000000-0005-0000-0000-00001B6C0000}"/>
    <cellStyle name="Normal 56 7 2" xfId="12929" xr:uid="{00000000-0005-0000-0000-00001C6C0000}"/>
    <cellStyle name="Normal 56 7 2 2" xfId="43260" xr:uid="{00000000-0005-0000-0000-00001D6C0000}"/>
    <cellStyle name="Normal 56 7 2 3" xfId="28027" xr:uid="{00000000-0005-0000-0000-00001E6C0000}"/>
    <cellStyle name="Normal 56 7 3" xfId="7909" xr:uid="{00000000-0005-0000-0000-00001F6C0000}"/>
    <cellStyle name="Normal 56 7 3 2" xfId="38243" xr:uid="{00000000-0005-0000-0000-0000206C0000}"/>
    <cellStyle name="Normal 56 7 3 3" xfId="23010" xr:uid="{00000000-0005-0000-0000-0000216C0000}"/>
    <cellStyle name="Normal 56 7 4" xfId="33230" xr:uid="{00000000-0005-0000-0000-0000226C0000}"/>
    <cellStyle name="Normal 56 7 5" xfId="17997" xr:uid="{00000000-0005-0000-0000-0000236C0000}"/>
    <cellStyle name="Normal 56 8" xfId="4545" xr:uid="{00000000-0005-0000-0000-0000246C0000}"/>
    <cellStyle name="Normal 56 8 2" xfId="14600" xr:uid="{00000000-0005-0000-0000-0000256C0000}"/>
    <cellStyle name="Normal 56 8 2 2" xfId="44931" xr:uid="{00000000-0005-0000-0000-0000266C0000}"/>
    <cellStyle name="Normal 56 8 2 3" xfId="29698" xr:uid="{00000000-0005-0000-0000-0000276C0000}"/>
    <cellStyle name="Normal 56 8 3" xfId="9580" xr:uid="{00000000-0005-0000-0000-0000286C0000}"/>
    <cellStyle name="Normal 56 8 3 2" xfId="39914" xr:uid="{00000000-0005-0000-0000-0000296C0000}"/>
    <cellStyle name="Normal 56 8 3 3" xfId="24681" xr:uid="{00000000-0005-0000-0000-00002A6C0000}"/>
    <cellStyle name="Normal 56 8 4" xfId="34901" xr:uid="{00000000-0005-0000-0000-00002B6C0000}"/>
    <cellStyle name="Normal 56 8 5" xfId="19668" xr:uid="{00000000-0005-0000-0000-00002C6C0000}"/>
    <cellStyle name="Normal 56 9" xfId="11256" xr:uid="{00000000-0005-0000-0000-00002D6C0000}"/>
    <cellStyle name="Normal 56 9 2" xfId="41589" xr:uid="{00000000-0005-0000-0000-00002E6C0000}"/>
    <cellStyle name="Normal 56 9 3" xfId="26356" xr:uid="{00000000-0005-0000-0000-00002F6C0000}"/>
    <cellStyle name="Normal 57" xfId="878" xr:uid="{00000000-0005-0000-0000-0000306C0000}"/>
    <cellStyle name="Normal 57 10" xfId="6236" xr:uid="{00000000-0005-0000-0000-0000316C0000}"/>
    <cellStyle name="Normal 57 10 2" xfId="36573" xr:uid="{00000000-0005-0000-0000-0000326C0000}"/>
    <cellStyle name="Normal 57 10 3" xfId="21340" xr:uid="{00000000-0005-0000-0000-0000336C0000}"/>
    <cellStyle name="Normal 57 11" xfId="31564" xr:uid="{00000000-0005-0000-0000-0000346C0000}"/>
    <cellStyle name="Normal 57 12" xfId="16325" xr:uid="{00000000-0005-0000-0000-0000356C0000}"/>
    <cellStyle name="Normal 57 2" xfId="1200" xr:uid="{00000000-0005-0000-0000-0000366C0000}"/>
    <cellStyle name="Normal 57 2 10" xfId="31616" xr:uid="{00000000-0005-0000-0000-0000376C0000}"/>
    <cellStyle name="Normal 57 2 11" xfId="16379" xr:uid="{00000000-0005-0000-0000-0000386C0000}"/>
    <cellStyle name="Normal 57 2 2" xfId="1308" xr:uid="{00000000-0005-0000-0000-0000396C0000}"/>
    <cellStyle name="Normal 57 2 2 10" xfId="16483" xr:uid="{00000000-0005-0000-0000-00003A6C0000}"/>
    <cellStyle name="Normal 57 2 2 2" xfId="1525" xr:uid="{00000000-0005-0000-0000-00003B6C0000}"/>
    <cellStyle name="Normal 57 2 2 2 2" xfId="1946" xr:uid="{00000000-0005-0000-0000-00003C6C0000}"/>
    <cellStyle name="Normal 57 2 2 2 2 2" xfId="2785" xr:uid="{00000000-0005-0000-0000-00003D6C0000}"/>
    <cellStyle name="Normal 57 2 2 2 2 2 2" xfId="4475" xr:uid="{00000000-0005-0000-0000-00003E6C0000}"/>
    <cellStyle name="Normal 57 2 2 2 2 2 2 2" xfId="14548" xr:uid="{00000000-0005-0000-0000-00003F6C0000}"/>
    <cellStyle name="Normal 57 2 2 2 2 2 2 2 2" xfId="44879" xr:uid="{00000000-0005-0000-0000-0000406C0000}"/>
    <cellStyle name="Normal 57 2 2 2 2 2 2 2 3" xfId="29646" xr:uid="{00000000-0005-0000-0000-0000416C0000}"/>
    <cellStyle name="Normal 57 2 2 2 2 2 2 3" xfId="9528" xr:uid="{00000000-0005-0000-0000-0000426C0000}"/>
    <cellStyle name="Normal 57 2 2 2 2 2 2 3 2" xfId="39862" xr:uid="{00000000-0005-0000-0000-0000436C0000}"/>
    <cellStyle name="Normal 57 2 2 2 2 2 2 3 3" xfId="24629" xr:uid="{00000000-0005-0000-0000-0000446C0000}"/>
    <cellStyle name="Normal 57 2 2 2 2 2 2 4" xfId="34849" xr:uid="{00000000-0005-0000-0000-0000456C0000}"/>
    <cellStyle name="Normal 57 2 2 2 2 2 2 5" xfId="19616" xr:uid="{00000000-0005-0000-0000-0000466C0000}"/>
    <cellStyle name="Normal 57 2 2 2 2 2 3" xfId="6167" xr:uid="{00000000-0005-0000-0000-0000476C0000}"/>
    <cellStyle name="Normal 57 2 2 2 2 2 3 2" xfId="16219" xr:uid="{00000000-0005-0000-0000-0000486C0000}"/>
    <cellStyle name="Normal 57 2 2 2 2 2 3 2 2" xfId="46550" xr:uid="{00000000-0005-0000-0000-0000496C0000}"/>
    <cellStyle name="Normal 57 2 2 2 2 2 3 2 3" xfId="31317" xr:uid="{00000000-0005-0000-0000-00004A6C0000}"/>
    <cellStyle name="Normal 57 2 2 2 2 2 3 3" xfId="11199" xr:uid="{00000000-0005-0000-0000-00004B6C0000}"/>
    <cellStyle name="Normal 57 2 2 2 2 2 3 3 2" xfId="41533" xr:uid="{00000000-0005-0000-0000-00004C6C0000}"/>
    <cellStyle name="Normal 57 2 2 2 2 2 3 3 3" xfId="26300" xr:uid="{00000000-0005-0000-0000-00004D6C0000}"/>
    <cellStyle name="Normal 57 2 2 2 2 2 3 4" xfId="36520" xr:uid="{00000000-0005-0000-0000-00004E6C0000}"/>
    <cellStyle name="Normal 57 2 2 2 2 2 3 5" xfId="21287" xr:uid="{00000000-0005-0000-0000-00004F6C0000}"/>
    <cellStyle name="Normal 57 2 2 2 2 2 4" xfId="12877" xr:uid="{00000000-0005-0000-0000-0000506C0000}"/>
    <cellStyle name="Normal 57 2 2 2 2 2 4 2" xfId="43208" xr:uid="{00000000-0005-0000-0000-0000516C0000}"/>
    <cellStyle name="Normal 57 2 2 2 2 2 4 3" xfId="27975" xr:uid="{00000000-0005-0000-0000-0000526C0000}"/>
    <cellStyle name="Normal 57 2 2 2 2 2 5" xfId="7856" xr:uid="{00000000-0005-0000-0000-0000536C0000}"/>
    <cellStyle name="Normal 57 2 2 2 2 2 5 2" xfId="38191" xr:uid="{00000000-0005-0000-0000-0000546C0000}"/>
    <cellStyle name="Normal 57 2 2 2 2 2 5 3" xfId="22958" xr:uid="{00000000-0005-0000-0000-0000556C0000}"/>
    <cellStyle name="Normal 57 2 2 2 2 2 6" xfId="33179" xr:uid="{00000000-0005-0000-0000-0000566C0000}"/>
    <cellStyle name="Normal 57 2 2 2 2 2 7" xfId="17945" xr:uid="{00000000-0005-0000-0000-0000576C0000}"/>
    <cellStyle name="Normal 57 2 2 2 2 3" xfId="3638" xr:uid="{00000000-0005-0000-0000-0000586C0000}"/>
    <cellStyle name="Normal 57 2 2 2 2 3 2" xfId="13712" xr:uid="{00000000-0005-0000-0000-0000596C0000}"/>
    <cellStyle name="Normal 57 2 2 2 2 3 2 2" xfId="44043" xr:uid="{00000000-0005-0000-0000-00005A6C0000}"/>
    <cellStyle name="Normal 57 2 2 2 2 3 2 3" xfId="28810" xr:uid="{00000000-0005-0000-0000-00005B6C0000}"/>
    <cellStyle name="Normal 57 2 2 2 2 3 3" xfId="8692" xr:uid="{00000000-0005-0000-0000-00005C6C0000}"/>
    <cellStyle name="Normal 57 2 2 2 2 3 3 2" xfId="39026" xr:uid="{00000000-0005-0000-0000-00005D6C0000}"/>
    <cellStyle name="Normal 57 2 2 2 2 3 3 3" xfId="23793" xr:uid="{00000000-0005-0000-0000-00005E6C0000}"/>
    <cellStyle name="Normal 57 2 2 2 2 3 4" xfId="34013" xr:uid="{00000000-0005-0000-0000-00005F6C0000}"/>
    <cellStyle name="Normal 57 2 2 2 2 3 5" xfId="18780" xr:uid="{00000000-0005-0000-0000-0000606C0000}"/>
    <cellStyle name="Normal 57 2 2 2 2 4" xfId="5331" xr:uid="{00000000-0005-0000-0000-0000616C0000}"/>
    <cellStyle name="Normal 57 2 2 2 2 4 2" xfId="15383" xr:uid="{00000000-0005-0000-0000-0000626C0000}"/>
    <cellStyle name="Normal 57 2 2 2 2 4 2 2" xfId="45714" xr:uid="{00000000-0005-0000-0000-0000636C0000}"/>
    <cellStyle name="Normal 57 2 2 2 2 4 2 3" xfId="30481" xr:uid="{00000000-0005-0000-0000-0000646C0000}"/>
    <cellStyle name="Normal 57 2 2 2 2 4 3" xfId="10363" xr:uid="{00000000-0005-0000-0000-0000656C0000}"/>
    <cellStyle name="Normal 57 2 2 2 2 4 3 2" xfId="40697" xr:uid="{00000000-0005-0000-0000-0000666C0000}"/>
    <cellStyle name="Normal 57 2 2 2 2 4 3 3" xfId="25464" xr:uid="{00000000-0005-0000-0000-0000676C0000}"/>
    <cellStyle name="Normal 57 2 2 2 2 4 4" xfId="35684" xr:uid="{00000000-0005-0000-0000-0000686C0000}"/>
    <cellStyle name="Normal 57 2 2 2 2 4 5" xfId="20451" xr:uid="{00000000-0005-0000-0000-0000696C0000}"/>
    <cellStyle name="Normal 57 2 2 2 2 5" xfId="12041" xr:uid="{00000000-0005-0000-0000-00006A6C0000}"/>
    <cellStyle name="Normal 57 2 2 2 2 5 2" xfId="42372" xr:uid="{00000000-0005-0000-0000-00006B6C0000}"/>
    <cellStyle name="Normal 57 2 2 2 2 5 3" xfId="27139" xr:uid="{00000000-0005-0000-0000-00006C6C0000}"/>
    <cellStyle name="Normal 57 2 2 2 2 6" xfId="7020" xr:uid="{00000000-0005-0000-0000-00006D6C0000}"/>
    <cellStyle name="Normal 57 2 2 2 2 6 2" xfId="37355" xr:uid="{00000000-0005-0000-0000-00006E6C0000}"/>
    <cellStyle name="Normal 57 2 2 2 2 6 3" xfId="22122" xr:uid="{00000000-0005-0000-0000-00006F6C0000}"/>
    <cellStyle name="Normal 57 2 2 2 2 7" xfId="32343" xr:uid="{00000000-0005-0000-0000-0000706C0000}"/>
    <cellStyle name="Normal 57 2 2 2 2 8" xfId="17109" xr:uid="{00000000-0005-0000-0000-0000716C0000}"/>
    <cellStyle name="Normal 57 2 2 2 3" xfId="2367" xr:uid="{00000000-0005-0000-0000-0000726C0000}"/>
    <cellStyle name="Normal 57 2 2 2 3 2" xfId="4057" xr:uid="{00000000-0005-0000-0000-0000736C0000}"/>
    <cellStyle name="Normal 57 2 2 2 3 2 2" xfId="14130" xr:uid="{00000000-0005-0000-0000-0000746C0000}"/>
    <cellStyle name="Normal 57 2 2 2 3 2 2 2" xfId="44461" xr:uid="{00000000-0005-0000-0000-0000756C0000}"/>
    <cellStyle name="Normal 57 2 2 2 3 2 2 3" xfId="29228" xr:uid="{00000000-0005-0000-0000-0000766C0000}"/>
    <cellStyle name="Normal 57 2 2 2 3 2 3" xfId="9110" xr:uid="{00000000-0005-0000-0000-0000776C0000}"/>
    <cellStyle name="Normal 57 2 2 2 3 2 3 2" xfId="39444" xr:uid="{00000000-0005-0000-0000-0000786C0000}"/>
    <cellStyle name="Normal 57 2 2 2 3 2 3 3" xfId="24211" xr:uid="{00000000-0005-0000-0000-0000796C0000}"/>
    <cellStyle name="Normal 57 2 2 2 3 2 4" xfId="34431" xr:uid="{00000000-0005-0000-0000-00007A6C0000}"/>
    <cellStyle name="Normal 57 2 2 2 3 2 5" xfId="19198" xr:uid="{00000000-0005-0000-0000-00007B6C0000}"/>
    <cellStyle name="Normal 57 2 2 2 3 3" xfId="5749" xr:uid="{00000000-0005-0000-0000-00007C6C0000}"/>
    <cellStyle name="Normal 57 2 2 2 3 3 2" xfId="15801" xr:uid="{00000000-0005-0000-0000-00007D6C0000}"/>
    <cellStyle name="Normal 57 2 2 2 3 3 2 2" xfId="46132" xr:uid="{00000000-0005-0000-0000-00007E6C0000}"/>
    <cellStyle name="Normal 57 2 2 2 3 3 2 3" xfId="30899" xr:uid="{00000000-0005-0000-0000-00007F6C0000}"/>
    <cellStyle name="Normal 57 2 2 2 3 3 3" xfId="10781" xr:uid="{00000000-0005-0000-0000-0000806C0000}"/>
    <cellStyle name="Normal 57 2 2 2 3 3 3 2" xfId="41115" xr:uid="{00000000-0005-0000-0000-0000816C0000}"/>
    <cellStyle name="Normal 57 2 2 2 3 3 3 3" xfId="25882" xr:uid="{00000000-0005-0000-0000-0000826C0000}"/>
    <cellStyle name="Normal 57 2 2 2 3 3 4" xfId="36102" xr:uid="{00000000-0005-0000-0000-0000836C0000}"/>
    <cellStyle name="Normal 57 2 2 2 3 3 5" xfId="20869" xr:uid="{00000000-0005-0000-0000-0000846C0000}"/>
    <cellStyle name="Normal 57 2 2 2 3 4" xfId="12459" xr:uid="{00000000-0005-0000-0000-0000856C0000}"/>
    <cellStyle name="Normal 57 2 2 2 3 4 2" xfId="42790" xr:uid="{00000000-0005-0000-0000-0000866C0000}"/>
    <cellStyle name="Normal 57 2 2 2 3 4 3" xfId="27557" xr:uid="{00000000-0005-0000-0000-0000876C0000}"/>
    <cellStyle name="Normal 57 2 2 2 3 5" xfId="7438" xr:uid="{00000000-0005-0000-0000-0000886C0000}"/>
    <cellStyle name="Normal 57 2 2 2 3 5 2" xfId="37773" xr:uid="{00000000-0005-0000-0000-0000896C0000}"/>
    <cellStyle name="Normal 57 2 2 2 3 5 3" xfId="22540" xr:uid="{00000000-0005-0000-0000-00008A6C0000}"/>
    <cellStyle name="Normal 57 2 2 2 3 6" xfId="32761" xr:uid="{00000000-0005-0000-0000-00008B6C0000}"/>
    <cellStyle name="Normal 57 2 2 2 3 7" xfId="17527" xr:uid="{00000000-0005-0000-0000-00008C6C0000}"/>
    <cellStyle name="Normal 57 2 2 2 4" xfId="3220" xr:uid="{00000000-0005-0000-0000-00008D6C0000}"/>
    <cellStyle name="Normal 57 2 2 2 4 2" xfId="13294" xr:uid="{00000000-0005-0000-0000-00008E6C0000}"/>
    <cellStyle name="Normal 57 2 2 2 4 2 2" xfId="43625" xr:uid="{00000000-0005-0000-0000-00008F6C0000}"/>
    <cellStyle name="Normal 57 2 2 2 4 2 3" xfId="28392" xr:uid="{00000000-0005-0000-0000-0000906C0000}"/>
    <cellStyle name="Normal 57 2 2 2 4 3" xfId="8274" xr:uid="{00000000-0005-0000-0000-0000916C0000}"/>
    <cellStyle name="Normal 57 2 2 2 4 3 2" xfId="38608" xr:uid="{00000000-0005-0000-0000-0000926C0000}"/>
    <cellStyle name="Normal 57 2 2 2 4 3 3" xfId="23375" xr:uid="{00000000-0005-0000-0000-0000936C0000}"/>
    <cellStyle name="Normal 57 2 2 2 4 4" xfId="33595" xr:uid="{00000000-0005-0000-0000-0000946C0000}"/>
    <cellStyle name="Normal 57 2 2 2 4 5" xfId="18362" xr:uid="{00000000-0005-0000-0000-0000956C0000}"/>
    <cellStyle name="Normal 57 2 2 2 5" xfId="4913" xr:uid="{00000000-0005-0000-0000-0000966C0000}"/>
    <cellStyle name="Normal 57 2 2 2 5 2" xfId="14965" xr:uid="{00000000-0005-0000-0000-0000976C0000}"/>
    <cellStyle name="Normal 57 2 2 2 5 2 2" xfId="45296" xr:uid="{00000000-0005-0000-0000-0000986C0000}"/>
    <cellStyle name="Normal 57 2 2 2 5 2 3" xfId="30063" xr:uid="{00000000-0005-0000-0000-0000996C0000}"/>
    <cellStyle name="Normal 57 2 2 2 5 3" xfId="9945" xr:uid="{00000000-0005-0000-0000-00009A6C0000}"/>
    <cellStyle name="Normal 57 2 2 2 5 3 2" xfId="40279" xr:uid="{00000000-0005-0000-0000-00009B6C0000}"/>
    <cellStyle name="Normal 57 2 2 2 5 3 3" xfId="25046" xr:uid="{00000000-0005-0000-0000-00009C6C0000}"/>
    <cellStyle name="Normal 57 2 2 2 5 4" xfId="35266" xr:uid="{00000000-0005-0000-0000-00009D6C0000}"/>
    <cellStyle name="Normal 57 2 2 2 5 5" xfId="20033" xr:uid="{00000000-0005-0000-0000-00009E6C0000}"/>
    <cellStyle name="Normal 57 2 2 2 6" xfId="11623" xr:uid="{00000000-0005-0000-0000-00009F6C0000}"/>
    <cellStyle name="Normal 57 2 2 2 6 2" xfId="41954" xr:uid="{00000000-0005-0000-0000-0000A06C0000}"/>
    <cellStyle name="Normal 57 2 2 2 6 3" xfId="26721" xr:uid="{00000000-0005-0000-0000-0000A16C0000}"/>
    <cellStyle name="Normal 57 2 2 2 7" xfId="6602" xr:uid="{00000000-0005-0000-0000-0000A26C0000}"/>
    <cellStyle name="Normal 57 2 2 2 7 2" xfId="36937" xr:uid="{00000000-0005-0000-0000-0000A36C0000}"/>
    <cellStyle name="Normal 57 2 2 2 7 3" xfId="21704" xr:uid="{00000000-0005-0000-0000-0000A46C0000}"/>
    <cellStyle name="Normal 57 2 2 2 8" xfId="31925" xr:uid="{00000000-0005-0000-0000-0000A56C0000}"/>
    <cellStyle name="Normal 57 2 2 2 9" xfId="16691" xr:uid="{00000000-0005-0000-0000-0000A66C0000}"/>
    <cellStyle name="Normal 57 2 2 3" xfId="1738" xr:uid="{00000000-0005-0000-0000-0000A76C0000}"/>
    <cellStyle name="Normal 57 2 2 3 2" xfId="2577" xr:uid="{00000000-0005-0000-0000-0000A86C0000}"/>
    <cellStyle name="Normal 57 2 2 3 2 2" xfId="4267" xr:uid="{00000000-0005-0000-0000-0000A96C0000}"/>
    <cellStyle name="Normal 57 2 2 3 2 2 2" xfId="14340" xr:uid="{00000000-0005-0000-0000-0000AA6C0000}"/>
    <cellStyle name="Normal 57 2 2 3 2 2 2 2" xfId="44671" xr:uid="{00000000-0005-0000-0000-0000AB6C0000}"/>
    <cellStyle name="Normal 57 2 2 3 2 2 2 3" xfId="29438" xr:uid="{00000000-0005-0000-0000-0000AC6C0000}"/>
    <cellStyle name="Normal 57 2 2 3 2 2 3" xfId="9320" xr:uid="{00000000-0005-0000-0000-0000AD6C0000}"/>
    <cellStyle name="Normal 57 2 2 3 2 2 3 2" xfId="39654" xr:uid="{00000000-0005-0000-0000-0000AE6C0000}"/>
    <cellStyle name="Normal 57 2 2 3 2 2 3 3" xfId="24421" xr:uid="{00000000-0005-0000-0000-0000AF6C0000}"/>
    <cellStyle name="Normal 57 2 2 3 2 2 4" xfId="34641" xr:uid="{00000000-0005-0000-0000-0000B06C0000}"/>
    <cellStyle name="Normal 57 2 2 3 2 2 5" xfId="19408" xr:uid="{00000000-0005-0000-0000-0000B16C0000}"/>
    <cellStyle name="Normal 57 2 2 3 2 3" xfId="5959" xr:uid="{00000000-0005-0000-0000-0000B26C0000}"/>
    <cellStyle name="Normal 57 2 2 3 2 3 2" xfId="16011" xr:uid="{00000000-0005-0000-0000-0000B36C0000}"/>
    <cellStyle name="Normal 57 2 2 3 2 3 2 2" xfId="46342" xr:uid="{00000000-0005-0000-0000-0000B46C0000}"/>
    <cellStyle name="Normal 57 2 2 3 2 3 2 3" xfId="31109" xr:uid="{00000000-0005-0000-0000-0000B56C0000}"/>
    <cellStyle name="Normal 57 2 2 3 2 3 3" xfId="10991" xr:uid="{00000000-0005-0000-0000-0000B66C0000}"/>
    <cellStyle name="Normal 57 2 2 3 2 3 3 2" xfId="41325" xr:uid="{00000000-0005-0000-0000-0000B76C0000}"/>
    <cellStyle name="Normal 57 2 2 3 2 3 3 3" xfId="26092" xr:uid="{00000000-0005-0000-0000-0000B86C0000}"/>
    <cellStyle name="Normal 57 2 2 3 2 3 4" xfId="36312" xr:uid="{00000000-0005-0000-0000-0000B96C0000}"/>
    <cellStyle name="Normal 57 2 2 3 2 3 5" xfId="21079" xr:uid="{00000000-0005-0000-0000-0000BA6C0000}"/>
    <cellStyle name="Normal 57 2 2 3 2 4" xfId="12669" xr:uid="{00000000-0005-0000-0000-0000BB6C0000}"/>
    <cellStyle name="Normal 57 2 2 3 2 4 2" xfId="43000" xr:uid="{00000000-0005-0000-0000-0000BC6C0000}"/>
    <cellStyle name="Normal 57 2 2 3 2 4 3" xfId="27767" xr:uid="{00000000-0005-0000-0000-0000BD6C0000}"/>
    <cellStyle name="Normal 57 2 2 3 2 5" xfId="7648" xr:uid="{00000000-0005-0000-0000-0000BE6C0000}"/>
    <cellStyle name="Normal 57 2 2 3 2 5 2" xfId="37983" xr:uid="{00000000-0005-0000-0000-0000BF6C0000}"/>
    <cellStyle name="Normal 57 2 2 3 2 5 3" xfId="22750" xr:uid="{00000000-0005-0000-0000-0000C06C0000}"/>
    <cellStyle name="Normal 57 2 2 3 2 6" xfId="32971" xr:uid="{00000000-0005-0000-0000-0000C16C0000}"/>
    <cellStyle name="Normal 57 2 2 3 2 7" xfId="17737" xr:uid="{00000000-0005-0000-0000-0000C26C0000}"/>
    <cellStyle name="Normal 57 2 2 3 3" xfId="3430" xr:uid="{00000000-0005-0000-0000-0000C36C0000}"/>
    <cellStyle name="Normal 57 2 2 3 3 2" xfId="13504" xr:uid="{00000000-0005-0000-0000-0000C46C0000}"/>
    <cellStyle name="Normal 57 2 2 3 3 2 2" xfId="43835" xr:uid="{00000000-0005-0000-0000-0000C56C0000}"/>
    <cellStyle name="Normal 57 2 2 3 3 2 3" xfId="28602" xr:uid="{00000000-0005-0000-0000-0000C66C0000}"/>
    <cellStyle name="Normal 57 2 2 3 3 3" xfId="8484" xr:uid="{00000000-0005-0000-0000-0000C76C0000}"/>
    <cellStyle name="Normal 57 2 2 3 3 3 2" xfId="38818" xr:uid="{00000000-0005-0000-0000-0000C86C0000}"/>
    <cellStyle name="Normal 57 2 2 3 3 3 3" xfId="23585" xr:uid="{00000000-0005-0000-0000-0000C96C0000}"/>
    <cellStyle name="Normal 57 2 2 3 3 4" xfId="33805" xr:uid="{00000000-0005-0000-0000-0000CA6C0000}"/>
    <cellStyle name="Normal 57 2 2 3 3 5" xfId="18572" xr:uid="{00000000-0005-0000-0000-0000CB6C0000}"/>
    <cellStyle name="Normal 57 2 2 3 4" xfId="5123" xr:uid="{00000000-0005-0000-0000-0000CC6C0000}"/>
    <cellStyle name="Normal 57 2 2 3 4 2" xfId="15175" xr:uid="{00000000-0005-0000-0000-0000CD6C0000}"/>
    <cellStyle name="Normal 57 2 2 3 4 2 2" xfId="45506" xr:uid="{00000000-0005-0000-0000-0000CE6C0000}"/>
    <cellStyle name="Normal 57 2 2 3 4 2 3" xfId="30273" xr:uid="{00000000-0005-0000-0000-0000CF6C0000}"/>
    <cellStyle name="Normal 57 2 2 3 4 3" xfId="10155" xr:uid="{00000000-0005-0000-0000-0000D06C0000}"/>
    <cellStyle name="Normal 57 2 2 3 4 3 2" xfId="40489" xr:uid="{00000000-0005-0000-0000-0000D16C0000}"/>
    <cellStyle name="Normal 57 2 2 3 4 3 3" xfId="25256" xr:uid="{00000000-0005-0000-0000-0000D26C0000}"/>
    <cellStyle name="Normal 57 2 2 3 4 4" xfId="35476" xr:uid="{00000000-0005-0000-0000-0000D36C0000}"/>
    <cellStyle name="Normal 57 2 2 3 4 5" xfId="20243" xr:uid="{00000000-0005-0000-0000-0000D46C0000}"/>
    <cellStyle name="Normal 57 2 2 3 5" xfId="11833" xr:uid="{00000000-0005-0000-0000-0000D56C0000}"/>
    <cellStyle name="Normal 57 2 2 3 5 2" xfId="42164" xr:uid="{00000000-0005-0000-0000-0000D66C0000}"/>
    <cellStyle name="Normal 57 2 2 3 5 3" xfId="26931" xr:uid="{00000000-0005-0000-0000-0000D76C0000}"/>
    <cellStyle name="Normal 57 2 2 3 6" xfId="6812" xr:uid="{00000000-0005-0000-0000-0000D86C0000}"/>
    <cellStyle name="Normal 57 2 2 3 6 2" xfId="37147" xr:uid="{00000000-0005-0000-0000-0000D96C0000}"/>
    <cellStyle name="Normal 57 2 2 3 6 3" xfId="21914" xr:uid="{00000000-0005-0000-0000-0000DA6C0000}"/>
    <cellStyle name="Normal 57 2 2 3 7" xfId="32135" xr:uid="{00000000-0005-0000-0000-0000DB6C0000}"/>
    <cellStyle name="Normal 57 2 2 3 8" xfId="16901" xr:uid="{00000000-0005-0000-0000-0000DC6C0000}"/>
    <cellStyle name="Normal 57 2 2 4" xfId="2159" xr:uid="{00000000-0005-0000-0000-0000DD6C0000}"/>
    <cellStyle name="Normal 57 2 2 4 2" xfId="3849" xr:uid="{00000000-0005-0000-0000-0000DE6C0000}"/>
    <cellStyle name="Normal 57 2 2 4 2 2" xfId="13922" xr:uid="{00000000-0005-0000-0000-0000DF6C0000}"/>
    <cellStyle name="Normal 57 2 2 4 2 2 2" xfId="44253" xr:uid="{00000000-0005-0000-0000-0000E06C0000}"/>
    <cellStyle name="Normal 57 2 2 4 2 2 3" xfId="29020" xr:uid="{00000000-0005-0000-0000-0000E16C0000}"/>
    <cellStyle name="Normal 57 2 2 4 2 3" xfId="8902" xr:uid="{00000000-0005-0000-0000-0000E26C0000}"/>
    <cellStyle name="Normal 57 2 2 4 2 3 2" xfId="39236" xr:uid="{00000000-0005-0000-0000-0000E36C0000}"/>
    <cellStyle name="Normal 57 2 2 4 2 3 3" xfId="24003" xr:uid="{00000000-0005-0000-0000-0000E46C0000}"/>
    <cellStyle name="Normal 57 2 2 4 2 4" xfId="34223" xr:uid="{00000000-0005-0000-0000-0000E56C0000}"/>
    <cellStyle name="Normal 57 2 2 4 2 5" xfId="18990" xr:uid="{00000000-0005-0000-0000-0000E66C0000}"/>
    <cellStyle name="Normal 57 2 2 4 3" xfId="5541" xr:uid="{00000000-0005-0000-0000-0000E76C0000}"/>
    <cellStyle name="Normal 57 2 2 4 3 2" xfId="15593" xr:uid="{00000000-0005-0000-0000-0000E86C0000}"/>
    <cellStyle name="Normal 57 2 2 4 3 2 2" xfId="45924" xr:uid="{00000000-0005-0000-0000-0000E96C0000}"/>
    <cellStyle name="Normal 57 2 2 4 3 2 3" xfId="30691" xr:uid="{00000000-0005-0000-0000-0000EA6C0000}"/>
    <cellStyle name="Normal 57 2 2 4 3 3" xfId="10573" xr:uid="{00000000-0005-0000-0000-0000EB6C0000}"/>
    <cellStyle name="Normal 57 2 2 4 3 3 2" xfId="40907" xr:uid="{00000000-0005-0000-0000-0000EC6C0000}"/>
    <cellStyle name="Normal 57 2 2 4 3 3 3" xfId="25674" xr:uid="{00000000-0005-0000-0000-0000ED6C0000}"/>
    <cellStyle name="Normal 57 2 2 4 3 4" xfId="35894" xr:uid="{00000000-0005-0000-0000-0000EE6C0000}"/>
    <cellStyle name="Normal 57 2 2 4 3 5" xfId="20661" xr:uid="{00000000-0005-0000-0000-0000EF6C0000}"/>
    <cellStyle name="Normal 57 2 2 4 4" xfId="12251" xr:uid="{00000000-0005-0000-0000-0000F06C0000}"/>
    <cellStyle name="Normal 57 2 2 4 4 2" xfId="42582" xr:uid="{00000000-0005-0000-0000-0000F16C0000}"/>
    <cellStyle name="Normal 57 2 2 4 4 3" xfId="27349" xr:uid="{00000000-0005-0000-0000-0000F26C0000}"/>
    <cellStyle name="Normal 57 2 2 4 5" xfId="7230" xr:uid="{00000000-0005-0000-0000-0000F36C0000}"/>
    <cellStyle name="Normal 57 2 2 4 5 2" xfId="37565" xr:uid="{00000000-0005-0000-0000-0000F46C0000}"/>
    <cellStyle name="Normal 57 2 2 4 5 3" xfId="22332" xr:uid="{00000000-0005-0000-0000-0000F56C0000}"/>
    <cellStyle name="Normal 57 2 2 4 6" xfId="32553" xr:uid="{00000000-0005-0000-0000-0000F66C0000}"/>
    <cellStyle name="Normal 57 2 2 4 7" xfId="17319" xr:uid="{00000000-0005-0000-0000-0000F76C0000}"/>
    <cellStyle name="Normal 57 2 2 5" xfId="3012" xr:uid="{00000000-0005-0000-0000-0000F86C0000}"/>
    <cellStyle name="Normal 57 2 2 5 2" xfId="13086" xr:uid="{00000000-0005-0000-0000-0000F96C0000}"/>
    <cellStyle name="Normal 57 2 2 5 2 2" xfId="43417" xr:uid="{00000000-0005-0000-0000-0000FA6C0000}"/>
    <cellStyle name="Normal 57 2 2 5 2 3" xfId="28184" xr:uid="{00000000-0005-0000-0000-0000FB6C0000}"/>
    <cellStyle name="Normal 57 2 2 5 3" xfId="8066" xr:uid="{00000000-0005-0000-0000-0000FC6C0000}"/>
    <cellStyle name="Normal 57 2 2 5 3 2" xfId="38400" xr:uid="{00000000-0005-0000-0000-0000FD6C0000}"/>
    <cellStyle name="Normal 57 2 2 5 3 3" xfId="23167" xr:uid="{00000000-0005-0000-0000-0000FE6C0000}"/>
    <cellStyle name="Normal 57 2 2 5 4" xfId="33387" xr:uid="{00000000-0005-0000-0000-0000FF6C0000}"/>
    <cellStyle name="Normal 57 2 2 5 5" xfId="18154" xr:uid="{00000000-0005-0000-0000-0000006D0000}"/>
    <cellStyle name="Normal 57 2 2 6" xfId="4705" xr:uid="{00000000-0005-0000-0000-0000016D0000}"/>
    <cellStyle name="Normal 57 2 2 6 2" xfId="14757" xr:uid="{00000000-0005-0000-0000-0000026D0000}"/>
    <cellStyle name="Normal 57 2 2 6 2 2" xfId="45088" xr:uid="{00000000-0005-0000-0000-0000036D0000}"/>
    <cellStyle name="Normal 57 2 2 6 2 3" xfId="29855" xr:uid="{00000000-0005-0000-0000-0000046D0000}"/>
    <cellStyle name="Normal 57 2 2 6 3" xfId="9737" xr:uid="{00000000-0005-0000-0000-0000056D0000}"/>
    <cellStyle name="Normal 57 2 2 6 3 2" xfId="40071" xr:uid="{00000000-0005-0000-0000-0000066D0000}"/>
    <cellStyle name="Normal 57 2 2 6 3 3" xfId="24838" xr:uid="{00000000-0005-0000-0000-0000076D0000}"/>
    <cellStyle name="Normal 57 2 2 6 4" xfId="35058" xr:uid="{00000000-0005-0000-0000-0000086D0000}"/>
    <cellStyle name="Normal 57 2 2 6 5" xfId="19825" xr:uid="{00000000-0005-0000-0000-0000096D0000}"/>
    <cellStyle name="Normal 57 2 2 7" xfId="11415" xr:uid="{00000000-0005-0000-0000-00000A6D0000}"/>
    <cellStyle name="Normal 57 2 2 7 2" xfId="41746" xr:uid="{00000000-0005-0000-0000-00000B6D0000}"/>
    <cellStyle name="Normal 57 2 2 7 3" xfId="26513" xr:uid="{00000000-0005-0000-0000-00000C6D0000}"/>
    <cellStyle name="Normal 57 2 2 8" xfId="6394" xr:uid="{00000000-0005-0000-0000-00000D6D0000}"/>
    <cellStyle name="Normal 57 2 2 8 2" xfId="36729" xr:uid="{00000000-0005-0000-0000-00000E6D0000}"/>
    <cellStyle name="Normal 57 2 2 8 3" xfId="21496" xr:uid="{00000000-0005-0000-0000-00000F6D0000}"/>
    <cellStyle name="Normal 57 2 2 9" xfId="31717" xr:uid="{00000000-0005-0000-0000-0000106D0000}"/>
    <cellStyle name="Normal 57 2 3" xfId="1421" xr:uid="{00000000-0005-0000-0000-0000116D0000}"/>
    <cellStyle name="Normal 57 2 3 2" xfId="1842" xr:uid="{00000000-0005-0000-0000-0000126D0000}"/>
    <cellStyle name="Normal 57 2 3 2 2" xfId="2681" xr:uid="{00000000-0005-0000-0000-0000136D0000}"/>
    <cellStyle name="Normal 57 2 3 2 2 2" xfId="4371" xr:uid="{00000000-0005-0000-0000-0000146D0000}"/>
    <cellStyle name="Normal 57 2 3 2 2 2 2" xfId="14444" xr:uid="{00000000-0005-0000-0000-0000156D0000}"/>
    <cellStyle name="Normal 57 2 3 2 2 2 2 2" xfId="44775" xr:uid="{00000000-0005-0000-0000-0000166D0000}"/>
    <cellStyle name="Normal 57 2 3 2 2 2 2 3" xfId="29542" xr:uid="{00000000-0005-0000-0000-0000176D0000}"/>
    <cellStyle name="Normal 57 2 3 2 2 2 3" xfId="9424" xr:uid="{00000000-0005-0000-0000-0000186D0000}"/>
    <cellStyle name="Normal 57 2 3 2 2 2 3 2" xfId="39758" xr:uid="{00000000-0005-0000-0000-0000196D0000}"/>
    <cellStyle name="Normal 57 2 3 2 2 2 3 3" xfId="24525" xr:uid="{00000000-0005-0000-0000-00001A6D0000}"/>
    <cellStyle name="Normal 57 2 3 2 2 2 4" xfId="34745" xr:uid="{00000000-0005-0000-0000-00001B6D0000}"/>
    <cellStyle name="Normal 57 2 3 2 2 2 5" xfId="19512" xr:uid="{00000000-0005-0000-0000-00001C6D0000}"/>
    <cellStyle name="Normal 57 2 3 2 2 3" xfId="6063" xr:uid="{00000000-0005-0000-0000-00001D6D0000}"/>
    <cellStyle name="Normal 57 2 3 2 2 3 2" xfId="16115" xr:uid="{00000000-0005-0000-0000-00001E6D0000}"/>
    <cellStyle name="Normal 57 2 3 2 2 3 2 2" xfId="46446" xr:uid="{00000000-0005-0000-0000-00001F6D0000}"/>
    <cellStyle name="Normal 57 2 3 2 2 3 2 3" xfId="31213" xr:uid="{00000000-0005-0000-0000-0000206D0000}"/>
    <cellStyle name="Normal 57 2 3 2 2 3 3" xfId="11095" xr:uid="{00000000-0005-0000-0000-0000216D0000}"/>
    <cellStyle name="Normal 57 2 3 2 2 3 3 2" xfId="41429" xr:uid="{00000000-0005-0000-0000-0000226D0000}"/>
    <cellStyle name="Normal 57 2 3 2 2 3 3 3" xfId="26196" xr:uid="{00000000-0005-0000-0000-0000236D0000}"/>
    <cellStyle name="Normal 57 2 3 2 2 3 4" xfId="36416" xr:uid="{00000000-0005-0000-0000-0000246D0000}"/>
    <cellStyle name="Normal 57 2 3 2 2 3 5" xfId="21183" xr:uid="{00000000-0005-0000-0000-0000256D0000}"/>
    <cellStyle name="Normal 57 2 3 2 2 4" xfId="12773" xr:uid="{00000000-0005-0000-0000-0000266D0000}"/>
    <cellStyle name="Normal 57 2 3 2 2 4 2" xfId="43104" xr:uid="{00000000-0005-0000-0000-0000276D0000}"/>
    <cellStyle name="Normal 57 2 3 2 2 4 3" xfId="27871" xr:uid="{00000000-0005-0000-0000-0000286D0000}"/>
    <cellStyle name="Normal 57 2 3 2 2 5" xfId="7752" xr:uid="{00000000-0005-0000-0000-0000296D0000}"/>
    <cellStyle name="Normal 57 2 3 2 2 5 2" xfId="38087" xr:uid="{00000000-0005-0000-0000-00002A6D0000}"/>
    <cellStyle name="Normal 57 2 3 2 2 5 3" xfId="22854" xr:uid="{00000000-0005-0000-0000-00002B6D0000}"/>
    <cellStyle name="Normal 57 2 3 2 2 6" xfId="33075" xr:uid="{00000000-0005-0000-0000-00002C6D0000}"/>
    <cellStyle name="Normal 57 2 3 2 2 7" xfId="17841" xr:uid="{00000000-0005-0000-0000-00002D6D0000}"/>
    <cellStyle name="Normal 57 2 3 2 3" xfId="3534" xr:uid="{00000000-0005-0000-0000-00002E6D0000}"/>
    <cellStyle name="Normal 57 2 3 2 3 2" xfId="13608" xr:uid="{00000000-0005-0000-0000-00002F6D0000}"/>
    <cellStyle name="Normal 57 2 3 2 3 2 2" xfId="43939" xr:uid="{00000000-0005-0000-0000-0000306D0000}"/>
    <cellStyle name="Normal 57 2 3 2 3 2 3" xfId="28706" xr:uid="{00000000-0005-0000-0000-0000316D0000}"/>
    <cellStyle name="Normal 57 2 3 2 3 3" xfId="8588" xr:uid="{00000000-0005-0000-0000-0000326D0000}"/>
    <cellStyle name="Normal 57 2 3 2 3 3 2" xfId="38922" xr:uid="{00000000-0005-0000-0000-0000336D0000}"/>
    <cellStyle name="Normal 57 2 3 2 3 3 3" xfId="23689" xr:uid="{00000000-0005-0000-0000-0000346D0000}"/>
    <cellStyle name="Normal 57 2 3 2 3 4" xfId="33909" xr:uid="{00000000-0005-0000-0000-0000356D0000}"/>
    <cellStyle name="Normal 57 2 3 2 3 5" xfId="18676" xr:uid="{00000000-0005-0000-0000-0000366D0000}"/>
    <cellStyle name="Normal 57 2 3 2 4" xfId="5227" xr:uid="{00000000-0005-0000-0000-0000376D0000}"/>
    <cellStyle name="Normal 57 2 3 2 4 2" xfId="15279" xr:uid="{00000000-0005-0000-0000-0000386D0000}"/>
    <cellStyle name="Normal 57 2 3 2 4 2 2" xfId="45610" xr:uid="{00000000-0005-0000-0000-0000396D0000}"/>
    <cellStyle name="Normal 57 2 3 2 4 2 3" xfId="30377" xr:uid="{00000000-0005-0000-0000-00003A6D0000}"/>
    <cellStyle name="Normal 57 2 3 2 4 3" xfId="10259" xr:uid="{00000000-0005-0000-0000-00003B6D0000}"/>
    <cellStyle name="Normal 57 2 3 2 4 3 2" xfId="40593" xr:uid="{00000000-0005-0000-0000-00003C6D0000}"/>
    <cellStyle name="Normal 57 2 3 2 4 3 3" xfId="25360" xr:uid="{00000000-0005-0000-0000-00003D6D0000}"/>
    <cellStyle name="Normal 57 2 3 2 4 4" xfId="35580" xr:uid="{00000000-0005-0000-0000-00003E6D0000}"/>
    <cellStyle name="Normal 57 2 3 2 4 5" xfId="20347" xr:uid="{00000000-0005-0000-0000-00003F6D0000}"/>
    <cellStyle name="Normal 57 2 3 2 5" xfId="11937" xr:uid="{00000000-0005-0000-0000-0000406D0000}"/>
    <cellStyle name="Normal 57 2 3 2 5 2" xfId="42268" xr:uid="{00000000-0005-0000-0000-0000416D0000}"/>
    <cellStyle name="Normal 57 2 3 2 5 3" xfId="27035" xr:uid="{00000000-0005-0000-0000-0000426D0000}"/>
    <cellStyle name="Normal 57 2 3 2 6" xfId="6916" xr:uid="{00000000-0005-0000-0000-0000436D0000}"/>
    <cellStyle name="Normal 57 2 3 2 6 2" xfId="37251" xr:uid="{00000000-0005-0000-0000-0000446D0000}"/>
    <cellStyle name="Normal 57 2 3 2 6 3" xfId="22018" xr:uid="{00000000-0005-0000-0000-0000456D0000}"/>
    <cellStyle name="Normal 57 2 3 2 7" xfId="32239" xr:uid="{00000000-0005-0000-0000-0000466D0000}"/>
    <cellStyle name="Normal 57 2 3 2 8" xfId="17005" xr:uid="{00000000-0005-0000-0000-0000476D0000}"/>
    <cellStyle name="Normal 57 2 3 3" xfId="2263" xr:uid="{00000000-0005-0000-0000-0000486D0000}"/>
    <cellStyle name="Normal 57 2 3 3 2" xfId="3953" xr:uid="{00000000-0005-0000-0000-0000496D0000}"/>
    <cellStyle name="Normal 57 2 3 3 2 2" xfId="14026" xr:uid="{00000000-0005-0000-0000-00004A6D0000}"/>
    <cellStyle name="Normal 57 2 3 3 2 2 2" xfId="44357" xr:uid="{00000000-0005-0000-0000-00004B6D0000}"/>
    <cellStyle name="Normal 57 2 3 3 2 2 3" xfId="29124" xr:uid="{00000000-0005-0000-0000-00004C6D0000}"/>
    <cellStyle name="Normal 57 2 3 3 2 3" xfId="9006" xr:uid="{00000000-0005-0000-0000-00004D6D0000}"/>
    <cellStyle name="Normal 57 2 3 3 2 3 2" xfId="39340" xr:uid="{00000000-0005-0000-0000-00004E6D0000}"/>
    <cellStyle name="Normal 57 2 3 3 2 3 3" xfId="24107" xr:uid="{00000000-0005-0000-0000-00004F6D0000}"/>
    <cellStyle name="Normal 57 2 3 3 2 4" xfId="34327" xr:uid="{00000000-0005-0000-0000-0000506D0000}"/>
    <cellStyle name="Normal 57 2 3 3 2 5" xfId="19094" xr:uid="{00000000-0005-0000-0000-0000516D0000}"/>
    <cellStyle name="Normal 57 2 3 3 3" xfId="5645" xr:uid="{00000000-0005-0000-0000-0000526D0000}"/>
    <cellStyle name="Normal 57 2 3 3 3 2" xfId="15697" xr:uid="{00000000-0005-0000-0000-0000536D0000}"/>
    <cellStyle name="Normal 57 2 3 3 3 2 2" xfId="46028" xr:uid="{00000000-0005-0000-0000-0000546D0000}"/>
    <cellStyle name="Normal 57 2 3 3 3 2 3" xfId="30795" xr:uid="{00000000-0005-0000-0000-0000556D0000}"/>
    <cellStyle name="Normal 57 2 3 3 3 3" xfId="10677" xr:uid="{00000000-0005-0000-0000-0000566D0000}"/>
    <cellStyle name="Normal 57 2 3 3 3 3 2" xfId="41011" xr:uid="{00000000-0005-0000-0000-0000576D0000}"/>
    <cellStyle name="Normal 57 2 3 3 3 3 3" xfId="25778" xr:uid="{00000000-0005-0000-0000-0000586D0000}"/>
    <cellStyle name="Normal 57 2 3 3 3 4" xfId="35998" xr:uid="{00000000-0005-0000-0000-0000596D0000}"/>
    <cellStyle name="Normal 57 2 3 3 3 5" xfId="20765" xr:uid="{00000000-0005-0000-0000-00005A6D0000}"/>
    <cellStyle name="Normal 57 2 3 3 4" xfId="12355" xr:uid="{00000000-0005-0000-0000-00005B6D0000}"/>
    <cellStyle name="Normal 57 2 3 3 4 2" xfId="42686" xr:uid="{00000000-0005-0000-0000-00005C6D0000}"/>
    <cellStyle name="Normal 57 2 3 3 4 3" xfId="27453" xr:uid="{00000000-0005-0000-0000-00005D6D0000}"/>
    <cellStyle name="Normal 57 2 3 3 5" xfId="7334" xr:uid="{00000000-0005-0000-0000-00005E6D0000}"/>
    <cellStyle name="Normal 57 2 3 3 5 2" xfId="37669" xr:uid="{00000000-0005-0000-0000-00005F6D0000}"/>
    <cellStyle name="Normal 57 2 3 3 5 3" xfId="22436" xr:uid="{00000000-0005-0000-0000-0000606D0000}"/>
    <cellStyle name="Normal 57 2 3 3 6" xfId="32657" xr:uid="{00000000-0005-0000-0000-0000616D0000}"/>
    <cellStyle name="Normal 57 2 3 3 7" xfId="17423" xr:uid="{00000000-0005-0000-0000-0000626D0000}"/>
    <cellStyle name="Normal 57 2 3 4" xfId="3116" xr:uid="{00000000-0005-0000-0000-0000636D0000}"/>
    <cellStyle name="Normal 57 2 3 4 2" xfId="13190" xr:uid="{00000000-0005-0000-0000-0000646D0000}"/>
    <cellStyle name="Normal 57 2 3 4 2 2" xfId="43521" xr:uid="{00000000-0005-0000-0000-0000656D0000}"/>
    <cellStyle name="Normal 57 2 3 4 2 3" xfId="28288" xr:uid="{00000000-0005-0000-0000-0000666D0000}"/>
    <cellStyle name="Normal 57 2 3 4 3" xfId="8170" xr:uid="{00000000-0005-0000-0000-0000676D0000}"/>
    <cellStyle name="Normal 57 2 3 4 3 2" xfId="38504" xr:uid="{00000000-0005-0000-0000-0000686D0000}"/>
    <cellStyle name="Normal 57 2 3 4 3 3" xfId="23271" xr:uid="{00000000-0005-0000-0000-0000696D0000}"/>
    <cellStyle name="Normal 57 2 3 4 4" xfId="33491" xr:uid="{00000000-0005-0000-0000-00006A6D0000}"/>
    <cellStyle name="Normal 57 2 3 4 5" xfId="18258" xr:uid="{00000000-0005-0000-0000-00006B6D0000}"/>
    <cellStyle name="Normal 57 2 3 5" xfId="4809" xr:uid="{00000000-0005-0000-0000-00006C6D0000}"/>
    <cellStyle name="Normal 57 2 3 5 2" xfId="14861" xr:uid="{00000000-0005-0000-0000-00006D6D0000}"/>
    <cellStyle name="Normal 57 2 3 5 2 2" xfId="45192" xr:uid="{00000000-0005-0000-0000-00006E6D0000}"/>
    <cellStyle name="Normal 57 2 3 5 2 3" xfId="29959" xr:uid="{00000000-0005-0000-0000-00006F6D0000}"/>
    <cellStyle name="Normal 57 2 3 5 3" xfId="9841" xr:uid="{00000000-0005-0000-0000-0000706D0000}"/>
    <cellStyle name="Normal 57 2 3 5 3 2" xfId="40175" xr:uid="{00000000-0005-0000-0000-0000716D0000}"/>
    <cellStyle name="Normal 57 2 3 5 3 3" xfId="24942" xr:uid="{00000000-0005-0000-0000-0000726D0000}"/>
    <cellStyle name="Normal 57 2 3 5 4" xfId="35162" xr:uid="{00000000-0005-0000-0000-0000736D0000}"/>
    <cellStyle name="Normal 57 2 3 5 5" xfId="19929" xr:uid="{00000000-0005-0000-0000-0000746D0000}"/>
    <cellStyle name="Normal 57 2 3 6" xfId="11519" xr:uid="{00000000-0005-0000-0000-0000756D0000}"/>
    <cellStyle name="Normal 57 2 3 6 2" xfId="41850" xr:uid="{00000000-0005-0000-0000-0000766D0000}"/>
    <cellStyle name="Normal 57 2 3 6 3" xfId="26617" xr:uid="{00000000-0005-0000-0000-0000776D0000}"/>
    <cellStyle name="Normal 57 2 3 7" xfId="6498" xr:uid="{00000000-0005-0000-0000-0000786D0000}"/>
    <cellStyle name="Normal 57 2 3 7 2" xfId="36833" xr:uid="{00000000-0005-0000-0000-0000796D0000}"/>
    <cellStyle name="Normal 57 2 3 7 3" xfId="21600" xr:uid="{00000000-0005-0000-0000-00007A6D0000}"/>
    <cellStyle name="Normal 57 2 3 8" xfId="31821" xr:uid="{00000000-0005-0000-0000-00007B6D0000}"/>
    <cellStyle name="Normal 57 2 3 9" xfId="16587" xr:uid="{00000000-0005-0000-0000-00007C6D0000}"/>
    <cellStyle name="Normal 57 2 4" xfId="1634" xr:uid="{00000000-0005-0000-0000-00007D6D0000}"/>
    <cellStyle name="Normal 57 2 4 2" xfId="2473" xr:uid="{00000000-0005-0000-0000-00007E6D0000}"/>
    <cellStyle name="Normal 57 2 4 2 2" xfId="4163" xr:uid="{00000000-0005-0000-0000-00007F6D0000}"/>
    <cellStyle name="Normal 57 2 4 2 2 2" xfId="14236" xr:uid="{00000000-0005-0000-0000-0000806D0000}"/>
    <cellStyle name="Normal 57 2 4 2 2 2 2" xfId="44567" xr:uid="{00000000-0005-0000-0000-0000816D0000}"/>
    <cellStyle name="Normal 57 2 4 2 2 2 3" xfId="29334" xr:uid="{00000000-0005-0000-0000-0000826D0000}"/>
    <cellStyle name="Normal 57 2 4 2 2 3" xfId="9216" xr:uid="{00000000-0005-0000-0000-0000836D0000}"/>
    <cellStyle name="Normal 57 2 4 2 2 3 2" xfId="39550" xr:uid="{00000000-0005-0000-0000-0000846D0000}"/>
    <cellStyle name="Normal 57 2 4 2 2 3 3" xfId="24317" xr:uid="{00000000-0005-0000-0000-0000856D0000}"/>
    <cellStyle name="Normal 57 2 4 2 2 4" xfId="34537" xr:uid="{00000000-0005-0000-0000-0000866D0000}"/>
    <cellStyle name="Normal 57 2 4 2 2 5" xfId="19304" xr:uid="{00000000-0005-0000-0000-0000876D0000}"/>
    <cellStyle name="Normal 57 2 4 2 3" xfId="5855" xr:uid="{00000000-0005-0000-0000-0000886D0000}"/>
    <cellStyle name="Normal 57 2 4 2 3 2" xfId="15907" xr:uid="{00000000-0005-0000-0000-0000896D0000}"/>
    <cellStyle name="Normal 57 2 4 2 3 2 2" xfId="46238" xr:uid="{00000000-0005-0000-0000-00008A6D0000}"/>
    <cellStyle name="Normal 57 2 4 2 3 2 3" xfId="31005" xr:uid="{00000000-0005-0000-0000-00008B6D0000}"/>
    <cellStyle name="Normal 57 2 4 2 3 3" xfId="10887" xr:uid="{00000000-0005-0000-0000-00008C6D0000}"/>
    <cellStyle name="Normal 57 2 4 2 3 3 2" xfId="41221" xr:uid="{00000000-0005-0000-0000-00008D6D0000}"/>
    <cellStyle name="Normal 57 2 4 2 3 3 3" xfId="25988" xr:uid="{00000000-0005-0000-0000-00008E6D0000}"/>
    <cellStyle name="Normal 57 2 4 2 3 4" xfId="36208" xr:uid="{00000000-0005-0000-0000-00008F6D0000}"/>
    <cellStyle name="Normal 57 2 4 2 3 5" xfId="20975" xr:uid="{00000000-0005-0000-0000-0000906D0000}"/>
    <cellStyle name="Normal 57 2 4 2 4" xfId="12565" xr:uid="{00000000-0005-0000-0000-0000916D0000}"/>
    <cellStyle name="Normal 57 2 4 2 4 2" xfId="42896" xr:uid="{00000000-0005-0000-0000-0000926D0000}"/>
    <cellStyle name="Normal 57 2 4 2 4 3" xfId="27663" xr:uid="{00000000-0005-0000-0000-0000936D0000}"/>
    <cellStyle name="Normal 57 2 4 2 5" xfId="7544" xr:uid="{00000000-0005-0000-0000-0000946D0000}"/>
    <cellStyle name="Normal 57 2 4 2 5 2" xfId="37879" xr:uid="{00000000-0005-0000-0000-0000956D0000}"/>
    <cellStyle name="Normal 57 2 4 2 5 3" xfId="22646" xr:uid="{00000000-0005-0000-0000-0000966D0000}"/>
    <cellStyle name="Normal 57 2 4 2 6" xfId="32867" xr:uid="{00000000-0005-0000-0000-0000976D0000}"/>
    <cellStyle name="Normal 57 2 4 2 7" xfId="17633" xr:uid="{00000000-0005-0000-0000-0000986D0000}"/>
    <cellStyle name="Normal 57 2 4 3" xfId="3326" xr:uid="{00000000-0005-0000-0000-0000996D0000}"/>
    <cellStyle name="Normal 57 2 4 3 2" xfId="13400" xr:uid="{00000000-0005-0000-0000-00009A6D0000}"/>
    <cellStyle name="Normal 57 2 4 3 2 2" xfId="43731" xr:uid="{00000000-0005-0000-0000-00009B6D0000}"/>
    <cellStyle name="Normal 57 2 4 3 2 3" xfId="28498" xr:uid="{00000000-0005-0000-0000-00009C6D0000}"/>
    <cellStyle name="Normal 57 2 4 3 3" xfId="8380" xr:uid="{00000000-0005-0000-0000-00009D6D0000}"/>
    <cellStyle name="Normal 57 2 4 3 3 2" xfId="38714" xr:uid="{00000000-0005-0000-0000-00009E6D0000}"/>
    <cellStyle name="Normal 57 2 4 3 3 3" xfId="23481" xr:uid="{00000000-0005-0000-0000-00009F6D0000}"/>
    <cellStyle name="Normal 57 2 4 3 4" xfId="33701" xr:uid="{00000000-0005-0000-0000-0000A06D0000}"/>
    <cellStyle name="Normal 57 2 4 3 5" xfId="18468" xr:uid="{00000000-0005-0000-0000-0000A16D0000}"/>
    <cellStyle name="Normal 57 2 4 4" xfId="5019" xr:uid="{00000000-0005-0000-0000-0000A26D0000}"/>
    <cellStyle name="Normal 57 2 4 4 2" xfId="15071" xr:uid="{00000000-0005-0000-0000-0000A36D0000}"/>
    <cellStyle name="Normal 57 2 4 4 2 2" xfId="45402" xr:uid="{00000000-0005-0000-0000-0000A46D0000}"/>
    <cellStyle name="Normal 57 2 4 4 2 3" xfId="30169" xr:uid="{00000000-0005-0000-0000-0000A56D0000}"/>
    <cellStyle name="Normal 57 2 4 4 3" xfId="10051" xr:uid="{00000000-0005-0000-0000-0000A66D0000}"/>
    <cellStyle name="Normal 57 2 4 4 3 2" xfId="40385" xr:uid="{00000000-0005-0000-0000-0000A76D0000}"/>
    <cellStyle name="Normal 57 2 4 4 3 3" xfId="25152" xr:uid="{00000000-0005-0000-0000-0000A86D0000}"/>
    <cellStyle name="Normal 57 2 4 4 4" xfId="35372" xr:uid="{00000000-0005-0000-0000-0000A96D0000}"/>
    <cellStyle name="Normal 57 2 4 4 5" xfId="20139" xr:uid="{00000000-0005-0000-0000-0000AA6D0000}"/>
    <cellStyle name="Normal 57 2 4 5" xfId="11729" xr:uid="{00000000-0005-0000-0000-0000AB6D0000}"/>
    <cellStyle name="Normal 57 2 4 5 2" xfId="42060" xr:uid="{00000000-0005-0000-0000-0000AC6D0000}"/>
    <cellStyle name="Normal 57 2 4 5 3" xfId="26827" xr:uid="{00000000-0005-0000-0000-0000AD6D0000}"/>
    <cellStyle name="Normal 57 2 4 6" xfId="6708" xr:uid="{00000000-0005-0000-0000-0000AE6D0000}"/>
    <cellStyle name="Normal 57 2 4 6 2" xfId="37043" xr:uid="{00000000-0005-0000-0000-0000AF6D0000}"/>
    <cellStyle name="Normal 57 2 4 6 3" xfId="21810" xr:uid="{00000000-0005-0000-0000-0000B06D0000}"/>
    <cellStyle name="Normal 57 2 4 7" xfId="32031" xr:uid="{00000000-0005-0000-0000-0000B16D0000}"/>
    <cellStyle name="Normal 57 2 4 8" xfId="16797" xr:uid="{00000000-0005-0000-0000-0000B26D0000}"/>
    <cellStyle name="Normal 57 2 5" xfId="2055" xr:uid="{00000000-0005-0000-0000-0000B36D0000}"/>
    <cellStyle name="Normal 57 2 5 2" xfId="3745" xr:uid="{00000000-0005-0000-0000-0000B46D0000}"/>
    <cellStyle name="Normal 57 2 5 2 2" xfId="13818" xr:uid="{00000000-0005-0000-0000-0000B56D0000}"/>
    <cellStyle name="Normal 57 2 5 2 2 2" xfId="44149" xr:uid="{00000000-0005-0000-0000-0000B66D0000}"/>
    <cellStyle name="Normal 57 2 5 2 2 3" xfId="28916" xr:uid="{00000000-0005-0000-0000-0000B76D0000}"/>
    <cellStyle name="Normal 57 2 5 2 3" xfId="8798" xr:uid="{00000000-0005-0000-0000-0000B86D0000}"/>
    <cellStyle name="Normal 57 2 5 2 3 2" xfId="39132" xr:uid="{00000000-0005-0000-0000-0000B96D0000}"/>
    <cellStyle name="Normal 57 2 5 2 3 3" xfId="23899" xr:uid="{00000000-0005-0000-0000-0000BA6D0000}"/>
    <cellStyle name="Normal 57 2 5 2 4" xfId="34119" xr:uid="{00000000-0005-0000-0000-0000BB6D0000}"/>
    <cellStyle name="Normal 57 2 5 2 5" xfId="18886" xr:uid="{00000000-0005-0000-0000-0000BC6D0000}"/>
    <cellStyle name="Normal 57 2 5 3" xfId="5437" xr:uid="{00000000-0005-0000-0000-0000BD6D0000}"/>
    <cellStyle name="Normal 57 2 5 3 2" xfId="15489" xr:uid="{00000000-0005-0000-0000-0000BE6D0000}"/>
    <cellStyle name="Normal 57 2 5 3 2 2" xfId="45820" xr:uid="{00000000-0005-0000-0000-0000BF6D0000}"/>
    <cellStyle name="Normal 57 2 5 3 2 3" xfId="30587" xr:uid="{00000000-0005-0000-0000-0000C06D0000}"/>
    <cellStyle name="Normal 57 2 5 3 3" xfId="10469" xr:uid="{00000000-0005-0000-0000-0000C16D0000}"/>
    <cellStyle name="Normal 57 2 5 3 3 2" xfId="40803" xr:uid="{00000000-0005-0000-0000-0000C26D0000}"/>
    <cellStyle name="Normal 57 2 5 3 3 3" xfId="25570" xr:uid="{00000000-0005-0000-0000-0000C36D0000}"/>
    <cellStyle name="Normal 57 2 5 3 4" xfId="35790" xr:uid="{00000000-0005-0000-0000-0000C46D0000}"/>
    <cellStyle name="Normal 57 2 5 3 5" xfId="20557" xr:uid="{00000000-0005-0000-0000-0000C56D0000}"/>
    <cellStyle name="Normal 57 2 5 4" xfId="12147" xr:uid="{00000000-0005-0000-0000-0000C66D0000}"/>
    <cellStyle name="Normal 57 2 5 4 2" xfId="42478" xr:uid="{00000000-0005-0000-0000-0000C76D0000}"/>
    <cellStyle name="Normal 57 2 5 4 3" xfId="27245" xr:uid="{00000000-0005-0000-0000-0000C86D0000}"/>
    <cellStyle name="Normal 57 2 5 5" xfId="7126" xr:uid="{00000000-0005-0000-0000-0000C96D0000}"/>
    <cellStyle name="Normal 57 2 5 5 2" xfId="37461" xr:uid="{00000000-0005-0000-0000-0000CA6D0000}"/>
    <cellStyle name="Normal 57 2 5 5 3" xfId="22228" xr:uid="{00000000-0005-0000-0000-0000CB6D0000}"/>
    <cellStyle name="Normal 57 2 5 6" xfId="32449" xr:uid="{00000000-0005-0000-0000-0000CC6D0000}"/>
    <cellStyle name="Normal 57 2 5 7" xfId="17215" xr:uid="{00000000-0005-0000-0000-0000CD6D0000}"/>
    <cellStyle name="Normal 57 2 6" xfId="2908" xr:uid="{00000000-0005-0000-0000-0000CE6D0000}"/>
    <cellStyle name="Normal 57 2 6 2" xfId="12982" xr:uid="{00000000-0005-0000-0000-0000CF6D0000}"/>
    <cellStyle name="Normal 57 2 6 2 2" xfId="43313" xr:uid="{00000000-0005-0000-0000-0000D06D0000}"/>
    <cellStyle name="Normal 57 2 6 2 3" xfId="28080" xr:uid="{00000000-0005-0000-0000-0000D16D0000}"/>
    <cellStyle name="Normal 57 2 6 3" xfId="7962" xr:uid="{00000000-0005-0000-0000-0000D26D0000}"/>
    <cellStyle name="Normal 57 2 6 3 2" xfId="38296" xr:uid="{00000000-0005-0000-0000-0000D36D0000}"/>
    <cellStyle name="Normal 57 2 6 3 3" xfId="23063" xr:uid="{00000000-0005-0000-0000-0000D46D0000}"/>
    <cellStyle name="Normal 57 2 6 4" xfId="33283" xr:uid="{00000000-0005-0000-0000-0000D56D0000}"/>
    <cellStyle name="Normal 57 2 6 5" xfId="18050" xr:uid="{00000000-0005-0000-0000-0000D66D0000}"/>
    <cellStyle name="Normal 57 2 7" xfId="4601" xr:uid="{00000000-0005-0000-0000-0000D76D0000}"/>
    <cellStyle name="Normal 57 2 7 2" xfId="14653" xr:uid="{00000000-0005-0000-0000-0000D86D0000}"/>
    <cellStyle name="Normal 57 2 7 2 2" xfId="44984" xr:uid="{00000000-0005-0000-0000-0000D96D0000}"/>
    <cellStyle name="Normal 57 2 7 2 3" xfId="29751" xr:uid="{00000000-0005-0000-0000-0000DA6D0000}"/>
    <cellStyle name="Normal 57 2 7 3" xfId="9633" xr:uid="{00000000-0005-0000-0000-0000DB6D0000}"/>
    <cellStyle name="Normal 57 2 7 3 2" xfId="39967" xr:uid="{00000000-0005-0000-0000-0000DC6D0000}"/>
    <cellStyle name="Normal 57 2 7 3 3" xfId="24734" xr:uid="{00000000-0005-0000-0000-0000DD6D0000}"/>
    <cellStyle name="Normal 57 2 7 4" xfId="34954" xr:uid="{00000000-0005-0000-0000-0000DE6D0000}"/>
    <cellStyle name="Normal 57 2 7 5" xfId="19721" xr:uid="{00000000-0005-0000-0000-0000DF6D0000}"/>
    <cellStyle name="Normal 57 2 8" xfId="11311" xr:uid="{00000000-0005-0000-0000-0000E06D0000}"/>
    <cellStyle name="Normal 57 2 8 2" xfId="41642" xr:uid="{00000000-0005-0000-0000-0000E16D0000}"/>
    <cellStyle name="Normal 57 2 8 3" xfId="26409" xr:uid="{00000000-0005-0000-0000-0000E26D0000}"/>
    <cellStyle name="Normal 57 2 9" xfId="6290" xr:uid="{00000000-0005-0000-0000-0000E36D0000}"/>
    <cellStyle name="Normal 57 2 9 2" xfId="36625" xr:uid="{00000000-0005-0000-0000-0000E46D0000}"/>
    <cellStyle name="Normal 57 2 9 3" xfId="21392" xr:uid="{00000000-0005-0000-0000-0000E56D0000}"/>
    <cellStyle name="Normal 57 3" xfId="1254" xr:uid="{00000000-0005-0000-0000-0000E66D0000}"/>
    <cellStyle name="Normal 57 3 10" xfId="16431" xr:uid="{00000000-0005-0000-0000-0000E76D0000}"/>
    <cellStyle name="Normal 57 3 2" xfId="1473" xr:uid="{00000000-0005-0000-0000-0000E86D0000}"/>
    <cellStyle name="Normal 57 3 2 2" xfId="1894" xr:uid="{00000000-0005-0000-0000-0000E96D0000}"/>
    <cellStyle name="Normal 57 3 2 2 2" xfId="2733" xr:uid="{00000000-0005-0000-0000-0000EA6D0000}"/>
    <cellStyle name="Normal 57 3 2 2 2 2" xfId="4423" xr:uid="{00000000-0005-0000-0000-0000EB6D0000}"/>
    <cellStyle name="Normal 57 3 2 2 2 2 2" xfId="14496" xr:uid="{00000000-0005-0000-0000-0000EC6D0000}"/>
    <cellStyle name="Normal 57 3 2 2 2 2 2 2" xfId="44827" xr:uid="{00000000-0005-0000-0000-0000ED6D0000}"/>
    <cellStyle name="Normal 57 3 2 2 2 2 2 3" xfId="29594" xr:uid="{00000000-0005-0000-0000-0000EE6D0000}"/>
    <cellStyle name="Normal 57 3 2 2 2 2 3" xfId="9476" xr:uid="{00000000-0005-0000-0000-0000EF6D0000}"/>
    <cellStyle name="Normal 57 3 2 2 2 2 3 2" xfId="39810" xr:uid="{00000000-0005-0000-0000-0000F06D0000}"/>
    <cellStyle name="Normal 57 3 2 2 2 2 3 3" xfId="24577" xr:uid="{00000000-0005-0000-0000-0000F16D0000}"/>
    <cellStyle name="Normal 57 3 2 2 2 2 4" xfId="34797" xr:uid="{00000000-0005-0000-0000-0000F26D0000}"/>
    <cellStyle name="Normal 57 3 2 2 2 2 5" xfId="19564" xr:uid="{00000000-0005-0000-0000-0000F36D0000}"/>
    <cellStyle name="Normal 57 3 2 2 2 3" xfId="6115" xr:uid="{00000000-0005-0000-0000-0000F46D0000}"/>
    <cellStyle name="Normal 57 3 2 2 2 3 2" xfId="16167" xr:uid="{00000000-0005-0000-0000-0000F56D0000}"/>
    <cellStyle name="Normal 57 3 2 2 2 3 2 2" xfId="46498" xr:uid="{00000000-0005-0000-0000-0000F66D0000}"/>
    <cellStyle name="Normal 57 3 2 2 2 3 2 3" xfId="31265" xr:uid="{00000000-0005-0000-0000-0000F76D0000}"/>
    <cellStyle name="Normal 57 3 2 2 2 3 3" xfId="11147" xr:uid="{00000000-0005-0000-0000-0000F86D0000}"/>
    <cellStyle name="Normal 57 3 2 2 2 3 3 2" xfId="41481" xr:uid="{00000000-0005-0000-0000-0000F96D0000}"/>
    <cellStyle name="Normal 57 3 2 2 2 3 3 3" xfId="26248" xr:uid="{00000000-0005-0000-0000-0000FA6D0000}"/>
    <cellStyle name="Normal 57 3 2 2 2 3 4" xfId="36468" xr:uid="{00000000-0005-0000-0000-0000FB6D0000}"/>
    <cellStyle name="Normal 57 3 2 2 2 3 5" xfId="21235" xr:uid="{00000000-0005-0000-0000-0000FC6D0000}"/>
    <cellStyle name="Normal 57 3 2 2 2 4" xfId="12825" xr:uid="{00000000-0005-0000-0000-0000FD6D0000}"/>
    <cellStyle name="Normal 57 3 2 2 2 4 2" xfId="43156" xr:uid="{00000000-0005-0000-0000-0000FE6D0000}"/>
    <cellStyle name="Normal 57 3 2 2 2 4 3" xfId="27923" xr:uid="{00000000-0005-0000-0000-0000FF6D0000}"/>
    <cellStyle name="Normal 57 3 2 2 2 5" xfId="7804" xr:uid="{00000000-0005-0000-0000-0000006E0000}"/>
    <cellStyle name="Normal 57 3 2 2 2 5 2" xfId="38139" xr:uid="{00000000-0005-0000-0000-0000016E0000}"/>
    <cellStyle name="Normal 57 3 2 2 2 5 3" xfId="22906" xr:uid="{00000000-0005-0000-0000-0000026E0000}"/>
    <cellStyle name="Normal 57 3 2 2 2 6" xfId="33127" xr:uid="{00000000-0005-0000-0000-0000036E0000}"/>
    <cellStyle name="Normal 57 3 2 2 2 7" xfId="17893" xr:uid="{00000000-0005-0000-0000-0000046E0000}"/>
    <cellStyle name="Normal 57 3 2 2 3" xfId="3586" xr:uid="{00000000-0005-0000-0000-0000056E0000}"/>
    <cellStyle name="Normal 57 3 2 2 3 2" xfId="13660" xr:uid="{00000000-0005-0000-0000-0000066E0000}"/>
    <cellStyle name="Normal 57 3 2 2 3 2 2" xfId="43991" xr:uid="{00000000-0005-0000-0000-0000076E0000}"/>
    <cellStyle name="Normal 57 3 2 2 3 2 3" xfId="28758" xr:uid="{00000000-0005-0000-0000-0000086E0000}"/>
    <cellStyle name="Normal 57 3 2 2 3 3" xfId="8640" xr:uid="{00000000-0005-0000-0000-0000096E0000}"/>
    <cellStyle name="Normal 57 3 2 2 3 3 2" xfId="38974" xr:uid="{00000000-0005-0000-0000-00000A6E0000}"/>
    <cellStyle name="Normal 57 3 2 2 3 3 3" xfId="23741" xr:uid="{00000000-0005-0000-0000-00000B6E0000}"/>
    <cellStyle name="Normal 57 3 2 2 3 4" xfId="33961" xr:uid="{00000000-0005-0000-0000-00000C6E0000}"/>
    <cellStyle name="Normal 57 3 2 2 3 5" xfId="18728" xr:uid="{00000000-0005-0000-0000-00000D6E0000}"/>
    <cellStyle name="Normal 57 3 2 2 4" xfId="5279" xr:uid="{00000000-0005-0000-0000-00000E6E0000}"/>
    <cellStyle name="Normal 57 3 2 2 4 2" xfId="15331" xr:uid="{00000000-0005-0000-0000-00000F6E0000}"/>
    <cellStyle name="Normal 57 3 2 2 4 2 2" xfId="45662" xr:uid="{00000000-0005-0000-0000-0000106E0000}"/>
    <cellStyle name="Normal 57 3 2 2 4 2 3" xfId="30429" xr:uid="{00000000-0005-0000-0000-0000116E0000}"/>
    <cellStyle name="Normal 57 3 2 2 4 3" xfId="10311" xr:uid="{00000000-0005-0000-0000-0000126E0000}"/>
    <cellStyle name="Normal 57 3 2 2 4 3 2" xfId="40645" xr:uid="{00000000-0005-0000-0000-0000136E0000}"/>
    <cellStyle name="Normal 57 3 2 2 4 3 3" xfId="25412" xr:uid="{00000000-0005-0000-0000-0000146E0000}"/>
    <cellStyle name="Normal 57 3 2 2 4 4" xfId="35632" xr:uid="{00000000-0005-0000-0000-0000156E0000}"/>
    <cellStyle name="Normal 57 3 2 2 4 5" xfId="20399" xr:uid="{00000000-0005-0000-0000-0000166E0000}"/>
    <cellStyle name="Normal 57 3 2 2 5" xfId="11989" xr:uid="{00000000-0005-0000-0000-0000176E0000}"/>
    <cellStyle name="Normal 57 3 2 2 5 2" xfId="42320" xr:uid="{00000000-0005-0000-0000-0000186E0000}"/>
    <cellStyle name="Normal 57 3 2 2 5 3" xfId="27087" xr:uid="{00000000-0005-0000-0000-0000196E0000}"/>
    <cellStyle name="Normal 57 3 2 2 6" xfId="6968" xr:uid="{00000000-0005-0000-0000-00001A6E0000}"/>
    <cellStyle name="Normal 57 3 2 2 6 2" xfId="37303" xr:uid="{00000000-0005-0000-0000-00001B6E0000}"/>
    <cellStyle name="Normal 57 3 2 2 6 3" xfId="22070" xr:uid="{00000000-0005-0000-0000-00001C6E0000}"/>
    <cellStyle name="Normal 57 3 2 2 7" xfId="32291" xr:uid="{00000000-0005-0000-0000-00001D6E0000}"/>
    <cellStyle name="Normal 57 3 2 2 8" xfId="17057" xr:uid="{00000000-0005-0000-0000-00001E6E0000}"/>
    <cellStyle name="Normal 57 3 2 3" xfId="2315" xr:uid="{00000000-0005-0000-0000-00001F6E0000}"/>
    <cellStyle name="Normal 57 3 2 3 2" xfId="4005" xr:uid="{00000000-0005-0000-0000-0000206E0000}"/>
    <cellStyle name="Normal 57 3 2 3 2 2" xfId="14078" xr:uid="{00000000-0005-0000-0000-0000216E0000}"/>
    <cellStyle name="Normal 57 3 2 3 2 2 2" xfId="44409" xr:uid="{00000000-0005-0000-0000-0000226E0000}"/>
    <cellStyle name="Normal 57 3 2 3 2 2 3" xfId="29176" xr:uid="{00000000-0005-0000-0000-0000236E0000}"/>
    <cellStyle name="Normal 57 3 2 3 2 3" xfId="9058" xr:uid="{00000000-0005-0000-0000-0000246E0000}"/>
    <cellStyle name="Normal 57 3 2 3 2 3 2" xfId="39392" xr:uid="{00000000-0005-0000-0000-0000256E0000}"/>
    <cellStyle name="Normal 57 3 2 3 2 3 3" xfId="24159" xr:uid="{00000000-0005-0000-0000-0000266E0000}"/>
    <cellStyle name="Normal 57 3 2 3 2 4" xfId="34379" xr:uid="{00000000-0005-0000-0000-0000276E0000}"/>
    <cellStyle name="Normal 57 3 2 3 2 5" xfId="19146" xr:uid="{00000000-0005-0000-0000-0000286E0000}"/>
    <cellStyle name="Normal 57 3 2 3 3" xfId="5697" xr:uid="{00000000-0005-0000-0000-0000296E0000}"/>
    <cellStyle name="Normal 57 3 2 3 3 2" xfId="15749" xr:uid="{00000000-0005-0000-0000-00002A6E0000}"/>
    <cellStyle name="Normal 57 3 2 3 3 2 2" xfId="46080" xr:uid="{00000000-0005-0000-0000-00002B6E0000}"/>
    <cellStyle name="Normal 57 3 2 3 3 2 3" xfId="30847" xr:uid="{00000000-0005-0000-0000-00002C6E0000}"/>
    <cellStyle name="Normal 57 3 2 3 3 3" xfId="10729" xr:uid="{00000000-0005-0000-0000-00002D6E0000}"/>
    <cellStyle name="Normal 57 3 2 3 3 3 2" xfId="41063" xr:uid="{00000000-0005-0000-0000-00002E6E0000}"/>
    <cellStyle name="Normal 57 3 2 3 3 3 3" xfId="25830" xr:uid="{00000000-0005-0000-0000-00002F6E0000}"/>
    <cellStyle name="Normal 57 3 2 3 3 4" xfId="36050" xr:uid="{00000000-0005-0000-0000-0000306E0000}"/>
    <cellStyle name="Normal 57 3 2 3 3 5" xfId="20817" xr:uid="{00000000-0005-0000-0000-0000316E0000}"/>
    <cellStyle name="Normal 57 3 2 3 4" xfId="12407" xr:uid="{00000000-0005-0000-0000-0000326E0000}"/>
    <cellStyle name="Normal 57 3 2 3 4 2" xfId="42738" xr:uid="{00000000-0005-0000-0000-0000336E0000}"/>
    <cellStyle name="Normal 57 3 2 3 4 3" xfId="27505" xr:uid="{00000000-0005-0000-0000-0000346E0000}"/>
    <cellStyle name="Normal 57 3 2 3 5" xfId="7386" xr:uid="{00000000-0005-0000-0000-0000356E0000}"/>
    <cellStyle name="Normal 57 3 2 3 5 2" xfId="37721" xr:uid="{00000000-0005-0000-0000-0000366E0000}"/>
    <cellStyle name="Normal 57 3 2 3 5 3" xfId="22488" xr:uid="{00000000-0005-0000-0000-0000376E0000}"/>
    <cellStyle name="Normal 57 3 2 3 6" xfId="32709" xr:uid="{00000000-0005-0000-0000-0000386E0000}"/>
    <cellStyle name="Normal 57 3 2 3 7" xfId="17475" xr:uid="{00000000-0005-0000-0000-0000396E0000}"/>
    <cellStyle name="Normal 57 3 2 4" xfId="3168" xr:uid="{00000000-0005-0000-0000-00003A6E0000}"/>
    <cellStyle name="Normal 57 3 2 4 2" xfId="13242" xr:uid="{00000000-0005-0000-0000-00003B6E0000}"/>
    <cellStyle name="Normal 57 3 2 4 2 2" xfId="43573" xr:uid="{00000000-0005-0000-0000-00003C6E0000}"/>
    <cellStyle name="Normal 57 3 2 4 2 3" xfId="28340" xr:uid="{00000000-0005-0000-0000-00003D6E0000}"/>
    <cellStyle name="Normal 57 3 2 4 3" xfId="8222" xr:uid="{00000000-0005-0000-0000-00003E6E0000}"/>
    <cellStyle name="Normal 57 3 2 4 3 2" xfId="38556" xr:uid="{00000000-0005-0000-0000-00003F6E0000}"/>
    <cellStyle name="Normal 57 3 2 4 3 3" xfId="23323" xr:uid="{00000000-0005-0000-0000-0000406E0000}"/>
    <cellStyle name="Normal 57 3 2 4 4" xfId="33543" xr:uid="{00000000-0005-0000-0000-0000416E0000}"/>
    <cellStyle name="Normal 57 3 2 4 5" xfId="18310" xr:uid="{00000000-0005-0000-0000-0000426E0000}"/>
    <cellStyle name="Normal 57 3 2 5" xfId="4861" xr:uid="{00000000-0005-0000-0000-0000436E0000}"/>
    <cellStyle name="Normal 57 3 2 5 2" xfId="14913" xr:uid="{00000000-0005-0000-0000-0000446E0000}"/>
    <cellStyle name="Normal 57 3 2 5 2 2" xfId="45244" xr:uid="{00000000-0005-0000-0000-0000456E0000}"/>
    <cellStyle name="Normal 57 3 2 5 2 3" xfId="30011" xr:uid="{00000000-0005-0000-0000-0000466E0000}"/>
    <cellStyle name="Normal 57 3 2 5 3" xfId="9893" xr:uid="{00000000-0005-0000-0000-0000476E0000}"/>
    <cellStyle name="Normal 57 3 2 5 3 2" xfId="40227" xr:uid="{00000000-0005-0000-0000-0000486E0000}"/>
    <cellStyle name="Normal 57 3 2 5 3 3" xfId="24994" xr:uid="{00000000-0005-0000-0000-0000496E0000}"/>
    <cellStyle name="Normal 57 3 2 5 4" xfId="35214" xr:uid="{00000000-0005-0000-0000-00004A6E0000}"/>
    <cellStyle name="Normal 57 3 2 5 5" xfId="19981" xr:uid="{00000000-0005-0000-0000-00004B6E0000}"/>
    <cellStyle name="Normal 57 3 2 6" xfId="11571" xr:uid="{00000000-0005-0000-0000-00004C6E0000}"/>
    <cellStyle name="Normal 57 3 2 6 2" xfId="41902" xr:uid="{00000000-0005-0000-0000-00004D6E0000}"/>
    <cellStyle name="Normal 57 3 2 6 3" xfId="26669" xr:uid="{00000000-0005-0000-0000-00004E6E0000}"/>
    <cellStyle name="Normal 57 3 2 7" xfId="6550" xr:uid="{00000000-0005-0000-0000-00004F6E0000}"/>
    <cellStyle name="Normal 57 3 2 7 2" xfId="36885" xr:uid="{00000000-0005-0000-0000-0000506E0000}"/>
    <cellStyle name="Normal 57 3 2 7 3" xfId="21652" xr:uid="{00000000-0005-0000-0000-0000516E0000}"/>
    <cellStyle name="Normal 57 3 2 8" xfId="31873" xr:uid="{00000000-0005-0000-0000-0000526E0000}"/>
    <cellStyle name="Normal 57 3 2 9" xfId="16639" xr:uid="{00000000-0005-0000-0000-0000536E0000}"/>
    <cellStyle name="Normal 57 3 3" xfId="1686" xr:uid="{00000000-0005-0000-0000-0000546E0000}"/>
    <cellStyle name="Normal 57 3 3 2" xfId="2525" xr:uid="{00000000-0005-0000-0000-0000556E0000}"/>
    <cellStyle name="Normal 57 3 3 2 2" xfId="4215" xr:uid="{00000000-0005-0000-0000-0000566E0000}"/>
    <cellStyle name="Normal 57 3 3 2 2 2" xfId="14288" xr:uid="{00000000-0005-0000-0000-0000576E0000}"/>
    <cellStyle name="Normal 57 3 3 2 2 2 2" xfId="44619" xr:uid="{00000000-0005-0000-0000-0000586E0000}"/>
    <cellStyle name="Normal 57 3 3 2 2 2 3" xfId="29386" xr:uid="{00000000-0005-0000-0000-0000596E0000}"/>
    <cellStyle name="Normal 57 3 3 2 2 3" xfId="9268" xr:uid="{00000000-0005-0000-0000-00005A6E0000}"/>
    <cellStyle name="Normal 57 3 3 2 2 3 2" xfId="39602" xr:uid="{00000000-0005-0000-0000-00005B6E0000}"/>
    <cellStyle name="Normal 57 3 3 2 2 3 3" xfId="24369" xr:uid="{00000000-0005-0000-0000-00005C6E0000}"/>
    <cellStyle name="Normal 57 3 3 2 2 4" xfId="34589" xr:uid="{00000000-0005-0000-0000-00005D6E0000}"/>
    <cellStyle name="Normal 57 3 3 2 2 5" xfId="19356" xr:uid="{00000000-0005-0000-0000-00005E6E0000}"/>
    <cellStyle name="Normal 57 3 3 2 3" xfId="5907" xr:uid="{00000000-0005-0000-0000-00005F6E0000}"/>
    <cellStyle name="Normal 57 3 3 2 3 2" xfId="15959" xr:uid="{00000000-0005-0000-0000-0000606E0000}"/>
    <cellStyle name="Normal 57 3 3 2 3 2 2" xfId="46290" xr:uid="{00000000-0005-0000-0000-0000616E0000}"/>
    <cellStyle name="Normal 57 3 3 2 3 2 3" xfId="31057" xr:uid="{00000000-0005-0000-0000-0000626E0000}"/>
    <cellStyle name="Normal 57 3 3 2 3 3" xfId="10939" xr:uid="{00000000-0005-0000-0000-0000636E0000}"/>
    <cellStyle name="Normal 57 3 3 2 3 3 2" xfId="41273" xr:uid="{00000000-0005-0000-0000-0000646E0000}"/>
    <cellStyle name="Normal 57 3 3 2 3 3 3" xfId="26040" xr:uid="{00000000-0005-0000-0000-0000656E0000}"/>
    <cellStyle name="Normal 57 3 3 2 3 4" xfId="36260" xr:uid="{00000000-0005-0000-0000-0000666E0000}"/>
    <cellStyle name="Normal 57 3 3 2 3 5" xfId="21027" xr:uid="{00000000-0005-0000-0000-0000676E0000}"/>
    <cellStyle name="Normal 57 3 3 2 4" xfId="12617" xr:uid="{00000000-0005-0000-0000-0000686E0000}"/>
    <cellStyle name="Normal 57 3 3 2 4 2" xfId="42948" xr:uid="{00000000-0005-0000-0000-0000696E0000}"/>
    <cellStyle name="Normal 57 3 3 2 4 3" xfId="27715" xr:uid="{00000000-0005-0000-0000-00006A6E0000}"/>
    <cellStyle name="Normal 57 3 3 2 5" xfId="7596" xr:uid="{00000000-0005-0000-0000-00006B6E0000}"/>
    <cellStyle name="Normal 57 3 3 2 5 2" xfId="37931" xr:uid="{00000000-0005-0000-0000-00006C6E0000}"/>
    <cellStyle name="Normal 57 3 3 2 5 3" xfId="22698" xr:uid="{00000000-0005-0000-0000-00006D6E0000}"/>
    <cellStyle name="Normal 57 3 3 2 6" xfId="32919" xr:uid="{00000000-0005-0000-0000-00006E6E0000}"/>
    <cellStyle name="Normal 57 3 3 2 7" xfId="17685" xr:uid="{00000000-0005-0000-0000-00006F6E0000}"/>
    <cellStyle name="Normal 57 3 3 3" xfId="3378" xr:uid="{00000000-0005-0000-0000-0000706E0000}"/>
    <cellStyle name="Normal 57 3 3 3 2" xfId="13452" xr:uid="{00000000-0005-0000-0000-0000716E0000}"/>
    <cellStyle name="Normal 57 3 3 3 2 2" xfId="43783" xr:uid="{00000000-0005-0000-0000-0000726E0000}"/>
    <cellStyle name="Normal 57 3 3 3 2 3" xfId="28550" xr:uid="{00000000-0005-0000-0000-0000736E0000}"/>
    <cellStyle name="Normal 57 3 3 3 3" xfId="8432" xr:uid="{00000000-0005-0000-0000-0000746E0000}"/>
    <cellStyle name="Normal 57 3 3 3 3 2" xfId="38766" xr:uid="{00000000-0005-0000-0000-0000756E0000}"/>
    <cellStyle name="Normal 57 3 3 3 3 3" xfId="23533" xr:uid="{00000000-0005-0000-0000-0000766E0000}"/>
    <cellStyle name="Normal 57 3 3 3 4" xfId="33753" xr:uid="{00000000-0005-0000-0000-0000776E0000}"/>
    <cellStyle name="Normal 57 3 3 3 5" xfId="18520" xr:uid="{00000000-0005-0000-0000-0000786E0000}"/>
    <cellStyle name="Normal 57 3 3 4" xfId="5071" xr:uid="{00000000-0005-0000-0000-0000796E0000}"/>
    <cellStyle name="Normal 57 3 3 4 2" xfId="15123" xr:uid="{00000000-0005-0000-0000-00007A6E0000}"/>
    <cellStyle name="Normal 57 3 3 4 2 2" xfId="45454" xr:uid="{00000000-0005-0000-0000-00007B6E0000}"/>
    <cellStyle name="Normal 57 3 3 4 2 3" xfId="30221" xr:uid="{00000000-0005-0000-0000-00007C6E0000}"/>
    <cellStyle name="Normal 57 3 3 4 3" xfId="10103" xr:uid="{00000000-0005-0000-0000-00007D6E0000}"/>
    <cellStyle name="Normal 57 3 3 4 3 2" xfId="40437" xr:uid="{00000000-0005-0000-0000-00007E6E0000}"/>
    <cellStyle name="Normal 57 3 3 4 3 3" xfId="25204" xr:uid="{00000000-0005-0000-0000-00007F6E0000}"/>
    <cellStyle name="Normal 57 3 3 4 4" xfId="35424" xr:uid="{00000000-0005-0000-0000-0000806E0000}"/>
    <cellStyle name="Normal 57 3 3 4 5" xfId="20191" xr:uid="{00000000-0005-0000-0000-0000816E0000}"/>
    <cellStyle name="Normal 57 3 3 5" xfId="11781" xr:uid="{00000000-0005-0000-0000-0000826E0000}"/>
    <cellStyle name="Normal 57 3 3 5 2" xfId="42112" xr:uid="{00000000-0005-0000-0000-0000836E0000}"/>
    <cellStyle name="Normal 57 3 3 5 3" xfId="26879" xr:uid="{00000000-0005-0000-0000-0000846E0000}"/>
    <cellStyle name="Normal 57 3 3 6" xfId="6760" xr:uid="{00000000-0005-0000-0000-0000856E0000}"/>
    <cellStyle name="Normal 57 3 3 6 2" xfId="37095" xr:uid="{00000000-0005-0000-0000-0000866E0000}"/>
    <cellStyle name="Normal 57 3 3 6 3" xfId="21862" xr:uid="{00000000-0005-0000-0000-0000876E0000}"/>
    <cellStyle name="Normal 57 3 3 7" xfId="32083" xr:uid="{00000000-0005-0000-0000-0000886E0000}"/>
    <cellStyle name="Normal 57 3 3 8" xfId="16849" xr:uid="{00000000-0005-0000-0000-0000896E0000}"/>
    <cellStyle name="Normal 57 3 4" xfId="2107" xr:uid="{00000000-0005-0000-0000-00008A6E0000}"/>
    <cellStyle name="Normal 57 3 4 2" xfId="3797" xr:uid="{00000000-0005-0000-0000-00008B6E0000}"/>
    <cellStyle name="Normal 57 3 4 2 2" xfId="13870" xr:uid="{00000000-0005-0000-0000-00008C6E0000}"/>
    <cellStyle name="Normal 57 3 4 2 2 2" xfId="44201" xr:uid="{00000000-0005-0000-0000-00008D6E0000}"/>
    <cellStyle name="Normal 57 3 4 2 2 3" xfId="28968" xr:uid="{00000000-0005-0000-0000-00008E6E0000}"/>
    <cellStyle name="Normal 57 3 4 2 3" xfId="8850" xr:uid="{00000000-0005-0000-0000-00008F6E0000}"/>
    <cellStyle name="Normal 57 3 4 2 3 2" xfId="39184" xr:uid="{00000000-0005-0000-0000-0000906E0000}"/>
    <cellStyle name="Normal 57 3 4 2 3 3" xfId="23951" xr:uid="{00000000-0005-0000-0000-0000916E0000}"/>
    <cellStyle name="Normal 57 3 4 2 4" xfId="34171" xr:uid="{00000000-0005-0000-0000-0000926E0000}"/>
    <cellStyle name="Normal 57 3 4 2 5" xfId="18938" xr:uid="{00000000-0005-0000-0000-0000936E0000}"/>
    <cellStyle name="Normal 57 3 4 3" xfId="5489" xr:uid="{00000000-0005-0000-0000-0000946E0000}"/>
    <cellStyle name="Normal 57 3 4 3 2" xfId="15541" xr:uid="{00000000-0005-0000-0000-0000956E0000}"/>
    <cellStyle name="Normal 57 3 4 3 2 2" xfId="45872" xr:uid="{00000000-0005-0000-0000-0000966E0000}"/>
    <cellStyle name="Normal 57 3 4 3 2 3" xfId="30639" xr:uid="{00000000-0005-0000-0000-0000976E0000}"/>
    <cellStyle name="Normal 57 3 4 3 3" xfId="10521" xr:uid="{00000000-0005-0000-0000-0000986E0000}"/>
    <cellStyle name="Normal 57 3 4 3 3 2" xfId="40855" xr:uid="{00000000-0005-0000-0000-0000996E0000}"/>
    <cellStyle name="Normal 57 3 4 3 3 3" xfId="25622" xr:uid="{00000000-0005-0000-0000-00009A6E0000}"/>
    <cellStyle name="Normal 57 3 4 3 4" xfId="35842" xr:uid="{00000000-0005-0000-0000-00009B6E0000}"/>
    <cellStyle name="Normal 57 3 4 3 5" xfId="20609" xr:uid="{00000000-0005-0000-0000-00009C6E0000}"/>
    <cellStyle name="Normal 57 3 4 4" xfId="12199" xr:uid="{00000000-0005-0000-0000-00009D6E0000}"/>
    <cellStyle name="Normal 57 3 4 4 2" xfId="42530" xr:uid="{00000000-0005-0000-0000-00009E6E0000}"/>
    <cellStyle name="Normal 57 3 4 4 3" xfId="27297" xr:uid="{00000000-0005-0000-0000-00009F6E0000}"/>
    <cellStyle name="Normal 57 3 4 5" xfId="7178" xr:uid="{00000000-0005-0000-0000-0000A06E0000}"/>
    <cellStyle name="Normal 57 3 4 5 2" xfId="37513" xr:uid="{00000000-0005-0000-0000-0000A16E0000}"/>
    <cellStyle name="Normal 57 3 4 5 3" xfId="22280" xr:uid="{00000000-0005-0000-0000-0000A26E0000}"/>
    <cellStyle name="Normal 57 3 4 6" xfId="32501" xr:uid="{00000000-0005-0000-0000-0000A36E0000}"/>
    <cellStyle name="Normal 57 3 4 7" xfId="17267" xr:uid="{00000000-0005-0000-0000-0000A46E0000}"/>
    <cellStyle name="Normal 57 3 5" xfId="2960" xr:uid="{00000000-0005-0000-0000-0000A56E0000}"/>
    <cellStyle name="Normal 57 3 5 2" xfId="13034" xr:uid="{00000000-0005-0000-0000-0000A66E0000}"/>
    <cellStyle name="Normal 57 3 5 2 2" xfId="43365" xr:uid="{00000000-0005-0000-0000-0000A76E0000}"/>
    <cellStyle name="Normal 57 3 5 2 3" xfId="28132" xr:uid="{00000000-0005-0000-0000-0000A86E0000}"/>
    <cellStyle name="Normal 57 3 5 3" xfId="8014" xr:uid="{00000000-0005-0000-0000-0000A96E0000}"/>
    <cellStyle name="Normal 57 3 5 3 2" xfId="38348" xr:uid="{00000000-0005-0000-0000-0000AA6E0000}"/>
    <cellStyle name="Normal 57 3 5 3 3" xfId="23115" xr:uid="{00000000-0005-0000-0000-0000AB6E0000}"/>
    <cellStyle name="Normal 57 3 5 4" xfId="33335" xr:uid="{00000000-0005-0000-0000-0000AC6E0000}"/>
    <cellStyle name="Normal 57 3 5 5" xfId="18102" xr:uid="{00000000-0005-0000-0000-0000AD6E0000}"/>
    <cellStyle name="Normal 57 3 6" xfId="4653" xr:uid="{00000000-0005-0000-0000-0000AE6E0000}"/>
    <cellStyle name="Normal 57 3 6 2" xfId="14705" xr:uid="{00000000-0005-0000-0000-0000AF6E0000}"/>
    <cellStyle name="Normal 57 3 6 2 2" xfId="45036" xr:uid="{00000000-0005-0000-0000-0000B06E0000}"/>
    <cellStyle name="Normal 57 3 6 2 3" xfId="29803" xr:uid="{00000000-0005-0000-0000-0000B16E0000}"/>
    <cellStyle name="Normal 57 3 6 3" xfId="9685" xr:uid="{00000000-0005-0000-0000-0000B26E0000}"/>
    <cellStyle name="Normal 57 3 6 3 2" xfId="40019" xr:uid="{00000000-0005-0000-0000-0000B36E0000}"/>
    <cellStyle name="Normal 57 3 6 3 3" xfId="24786" xr:uid="{00000000-0005-0000-0000-0000B46E0000}"/>
    <cellStyle name="Normal 57 3 6 4" xfId="35006" xr:uid="{00000000-0005-0000-0000-0000B56E0000}"/>
    <cellStyle name="Normal 57 3 6 5" xfId="19773" xr:uid="{00000000-0005-0000-0000-0000B66E0000}"/>
    <cellStyle name="Normal 57 3 7" xfId="11363" xr:uid="{00000000-0005-0000-0000-0000B76E0000}"/>
    <cellStyle name="Normal 57 3 7 2" xfId="41694" xr:uid="{00000000-0005-0000-0000-0000B86E0000}"/>
    <cellStyle name="Normal 57 3 7 3" xfId="26461" xr:uid="{00000000-0005-0000-0000-0000B96E0000}"/>
    <cellStyle name="Normal 57 3 8" xfId="6342" xr:uid="{00000000-0005-0000-0000-0000BA6E0000}"/>
    <cellStyle name="Normal 57 3 8 2" xfId="36677" xr:uid="{00000000-0005-0000-0000-0000BB6E0000}"/>
    <cellStyle name="Normal 57 3 8 3" xfId="21444" xr:uid="{00000000-0005-0000-0000-0000BC6E0000}"/>
    <cellStyle name="Normal 57 3 9" xfId="31666" xr:uid="{00000000-0005-0000-0000-0000BD6E0000}"/>
    <cellStyle name="Normal 57 4" xfId="1367" xr:uid="{00000000-0005-0000-0000-0000BE6E0000}"/>
    <cellStyle name="Normal 57 4 2" xfId="1790" xr:uid="{00000000-0005-0000-0000-0000BF6E0000}"/>
    <cellStyle name="Normal 57 4 2 2" xfId="2629" xr:uid="{00000000-0005-0000-0000-0000C06E0000}"/>
    <cellStyle name="Normal 57 4 2 2 2" xfId="4319" xr:uid="{00000000-0005-0000-0000-0000C16E0000}"/>
    <cellStyle name="Normal 57 4 2 2 2 2" xfId="14392" xr:uid="{00000000-0005-0000-0000-0000C26E0000}"/>
    <cellStyle name="Normal 57 4 2 2 2 2 2" xfId="44723" xr:uid="{00000000-0005-0000-0000-0000C36E0000}"/>
    <cellStyle name="Normal 57 4 2 2 2 2 3" xfId="29490" xr:uid="{00000000-0005-0000-0000-0000C46E0000}"/>
    <cellStyle name="Normal 57 4 2 2 2 3" xfId="9372" xr:uid="{00000000-0005-0000-0000-0000C56E0000}"/>
    <cellStyle name="Normal 57 4 2 2 2 3 2" xfId="39706" xr:uid="{00000000-0005-0000-0000-0000C66E0000}"/>
    <cellStyle name="Normal 57 4 2 2 2 3 3" xfId="24473" xr:uid="{00000000-0005-0000-0000-0000C76E0000}"/>
    <cellStyle name="Normal 57 4 2 2 2 4" xfId="34693" xr:uid="{00000000-0005-0000-0000-0000C86E0000}"/>
    <cellStyle name="Normal 57 4 2 2 2 5" xfId="19460" xr:uid="{00000000-0005-0000-0000-0000C96E0000}"/>
    <cellStyle name="Normal 57 4 2 2 3" xfId="6011" xr:uid="{00000000-0005-0000-0000-0000CA6E0000}"/>
    <cellStyle name="Normal 57 4 2 2 3 2" xfId="16063" xr:uid="{00000000-0005-0000-0000-0000CB6E0000}"/>
    <cellStyle name="Normal 57 4 2 2 3 2 2" xfId="46394" xr:uid="{00000000-0005-0000-0000-0000CC6E0000}"/>
    <cellStyle name="Normal 57 4 2 2 3 2 3" xfId="31161" xr:uid="{00000000-0005-0000-0000-0000CD6E0000}"/>
    <cellStyle name="Normal 57 4 2 2 3 3" xfId="11043" xr:uid="{00000000-0005-0000-0000-0000CE6E0000}"/>
    <cellStyle name="Normal 57 4 2 2 3 3 2" xfId="41377" xr:uid="{00000000-0005-0000-0000-0000CF6E0000}"/>
    <cellStyle name="Normal 57 4 2 2 3 3 3" xfId="26144" xr:uid="{00000000-0005-0000-0000-0000D06E0000}"/>
    <cellStyle name="Normal 57 4 2 2 3 4" xfId="36364" xr:uid="{00000000-0005-0000-0000-0000D16E0000}"/>
    <cellStyle name="Normal 57 4 2 2 3 5" xfId="21131" xr:uid="{00000000-0005-0000-0000-0000D26E0000}"/>
    <cellStyle name="Normal 57 4 2 2 4" xfId="12721" xr:uid="{00000000-0005-0000-0000-0000D36E0000}"/>
    <cellStyle name="Normal 57 4 2 2 4 2" xfId="43052" xr:uid="{00000000-0005-0000-0000-0000D46E0000}"/>
    <cellStyle name="Normal 57 4 2 2 4 3" xfId="27819" xr:uid="{00000000-0005-0000-0000-0000D56E0000}"/>
    <cellStyle name="Normal 57 4 2 2 5" xfId="7700" xr:uid="{00000000-0005-0000-0000-0000D66E0000}"/>
    <cellStyle name="Normal 57 4 2 2 5 2" xfId="38035" xr:uid="{00000000-0005-0000-0000-0000D76E0000}"/>
    <cellStyle name="Normal 57 4 2 2 5 3" xfId="22802" xr:uid="{00000000-0005-0000-0000-0000D86E0000}"/>
    <cellStyle name="Normal 57 4 2 2 6" xfId="33023" xr:uid="{00000000-0005-0000-0000-0000D96E0000}"/>
    <cellStyle name="Normal 57 4 2 2 7" xfId="17789" xr:uid="{00000000-0005-0000-0000-0000DA6E0000}"/>
    <cellStyle name="Normal 57 4 2 3" xfId="3482" xr:uid="{00000000-0005-0000-0000-0000DB6E0000}"/>
    <cellStyle name="Normal 57 4 2 3 2" xfId="13556" xr:uid="{00000000-0005-0000-0000-0000DC6E0000}"/>
    <cellStyle name="Normal 57 4 2 3 2 2" xfId="43887" xr:uid="{00000000-0005-0000-0000-0000DD6E0000}"/>
    <cellStyle name="Normal 57 4 2 3 2 3" xfId="28654" xr:uid="{00000000-0005-0000-0000-0000DE6E0000}"/>
    <cellStyle name="Normal 57 4 2 3 3" xfId="8536" xr:uid="{00000000-0005-0000-0000-0000DF6E0000}"/>
    <cellStyle name="Normal 57 4 2 3 3 2" xfId="38870" xr:uid="{00000000-0005-0000-0000-0000E06E0000}"/>
    <cellStyle name="Normal 57 4 2 3 3 3" xfId="23637" xr:uid="{00000000-0005-0000-0000-0000E16E0000}"/>
    <cellStyle name="Normal 57 4 2 3 4" xfId="33857" xr:uid="{00000000-0005-0000-0000-0000E26E0000}"/>
    <cellStyle name="Normal 57 4 2 3 5" xfId="18624" xr:uid="{00000000-0005-0000-0000-0000E36E0000}"/>
    <cellStyle name="Normal 57 4 2 4" xfId="5175" xr:uid="{00000000-0005-0000-0000-0000E46E0000}"/>
    <cellStyle name="Normal 57 4 2 4 2" xfId="15227" xr:uid="{00000000-0005-0000-0000-0000E56E0000}"/>
    <cellStyle name="Normal 57 4 2 4 2 2" xfId="45558" xr:uid="{00000000-0005-0000-0000-0000E66E0000}"/>
    <cellStyle name="Normal 57 4 2 4 2 3" xfId="30325" xr:uid="{00000000-0005-0000-0000-0000E76E0000}"/>
    <cellStyle name="Normal 57 4 2 4 3" xfId="10207" xr:uid="{00000000-0005-0000-0000-0000E86E0000}"/>
    <cellStyle name="Normal 57 4 2 4 3 2" xfId="40541" xr:uid="{00000000-0005-0000-0000-0000E96E0000}"/>
    <cellStyle name="Normal 57 4 2 4 3 3" xfId="25308" xr:uid="{00000000-0005-0000-0000-0000EA6E0000}"/>
    <cellStyle name="Normal 57 4 2 4 4" xfId="35528" xr:uid="{00000000-0005-0000-0000-0000EB6E0000}"/>
    <cellStyle name="Normal 57 4 2 4 5" xfId="20295" xr:uid="{00000000-0005-0000-0000-0000EC6E0000}"/>
    <cellStyle name="Normal 57 4 2 5" xfId="11885" xr:uid="{00000000-0005-0000-0000-0000ED6E0000}"/>
    <cellStyle name="Normal 57 4 2 5 2" xfId="42216" xr:uid="{00000000-0005-0000-0000-0000EE6E0000}"/>
    <cellStyle name="Normal 57 4 2 5 3" xfId="26983" xr:uid="{00000000-0005-0000-0000-0000EF6E0000}"/>
    <cellStyle name="Normal 57 4 2 6" xfId="6864" xr:uid="{00000000-0005-0000-0000-0000F06E0000}"/>
    <cellStyle name="Normal 57 4 2 6 2" xfId="37199" xr:uid="{00000000-0005-0000-0000-0000F16E0000}"/>
    <cellStyle name="Normal 57 4 2 6 3" xfId="21966" xr:uid="{00000000-0005-0000-0000-0000F26E0000}"/>
    <cellStyle name="Normal 57 4 2 7" xfId="32187" xr:uid="{00000000-0005-0000-0000-0000F36E0000}"/>
    <cellStyle name="Normal 57 4 2 8" xfId="16953" xr:uid="{00000000-0005-0000-0000-0000F46E0000}"/>
    <cellStyle name="Normal 57 4 3" xfId="2211" xr:uid="{00000000-0005-0000-0000-0000F56E0000}"/>
    <cellStyle name="Normal 57 4 3 2" xfId="3901" xr:uid="{00000000-0005-0000-0000-0000F66E0000}"/>
    <cellStyle name="Normal 57 4 3 2 2" xfId="13974" xr:uid="{00000000-0005-0000-0000-0000F76E0000}"/>
    <cellStyle name="Normal 57 4 3 2 2 2" xfId="44305" xr:uid="{00000000-0005-0000-0000-0000F86E0000}"/>
    <cellStyle name="Normal 57 4 3 2 2 3" xfId="29072" xr:uid="{00000000-0005-0000-0000-0000F96E0000}"/>
    <cellStyle name="Normal 57 4 3 2 3" xfId="8954" xr:uid="{00000000-0005-0000-0000-0000FA6E0000}"/>
    <cellStyle name="Normal 57 4 3 2 3 2" xfId="39288" xr:uid="{00000000-0005-0000-0000-0000FB6E0000}"/>
    <cellStyle name="Normal 57 4 3 2 3 3" xfId="24055" xr:uid="{00000000-0005-0000-0000-0000FC6E0000}"/>
    <cellStyle name="Normal 57 4 3 2 4" xfId="34275" xr:uid="{00000000-0005-0000-0000-0000FD6E0000}"/>
    <cellStyle name="Normal 57 4 3 2 5" xfId="19042" xr:uid="{00000000-0005-0000-0000-0000FE6E0000}"/>
    <cellStyle name="Normal 57 4 3 3" xfId="5593" xr:uid="{00000000-0005-0000-0000-0000FF6E0000}"/>
    <cellStyle name="Normal 57 4 3 3 2" xfId="15645" xr:uid="{00000000-0005-0000-0000-0000006F0000}"/>
    <cellStyle name="Normal 57 4 3 3 2 2" xfId="45976" xr:uid="{00000000-0005-0000-0000-0000016F0000}"/>
    <cellStyle name="Normal 57 4 3 3 2 3" xfId="30743" xr:uid="{00000000-0005-0000-0000-0000026F0000}"/>
    <cellStyle name="Normal 57 4 3 3 3" xfId="10625" xr:uid="{00000000-0005-0000-0000-0000036F0000}"/>
    <cellStyle name="Normal 57 4 3 3 3 2" xfId="40959" xr:uid="{00000000-0005-0000-0000-0000046F0000}"/>
    <cellStyle name="Normal 57 4 3 3 3 3" xfId="25726" xr:uid="{00000000-0005-0000-0000-0000056F0000}"/>
    <cellStyle name="Normal 57 4 3 3 4" xfId="35946" xr:uid="{00000000-0005-0000-0000-0000066F0000}"/>
    <cellStyle name="Normal 57 4 3 3 5" xfId="20713" xr:uid="{00000000-0005-0000-0000-0000076F0000}"/>
    <cellStyle name="Normal 57 4 3 4" xfId="12303" xr:uid="{00000000-0005-0000-0000-0000086F0000}"/>
    <cellStyle name="Normal 57 4 3 4 2" xfId="42634" xr:uid="{00000000-0005-0000-0000-0000096F0000}"/>
    <cellStyle name="Normal 57 4 3 4 3" xfId="27401" xr:uid="{00000000-0005-0000-0000-00000A6F0000}"/>
    <cellStyle name="Normal 57 4 3 5" xfId="7282" xr:uid="{00000000-0005-0000-0000-00000B6F0000}"/>
    <cellStyle name="Normal 57 4 3 5 2" xfId="37617" xr:uid="{00000000-0005-0000-0000-00000C6F0000}"/>
    <cellStyle name="Normal 57 4 3 5 3" xfId="22384" xr:uid="{00000000-0005-0000-0000-00000D6F0000}"/>
    <cellStyle name="Normal 57 4 3 6" xfId="32605" xr:uid="{00000000-0005-0000-0000-00000E6F0000}"/>
    <cellStyle name="Normal 57 4 3 7" xfId="17371" xr:uid="{00000000-0005-0000-0000-00000F6F0000}"/>
    <cellStyle name="Normal 57 4 4" xfId="3064" xr:uid="{00000000-0005-0000-0000-0000106F0000}"/>
    <cellStyle name="Normal 57 4 4 2" xfId="13138" xr:uid="{00000000-0005-0000-0000-0000116F0000}"/>
    <cellStyle name="Normal 57 4 4 2 2" xfId="43469" xr:uid="{00000000-0005-0000-0000-0000126F0000}"/>
    <cellStyle name="Normal 57 4 4 2 3" xfId="28236" xr:uid="{00000000-0005-0000-0000-0000136F0000}"/>
    <cellStyle name="Normal 57 4 4 3" xfId="8118" xr:uid="{00000000-0005-0000-0000-0000146F0000}"/>
    <cellStyle name="Normal 57 4 4 3 2" xfId="38452" xr:uid="{00000000-0005-0000-0000-0000156F0000}"/>
    <cellStyle name="Normal 57 4 4 3 3" xfId="23219" xr:uid="{00000000-0005-0000-0000-0000166F0000}"/>
    <cellStyle name="Normal 57 4 4 4" xfId="33439" xr:uid="{00000000-0005-0000-0000-0000176F0000}"/>
    <cellStyle name="Normal 57 4 4 5" xfId="18206" xr:uid="{00000000-0005-0000-0000-0000186F0000}"/>
    <cellStyle name="Normal 57 4 5" xfId="4757" xr:uid="{00000000-0005-0000-0000-0000196F0000}"/>
    <cellStyle name="Normal 57 4 5 2" xfId="14809" xr:uid="{00000000-0005-0000-0000-00001A6F0000}"/>
    <cellStyle name="Normal 57 4 5 2 2" xfId="45140" xr:uid="{00000000-0005-0000-0000-00001B6F0000}"/>
    <cellStyle name="Normal 57 4 5 2 3" xfId="29907" xr:uid="{00000000-0005-0000-0000-00001C6F0000}"/>
    <cellStyle name="Normal 57 4 5 3" xfId="9789" xr:uid="{00000000-0005-0000-0000-00001D6F0000}"/>
    <cellStyle name="Normal 57 4 5 3 2" xfId="40123" xr:uid="{00000000-0005-0000-0000-00001E6F0000}"/>
    <cellStyle name="Normal 57 4 5 3 3" xfId="24890" xr:uid="{00000000-0005-0000-0000-00001F6F0000}"/>
    <cellStyle name="Normal 57 4 5 4" xfId="35110" xr:uid="{00000000-0005-0000-0000-0000206F0000}"/>
    <cellStyle name="Normal 57 4 5 5" xfId="19877" xr:uid="{00000000-0005-0000-0000-0000216F0000}"/>
    <cellStyle name="Normal 57 4 6" xfId="11467" xr:uid="{00000000-0005-0000-0000-0000226F0000}"/>
    <cellStyle name="Normal 57 4 6 2" xfId="41798" xr:uid="{00000000-0005-0000-0000-0000236F0000}"/>
    <cellStyle name="Normal 57 4 6 3" xfId="26565" xr:uid="{00000000-0005-0000-0000-0000246F0000}"/>
    <cellStyle name="Normal 57 4 7" xfId="6446" xr:uid="{00000000-0005-0000-0000-0000256F0000}"/>
    <cellStyle name="Normal 57 4 7 2" xfId="36781" xr:uid="{00000000-0005-0000-0000-0000266F0000}"/>
    <cellStyle name="Normal 57 4 7 3" xfId="21548" xr:uid="{00000000-0005-0000-0000-0000276F0000}"/>
    <cellStyle name="Normal 57 4 8" xfId="31769" xr:uid="{00000000-0005-0000-0000-0000286F0000}"/>
    <cellStyle name="Normal 57 4 9" xfId="16535" xr:uid="{00000000-0005-0000-0000-0000296F0000}"/>
    <cellStyle name="Normal 57 5" xfId="1580" xr:uid="{00000000-0005-0000-0000-00002A6F0000}"/>
    <cellStyle name="Normal 57 5 2" xfId="2421" xr:uid="{00000000-0005-0000-0000-00002B6F0000}"/>
    <cellStyle name="Normal 57 5 2 2" xfId="4111" xr:uid="{00000000-0005-0000-0000-00002C6F0000}"/>
    <cellStyle name="Normal 57 5 2 2 2" xfId="14184" xr:uid="{00000000-0005-0000-0000-00002D6F0000}"/>
    <cellStyle name="Normal 57 5 2 2 2 2" xfId="44515" xr:uid="{00000000-0005-0000-0000-00002E6F0000}"/>
    <cellStyle name="Normal 57 5 2 2 2 3" xfId="29282" xr:uid="{00000000-0005-0000-0000-00002F6F0000}"/>
    <cellStyle name="Normal 57 5 2 2 3" xfId="9164" xr:uid="{00000000-0005-0000-0000-0000306F0000}"/>
    <cellStyle name="Normal 57 5 2 2 3 2" xfId="39498" xr:uid="{00000000-0005-0000-0000-0000316F0000}"/>
    <cellStyle name="Normal 57 5 2 2 3 3" xfId="24265" xr:uid="{00000000-0005-0000-0000-0000326F0000}"/>
    <cellStyle name="Normal 57 5 2 2 4" xfId="34485" xr:uid="{00000000-0005-0000-0000-0000336F0000}"/>
    <cellStyle name="Normal 57 5 2 2 5" xfId="19252" xr:uid="{00000000-0005-0000-0000-0000346F0000}"/>
    <cellStyle name="Normal 57 5 2 3" xfId="5803" xr:uid="{00000000-0005-0000-0000-0000356F0000}"/>
    <cellStyle name="Normal 57 5 2 3 2" xfId="15855" xr:uid="{00000000-0005-0000-0000-0000366F0000}"/>
    <cellStyle name="Normal 57 5 2 3 2 2" xfId="46186" xr:uid="{00000000-0005-0000-0000-0000376F0000}"/>
    <cellStyle name="Normal 57 5 2 3 2 3" xfId="30953" xr:uid="{00000000-0005-0000-0000-0000386F0000}"/>
    <cellStyle name="Normal 57 5 2 3 3" xfId="10835" xr:uid="{00000000-0005-0000-0000-0000396F0000}"/>
    <cellStyle name="Normal 57 5 2 3 3 2" xfId="41169" xr:uid="{00000000-0005-0000-0000-00003A6F0000}"/>
    <cellStyle name="Normal 57 5 2 3 3 3" xfId="25936" xr:uid="{00000000-0005-0000-0000-00003B6F0000}"/>
    <cellStyle name="Normal 57 5 2 3 4" xfId="36156" xr:uid="{00000000-0005-0000-0000-00003C6F0000}"/>
    <cellStyle name="Normal 57 5 2 3 5" xfId="20923" xr:uid="{00000000-0005-0000-0000-00003D6F0000}"/>
    <cellStyle name="Normal 57 5 2 4" xfId="12513" xr:uid="{00000000-0005-0000-0000-00003E6F0000}"/>
    <cellStyle name="Normal 57 5 2 4 2" xfId="42844" xr:uid="{00000000-0005-0000-0000-00003F6F0000}"/>
    <cellStyle name="Normal 57 5 2 4 3" xfId="27611" xr:uid="{00000000-0005-0000-0000-0000406F0000}"/>
    <cellStyle name="Normal 57 5 2 5" xfId="7492" xr:uid="{00000000-0005-0000-0000-0000416F0000}"/>
    <cellStyle name="Normal 57 5 2 5 2" xfId="37827" xr:uid="{00000000-0005-0000-0000-0000426F0000}"/>
    <cellStyle name="Normal 57 5 2 5 3" xfId="22594" xr:uid="{00000000-0005-0000-0000-0000436F0000}"/>
    <cellStyle name="Normal 57 5 2 6" xfId="32815" xr:uid="{00000000-0005-0000-0000-0000446F0000}"/>
    <cellStyle name="Normal 57 5 2 7" xfId="17581" xr:uid="{00000000-0005-0000-0000-0000456F0000}"/>
    <cellStyle name="Normal 57 5 3" xfId="3274" xr:uid="{00000000-0005-0000-0000-0000466F0000}"/>
    <cellStyle name="Normal 57 5 3 2" xfId="13348" xr:uid="{00000000-0005-0000-0000-0000476F0000}"/>
    <cellStyle name="Normal 57 5 3 2 2" xfId="43679" xr:uid="{00000000-0005-0000-0000-0000486F0000}"/>
    <cellStyle name="Normal 57 5 3 2 3" xfId="28446" xr:uid="{00000000-0005-0000-0000-0000496F0000}"/>
    <cellStyle name="Normal 57 5 3 3" xfId="8328" xr:uid="{00000000-0005-0000-0000-00004A6F0000}"/>
    <cellStyle name="Normal 57 5 3 3 2" xfId="38662" xr:uid="{00000000-0005-0000-0000-00004B6F0000}"/>
    <cellStyle name="Normal 57 5 3 3 3" xfId="23429" xr:uid="{00000000-0005-0000-0000-00004C6F0000}"/>
    <cellStyle name="Normal 57 5 3 4" xfId="33649" xr:uid="{00000000-0005-0000-0000-00004D6F0000}"/>
    <cellStyle name="Normal 57 5 3 5" xfId="18416" xr:uid="{00000000-0005-0000-0000-00004E6F0000}"/>
    <cellStyle name="Normal 57 5 4" xfId="4967" xr:uid="{00000000-0005-0000-0000-00004F6F0000}"/>
    <cellStyle name="Normal 57 5 4 2" xfId="15019" xr:uid="{00000000-0005-0000-0000-0000506F0000}"/>
    <cellStyle name="Normal 57 5 4 2 2" xfId="45350" xr:uid="{00000000-0005-0000-0000-0000516F0000}"/>
    <cellStyle name="Normal 57 5 4 2 3" xfId="30117" xr:uid="{00000000-0005-0000-0000-0000526F0000}"/>
    <cellStyle name="Normal 57 5 4 3" xfId="9999" xr:uid="{00000000-0005-0000-0000-0000536F0000}"/>
    <cellStyle name="Normal 57 5 4 3 2" xfId="40333" xr:uid="{00000000-0005-0000-0000-0000546F0000}"/>
    <cellStyle name="Normal 57 5 4 3 3" xfId="25100" xr:uid="{00000000-0005-0000-0000-0000556F0000}"/>
    <cellStyle name="Normal 57 5 4 4" xfId="35320" xr:uid="{00000000-0005-0000-0000-0000566F0000}"/>
    <cellStyle name="Normal 57 5 4 5" xfId="20087" xr:uid="{00000000-0005-0000-0000-0000576F0000}"/>
    <cellStyle name="Normal 57 5 5" xfId="11677" xr:uid="{00000000-0005-0000-0000-0000586F0000}"/>
    <cellStyle name="Normal 57 5 5 2" xfId="42008" xr:uid="{00000000-0005-0000-0000-0000596F0000}"/>
    <cellStyle name="Normal 57 5 5 3" xfId="26775" xr:uid="{00000000-0005-0000-0000-00005A6F0000}"/>
    <cellStyle name="Normal 57 5 6" xfId="6656" xr:uid="{00000000-0005-0000-0000-00005B6F0000}"/>
    <cellStyle name="Normal 57 5 6 2" xfId="36991" xr:uid="{00000000-0005-0000-0000-00005C6F0000}"/>
    <cellStyle name="Normal 57 5 6 3" xfId="21758" xr:uid="{00000000-0005-0000-0000-00005D6F0000}"/>
    <cellStyle name="Normal 57 5 7" xfId="31979" xr:uid="{00000000-0005-0000-0000-00005E6F0000}"/>
    <cellStyle name="Normal 57 5 8" xfId="16745" xr:uid="{00000000-0005-0000-0000-00005F6F0000}"/>
    <cellStyle name="Normal 57 6" xfId="2001" xr:uid="{00000000-0005-0000-0000-0000606F0000}"/>
    <cellStyle name="Normal 57 6 2" xfId="3693" xr:uid="{00000000-0005-0000-0000-0000616F0000}"/>
    <cellStyle name="Normal 57 6 2 2" xfId="13766" xr:uid="{00000000-0005-0000-0000-0000626F0000}"/>
    <cellStyle name="Normal 57 6 2 2 2" xfId="44097" xr:uid="{00000000-0005-0000-0000-0000636F0000}"/>
    <cellStyle name="Normal 57 6 2 2 3" xfId="28864" xr:uid="{00000000-0005-0000-0000-0000646F0000}"/>
    <cellStyle name="Normal 57 6 2 3" xfId="8746" xr:uid="{00000000-0005-0000-0000-0000656F0000}"/>
    <cellStyle name="Normal 57 6 2 3 2" xfId="39080" xr:uid="{00000000-0005-0000-0000-0000666F0000}"/>
    <cellStyle name="Normal 57 6 2 3 3" xfId="23847" xr:uid="{00000000-0005-0000-0000-0000676F0000}"/>
    <cellStyle name="Normal 57 6 2 4" xfId="34067" xr:uid="{00000000-0005-0000-0000-0000686F0000}"/>
    <cellStyle name="Normal 57 6 2 5" xfId="18834" xr:uid="{00000000-0005-0000-0000-0000696F0000}"/>
    <cellStyle name="Normal 57 6 3" xfId="5385" xr:uid="{00000000-0005-0000-0000-00006A6F0000}"/>
    <cellStyle name="Normal 57 6 3 2" xfId="15437" xr:uid="{00000000-0005-0000-0000-00006B6F0000}"/>
    <cellStyle name="Normal 57 6 3 2 2" xfId="45768" xr:uid="{00000000-0005-0000-0000-00006C6F0000}"/>
    <cellStyle name="Normal 57 6 3 2 3" xfId="30535" xr:uid="{00000000-0005-0000-0000-00006D6F0000}"/>
    <cellStyle name="Normal 57 6 3 3" xfId="10417" xr:uid="{00000000-0005-0000-0000-00006E6F0000}"/>
    <cellStyle name="Normal 57 6 3 3 2" xfId="40751" xr:uid="{00000000-0005-0000-0000-00006F6F0000}"/>
    <cellStyle name="Normal 57 6 3 3 3" xfId="25518" xr:uid="{00000000-0005-0000-0000-0000706F0000}"/>
    <cellStyle name="Normal 57 6 3 4" xfId="35738" xr:uid="{00000000-0005-0000-0000-0000716F0000}"/>
    <cellStyle name="Normal 57 6 3 5" xfId="20505" xr:uid="{00000000-0005-0000-0000-0000726F0000}"/>
    <cellStyle name="Normal 57 6 4" xfId="12095" xr:uid="{00000000-0005-0000-0000-0000736F0000}"/>
    <cellStyle name="Normal 57 6 4 2" xfId="42426" xr:uid="{00000000-0005-0000-0000-0000746F0000}"/>
    <cellStyle name="Normal 57 6 4 3" xfId="27193" xr:uid="{00000000-0005-0000-0000-0000756F0000}"/>
    <cellStyle name="Normal 57 6 5" xfId="7074" xr:uid="{00000000-0005-0000-0000-0000766F0000}"/>
    <cellStyle name="Normal 57 6 5 2" xfId="37409" xr:uid="{00000000-0005-0000-0000-0000776F0000}"/>
    <cellStyle name="Normal 57 6 5 3" xfId="22176" xr:uid="{00000000-0005-0000-0000-0000786F0000}"/>
    <cellStyle name="Normal 57 6 6" xfId="32397" xr:uid="{00000000-0005-0000-0000-0000796F0000}"/>
    <cellStyle name="Normal 57 6 7" xfId="17163" xr:uid="{00000000-0005-0000-0000-00007A6F0000}"/>
    <cellStyle name="Normal 57 7" xfId="2852" xr:uid="{00000000-0005-0000-0000-00007B6F0000}"/>
    <cellStyle name="Normal 57 7 2" xfId="12930" xr:uid="{00000000-0005-0000-0000-00007C6F0000}"/>
    <cellStyle name="Normal 57 7 2 2" xfId="43261" xr:uid="{00000000-0005-0000-0000-00007D6F0000}"/>
    <cellStyle name="Normal 57 7 2 3" xfId="28028" xr:uid="{00000000-0005-0000-0000-00007E6F0000}"/>
    <cellStyle name="Normal 57 7 3" xfId="7910" xr:uid="{00000000-0005-0000-0000-00007F6F0000}"/>
    <cellStyle name="Normal 57 7 3 2" xfId="38244" xr:uid="{00000000-0005-0000-0000-0000806F0000}"/>
    <cellStyle name="Normal 57 7 3 3" xfId="23011" xr:uid="{00000000-0005-0000-0000-0000816F0000}"/>
    <cellStyle name="Normal 57 7 4" xfId="33231" xr:uid="{00000000-0005-0000-0000-0000826F0000}"/>
    <cellStyle name="Normal 57 7 5" xfId="17998" xr:uid="{00000000-0005-0000-0000-0000836F0000}"/>
    <cellStyle name="Normal 57 8" xfId="4546" xr:uid="{00000000-0005-0000-0000-0000846F0000}"/>
    <cellStyle name="Normal 57 8 2" xfId="14601" xr:uid="{00000000-0005-0000-0000-0000856F0000}"/>
    <cellStyle name="Normal 57 8 2 2" xfId="44932" xr:uid="{00000000-0005-0000-0000-0000866F0000}"/>
    <cellStyle name="Normal 57 8 2 3" xfId="29699" xr:uid="{00000000-0005-0000-0000-0000876F0000}"/>
    <cellStyle name="Normal 57 8 3" xfId="9581" xr:uid="{00000000-0005-0000-0000-0000886F0000}"/>
    <cellStyle name="Normal 57 8 3 2" xfId="39915" xr:uid="{00000000-0005-0000-0000-0000896F0000}"/>
    <cellStyle name="Normal 57 8 3 3" xfId="24682" xr:uid="{00000000-0005-0000-0000-00008A6F0000}"/>
    <cellStyle name="Normal 57 8 4" xfId="34902" xr:uid="{00000000-0005-0000-0000-00008B6F0000}"/>
    <cellStyle name="Normal 57 8 5" xfId="19669" xr:uid="{00000000-0005-0000-0000-00008C6F0000}"/>
    <cellStyle name="Normal 57 9" xfId="11257" xr:uid="{00000000-0005-0000-0000-00008D6F0000}"/>
    <cellStyle name="Normal 57 9 2" xfId="41590" xr:uid="{00000000-0005-0000-0000-00008E6F0000}"/>
    <cellStyle name="Normal 57 9 3" xfId="26357" xr:uid="{00000000-0005-0000-0000-00008F6F0000}"/>
    <cellStyle name="Normal 58" xfId="879" xr:uid="{00000000-0005-0000-0000-0000906F0000}"/>
    <cellStyle name="Normal 59" xfId="880" xr:uid="{00000000-0005-0000-0000-0000916F0000}"/>
    <cellStyle name="Normal 6" xfId="178" xr:uid="{00000000-0005-0000-0000-0000926F0000}"/>
    <cellStyle name="Normal 6 10" xfId="31377" xr:uid="{00000000-0005-0000-0000-0000936F0000}"/>
    <cellStyle name="Normal 6 2" xfId="569" xr:uid="{00000000-0005-0000-0000-0000946F0000}"/>
    <cellStyle name="Normal 6 2 10" xfId="1550" xr:uid="{00000000-0005-0000-0000-0000956F0000}"/>
    <cellStyle name="Normal 6 2 10 2" xfId="2391" xr:uid="{00000000-0005-0000-0000-0000966F0000}"/>
    <cellStyle name="Normal 6 2 10 2 2" xfId="4081" xr:uid="{00000000-0005-0000-0000-0000976F0000}"/>
    <cellStyle name="Normal 6 2 10 2 2 2" xfId="14154" xr:uid="{00000000-0005-0000-0000-0000986F0000}"/>
    <cellStyle name="Normal 6 2 10 2 2 2 2" xfId="44485" xr:uid="{00000000-0005-0000-0000-0000996F0000}"/>
    <cellStyle name="Normal 6 2 10 2 2 2 3" xfId="29252" xr:uid="{00000000-0005-0000-0000-00009A6F0000}"/>
    <cellStyle name="Normal 6 2 10 2 2 3" xfId="9134" xr:uid="{00000000-0005-0000-0000-00009B6F0000}"/>
    <cellStyle name="Normal 6 2 10 2 2 3 2" xfId="39468" xr:uid="{00000000-0005-0000-0000-00009C6F0000}"/>
    <cellStyle name="Normal 6 2 10 2 2 3 3" xfId="24235" xr:uid="{00000000-0005-0000-0000-00009D6F0000}"/>
    <cellStyle name="Normal 6 2 10 2 2 4" xfId="34455" xr:uid="{00000000-0005-0000-0000-00009E6F0000}"/>
    <cellStyle name="Normal 6 2 10 2 2 5" xfId="19222" xr:uid="{00000000-0005-0000-0000-00009F6F0000}"/>
    <cellStyle name="Normal 6 2 10 2 3" xfId="5773" xr:uid="{00000000-0005-0000-0000-0000A06F0000}"/>
    <cellStyle name="Normal 6 2 10 2 3 2" xfId="15825" xr:uid="{00000000-0005-0000-0000-0000A16F0000}"/>
    <cellStyle name="Normal 6 2 10 2 3 2 2" xfId="46156" xr:uid="{00000000-0005-0000-0000-0000A26F0000}"/>
    <cellStyle name="Normal 6 2 10 2 3 2 3" xfId="30923" xr:uid="{00000000-0005-0000-0000-0000A36F0000}"/>
    <cellStyle name="Normal 6 2 10 2 3 3" xfId="10805" xr:uid="{00000000-0005-0000-0000-0000A46F0000}"/>
    <cellStyle name="Normal 6 2 10 2 3 3 2" xfId="41139" xr:uid="{00000000-0005-0000-0000-0000A56F0000}"/>
    <cellStyle name="Normal 6 2 10 2 3 3 3" xfId="25906" xr:uid="{00000000-0005-0000-0000-0000A66F0000}"/>
    <cellStyle name="Normal 6 2 10 2 3 4" xfId="36126" xr:uid="{00000000-0005-0000-0000-0000A76F0000}"/>
    <cellStyle name="Normal 6 2 10 2 3 5" xfId="20893" xr:uid="{00000000-0005-0000-0000-0000A86F0000}"/>
    <cellStyle name="Normal 6 2 10 2 4" xfId="12483" xr:uid="{00000000-0005-0000-0000-0000A96F0000}"/>
    <cellStyle name="Normal 6 2 10 2 4 2" xfId="42814" xr:uid="{00000000-0005-0000-0000-0000AA6F0000}"/>
    <cellStyle name="Normal 6 2 10 2 4 3" xfId="27581" xr:uid="{00000000-0005-0000-0000-0000AB6F0000}"/>
    <cellStyle name="Normal 6 2 10 2 5" xfId="7462" xr:uid="{00000000-0005-0000-0000-0000AC6F0000}"/>
    <cellStyle name="Normal 6 2 10 2 5 2" xfId="37797" xr:uid="{00000000-0005-0000-0000-0000AD6F0000}"/>
    <cellStyle name="Normal 6 2 10 2 5 3" xfId="22564" xr:uid="{00000000-0005-0000-0000-0000AE6F0000}"/>
    <cellStyle name="Normal 6 2 10 2 6" xfId="32785" xr:uid="{00000000-0005-0000-0000-0000AF6F0000}"/>
    <cellStyle name="Normal 6 2 10 2 7" xfId="17551" xr:uid="{00000000-0005-0000-0000-0000B06F0000}"/>
    <cellStyle name="Normal 6 2 10 3" xfId="3244" xr:uid="{00000000-0005-0000-0000-0000B16F0000}"/>
    <cellStyle name="Normal 6 2 10 3 2" xfId="13318" xr:uid="{00000000-0005-0000-0000-0000B26F0000}"/>
    <cellStyle name="Normal 6 2 10 3 2 2" xfId="43649" xr:uid="{00000000-0005-0000-0000-0000B36F0000}"/>
    <cellStyle name="Normal 6 2 10 3 2 3" xfId="28416" xr:uid="{00000000-0005-0000-0000-0000B46F0000}"/>
    <cellStyle name="Normal 6 2 10 3 3" xfId="8298" xr:uid="{00000000-0005-0000-0000-0000B56F0000}"/>
    <cellStyle name="Normal 6 2 10 3 3 2" xfId="38632" xr:uid="{00000000-0005-0000-0000-0000B66F0000}"/>
    <cellStyle name="Normal 6 2 10 3 3 3" xfId="23399" xr:uid="{00000000-0005-0000-0000-0000B76F0000}"/>
    <cellStyle name="Normal 6 2 10 3 4" xfId="33619" xr:uid="{00000000-0005-0000-0000-0000B86F0000}"/>
    <cellStyle name="Normal 6 2 10 3 5" xfId="18386" xr:uid="{00000000-0005-0000-0000-0000B96F0000}"/>
    <cellStyle name="Normal 6 2 10 4" xfId="4937" xr:uid="{00000000-0005-0000-0000-0000BA6F0000}"/>
    <cellStyle name="Normal 6 2 10 4 2" xfId="14989" xr:uid="{00000000-0005-0000-0000-0000BB6F0000}"/>
    <cellStyle name="Normal 6 2 10 4 2 2" xfId="45320" xr:uid="{00000000-0005-0000-0000-0000BC6F0000}"/>
    <cellStyle name="Normal 6 2 10 4 2 3" xfId="30087" xr:uid="{00000000-0005-0000-0000-0000BD6F0000}"/>
    <cellStyle name="Normal 6 2 10 4 3" xfId="9969" xr:uid="{00000000-0005-0000-0000-0000BE6F0000}"/>
    <cellStyle name="Normal 6 2 10 4 3 2" xfId="40303" xr:uid="{00000000-0005-0000-0000-0000BF6F0000}"/>
    <cellStyle name="Normal 6 2 10 4 3 3" xfId="25070" xr:uid="{00000000-0005-0000-0000-0000C06F0000}"/>
    <cellStyle name="Normal 6 2 10 4 4" xfId="35290" xr:uid="{00000000-0005-0000-0000-0000C16F0000}"/>
    <cellStyle name="Normal 6 2 10 4 5" xfId="20057" xr:uid="{00000000-0005-0000-0000-0000C26F0000}"/>
    <cellStyle name="Normal 6 2 10 5" xfId="11647" xr:uid="{00000000-0005-0000-0000-0000C36F0000}"/>
    <cellStyle name="Normal 6 2 10 5 2" xfId="41978" xr:uid="{00000000-0005-0000-0000-0000C46F0000}"/>
    <cellStyle name="Normal 6 2 10 5 3" xfId="26745" xr:uid="{00000000-0005-0000-0000-0000C56F0000}"/>
    <cellStyle name="Normal 6 2 10 6" xfId="6626" xr:uid="{00000000-0005-0000-0000-0000C66F0000}"/>
    <cellStyle name="Normal 6 2 10 6 2" xfId="36961" xr:uid="{00000000-0005-0000-0000-0000C76F0000}"/>
    <cellStyle name="Normal 6 2 10 6 3" xfId="21728" xr:uid="{00000000-0005-0000-0000-0000C86F0000}"/>
    <cellStyle name="Normal 6 2 10 7" xfId="31949" xr:uid="{00000000-0005-0000-0000-0000C96F0000}"/>
    <cellStyle name="Normal 6 2 10 8" xfId="16715" xr:uid="{00000000-0005-0000-0000-0000CA6F0000}"/>
    <cellStyle name="Normal 6 2 11" xfId="1971" xr:uid="{00000000-0005-0000-0000-0000CB6F0000}"/>
    <cellStyle name="Normal 6 2 11 2" xfId="3663" xr:uid="{00000000-0005-0000-0000-0000CC6F0000}"/>
    <cellStyle name="Normal 6 2 11 2 2" xfId="13736" xr:uid="{00000000-0005-0000-0000-0000CD6F0000}"/>
    <cellStyle name="Normal 6 2 11 2 2 2" xfId="44067" xr:uid="{00000000-0005-0000-0000-0000CE6F0000}"/>
    <cellStyle name="Normal 6 2 11 2 2 3" xfId="28834" xr:uid="{00000000-0005-0000-0000-0000CF6F0000}"/>
    <cellStyle name="Normal 6 2 11 2 3" xfId="8716" xr:uid="{00000000-0005-0000-0000-0000D06F0000}"/>
    <cellStyle name="Normal 6 2 11 2 3 2" xfId="39050" xr:uid="{00000000-0005-0000-0000-0000D16F0000}"/>
    <cellStyle name="Normal 6 2 11 2 3 3" xfId="23817" xr:uid="{00000000-0005-0000-0000-0000D26F0000}"/>
    <cellStyle name="Normal 6 2 11 2 4" xfId="34037" xr:uid="{00000000-0005-0000-0000-0000D36F0000}"/>
    <cellStyle name="Normal 6 2 11 2 5" xfId="18804" xr:uid="{00000000-0005-0000-0000-0000D46F0000}"/>
    <cellStyle name="Normal 6 2 11 3" xfId="5355" xr:uid="{00000000-0005-0000-0000-0000D56F0000}"/>
    <cellStyle name="Normal 6 2 11 3 2" xfId="15407" xr:uid="{00000000-0005-0000-0000-0000D66F0000}"/>
    <cellStyle name="Normal 6 2 11 3 2 2" xfId="45738" xr:uid="{00000000-0005-0000-0000-0000D76F0000}"/>
    <cellStyle name="Normal 6 2 11 3 2 3" xfId="30505" xr:uid="{00000000-0005-0000-0000-0000D86F0000}"/>
    <cellStyle name="Normal 6 2 11 3 3" xfId="10387" xr:uid="{00000000-0005-0000-0000-0000D96F0000}"/>
    <cellStyle name="Normal 6 2 11 3 3 2" xfId="40721" xr:uid="{00000000-0005-0000-0000-0000DA6F0000}"/>
    <cellStyle name="Normal 6 2 11 3 3 3" xfId="25488" xr:uid="{00000000-0005-0000-0000-0000DB6F0000}"/>
    <cellStyle name="Normal 6 2 11 3 4" xfId="35708" xr:uid="{00000000-0005-0000-0000-0000DC6F0000}"/>
    <cellStyle name="Normal 6 2 11 3 5" xfId="20475" xr:uid="{00000000-0005-0000-0000-0000DD6F0000}"/>
    <cellStyle name="Normal 6 2 11 4" xfId="12065" xr:uid="{00000000-0005-0000-0000-0000DE6F0000}"/>
    <cellStyle name="Normal 6 2 11 4 2" xfId="42396" xr:uid="{00000000-0005-0000-0000-0000DF6F0000}"/>
    <cellStyle name="Normal 6 2 11 4 3" xfId="27163" xr:uid="{00000000-0005-0000-0000-0000E06F0000}"/>
    <cellStyle name="Normal 6 2 11 5" xfId="7044" xr:uid="{00000000-0005-0000-0000-0000E16F0000}"/>
    <cellStyle name="Normal 6 2 11 5 2" xfId="37379" xr:uid="{00000000-0005-0000-0000-0000E26F0000}"/>
    <cellStyle name="Normal 6 2 11 5 3" xfId="22146" xr:uid="{00000000-0005-0000-0000-0000E36F0000}"/>
    <cellStyle name="Normal 6 2 11 6" xfId="32367" xr:uid="{00000000-0005-0000-0000-0000E46F0000}"/>
    <cellStyle name="Normal 6 2 11 7" xfId="17133" xr:uid="{00000000-0005-0000-0000-0000E56F0000}"/>
    <cellStyle name="Normal 6 2 12" xfId="2820" xr:uid="{00000000-0005-0000-0000-0000E66F0000}"/>
    <cellStyle name="Normal 6 2 12 2" xfId="12900" xr:uid="{00000000-0005-0000-0000-0000E76F0000}"/>
    <cellStyle name="Normal 6 2 12 2 2" xfId="43231" xr:uid="{00000000-0005-0000-0000-0000E86F0000}"/>
    <cellStyle name="Normal 6 2 12 2 3" xfId="27998" xr:uid="{00000000-0005-0000-0000-0000E96F0000}"/>
    <cellStyle name="Normal 6 2 12 3" xfId="7880" xr:uid="{00000000-0005-0000-0000-0000EA6F0000}"/>
    <cellStyle name="Normal 6 2 12 3 2" xfId="38214" xr:uid="{00000000-0005-0000-0000-0000EB6F0000}"/>
    <cellStyle name="Normal 6 2 12 3 3" xfId="22981" xr:uid="{00000000-0005-0000-0000-0000EC6F0000}"/>
    <cellStyle name="Normal 6 2 12 4" xfId="33201" xr:uid="{00000000-0005-0000-0000-0000ED6F0000}"/>
    <cellStyle name="Normal 6 2 12 5" xfId="17968" xr:uid="{00000000-0005-0000-0000-0000EE6F0000}"/>
    <cellStyle name="Normal 6 2 13" xfId="4515" xr:uid="{00000000-0005-0000-0000-0000EF6F0000}"/>
    <cellStyle name="Normal 6 2 13 2" xfId="14571" xr:uid="{00000000-0005-0000-0000-0000F06F0000}"/>
    <cellStyle name="Normal 6 2 13 2 2" xfId="44902" xr:uid="{00000000-0005-0000-0000-0000F16F0000}"/>
    <cellStyle name="Normal 6 2 13 2 3" xfId="29669" xr:uid="{00000000-0005-0000-0000-0000F26F0000}"/>
    <cellStyle name="Normal 6 2 13 3" xfId="9551" xr:uid="{00000000-0005-0000-0000-0000F36F0000}"/>
    <cellStyle name="Normal 6 2 13 3 2" xfId="39885" xr:uid="{00000000-0005-0000-0000-0000F46F0000}"/>
    <cellStyle name="Normal 6 2 13 3 3" xfId="24652" xr:uid="{00000000-0005-0000-0000-0000F56F0000}"/>
    <cellStyle name="Normal 6 2 13 4" xfId="34872" xr:uid="{00000000-0005-0000-0000-0000F66F0000}"/>
    <cellStyle name="Normal 6 2 13 5" xfId="19639" xr:uid="{00000000-0005-0000-0000-0000F76F0000}"/>
    <cellStyle name="Normal 6 2 14" xfId="11227" xr:uid="{00000000-0005-0000-0000-0000F86F0000}"/>
    <cellStyle name="Normal 6 2 14 2" xfId="41560" xr:uid="{00000000-0005-0000-0000-0000F96F0000}"/>
    <cellStyle name="Normal 6 2 14 3" xfId="26327" xr:uid="{00000000-0005-0000-0000-0000FA6F0000}"/>
    <cellStyle name="Normal 6 2 15" xfId="6205" xr:uid="{00000000-0005-0000-0000-0000FB6F0000}"/>
    <cellStyle name="Normal 6 2 15 2" xfId="36543" xr:uid="{00000000-0005-0000-0000-0000FC6F0000}"/>
    <cellStyle name="Normal 6 2 15 3" xfId="21310" xr:uid="{00000000-0005-0000-0000-0000FD6F0000}"/>
    <cellStyle name="Normal 6 2 16" xfId="31379" xr:uid="{00000000-0005-0000-0000-0000FE6F0000}"/>
    <cellStyle name="Normal 6 2 17" xfId="16295" xr:uid="{00000000-0005-0000-0000-0000FF6F0000}"/>
    <cellStyle name="Normal 6 2 2" xfId="883" xr:uid="{00000000-0005-0000-0000-000000700000}"/>
    <cellStyle name="Normal 6 2 2 2" xfId="2802" xr:uid="{00000000-0005-0000-0000-000001700000}"/>
    <cellStyle name="Normal 6 2 2 2 2" xfId="4492" xr:uid="{00000000-0005-0000-0000-000002700000}"/>
    <cellStyle name="Normal 6 2 2 2 2 2" xfId="14564" xr:uid="{00000000-0005-0000-0000-000003700000}"/>
    <cellStyle name="Normal 6 2 2 2 2 2 2" xfId="44895" xr:uid="{00000000-0005-0000-0000-000004700000}"/>
    <cellStyle name="Normal 6 2 2 2 2 2 3" xfId="29662" xr:uid="{00000000-0005-0000-0000-000005700000}"/>
    <cellStyle name="Normal 6 2 2 2 2 3" xfId="9544" xr:uid="{00000000-0005-0000-0000-000006700000}"/>
    <cellStyle name="Normal 6 2 2 2 2 3 2" xfId="39878" xr:uid="{00000000-0005-0000-0000-000007700000}"/>
    <cellStyle name="Normal 6 2 2 2 2 3 3" xfId="24645" xr:uid="{00000000-0005-0000-0000-000008700000}"/>
    <cellStyle name="Normal 6 2 2 2 2 4" xfId="34865" xr:uid="{00000000-0005-0000-0000-000009700000}"/>
    <cellStyle name="Normal 6 2 2 2 2 5" xfId="19632" xr:uid="{00000000-0005-0000-0000-00000A700000}"/>
    <cellStyle name="Normal 6 2 2 2 3" xfId="6183" xr:uid="{00000000-0005-0000-0000-00000B700000}"/>
    <cellStyle name="Normal 6 2 2 2 3 2" xfId="16235" xr:uid="{00000000-0005-0000-0000-00000C700000}"/>
    <cellStyle name="Normal 6 2 2 2 3 2 2" xfId="46566" xr:uid="{00000000-0005-0000-0000-00000D700000}"/>
    <cellStyle name="Normal 6 2 2 2 3 2 3" xfId="31333" xr:uid="{00000000-0005-0000-0000-00000E700000}"/>
    <cellStyle name="Normal 6 2 2 2 3 3" xfId="11215" xr:uid="{00000000-0005-0000-0000-00000F700000}"/>
    <cellStyle name="Normal 6 2 2 2 3 3 2" xfId="41549" xr:uid="{00000000-0005-0000-0000-000010700000}"/>
    <cellStyle name="Normal 6 2 2 2 3 3 3" xfId="26316" xr:uid="{00000000-0005-0000-0000-000011700000}"/>
    <cellStyle name="Normal 6 2 2 2 3 4" xfId="36536" xr:uid="{00000000-0005-0000-0000-000012700000}"/>
    <cellStyle name="Normal 6 2 2 2 3 5" xfId="21303" xr:uid="{00000000-0005-0000-0000-000013700000}"/>
    <cellStyle name="Normal 6 2 2 2 4" xfId="12893" xr:uid="{00000000-0005-0000-0000-000014700000}"/>
    <cellStyle name="Normal 6 2 2 2 4 2" xfId="43224" xr:uid="{00000000-0005-0000-0000-000015700000}"/>
    <cellStyle name="Normal 6 2 2 2 4 3" xfId="27991" xr:uid="{00000000-0005-0000-0000-000016700000}"/>
    <cellStyle name="Normal 6 2 2 2 5" xfId="7872" xr:uid="{00000000-0005-0000-0000-000017700000}"/>
    <cellStyle name="Normal 6 2 2 2 5 2" xfId="38207" xr:uid="{00000000-0005-0000-0000-000018700000}"/>
    <cellStyle name="Normal 6 2 2 2 5 3" xfId="22974" xr:uid="{00000000-0005-0000-0000-000019700000}"/>
    <cellStyle name="Normal 6 2 2 2 6" xfId="31392" xr:uid="{00000000-0005-0000-0000-00001A700000}"/>
    <cellStyle name="Normal 6 2 2 2 7" xfId="17961" xr:uid="{00000000-0005-0000-0000-00001B700000}"/>
    <cellStyle name="Normal 6 2 2 3" xfId="31565" xr:uid="{00000000-0005-0000-0000-00001C700000}"/>
    <cellStyle name="Normal 6 2 2 4" xfId="31383" xr:uid="{00000000-0005-0000-0000-00001D700000}"/>
    <cellStyle name="Normal 6 2 3" xfId="884" xr:uid="{00000000-0005-0000-0000-00001E700000}"/>
    <cellStyle name="Normal 6 2 3 10" xfId="6237" xr:uid="{00000000-0005-0000-0000-00001F700000}"/>
    <cellStyle name="Normal 6 2 3 10 2" xfId="36574" xr:uid="{00000000-0005-0000-0000-000020700000}"/>
    <cellStyle name="Normal 6 2 3 10 3" xfId="21341" xr:uid="{00000000-0005-0000-0000-000021700000}"/>
    <cellStyle name="Normal 6 2 3 11" xfId="31388" xr:uid="{00000000-0005-0000-0000-000022700000}"/>
    <cellStyle name="Normal 6 2 3 12" xfId="16326" xr:uid="{00000000-0005-0000-0000-000023700000}"/>
    <cellStyle name="Normal 6 2 3 2" xfId="1201" xr:uid="{00000000-0005-0000-0000-000024700000}"/>
    <cellStyle name="Normal 6 2 3 2 10" xfId="31617" xr:uid="{00000000-0005-0000-0000-000025700000}"/>
    <cellStyle name="Normal 6 2 3 2 11" xfId="16380" xr:uid="{00000000-0005-0000-0000-000026700000}"/>
    <cellStyle name="Normal 6 2 3 2 2" xfId="1309" xr:uid="{00000000-0005-0000-0000-000027700000}"/>
    <cellStyle name="Normal 6 2 3 2 2 10" xfId="16484" xr:uid="{00000000-0005-0000-0000-000028700000}"/>
    <cellStyle name="Normal 6 2 3 2 2 2" xfId="1526" xr:uid="{00000000-0005-0000-0000-000029700000}"/>
    <cellStyle name="Normal 6 2 3 2 2 2 2" xfId="1947" xr:uid="{00000000-0005-0000-0000-00002A700000}"/>
    <cellStyle name="Normal 6 2 3 2 2 2 2 2" xfId="2786" xr:uid="{00000000-0005-0000-0000-00002B700000}"/>
    <cellStyle name="Normal 6 2 3 2 2 2 2 2 2" xfId="4476" xr:uid="{00000000-0005-0000-0000-00002C700000}"/>
    <cellStyle name="Normal 6 2 3 2 2 2 2 2 2 2" xfId="14549" xr:uid="{00000000-0005-0000-0000-00002D700000}"/>
    <cellStyle name="Normal 6 2 3 2 2 2 2 2 2 2 2" xfId="44880" xr:uid="{00000000-0005-0000-0000-00002E700000}"/>
    <cellStyle name="Normal 6 2 3 2 2 2 2 2 2 2 3" xfId="29647" xr:uid="{00000000-0005-0000-0000-00002F700000}"/>
    <cellStyle name="Normal 6 2 3 2 2 2 2 2 2 3" xfId="9529" xr:uid="{00000000-0005-0000-0000-000030700000}"/>
    <cellStyle name="Normal 6 2 3 2 2 2 2 2 2 3 2" xfId="39863" xr:uid="{00000000-0005-0000-0000-000031700000}"/>
    <cellStyle name="Normal 6 2 3 2 2 2 2 2 2 3 3" xfId="24630" xr:uid="{00000000-0005-0000-0000-000032700000}"/>
    <cellStyle name="Normal 6 2 3 2 2 2 2 2 2 4" xfId="34850" xr:uid="{00000000-0005-0000-0000-000033700000}"/>
    <cellStyle name="Normal 6 2 3 2 2 2 2 2 2 5" xfId="19617" xr:uid="{00000000-0005-0000-0000-000034700000}"/>
    <cellStyle name="Normal 6 2 3 2 2 2 2 2 3" xfId="6168" xr:uid="{00000000-0005-0000-0000-000035700000}"/>
    <cellStyle name="Normal 6 2 3 2 2 2 2 2 3 2" xfId="16220" xr:uid="{00000000-0005-0000-0000-000036700000}"/>
    <cellStyle name="Normal 6 2 3 2 2 2 2 2 3 2 2" xfId="46551" xr:uid="{00000000-0005-0000-0000-000037700000}"/>
    <cellStyle name="Normal 6 2 3 2 2 2 2 2 3 2 3" xfId="31318" xr:uid="{00000000-0005-0000-0000-000038700000}"/>
    <cellStyle name="Normal 6 2 3 2 2 2 2 2 3 3" xfId="11200" xr:uid="{00000000-0005-0000-0000-000039700000}"/>
    <cellStyle name="Normal 6 2 3 2 2 2 2 2 3 3 2" xfId="41534" xr:uid="{00000000-0005-0000-0000-00003A700000}"/>
    <cellStyle name="Normal 6 2 3 2 2 2 2 2 3 3 3" xfId="26301" xr:uid="{00000000-0005-0000-0000-00003B700000}"/>
    <cellStyle name="Normal 6 2 3 2 2 2 2 2 3 4" xfId="36521" xr:uid="{00000000-0005-0000-0000-00003C700000}"/>
    <cellStyle name="Normal 6 2 3 2 2 2 2 2 3 5" xfId="21288" xr:uid="{00000000-0005-0000-0000-00003D700000}"/>
    <cellStyle name="Normal 6 2 3 2 2 2 2 2 4" xfId="12878" xr:uid="{00000000-0005-0000-0000-00003E700000}"/>
    <cellStyle name="Normal 6 2 3 2 2 2 2 2 4 2" xfId="43209" xr:uid="{00000000-0005-0000-0000-00003F700000}"/>
    <cellStyle name="Normal 6 2 3 2 2 2 2 2 4 3" xfId="27976" xr:uid="{00000000-0005-0000-0000-000040700000}"/>
    <cellStyle name="Normal 6 2 3 2 2 2 2 2 5" xfId="7857" xr:uid="{00000000-0005-0000-0000-000041700000}"/>
    <cellStyle name="Normal 6 2 3 2 2 2 2 2 5 2" xfId="38192" xr:uid="{00000000-0005-0000-0000-000042700000}"/>
    <cellStyle name="Normal 6 2 3 2 2 2 2 2 5 3" xfId="22959" xr:uid="{00000000-0005-0000-0000-000043700000}"/>
    <cellStyle name="Normal 6 2 3 2 2 2 2 2 6" xfId="33180" xr:uid="{00000000-0005-0000-0000-000044700000}"/>
    <cellStyle name="Normal 6 2 3 2 2 2 2 2 7" xfId="17946" xr:uid="{00000000-0005-0000-0000-000045700000}"/>
    <cellStyle name="Normal 6 2 3 2 2 2 2 3" xfId="3639" xr:uid="{00000000-0005-0000-0000-000046700000}"/>
    <cellStyle name="Normal 6 2 3 2 2 2 2 3 2" xfId="13713" xr:uid="{00000000-0005-0000-0000-000047700000}"/>
    <cellStyle name="Normal 6 2 3 2 2 2 2 3 2 2" xfId="44044" xr:uid="{00000000-0005-0000-0000-000048700000}"/>
    <cellStyle name="Normal 6 2 3 2 2 2 2 3 2 3" xfId="28811" xr:uid="{00000000-0005-0000-0000-000049700000}"/>
    <cellStyle name="Normal 6 2 3 2 2 2 2 3 3" xfId="8693" xr:uid="{00000000-0005-0000-0000-00004A700000}"/>
    <cellStyle name="Normal 6 2 3 2 2 2 2 3 3 2" xfId="39027" xr:uid="{00000000-0005-0000-0000-00004B700000}"/>
    <cellStyle name="Normal 6 2 3 2 2 2 2 3 3 3" xfId="23794" xr:uid="{00000000-0005-0000-0000-00004C700000}"/>
    <cellStyle name="Normal 6 2 3 2 2 2 2 3 4" xfId="34014" xr:uid="{00000000-0005-0000-0000-00004D700000}"/>
    <cellStyle name="Normal 6 2 3 2 2 2 2 3 5" xfId="18781" xr:uid="{00000000-0005-0000-0000-00004E700000}"/>
    <cellStyle name="Normal 6 2 3 2 2 2 2 4" xfId="5332" xr:uid="{00000000-0005-0000-0000-00004F700000}"/>
    <cellStyle name="Normal 6 2 3 2 2 2 2 4 2" xfId="15384" xr:uid="{00000000-0005-0000-0000-000050700000}"/>
    <cellStyle name="Normal 6 2 3 2 2 2 2 4 2 2" xfId="45715" xr:uid="{00000000-0005-0000-0000-000051700000}"/>
    <cellStyle name="Normal 6 2 3 2 2 2 2 4 2 3" xfId="30482" xr:uid="{00000000-0005-0000-0000-000052700000}"/>
    <cellStyle name="Normal 6 2 3 2 2 2 2 4 3" xfId="10364" xr:uid="{00000000-0005-0000-0000-000053700000}"/>
    <cellStyle name="Normal 6 2 3 2 2 2 2 4 3 2" xfId="40698" xr:uid="{00000000-0005-0000-0000-000054700000}"/>
    <cellStyle name="Normal 6 2 3 2 2 2 2 4 3 3" xfId="25465" xr:uid="{00000000-0005-0000-0000-000055700000}"/>
    <cellStyle name="Normal 6 2 3 2 2 2 2 4 4" xfId="35685" xr:uid="{00000000-0005-0000-0000-000056700000}"/>
    <cellStyle name="Normal 6 2 3 2 2 2 2 4 5" xfId="20452" xr:uid="{00000000-0005-0000-0000-000057700000}"/>
    <cellStyle name="Normal 6 2 3 2 2 2 2 5" xfId="12042" xr:uid="{00000000-0005-0000-0000-000058700000}"/>
    <cellStyle name="Normal 6 2 3 2 2 2 2 5 2" xfId="42373" xr:uid="{00000000-0005-0000-0000-000059700000}"/>
    <cellStyle name="Normal 6 2 3 2 2 2 2 5 3" xfId="27140" xr:uid="{00000000-0005-0000-0000-00005A700000}"/>
    <cellStyle name="Normal 6 2 3 2 2 2 2 6" xfId="7021" xr:uid="{00000000-0005-0000-0000-00005B700000}"/>
    <cellStyle name="Normal 6 2 3 2 2 2 2 6 2" xfId="37356" xr:uid="{00000000-0005-0000-0000-00005C700000}"/>
    <cellStyle name="Normal 6 2 3 2 2 2 2 6 3" xfId="22123" xr:uid="{00000000-0005-0000-0000-00005D700000}"/>
    <cellStyle name="Normal 6 2 3 2 2 2 2 7" xfId="32344" xr:uid="{00000000-0005-0000-0000-00005E700000}"/>
    <cellStyle name="Normal 6 2 3 2 2 2 2 8" xfId="17110" xr:uid="{00000000-0005-0000-0000-00005F700000}"/>
    <cellStyle name="Normal 6 2 3 2 2 2 3" xfId="2368" xr:uid="{00000000-0005-0000-0000-000060700000}"/>
    <cellStyle name="Normal 6 2 3 2 2 2 3 2" xfId="4058" xr:uid="{00000000-0005-0000-0000-000061700000}"/>
    <cellStyle name="Normal 6 2 3 2 2 2 3 2 2" xfId="14131" xr:uid="{00000000-0005-0000-0000-000062700000}"/>
    <cellStyle name="Normal 6 2 3 2 2 2 3 2 2 2" xfId="44462" xr:uid="{00000000-0005-0000-0000-000063700000}"/>
    <cellStyle name="Normal 6 2 3 2 2 2 3 2 2 3" xfId="29229" xr:uid="{00000000-0005-0000-0000-000064700000}"/>
    <cellStyle name="Normal 6 2 3 2 2 2 3 2 3" xfId="9111" xr:uid="{00000000-0005-0000-0000-000065700000}"/>
    <cellStyle name="Normal 6 2 3 2 2 2 3 2 3 2" xfId="39445" xr:uid="{00000000-0005-0000-0000-000066700000}"/>
    <cellStyle name="Normal 6 2 3 2 2 2 3 2 3 3" xfId="24212" xr:uid="{00000000-0005-0000-0000-000067700000}"/>
    <cellStyle name="Normal 6 2 3 2 2 2 3 2 4" xfId="34432" xr:uid="{00000000-0005-0000-0000-000068700000}"/>
    <cellStyle name="Normal 6 2 3 2 2 2 3 2 5" xfId="19199" xr:uid="{00000000-0005-0000-0000-000069700000}"/>
    <cellStyle name="Normal 6 2 3 2 2 2 3 3" xfId="5750" xr:uid="{00000000-0005-0000-0000-00006A700000}"/>
    <cellStyle name="Normal 6 2 3 2 2 2 3 3 2" xfId="15802" xr:uid="{00000000-0005-0000-0000-00006B700000}"/>
    <cellStyle name="Normal 6 2 3 2 2 2 3 3 2 2" xfId="46133" xr:uid="{00000000-0005-0000-0000-00006C700000}"/>
    <cellStyle name="Normal 6 2 3 2 2 2 3 3 2 3" xfId="30900" xr:uid="{00000000-0005-0000-0000-00006D700000}"/>
    <cellStyle name="Normal 6 2 3 2 2 2 3 3 3" xfId="10782" xr:uid="{00000000-0005-0000-0000-00006E700000}"/>
    <cellStyle name="Normal 6 2 3 2 2 2 3 3 3 2" xfId="41116" xr:uid="{00000000-0005-0000-0000-00006F700000}"/>
    <cellStyle name="Normal 6 2 3 2 2 2 3 3 3 3" xfId="25883" xr:uid="{00000000-0005-0000-0000-000070700000}"/>
    <cellStyle name="Normal 6 2 3 2 2 2 3 3 4" xfId="36103" xr:uid="{00000000-0005-0000-0000-000071700000}"/>
    <cellStyle name="Normal 6 2 3 2 2 2 3 3 5" xfId="20870" xr:uid="{00000000-0005-0000-0000-000072700000}"/>
    <cellStyle name="Normal 6 2 3 2 2 2 3 4" xfId="12460" xr:uid="{00000000-0005-0000-0000-000073700000}"/>
    <cellStyle name="Normal 6 2 3 2 2 2 3 4 2" xfId="42791" xr:uid="{00000000-0005-0000-0000-000074700000}"/>
    <cellStyle name="Normal 6 2 3 2 2 2 3 4 3" xfId="27558" xr:uid="{00000000-0005-0000-0000-000075700000}"/>
    <cellStyle name="Normal 6 2 3 2 2 2 3 5" xfId="7439" xr:uid="{00000000-0005-0000-0000-000076700000}"/>
    <cellStyle name="Normal 6 2 3 2 2 2 3 5 2" xfId="37774" xr:uid="{00000000-0005-0000-0000-000077700000}"/>
    <cellStyle name="Normal 6 2 3 2 2 2 3 5 3" xfId="22541" xr:uid="{00000000-0005-0000-0000-000078700000}"/>
    <cellStyle name="Normal 6 2 3 2 2 2 3 6" xfId="32762" xr:uid="{00000000-0005-0000-0000-000079700000}"/>
    <cellStyle name="Normal 6 2 3 2 2 2 3 7" xfId="17528" xr:uid="{00000000-0005-0000-0000-00007A700000}"/>
    <cellStyle name="Normal 6 2 3 2 2 2 4" xfId="3221" xr:uid="{00000000-0005-0000-0000-00007B700000}"/>
    <cellStyle name="Normal 6 2 3 2 2 2 4 2" xfId="13295" xr:uid="{00000000-0005-0000-0000-00007C700000}"/>
    <cellStyle name="Normal 6 2 3 2 2 2 4 2 2" xfId="43626" xr:uid="{00000000-0005-0000-0000-00007D700000}"/>
    <cellStyle name="Normal 6 2 3 2 2 2 4 2 3" xfId="28393" xr:uid="{00000000-0005-0000-0000-00007E700000}"/>
    <cellStyle name="Normal 6 2 3 2 2 2 4 3" xfId="8275" xr:uid="{00000000-0005-0000-0000-00007F700000}"/>
    <cellStyle name="Normal 6 2 3 2 2 2 4 3 2" xfId="38609" xr:uid="{00000000-0005-0000-0000-000080700000}"/>
    <cellStyle name="Normal 6 2 3 2 2 2 4 3 3" xfId="23376" xr:uid="{00000000-0005-0000-0000-000081700000}"/>
    <cellStyle name="Normal 6 2 3 2 2 2 4 4" xfId="33596" xr:uid="{00000000-0005-0000-0000-000082700000}"/>
    <cellStyle name="Normal 6 2 3 2 2 2 4 5" xfId="18363" xr:uid="{00000000-0005-0000-0000-000083700000}"/>
    <cellStyle name="Normal 6 2 3 2 2 2 5" xfId="4914" xr:uid="{00000000-0005-0000-0000-000084700000}"/>
    <cellStyle name="Normal 6 2 3 2 2 2 5 2" xfId="14966" xr:uid="{00000000-0005-0000-0000-000085700000}"/>
    <cellStyle name="Normal 6 2 3 2 2 2 5 2 2" xfId="45297" xr:uid="{00000000-0005-0000-0000-000086700000}"/>
    <cellStyle name="Normal 6 2 3 2 2 2 5 2 3" xfId="30064" xr:uid="{00000000-0005-0000-0000-000087700000}"/>
    <cellStyle name="Normal 6 2 3 2 2 2 5 3" xfId="9946" xr:uid="{00000000-0005-0000-0000-000088700000}"/>
    <cellStyle name="Normal 6 2 3 2 2 2 5 3 2" xfId="40280" xr:uid="{00000000-0005-0000-0000-000089700000}"/>
    <cellStyle name="Normal 6 2 3 2 2 2 5 3 3" xfId="25047" xr:uid="{00000000-0005-0000-0000-00008A700000}"/>
    <cellStyle name="Normal 6 2 3 2 2 2 5 4" xfId="35267" xr:uid="{00000000-0005-0000-0000-00008B700000}"/>
    <cellStyle name="Normal 6 2 3 2 2 2 5 5" xfId="20034" xr:uid="{00000000-0005-0000-0000-00008C700000}"/>
    <cellStyle name="Normal 6 2 3 2 2 2 6" xfId="11624" xr:uid="{00000000-0005-0000-0000-00008D700000}"/>
    <cellStyle name="Normal 6 2 3 2 2 2 6 2" xfId="41955" xr:uid="{00000000-0005-0000-0000-00008E700000}"/>
    <cellStyle name="Normal 6 2 3 2 2 2 6 3" xfId="26722" xr:uid="{00000000-0005-0000-0000-00008F700000}"/>
    <cellStyle name="Normal 6 2 3 2 2 2 7" xfId="6603" xr:uid="{00000000-0005-0000-0000-000090700000}"/>
    <cellStyle name="Normal 6 2 3 2 2 2 7 2" xfId="36938" xr:uid="{00000000-0005-0000-0000-000091700000}"/>
    <cellStyle name="Normal 6 2 3 2 2 2 7 3" xfId="21705" xr:uid="{00000000-0005-0000-0000-000092700000}"/>
    <cellStyle name="Normal 6 2 3 2 2 2 8" xfId="31926" xr:uid="{00000000-0005-0000-0000-000093700000}"/>
    <cellStyle name="Normal 6 2 3 2 2 2 9" xfId="16692" xr:uid="{00000000-0005-0000-0000-000094700000}"/>
    <cellStyle name="Normal 6 2 3 2 2 3" xfId="1739" xr:uid="{00000000-0005-0000-0000-000095700000}"/>
    <cellStyle name="Normal 6 2 3 2 2 3 2" xfId="2578" xr:uid="{00000000-0005-0000-0000-000096700000}"/>
    <cellStyle name="Normal 6 2 3 2 2 3 2 2" xfId="4268" xr:uid="{00000000-0005-0000-0000-000097700000}"/>
    <cellStyle name="Normal 6 2 3 2 2 3 2 2 2" xfId="14341" xr:uid="{00000000-0005-0000-0000-000098700000}"/>
    <cellStyle name="Normal 6 2 3 2 2 3 2 2 2 2" xfId="44672" xr:uid="{00000000-0005-0000-0000-000099700000}"/>
    <cellStyle name="Normal 6 2 3 2 2 3 2 2 2 3" xfId="29439" xr:uid="{00000000-0005-0000-0000-00009A700000}"/>
    <cellStyle name="Normal 6 2 3 2 2 3 2 2 3" xfId="9321" xr:uid="{00000000-0005-0000-0000-00009B700000}"/>
    <cellStyle name="Normal 6 2 3 2 2 3 2 2 3 2" xfId="39655" xr:uid="{00000000-0005-0000-0000-00009C700000}"/>
    <cellStyle name="Normal 6 2 3 2 2 3 2 2 3 3" xfId="24422" xr:uid="{00000000-0005-0000-0000-00009D700000}"/>
    <cellStyle name="Normal 6 2 3 2 2 3 2 2 4" xfId="34642" xr:uid="{00000000-0005-0000-0000-00009E700000}"/>
    <cellStyle name="Normal 6 2 3 2 2 3 2 2 5" xfId="19409" xr:uid="{00000000-0005-0000-0000-00009F700000}"/>
    <cellStyle name="Normal 6 2 3 2 2 3 2 3" xfId="5960" xr:uid="{00000000-0005-0000-0000-0000A0700000}"/>
    <cellStyle name="Normal 6 2 3 2 2 3 2 3 2" xfId="16012" xr:uid="{00000000-0005-0000-0000-0000A1700000}"/>
    <cellStyle name="Normal 6 2 3 2 2 3 2 3 2 2" xfId="46343" xr:uid="{00000000-0005-0000-0000-0000A2700000}"/>
    <cellStyle name="Normal 6 2 3 2 2 3 2 3 2 3" xfId="31110" xr:uid="{00000000-0005-0000-0000-0000A3700000}"/>
    <cellStyle name="Normal 6 2 3 2 2 3 2 3 3" xfId="10992" xr:uid="{00000000-0005-0000-0000-0000A4700000}"/>
    <cellStyle name="Normal 6 2 3 2 2 3 2 3 3 2" xfId="41326" xr:uid="{00000000-0005-0000-0000-0000A5700000}"/>
    <cellStyle name="Normal 6 2 3 2 2 3 2 3 3 3" xfId="26093" xr:uid="{00000000-0005-0000-0000-0000A6700000}"/>
    <cellStyle name="Normal 6 2 3 2 2 3 2 3 4" xfId="36313" xr:uid="{00000000-0005-0000-0000-0000A7700000}"/>
    <cellStyle name="Normal 6 2 3 2 2 3 2 3 5" xfId="21080" xr:uid="{00000000-0005-0000-0000-0000A8700000}"/>
    <cellStyle name="Normal 6 2 3 2 2 3 2 4" xfId="12670" xr:uid="{00000000-0005-0000-0000-0000A9700000}"/>
    <cellStyle name="Normal 6 2 3 2 2 3 2 4 2" xfId="43001" xr:uid="{00000000-0005-0000-0000-0000AA700000}"/>
    <cellStyle name="Normal 6 2 3 2 2 3 2 4 3" xfId="27768" xr:uid="{00000000-0005-0000-0000-0000AB700000}"/>
    <cellStyle name="Normal 6 2 3 2 2 3 2 5" xfId="7649" xr:uid="{00000000-0005-0000-0000-0000AC700000}"/>
    <cellStyle name="Normal 6 2 3 2 2 3 2 5 2" xfId="37984" xr:uid="{00000000-0005-0000-0000-0000AD700000}"/>
    <cellStyle name="Normal 6 2 3 2 2 3 2 5 3" xfId="22751" xr:uid="{00000000-0005-0000-0000-0000AE700000}"/>
    <cellStyle name="Normal 6 2 3 2 2 3 2 6" xfId="32972" xr:uid="{00000000-0005-0000-0000-0000AF700000}"/>
    <cellStyle name="Normal 6 2 3 2 2 3 2 7" xfId="17738" xr:uid="{00000000-0005-0000-0000-0000B0700000}"/>
    <cellStyle name="Normal 6 2 3 2 2 3 3" xfId="3431" xr:uid="{00000000-0005-0000-0000-0000B1700000}"/>
    <cellStyle name="Normal 6 2 3 2 2 3 3 2" xfId="13505" xr:uid="{00000000-0005-0000-0000-0000B2700000}"/>
    <cellStyle name="Normal 6 2 3 2 2 3 3 2 2" xfId="43836" xr:uid="{00000000-0005-0000-0000-0000B3700000}"/>
    <cellStyle name="Normal 6 2 3 2 2 3 3 2 3" xfId="28603" xr:uid="{00000000-0005-0000-0000-0000B4700000}"/>
    <cellStyle name="Normal 6 2 3 2 2 3 3 3" xfId="8485" xr:uid="{00000000-0005-0000-0000-0000B5700000}"/>
    <cellStyle name="Normal 6 2 3 2 2 3 3 3 2" xfId="38819" xr:uid="{00000000-0005-0000-0000-0000B6700000}"/>
    <cellStyle name="Normal 6 2 3 2 2 3 3 3 3" xfId="23586" xr:uid="{00000000-0005-0000-0000-0000B7700000}"/>
    <cellStyle name="Normal 6 2 3 2 2 3 3 4" xfId="33806" xr:uid="{00000000-0005-0000-0000-0000B8700000}"/>
    <cellStyle name="Normal 6 2 3 2 2 3 3 5" xfId="18573" xr:uid="{00000000-0005-0000-0000-0000B9700000}"/>
    <cellStyle name="Normal 6 2 3 2 2 3 4" xfId="5124" xr:uid="{00000000-0005-0000-0000-0000BA700000}"/>
    <cellStyle name="Normal 6 2 3 2 2 3 4 2" xfId="15176" xr:uid="{00000000-0005-0000-0000-0000BB700000}"/>
    <cellStyle name="Normal 6 2 3 2 2 3 4 2 2" xfId="45507" xr:uid="{00000000-0005-0000-0000-0000BC700000}"/>
    <cellStyle name="Normal 6 2 3 2 2 3 4 2 3" xfId="30274" xr:uid="{00000000-0005-0000-0000-0000BD700000}"/>
    <cellStyle name="Normal 6 2 3 2 2 3 4 3" xfId="10156" xr:uid="{00000000-0005-0000-0000-0000BE700000}"/>
    <cellStyle name="Normal 6 2 3 2 2 3 4 3 2" xfId="40490" xr:uid="{00000000-0005-0000-0000-0000BF700000}"/>
    <cellStyle name="Normal 6 2 3 2 2 3 4 3 3" xfId="25257" xr:uid="{00000000-0005-0000-0000-0000C0700000}"/>
    <cellStyle name="Normal 6 2 3 2 2 3 4 4" xfId="35477" xr:uid="{00000000-0005-0000-0000-0000C1700000}"/>
    <cellStyle name="Normal 6 2 3 2 2 3 4 5" xfId="20244" xr:uid="{00000000-0005-0000-0000-0000C2700000}"/>
    <cellStyle name="Normal 6 2 3 2 2 3 5" xfId="11834" xr:uid="{00000000-0005-0000-0000-0000C3700000}"/>
    <cellStyle name="Normal 6 2 3 2 2 3 5 2" xfId="42165" xr:uid="{00000000-0005-0000-0000-0000C4700000}"/>
    <cellStyle name="Normal 6 2 3 2 2 3 5 3" xfId="26932" xr:uid="{00000000-0005-0000-0000-0000C5700000}"/>
    <cellStyle name="Normal 6 2 3 2 2 3 6" xfId="6813" xr:uid="{00000000-0005-0000-0000-0000C6700000}"/>
    <cellStyle name="Normal 6 2 3 2 2 3 6 2" xfId="37148" xr:uid="{00000000-0005-0000-0000-0000C7700000}"/>
    <cellStyle name="Normal 6 2 3 2 2 3 6 3" xfId="21915" xr:uid="{00000000-0005-0000-0000-0000C8700000}"/>
    <cellStyle name="Normal 6 2 3 2 2 3 7" xfId="32136" xr:uid="{00000000-0005-0000-0000-0000C9700000}"/>
    <cellStyle name="Normal 6 2 3 2 2 3 8" xfId="16902" xr:uid="{00000000-0005-0000-0000-0000CA700000}"/>
    <cellStyle name="Normal 6 2 3 2 2 4" xfId="2160" xr:uid="{00000000-0005-0000-0000-0000CB700000}"/>
    <cellStyle name="Normal 6 2 3 2 2 4 2" xfId="3850" xr:uid="{00000000-0005-0000-0000-0000CC700000}"/>
    <cellStyle name="Normal 6 2 3 2 2 4 2 2" xfId="13923" xr:uid="{00000000-0005-0000-0000-0000CD700000}"/>
    <cellStyle name="Normal 6 2 3 2 2 4 2 2 2" xfId="44254" xr:uid="{00000000-0005-0000-0000-0000CE700000}"/>
    <cellStyle name="Normal 6 2 3 2 2 4 2 2 3" xfId="29021" xr:uid="{00000000-0005-0000-0000-0000CF700000}"/>
    <cellStyle name="Normal 6 2 3 2 2 4 2 3" xfId="8903" xr:uid="{00000000-0005-0000-0000-0000D0700000}"/>
    <cellStyle name="Normal 6 2 3 2 2 4 2 3 2" xfId="39237" xr:uid="{00000000-0005-0000-0000-0000D1700000}"/>
    <cellStyle name="Normal 6 2 3 2 2 4 2 3 3" xfId="24004" xr:uid="{00000000-0005-0000-0000-0000D2700000}"/>
    <cellStyle name="Normal 6 2 3 2 2 4 2 4" xfId="34224" xr:uid="{00000000-0005-0000-0000-0000D3700000}"/>
    <cellStyle name="Normal 6 2 3 2 2 4 2 5" xfId="18991" xr:uid="{00000000-0005-0000-0000-0000D4700000}"/>
    <cellStyle name="Normal 6 2 3 2 2 4 3" xfId="5542" xr:uid="{00000000-0005-0000-0000-0000D5700000}"/>
    <cellStyle name="Normal 6 2 3 2 2 4 3 2" xfId="15594" xr:uid="{00000000-0005-0000-0000-0000D6700000}"/>
    <cellStyle name="Normal 6 2 3 2 2 4 3 2 2" xfId="45925" xr:uid="{00000000-0005-0000-0000-0000D7700000}"/>
    <cellStyle name="Normal 6 2 3 2 2 4 3 2 3" xfId="30692" xr:uid="{00000000-0005-0000-0000-0000D8700000}"/>
    <cellStyle name="Normal 6 2 3 2 2 4 3 3" xfId="10574" xr:uid="{00000000-0005-0000-0000-0000D9700000}"/>
    <cellStyle name="Normal 6 2 3 2 2 4 3 3 2" xfId="40908" xr:uid="{00000000-0005-0000-0000-0000DA700000}"/>
    <cellStyle name="Normal 6 2 3 2 2 4 3 3 3" xfId="25675" xr:uid="{00000000-0005-0000-0000-0000DB700000}"/>
    <cellStyle name="Normal 6 2 3 2 2 4 3 4" xfId="35895" xr:uid="{00000000-0005-0000-0000-0000DC700000}"/>
    <cellStyle name="Normal 6 2 3 2 2 4 3 5" xfId="20662" xr:uid="{00000000-0005-0000-0000-0000DD700000}"/>
    <cellStyle name="Normal 6 2 3 2 2 4 4" xfId="12252" xr:uid="{00000000-0005-0000-0000-0000DE700000}"/>
    <cellStyle name="Normal 6 2 3 2 2 4 4 2" xfId="42583" xr:uid="{00000000-0005-0000-0000-0000DF700000}"/>
    <cellStyle name="Normal 6 2 3 2 2 4 4 3" xfId="27350" xr:uid="{00000000-0005-0000-0000-0000E0700000}"/>
    <cellStyle name="Normal 6 2 3 2 2 4 5" xfId="7231" xr:uid="{00000000-0005-0000-0000-0000E1700000}"/>
    <cellStyle name="Normal 6 2 3 2 2 4 5 2" xfId="37566" xr:uid="{00000000-0005-0000-0000-0000E2700000}"/>
    <cellStyle name="Normal 6 2 3 2 2 4 5 3" xfId="22333" xr:uid="{00000000-0005-0000-0000-0000E3700000}"/>
    <cellStyle name="Normal 6 2 3 2 2 4 6" xfId="32554" xr:uid="{00000000-0005-0000-0000-0000E4700000}"/>
    <cellStyle name="Normal 6 2 3 2 2 4 7" xfId="17320" xr:uid="{00000000-0005-0000-0000-0000E5700000}"/>
    <cellStyle name="Normal 6 2 3 2 2 5" xfId="3013" xr:uid="{00000000-0005-0000-0000-0000E6700000}"/>
    <cellStyle name="Normal 6 2 3 2 2 5 2" xfId="13087" xr:uid="{00000000-0005-0000-0000-0000E7700000}"/>
    <cellStyle name="Normal 6 2 3 2 2 5 2 2" xfId="43418" xr:uid="{00000000-0005-0000-0000-0000E8700000}"/>
    <cellStyle name="Normal 6 2 3 2 2 5 2 3" xfId="28185" xr:uid="{00000000-0005-0000-0000-0000E9700000}"/>
    <cellStyle name="Normal 6 2 3 2 2 5 3" xfId="8067" xr:uid="{00000000-0005-0000-0000-0000EA700000}"/>
    <cellStyle name="Normal 6 2 3 2 2 5 3 2" xfId="38401" xr:uid="{00000000-0005-0000-0000-0000EB700000}"/>
    <cellStyle name="Normal 6 2 3 2 2 5 3 3" xfId="23168" xr:uid="{00000000-0005-0000-0000-0000EC700000}"/>
    <cellStyle name="Normal 6 2 3 2 2 5 4" xfId="33388" xr:uid="{00000000-0005-0000-0000-0000ED700000}"/>
    <cellStyle name="Normal 6 2 3 2 2 5 5" xfId="18155" xr:uid="{00000000-0005-0000-0000-0000EE700000}"/>
    <cellStyle name="Normal 6 2 3 2 2 6" xfId="4706" xr:uid="{00000000-0005-0000-0000-0000EF700000}"/>
    <cellStyle name="Normal 6 2 3 2 2 6 2" xfId="14758" xr:uid="{00000000-0005-0000-0000-0000F0700000}"/>
    <cellStyle name="Normal 6 2 3 2 2 6 2 2" xfId="45089" xr:uid="{00000000-0005-0000-0000-0000F1700000}"/>
    <cellStyle name="Normal 6 2 3 2 2 6 2 3" xfId="29856" xr:uid="{00000000-0005-0000-0000-0000F2700000}"/>
    <cellStyle name="Normal 6 2 3 2 2 6 3" xfId="9738" xr:uid="{00000000-0005-0000-0000-0000F3700000}"/>
    <cellStyle name="Normal 6 2 3 2 2 6 3 2" xfId="40072" xr:uid="{00000000-0005-0000-0000-0000F4700000}"/>
    <cellStyle name="Normal 6 2 3 2 2 6 3 3" xfId="24839" xr:uid="{00000000-0005-0000-0000-0000F5700000}"/>
    <cellStyle name="Normal 6 2 3 2 2 6 4" xfId="35059" xr:uid="{00000000-0005-0000-0000-0000F6700000}"/>
    <cellStyle name="Normal 6 2 3 2 2 6 5" xfId="19826" xr:uid="{00000000-0005-0000-0000-0000F7700000}"/>
    <cellStyle name="Normal 6 2 3 2 2 7" xfId="11416" xr:uid="{00000000-0005-0000-0000-0000F8700000}"/>
    <cellStyle name="Normal 6 2 3 2 2 7 2" xfId="41747" xr:uid="{00000000-0005-0000-0000-0000F9700000}"/>
    <cellStyle name="Normal 6 2 3 2 2 7 3" xfId="26514" xr:uid="{00000000-0005-0000-0000-0000FA700000}"/>
    <cellStyle name="Normal 6 2 3 2 2 8" xfId="6395" xr:uid="{00000000-0005-0000-0000-0000FB700000}"/>
    <cellStyle name="Normal 6 2 3 2 2 8 2" xfId="36730" xr:uid="{00000000-0005-0000-0000-0000FC700000}"/>
    <cellStyle name="Normal 6 2 3 2 2 8 3" xfId="21497" xr:uid="{00000000-0005-0000-0000-0000FD700000}"/>
    <cellStyle name="Normal 6 2 3 2 2 9" xfId="31718" xr:uid="{00000000-0005-0000-0000-0000FE700000}"/>
    <cellStyle name="Normal 6 2 3 2 3" xfId="1422" xr:uid="{00000000-0005-0000-0000-0000FF700000}"/>
    <cellStyle name="Normal 6 2 3 2 3 2" xfId="1843" xr:uid="{00000000-0005-0000-0000-000000710000}"/>
    <cellStyle name="Normal 6 2 3 2 3 2 2" xfId="2682" xr:uid="{00000000-0005-0000-0000-000001710000}"/>
    <cellStyle name="Normal 6 2 3 2 3 2 2 2" xfId="4372" xr:uid="{00000000-0005-0000-0000-000002710000}"/>
    <cellStyle name="Normal 6 2 3 2 3 2 2 2 2" xfId="14445" xr:uid="{00000000-0005-0000-0000-000003710000}"/>
    <cellStyle name="Normal 6 2 3 2 3 2 2 2 2 2" xfId="44776" xr:uid="{00000000-0005-0000-0000-000004710000}"/>
    <cellStyle name="Normal 6 2 3 2 3 2 2 2 2 3" xfId="29543" xr:uid="{00000000-0005-0000-0000-000005710000}"/>
    <cellStyle name="Normal 6 2 3 2 3 2 2 2 3" xfId="9425" xr:uid="{00000000-0005-0000-0000-000006710000}"/>
    <cellStyle name="Normal 6 2 3 2 3 2 2 2 3 2" xfId="39759" xr:uid="{00000000-0005-0000-0000-000007710000}"/>
    <cellStyle name="Normal 6 2 3 2 3 2 2 2 3 3" xfId="24526" xr:uid="{00000000-0005-0000-0000-000008710000}"/>
    <cellStyle name="Normal 6 2 3 2 3 2 2 2 4" xfId="34746" xr:uid="{00000000-0005-0000-0000-000009710000}"/>
    <cellStyle name="Normal 6 2 3 2 3 2 2 2 5" xfId="19513" xr:uid="{00000000-0005-0000-0000-00000A710000}"/>
    <cellStyle name="Normal 6 2 3 2 3 2 2 3" xfId="6064" xr:uid="{00000000-0005-0000-0000-00000B710000}"/>
    <cellStyle name="Normal 6 2 3 2 3 2 2 3 2" xfId="16116" xr:uid="{00000000-0005-0000-0000-00000C710000}"/>
    <cellStyle name="Normal 6 2 3 2 3 2 2 3 2 2" xfId="46447" xr:uid="{00000000-0005-0000-0000-00000D710000}"/>
    <cellStyle name="Normal 6 2 3 2 3 2 2 3 2 3" xfId="31214" xr:uid="{00000000-0005-0000-0000-00000E710000}"/>
    <cellStyle name="Normal 6 2 3 2 3 2 2 3 3" xfId="11096" xr:uid="{00000000-0005-0000-0000-00000F710000}"/>
    <cellStyle name="Normal 6 2 3 2 3 2 2 3 3 2" xfId="41430" xr:uid="{00000000-0005-0000-0000-000010710000}"/>
    <cellStyle name="Normal 6 2 3 2 3 2 2 3 3 3" xfId="26197" xr:uid="{00000000-0005-0000-0000-000011710000}"/>
    <cellStyle name="Normal 6 2 3 2 3 2 2 3 4" xfId="36417" xr:uid="{00000000-0005-0000-0000-000012710000}"/>
    <cellStyle name="Normal 6 2 3 2 3 2 2 3 5" xfId="21184" xr:uid="{00000000-0005-0000-0000-000013710000}"/>
    <cellStyle name="Normal 6 2 3 2 3 2 2 4" xfId="12774" xr:uid="{00000000-0005-0000-0000-000014710000}"/>
    <cellStyle name="Normal 6 2 3 2 3 2 2 4 2" xfId="43105" xr:uid="{00000000-0005-0000-0000-000015710000}"/>
    <cellStyle name="Normal 6 2 3 2 3 2 2 4 3" xfId="27872" xr:uid="{00000000-0005-0000-0000-000016710000}"/>
    <cellStyle name="Normal 6 2 3 2 3 2 2 5" xfId="7753" xr:uid="{00000000-0005-0000-0000-000017710000}"/>
    <cellStyle name="Normal 6 2 3 2 3 2 2 5 2" xfId="38088" xr:uid="{00000000-0005-0000-0000-000018710000}"/>
    <cellStyle name="Normal 6 2 3 2 3 2 2 5 3" xfId="22855" xr:uid="{00000000-0005-0000-0000-000019710000}"/>
    <cellStyle name="Normal 6 2 3 2 3 2 2 6" xfId="33076" xr:uid="{00000000-0005-0000-0000-00001A710000}"/>
    <cellStyle name="Normal 6 2 3 2 3 2 2 7" xfId="17842" xr:uid="{00000000-0005-0000-0000-00001B710000}"/>
    <cellStyle name="Normal 6 2 3 2 3 2 3" xfId="3535" xr:uid="{00000000-0005-0000-0000-00001C710000}"/>
    <cellStyle name="Normal 6 2 3 2 3 2 3 2" xfId="13609" xr:uid="{00000000-0005-0000-0000-00001D710000}"/>
    <cellStyle name="Normal 6 2 3 2 3 2 3 2 2" xfId="43940" xr:uid="{00000000-0005-0000-0000-00001E710000}"/>
    <cellStyle name="Normal 6 2 3 2 3 2 3 2 3" xfId="28707" xr:uid="{00000000-0005-0000-0000-00001F710000}"/>
    <cellStyle name="Normal 6 2 3 2 3 2 3 3" xfId="8589" xr:uid="{00000000-0005-0000-0000-000020710000}"/>
    <cellStyle name="Normal 6 2 3 2 3 2 3 3 2" xfId="38923" xr:uid="{00000000-0005-0000-0000-000021710000}"/>
    <cellStyle name="Normal 6 2 3 2 3 2 3 3 3" xfId="23690" xr:uid="{00000000-0005-0000-0000-000022710000}"/>
    <cellStyle name="Normal 6 2 3 2 3 2 3 4" xfId="33910" xr:uid="{00000000-0005-0000-0000-000023710000}"/>
    <cellStyle name="Normal 6 2 3 2 3 2 3 5" xfId="18677" xr:uid="{00000000-0005-0000-0000-000024710000}"/>
    <cellStyle name="Normal 6 2 3 2 3 2 4" xfId="5228" xr:uid="{00000000-0005-0000-0000-000025710000}"/>
    <cellStyle name="Normal 6 2 3 2 3 2 4 2" xfId="15280" xr:uid="{00000000-0005-0000-0000-000026710000}"/>
    <cellStyle name="Normal 6 2 3 2 3 2 4 2 2" xfId="45611" xr:uid="{00000000-0005-0000-0000-000027710000}"/>
    <cellStyle name="Normal 6 2 3 2 3 2 4 2 3" xfId="30378" xr:uid="{00000000-0005-0000-0000-000028710000}"/>
    <cellStyle name="Normal 6 2 3 2 3 2 4 3" xfId="10260" xr:uid="{00000000-0005-0000-0000-000029710000}"/>
    <cellStyle name="Normal 6 2 3 2 3 2 4 3 2" xfId="40594" xr:uid="{00000000-0005-0000-0000-00002A710000}"/>
    <cellStyle name="Normal 6 2 3 2 3 2 4 3 3" xfId="25361" xr:uid="{00000000-0005-0000-0000-00002B710000}"/>
    <cellStyle name="Normal 6 2 3 2 3 2 4 4" xfId="35581" xr:uid="{00000000-0005-0000-0000-00002C710000}"/>
    <cellStyle name="Normal 6 2 3 2 3 2 4 5" xfId="20348" xr:uid="{00000000-0005-0000-0000-00002D710000}"/>
    <cellStyle name="Normal 6 2 3 2 3 2 5" xfId="11938" xr:uid="{00000000-0005-0000-0000-00002E710000}"/>
    <cellStyle name="Normal 6 2 3 2 3 2 5 2" xfId="42269" xr:uid="{00000000-0005-0000-0000-00002F710000}"/>
    <cellStyle name="Normal 6 2 3 2 3 2 5 3" xfId="27036" xr:uid="{00000000-0005-0000-0000-000030710000}"/>
    <cellStyle name="Normal 6 2 3 2 3 2 6" xfId="6917" xr:uid="{00000000-0005-0000-0000-000031710000}"/>
    <cellStyle name="Normal 6 2 3 2 3 2 6 2" xfId="37252" xr:uid="{00000000-0005-0000-0000-000032710000}"/>
    <cellStyle name="Normal 6 2 3 2 3 2 6 3" xfId="22019" xr:uid="{00000000-0005-0000-0000-000033710000}"/>
    <cellStyle name="Normal 6 2 3 2 3 2 7" xfId="32240" xr:uid="{00000000-0005-0000-0000-000034710000}"/>
    <cellStyle name="Normal 6 2 3 2 3 2 8" xfId="17006" xr:uid="{00000000-0005-0000-0000-000035710000}"/>
    <cellStyle name="Normal 6 2 3 2 3 3" xfId="2264" xr:uid="{00000000-0005-0000-0000-000036710000}"/>
    <cellStyle name="Normal 6 2 3 2 3 3 2" xfId="3954" xr:uid="{00000000-0005-0000-0000-000037710000}"/>
    <cellStyle name="Normal 6 2 3 2 3 3 2 2" xfId="14027" xr:uid="{00000000-0005-0000-0000-000038710000}"/>
    <cellStyle name="Normal 6 2 3 2 3 3 2 2 2" xfId="44358" xr:uid="{00000000-0005-0000-0000-000039710000}"/>
    <cellStyle name="Normal 6 2 3 2 3 3 2 2 3" xfId="29125" xr:uid="{00000000-0005-0000-0000-00003A710000}"/>
    <cellStyle name="Normal 6 2 3 2 3 3 2 3" xfId="9007" xr:uid="{00000000-0005-0000-0000-00003B710000}"/>
    <cellStyle name="Normal 6 2 3 2 3 3 2 3 2" xfId="39341" xr:uid="{00000000-0005-0000-0000-00003C710000}"/>
    <cellStyle name="Normal 6 2 3 2 3 3 2 3 3" xfId="24108" xr:uid="{00000000-0005-0000-0000-00003D710000}"/>
    <cellStyle name="Normal 6 2 3 2 3 3 2 4" xfId="34328" xr:uid="{00000000-0005-0000-0000-00003E710000}"/>
    <cellStyle name="Normal 6 2 3 2 3 3 2 5" xfId="19095" xr:uid="{00000000-0005-0000-0000-00003F710000}"/>
    <cellStyle name="Normal 6 2 3 2 3 3 3" xfId="5646" xr:uid="{00000000-0005-0000-0000-000040710000}"/>
    <cellStyle name="Normal 6 2 3 2 3 3 3 2" xfId="15698" xr:uid="{00000000-0005-0000-0000-000041710000}"/>
    <cellStyle name="Normal 6 2 3 2 3 3 3 2 2" xfId="46029" xr:uid="{00000000-0005-0000-0000-000042710000}"/>
    <cellStyle name="Normal 6 2 3 2 3 3 3 2 3" xfId="30796" xr:uid="{00000000-0005-0000-0000-000043710000}"/>
    <cellStyle name="Normal 6 2 3 2 3 3 3 3" xfId="10678" xr:uid="{00000000-0005-0000-0000-000044710000}"/>
    <cellStyle name="Normal 6 2 3 2 3 3 3 3 2" xfId="41012" xr:uid="{00000000-0005-0000-0000-000045710000}"/>
    <cellStyle name="Normal 6 2 3 2 3 3 3 3 3" xfId="25779" xr:uid="{00000000-0005-0000-0000-000046710000}"/>
    <cellStyle name="Normal 6 2 3 2 3 3 3 4" xfId="35999" xr:uid="{00000000-0005-0000-0000-000047710000}"/>
    <cellStyle name="Normal 6 2 3 2 3 3 3 5" xfId="20766" xr:uid="{00000000-0005-0000-0000-000048710000}"/>
    <cellStyle name="Normal 6 2 3 2 3 3 4" xfId="12356" xr:uid="{00000000-0005-0000-0000-000049710000}"/>
    <cellStyle name="Normal 6 2 3 2 3 3 4 2" xfId="42687" xr:uid="{00000000-0005-0000-0000-00004A710000}"/>
    <cellStyle name="Normal 6 2 3 2 3 3 4 3" xfId="27454" xr:uid="{00000000-0005-0000-0000-00004B710000}"/>
    <cellStyle name="Normal 6 2 3 2 3 3 5" xfId="7335" xr:uid="{00000000-0005-0000-0000-00004C710000}"/>
    <cellStyle name="Normal 6 2 3 2 3 3 5 2" xfId="37670" xr:uid="{00000000-0005-0000-0000-00004D710000}"/>
    <cellStyle name="Normal 6 2 3 2 3 3 5 3" xfId="22437" xr:uid="{00000000-0005-0000-0000-00004E710000}"/>
    <cellStyle name="Normal 6 2 3 2 3 3 6" xfId="32658" xr:uid="{00000000-0005-0000-0000-00004F710000}"/>
    <cellStyle name="Normal 6 2 3 2 3 3 7" xfId="17424" xr:uid="{00000000-0005-0000-0000-000050710000}"/>
    <cellStyle name="Normal 6 2 3 2 3 4" xfId="3117" xr:uid="{00000000-0005-0000-0000-000051710000}"/>
    <cellStyle name="Normal 6 2 3 2 3 4 2" xfId="13191" xr:uid="{00000000-0005-0000-0000-000052710000}"/>
    <cellStyle name="Normal 6 2 3 2 3 4 2 2" xfId="43522" xr:uid="{00000000-0005-0000-0000-000053710000}"/>
    <cellStyle name="Normal 6 2 3 2 3 4 2 3" xfId="28289" xr:uid="{00000000-0005-0000-0000-000054710000}"/>
    <cellStyle name="Normal 6 2 3 2 3 4 3" xfId="8171" xr:uid="{00000000-0005-0000-0000-000055710000}"/>
    <cellStyle name="Normal 6 2 3 2 3 4 3 2" xfId="38505" xr:uid="{00000000-0005-0000-0000-000056710000}"/>
    <cellStyle name="Normal 6 2 3 2 3 4 3 3" xfId="23272" xr:uid="{00000000-0005-0000-0000-000057710000}"/>
    <cellStyle name="Normal 6 2 3 2 3 4 4" xfId="33492" xr:uid="{00000000-0005-0000-0000-000058710000}"/>
    <cellStyle name="Normal 6 2 3 2 3 4 5" xfId="18259" xr:uid="{00000000-0005-0000-0000-000059710000}"/>
    <cellStyle name="Normal 6 2 3 2 3 5" xfId="4810" xr:uid="{00000000-0005-0000-0000-00005A710000}"/>
    <cellStyle name="Normal 6 2 3 2 3 5 2" xfId="14862" xr:uid="{00000000-0005-0000-0000-00005B710000}"/>
    <cellStyle name="Normal 6 2 3 2 3 5 2 2" xfId="45193" xr:uid="{00000000-0005-0000-0000-00005C710000}"/>
    <cellStyle name="Normal 6 2 3 2 3 5 2 3" xfId="29960" xr:uid="{00000000-0005-0000-0000-00005D710000}"/>
    <cellStyle name="Normal 6 2 3 2 3 5 3" xfId="9842" xr:uid="{00000000-0005-0000-0000-00005E710000}"/>
    <cellStyle name="Normal 6 2 3 2 3 5 3 2" xfId="40176" xr:uid="{00000000-0005-0000-0000-00005F710000}"/>
    <cellStyle name="Normal 6 2 3 2 3 5 3 3" xfId="24943" xr:uid="{00000000-0005-0000-0000-000060710000}"/>
    <cellStyle name="Normal 6 2 3 2 3 5 4" xfId="35163" xr:uid="{00000000-0005-0000-0000-000061710000}"/>
    <cellStyle name="Normal 6 2 3 2 3 5 5" xfId="19930" xr:uid="{00000000-0005-0000-0000-000062710000}"/>
    <cellStyle name="Normal 6 2 3 2 3 6" xfId="11520" xr:uid="{00000000-0005-0000-0000-000063710000}"/>
    <cellStyle name="Normal 6 2 3 2 3 6 2" xfId="41851" xr:uid="{00000000-0005-0000-0000-000064710000}"/>
    <cellStyle name="Normal 6 2 3 2 3 6 3" xfId="26618" xr:uid="{00000000-0005-0000-0000-000065710000}"/>
    <cellStyle name="Normal 6 2 3 2 3 7" xfId="6499" xr:uid="{00000000-0005-0000-0000-000066710000}"/>
    <cellStyle name="Normal 6 2 3 2 3 7 2" xfId="36834" xr:uid="{00000000-0005-0000-0000-000067710000}"/>
    <cellStyle name="Normal 6 2 3 2 3 7 3" xfId="21601" xr:uid="{00000000-0005-0000-0000-000068710000}"/>
    <cellStyle name="Normal 6 2 3 2 3 8" xfId="31822" xr:uid="{00000000-0005-0000-0000-000069710000}"/>
    <cellStyle name="Normal 6 2 3 2 3 9" xfId="16588" xr:uid="{00000000-0005-0000-0000-00006A710000}"/>
    <cellStyle name="Normal 6 2 3 2 4" xfId="1635" xr:uid="{00000000-0005-0000-0000-00006B710000}"/>
    <cellStyle name="Normal 6 2 3 2 4 2" xfId="2474" xr:uid="{00000000-0005-0000-0000-00006C710000}"/>
    <cellStyle name="Normal 6 2 3 2 4 2 2" xfId="4164" xr:uid="{00000000-0005-0000-0000-00006D710000}"/>
    <cellStyle name="Normal 6 2 3 2 4 2 2 2" xfId="14237" xr:uid="{00000000-0005-0000-0000-00006E710000}"/>
    <cellStyle name="Normal 6 2 3 2 4 2 2 2 2" xfId="44568" xr:uid="{00000000-0005-0000-0000-00006F710000}"/>
    <cellStyle name="Normal 6 2 3 2 4 2 2 2 3" xfId="29335" xr:uid="{00000000-0005-0000-0000-000070710000}"/>
    <cellStyle name="Normal 6 2 3 2 4 2 2 3" xfId="9217" xr:uid="{00000000-0005-0000-0000-000071710000}"/>
    <cellStyle name="Normal 6 2 3 2 4 2 2 3 2" xfId="39551" xr:uid="{00000000-0005-0000-0000-000072710000}"/>
    <cellStyle name="Normal 6 2 3 2 4 2 2 3 3" xfId="24318" xr:uid="{00000000-0005-0000-0000-000073710000}"/>
    <cellStyle name="Normal 6 2 3 2 4 2 2 4" xfId="34538" xr:uid="{00000000-0005-0000-0000-000074710000}"/>
    <cellStyle name="Normal 6 2 3 2 4 2 2 5" xfId="19305" xr:uid="{00000000-0005-0000-0000-000075710000}"/>
    <cellStyle name="Normal 6 2 3 2 4 2 3" xfId="5856" xr:uid="{00000000-0005-0000-0000-000076710000}"/>
    <cellStyle name="Normal 6 2 3 2 4 2 3 2" xfId="15908" xr:uid="{00000000-0005-0000-0000-000077710000}"/>
    <cellStyle name="Normal 6 2 3 2 4 2 3 2 2" xfId="46239" xr:uid="{00000000-0005-0000-0000-000078710000}"/>
    <cellStyle name="Normal 6 2 3 2 4 2 3 2 3" xfId="31006" xr:uid="{00000000-0005-0000-0000-000079710000}"/>
    <cellStyle name="Normal 6 2 3 2 4 2 3 3" xfId="10888" xr:uid="{00000000-0005-0000-0000-00007A710000}"/>
    <cellStyle name="Normal 6 2 3 2 4 2 3 3 2" xfId="41222" xr:uid="{00000000-0005-0000-0000-00007B710000}"/>
    <cellStyle name="Normal 6 2 3 2 4 2 3 3 3" xfId="25989" xr:uid="{00000000-0005-0000-0000-00007C710000}"/>
    <cellStyle name="Normal 6 2 3 2 4 2 3 4" xfId="36209" xr:uid="{00000000-0005-0000-0000-00007D710000}"/>
    <cellStyle name="Normal 6 2 3 2 4 2 3 5" xfId="20976" xr:uid="{00000000-0005-0000-0000-00007E710000}"/>
    <cellStyle name="Normal 6 2 3 2 4 2 4" xfId="12566" xr:uid="{00000000-0005-0000-0000-00007F710000}"/>
    <cellStyle name="Normal 6 2 3 2 4 2 4 2" xfId="42897" xr:uid="{00000000-0005-0000-0000-000080710000}"/>
    <cellStyle name="Normal 6 2 3 2 4 2 4 3" xfId="27664" xr:uid="{00000000-0005-0000-0000-000081710000}"/>
    <cellStyle name="Normal 6 2 3 2 4 2 5" xfId="7545" xr:uid="{00000000-0005-0000-0000-000082710000}"/>
    <cellStyle name="Normal 6 2 3 2 4 2 5 2" xfId="37880" xr:uid="{00000000-0005-0000-0000-000083710000}"/>
    <cellStyle name="Normal 6 2 3 2 4 2 5 3" xfId="22647" xr:uid="{00000000-0005-0000-0000-000084710000}"/>
    <cellStyle name="Normal 6 2 3 2 4 2 6" xfId="32868" xr:uid="{00000000-0005-0000-0000-000085710000}"/>
    <cellStyle name="Normal 6 2 3 2 4 2 7" xfId="17634" xr:uid="{00000000-0005-0000-0000-000086710000}"/>
    <cellStyle name="Normal 6 2 3 2 4 3" xfId="3327" xr:uid="{00000000-0005-0000-0000-000087710000}"/>
    <cellStyle name="Normal 6 2 3 2 4 3 2" xfId="13401" xr:uid="{00000000-0005-0000-0000-000088710000}"/>
    <cellStyle name="Normal 6 2 3 2 4 3 2 2" xfId="43732" xr:uid="{00000000-0005-0000-0000-000089710000}"/>
    <cellStyle name="Normal 6 2 3 2 4 3 2 3" xfId="28499" xr:uid="{00000000-0005-0000-0000-00008A710000}"/>
    <cellStyle name="Normal 6 2 3 2 4 3 3" xfId="8381" xr:uid="{00000000-0005-0000-0000-00008B710000}"/>
    <cellStyle name="Normal 6 2 3 2 4 3 3 2" xfId="38715" xr:uid="{00000000-0005-0000-0000-00008C710000}"/>
    <cellStyle name="Normal 6 2 3 2 4 3 3 3" xfId="23482" xr:uid="{00000000-0005-0000-0000-00008D710000}"/>
    <cellStyle name="Normal 6 2 3 2 4 3 4" xfId="33702" xr:uid="{00000000-0005-0000-0000-00008E710000}"/>
    <cellStyle name="Normal 6 2 3 2 4 3 5" xfId="18469" xr:uid="{00000000-0005-0000-0000-00008F710000}"/>
    <cellStyle name="Normal 6 2 3 2 4 4" xfId="5020" xr:uid="{00000000-0005-0000-0000-000090710000}"/>
    <cellStyle name="Normal 6 2 3 2 4 4 2" xfId="15072" xr:uid="{00000000-0005-0000-0000-000091710000}"/>
    <cellStyle name="Normal 6 2 3 2 4 4 2 2" xfId="45403" xr:uid="{00000000-0005-0000-0000-000092710000}"/>
    <cellStyle name="Normal 6 2 3 2 4 4 2 3" xfId="30170" xr:uid="{00000000-0005-0000-0000-000093710000}"/>
    <cellStyle name="Normal 6 2 3 2 4 4 3" xfId="10052" xr:uid="{00000000-0005-0000-0000-000094710000}"/>
    <cellStyle name="Normal 6 2 3 2 4 4 3 2" xfId="40386" xr:uid="{00000000-0005-0000-0000-000095710000}"/>
    <cellStyle name="Normal 6 2 3 2 4 4 3 3" xfId="25153" xr:uid="{00000000-0005-0000-0000-000096710000}"/>
    <cellStyle name="Normal 6 2 3 2 4 4 4" xfId="35373" xr:uid="{00000000-0005-0000-0000-000097710000}"/>
    <cellStyle name="Normal 6 2 3 2 4 4 5" xfId="20140" xr:uid="{00000000-0005-0000-0000-000098710000}"/>
    <cellStyle name="Normal 6 2 3 2 4 5" xfId="11730" xr:uid="{00000000-0005-0000-0000-000099710000}"/>
    <cellStyle name="Normal 6 2 3 2 4 5 2" xfId="42061" xr:uid="{00000000-0005-0000-0000-00009A710000}"/>
    <cellStyle name="Normal 6 2 3 2 4 5 3" xfId="26828" xr:uid="{00000000-0005-0000-0000-00009B710000}"/>
    <cellStyle name="Normal 6 2 3 2 4 6" xfId="6709" xr:uid="{00000000-0005-0000-0000-00009C710000}"/>
    <cellStyle name="Normal 6 2 3 2 4 6 2" xfId="37044" xr:uid="{00000000-0005-0000-0000-00009D710000}"/>
    <cellStyle name="Normal 6 2 3 2 4 6 3" xfId="21811" xr:uid="{00000000-0005-0000-0000-00009E710000}"/>
    <cellStyle name="Normal 6 2 3 2 4 7" xfId="32032" xr:uid="{00000000-0005-0000-0000-00009F710000}"/>
    <cellStyle name="Normal 6 2 3 2 4 8" xfId="16798" xr:uid="{00000000-0005-0000-0000-0000A0710000}"/>
    <cellStyle name="Normal 6 2 3 2 5" xfId="2056" xr:uid="{00000000-0005-0000-0000-0000A1710000}"/>
    <cellStyle name="Normal 6 2 3 2 5 2" xfId="3746" xr:uid="{00000000-0005-0000-0000-0000A2710000}"/>
    <cellStyle name="Normal 6 2 3 2 5 2 2" xfId="13819" xr:uid="{00000000-0005-0000-0000-0000A3710000}"/>
    <cellStyle name="Normal 6 2 3 2 5 2 2 2" xfId="44150" xr:uid="{00000000-0005-0000-0000-0000A4710000}"/>
    <cellStyle name="Normal 6 2 3 2 5 2 2 3" xfId="28917" xr:uid="{00000000-0005-0000-0000-0000A5710000}"/>
    <cellStyle name="Normal 6 2 3 2 5 2 3" xfId="8799" xr:uid="{00000000-0005-0000-0000-0000A6710000}"/>
    <cellStyle name="Normal 6 2 3 2 5 2 3 2" xfId="39133" xr:uid="{00000000-0005-0000-0000-0000A7710000}"/>
    <cellStyle name="Normal 6 2 3 2 5 2 3 3" xfId="23900" xr:uid="{00000000-0005-0000-0000-0000A8710000}"/>
    <cellStyle name="Normal 6 2 3 2 5 2 4" xfId="34120" xr:uid="{00000000-0005-0000-0000-0000A9710000}"/>
    <cellStyle name="Normal 6 2 3 2 5 2 5" xfId="18887" xr:uid="{00000000-0005-0000-0000-0000AA710000}"/>
    <cellStyle name="Normal 6 2 3 2 5 3" xfId="5438" xr:uid="{00000000-0005-0000-0000-0000AB710000}"/>
    <cellStyle name="Normal 6 2 3 2 5 3 2" xfId="15490" xr:uid="{00000000-0005-0000-0000-0000AC710000}"/>
    <cellStyle name="Normal 6 2 3 2 5 3 2 2" xfId="45821" xr:uid="{00000000-0005-0000-0000-0000AD710000}"/>
    <cellStyle name="Normal 6 2 3 2 5 3 2 3" xfId="30588" xr:uid="{00000000-0005-0000-0000-0000AE710000}"/>
    <cellStyle name="Normal 6 2 3 2 5 3 3" xfId="10470" xr:uid="{00000000-0005-0000-0000-0000AF710000}"/>
    <cellStyle name="Normal 6 2 3 2 5 3 3 2" xfId="40804" xr:uid="{00000000-0005-0000-0000-0000B0710000}"/>
    <cellStyle name="Normal 6 2 3 2 5 3 3 3" xfId="25571" xr:uid="{00000000-0005-0000-0000-0000B1710000}"/>
    <cellStyle name="Normal 6 2 3 2 5 3 4" xfId="35791" xr:uid="{00000000-0005-0000-0000-0000B2710000}"/>
    <cellStyle name="Normal 6 2 3 2 5 3 5" xfId="20558" xr:uid="{00000000-0005-0000-0000-0000B3710000}"/>
    <cellStyle name="Normal 6 2 3 2 5 4" xfId="12148" xr:uid="{00000000-0005-0000-0000-0000B4710000}"/>
    <cellStyle name="Normal 6 2 3 2 5 4 2" xfId="42479" xr:uid="{00000000-0005-0000-0000-0000B5710000}"/>
    <cellStyle name="Normal 6 2 3 2 5 4 3" xfId="27246" xr:uid="{00000000-0005-0000-0000-0000B6710000}"/>
    <cellStyle name="Normal 6 2 3 2 5 5" xfId="7127" xr:uid="{00000000-0005-0000-0000-0000B7710000}"/>
    <cellStyle name="Normal 6 2 3 2 5 5 2" xfId="37462" xr:uid="{00000000-0005-0000-0000-0000B8710000}"/>
    <cellStyle name="Normal 6 2 3 2 5 5 3" xfId="22229" xr:uid="{00000000-0005-0000-0000-0000B9710000}"/>
    <cellStyle name="Normal 6 2 3 2 5 6" xfId="32450" xr:uid="{00000000-0005-0000-0000-0000BA710000}"/>
    <cellStyle name="Normal 6 2 3 2 5 7" xfId="17216" xr:uid="{00000000-0005-0000-0000-0000BB710000}"/>
    <cellStyle name="Normal 6 2 3 2 6" xfId="2909" xr:uid="{00000000-0005-0000-0000-0000BC710000}"/>
    <cellStyle name="Normal 6 2 3 2 6 2" xfId="12983" xr:uid="{00000000-0005-0000-0000-0000BD710000}"/>
    <cellStyle name="Normal 6 2 3 2 6 2 2" xfId="43314" xr:uid="{00000000-0005-0000-0000-0000BE710000}"/>
    <cellStyle name="Normal 6 2 3 2 6 2 3" xfId="28081" xr:uid="{00000000-0005-0000-0000-0000BF710000}"/>
    <cellStyle name="Normal 6 2 3 2 6 3" xfId="7963" xr:uid="{00000000-0005-0000-0000-0000C0710000}"/>
    <cellStyle name="Normal 6 2 3 2 6 3 2" xfId="38297" xr:uid="{00000000-0005-0000-0000-0000C1710000}"/>
    <cellStyle name="Normal 6 2 3 2 6 3 3" xfId="23064" xr:uid="{00000000-0005-0000-0000-0000C2710000}"/>
    <cellStyle name="Normal 6 2 3 2 6 4" xfId="33284" xr:uid="{00000000-0005-0000-0000-0000C3710000}"/>
    <cellStyle name="Normal 6 2 3 2 6 5" xfId="18051" xr:uid="{00000000-0005-0000-0000-0000C4710000}"/>
    <cellStyle name="Normal 6 2 3 2 7" xfId="4602" xr:uid="{00000000-0005-0000-0000-0000C5710000}"/>
    <cellStyle name="Normal 6 2 3 2 7 2" xfId="14654" xr:uid="{00000000-0005-0000-0000-0000C6710000}"/>
    <cellStyle name="Normal 6 2 3 2 7 2 2" xfId="44985" xr:uid="{00000000-0005-0000-0000-0000C7710000}"/>
    <cellStyle name="Normal 6 2 3 2 7 2 3" xfId="29752" xr:uid="{00000000-0005-0000-0000-0000C8710000}"/>
    <cellStyle name="Normal 6 2 3 2 7 3" xfId="9634" xr:uid="{00000000-0005-0000-0000-0000C9710000}"/>
    <cellStyle name="Normal 6 2 3 2 7 3 2" xfId="39968" xr:uid="{00000000-0005-0000-0000-0000CA710000}"/>
    <cellStyle name="Normal 6 2 3 2 7 3 3" xfId="24735" xr:uid="{00000000-0005-0000-0000-0000CB710000}"/>
    <cellStyle name="Normal 6 2 3 2 7 4" xfId="34955" xr:uid="{00000000-0005-0000-0000-0000CC710000}"/>
    <cellStyle name="Normal 6 2 3 2 7 5" xfId="19722" xr:uid="{00000000-0005-0000-0000-0000CD710000}"/>
    <cellStyle name="Normal 6 2 3 2 8" xfId="11312" xr:uid="{00000000-0005-0000-0000-0000CE710000}"/>
    <cellStyle name="Normal 6 2 3 2 8 2" xfId="41643" xr:uid="{00000000-0005-0000-0000-0000CF710000}"/>
    <cellStyle name="Normal 6 2 3 2 8 3" xfId="26410" xr:uid="{00000000-0005-0000-0000-0000D0710000}"/>
    <cellStyle name="Normal 6 2 3 2 9" xfId="6291" xr:uid="{00000000-0005-0000-0000-0000D1710000}"/>
    <cellStyle name="Normal 6 2 3 2 9 2" xfId="36626" xr:uid="{00000000-0005-0000-0000-0000D2710000}"/>
    <cellStyle name="Normal 6 2 3 2 9 3" xfId="21393" xr:uid="{00000000-0005-0000-0000-0000D3710000}"/>
    <cellStyle name="Normal 6 2 3 3" xfId="1255" xr:uid="{00000000-0005-0000-0000-0000D4710000}"/>
    <cellStyle name="Normal 6 2 3 3 10" xfId="16432" xr:uid="{00000000-0005-0000-0000-0000D5710000}"/>
    <cellStyle name="Normal 6 2 3 3 2" xfId="1474" xr:uid="{00000000-0005-0000-0000-0000D6710000}"/>
    <cellStyle name="Normal 6 2 3 3 2 2" xfId="1895" xr:uid="{00000000-0005-0000-0000-0000D7710000}"/>
    <cellStyle name="Normal 6 2 3 3 2 2 2" xfId="2734" xr:uid="{00000000-0005-0000-0000-0000D8710000}"/>
    <cellStyle name="Normal 6 2 3 3 2 2 2 2" xfId="4424" xr:uid="{00000000-0005-0000-0000-0000D9710000}"/>
    <cellStyle name="Normal 6 2 3 3 2 2 2 2 2" xfId="14497" xr:uid="{00000000-0005-0000-0000-0000DA710000}"/>
    <cellStyle name="Normal 6 2 3 3 2 2 2 2 2 2" xfId="44828" xr:uid="{00000000-0005-0000-0000-0000DB710000}"/>
    <cellStyle name="Normal 6 2 3 3 2 2 2 2 2 3" xfId="29595" xr:uid="{00000000-0005-0000-0000-0000DC710000}"/>
    <cellStyle name="Normal 6 2 3 3 2 2 2 2 3" xfId="9477" xr:uid="{00000000-0005-0000-0000-0000DD710000}"/>
    <cellStyle name="Normal 6 2 3 3 2 2 2 2 3 2" xfId="39811" xr:uid="{00000000-0005-0000-0000-0000DE710000}"/>
    <cellStyle name="Normal 6 2 3 3 2 2 2 2 3 3" xfId="24578" xr:uid="{00000000-0005-0000-0000-0000DF710000}"/>
    <cellStyle name="Normal 6 2 3 3 2 2 2 2 4" xfId="34798" xr:uid="{00000000-0005-0000-0000-0000E0710000}"/>
    <cellStyle name="Normal 6 2 3 3 2 2 2 2 5" xfId="19565" xr:uid="{00000000-0005-0000-0000-0000E1710000}"/>
    <cellStyle name="Normal 6 2 3 3 2 2 2 3" xfId="6116" xr:uid="{00000000-0005-0000-0000-0000E2710000}"/>
    <cellStyle name="Normal 6 2 3 3 2 2 2 3 2" xfId="16168" xr:uid="{00000000-0005-0000-0000-0000E3710000}"/>
    <cellStyle name="Normal 6 2 3 3 2 2 2 3 2 2" xfId="46499" xr:uid="{00000000-0005-0000-0000-0000E4710000}"/>
    <cellStyle name="Normal 6 2 3 3 2 2 2 3 2 3" xfId="31266" xr:uid="{00000000-0005-0000-0000-0000E5710000}"/>
    <cellStyle name="Normal 6 2 3 3 2 2 2 3 3" xfId="11148" xr:uid="{00000000-0005-0000-0000-0000E6710000}"/>
    <cellStyle name="Normal 6 2 3 3 2 2 2 3 3 2" xfId="41482" xr:uid="{00000000-0005-0000-0000-0000E7710000}"/>
    <cellStyle name="Normal 6 2 3 3 2 2 2 3 3 3" xfId="26249" xr:uid="{00000000-0005-0000-0000-0000E8710000}"/>
    <cellStyle name="Normal 6 2 3 3 2 2 2 3 4" xfId="36469" xr:uid="{00000000-0005-0000-0000-0000E9710000}"/>
    <cellStyle name="Normal 6 2 3 3 2 2 2 3 5" xfId="21236" xr:uid="{00000000-0005-0000-0000-0000EA710000}"/>
    <cellStyle name="Normal 6 2 3 3 2 2 2 4" xfId="12826" xr:uid="{00000000-0005-0000-0000-0000EB710000}"/>
    <cellStyle name="Normal 6 2 3 3 2 2 2 4 2" xfId="43157" xr:uid="{00000000-0005-0000-0000-0000EC710000}"/>
    <cellStyle name="Normal 6 2 3 3 2 2 2 4 3" xfId="27924" xr:uid="{00000000-0005-0000-0000-0000ED710000}"/>
    <cellStyle name="Normal 6 2 3 3 2 2 2 5" xfId="7805" xr:uid="{00000000-0005-0000-0000-0000EE710000}"/>
    <cellStyle name="Normal 6 2 3 3 2 2 2 5 2" xfId="38140" xr:uid="{00000000-0005-0000-0000-0000EF710000}"/>
    <cellStyle name="Normal 6 2 3 3 2 2 2 5 3" xfId="22907" xr:uid="{00000000-0005-0000-0000-0000F0710000}"/>
    <cellStyle name="Normal 6 2 3 3 2 2 2 6" xfId="33128" xr:uid="{00000000-0005-0000-0000-0000F1710000}"/>
    <cellStyle name="Normal 6 2 3 3 2 2 2 7" xfId="17894" xr:uid="{00000000-0005-0000-0000-0000F2710000}"/>
    <cellStyle name="Normal 6 2 3 3 2 2 3" xfId="3587" xr:uid="{00000000-0005-0000-0000-0000F3710000}"/>
    <cellStyle name="Normal 6 2 3 3 2 2 3 2" xfId="13661" xr:uid="{00000000-0005-0000-0000-0000F4710000}"/>
    <cellStyle name="Normal 6 2 3 3 2 2 3 2 2" xfId="43992" xr:uid="{00000000-0005-0000-0000-0000F5710000}"/>
    <cellStyle name="Normal 6 2 3 3 2 2 3 2 3" xfId="28759" xr:uid="{00000000-0005-0000-0000-0000F6710000}"/>
    <cellStyle name="Normal 6 2 3 3 2 2 3 3" xfId="8641" xr:uid="{00000000-0005-0000-0000-0000F7710000}"/>
    <cellStyle name="Normal 6 2 3 3 2 2 3 3 2" xfId="38975" xr:uid="{00000000-0005-0000-0000-0000F8710000}"/>
    <cellStyle name="Normal 6 2 3 3 2 2 3 3 3" xfId="23742" xr:uid="{00000000-0005-0000-0000-0000F9710000}"/>
    <cellStyle name="Normal 6 2 3 3 2 2 3 4" xfId="33962" xr:uid="{00000000-0005-0000-0000-0000FA710000}"/>
    <cellStyle name="Normal 6 2 3 3 2 2 3 5" xfId="18729" xr:uid="{00000000-0005-0000-0000-0000FB710000}"/>
    <cellStyle name="Normal 6 2 3 3 2 2 4" xfId="5280" xr:uid="{00000000-0005-0000-0000-0000FC710000}"/>
    <cellStyle name="Normal 6 2 3 3 2 2 4 2" xfId="15332" xr:uid="{00000000-0005-0000-0000-0000FD710000}"/>
    <cellStyle name="Normal 6 2 3 3 2 2 4 2 2" xfId="45663" xr:uid="{00000000-0005-0000-0000-0000FE710000}"/>
    <cellStyle name="Normal 6 2 3 3 2 2 4 2 3" xfId="30430" xr:uid="{00000000-0005-0000-0000-0000FF710000}"/>
    <cellStyle name="Normal 6 2 3 3 2 2 4 3" xfId="10312" xr:uid="{00000000-0005-0000-0000-000000720000}"/>
    <cellStyle name="Normal 6 2 3 3 2 2 4 3 2" xfId="40646" xr:uid="{00000000-0005-0000-0000-000001720000}"/>
    <cellStyle name="Normal 6 2 3 3 2 2 4 3 3" xfId="25413" xr:uid="{00000000-0005-0000-0000-000002720000}"/>
    <cellStyle name="Normal 6 2 3 3 2 2 4 4" xfId="35633" xr:uid="{00000000-0005-0000-0000-000003720000}"/>
    <cellStyle name="Normal 6 2 3 3 2 2 4 5" xfId="20400" xr:uid="{00000000-0005-0000-0000-000004720000}"/>
    <cellStyle name="Normal 6 2 3 3 2 2 5" xfId="11990" xr:uid="{00000000-0005-0000-0000-000005720000}"/>
    <cellStyle name="Normal 6 2 3 3 2 2 5 2" xfId="42321" xr:uid="{00000000-0005-0000-0000-000006720000}"/>
    <cellStyle name="Normal 6 2 3 3 2 2 5 3" xfId="27088" xr:uid="{00000000-0005-0000-0000-000007720000}"/>
    <cellStyle name="Normal 6 2 3 3 2 2 6" xfId="6969" xr:uid="{00000000-0005-0000-0000-000008720000}"/>
    <cellStyle name="Normal 6 2 3 3 2 2 6 2" xfId="37304" xr:uid="{00000000-0005-0000-0000-000009720000}"/>
    <cellStyle name="Normal 6 2 3 3 2 2 6 3" xfId="22071" xr:uid="{00000000-0005-0000-0000-00000A720000}"/>
    <cellStyle name="Normal 6 2 3 3 2 2 7" xfId="32292" xr:uid="{00000000-0005-0000-0000-00000B720000}"/>
    <cellStyle name="Normal 6 2 3 3 2 2 8" xfId="17058" xr:uid="{00000000-0005-0000-0000-00000C720000}"/>
    <cellStyle name="Normal 6 2 3 3 2 3" xfId="2316" xr:uid="{00000000-0005-0000-0000-00000D720000}"/>
    <cellStyle name="Normal 6 2 3 3 2 3 2" xfId="4006" xr:uid="{00000000-0005-0000-0000-00000E720000}"/>
    <cellStyle name="Normal 6 2 3 3 2 3 2 2" xfId="14079" xr:uid="{00000000-0005-0000-0000-00000F720000}"/>
    <cellStyle name="Normal 6 2 3 3 2 3 2 2 2" xfId="44410" xr:uid="{00000000-0005-0000-0000-000010720000}"/>
    <cellStyle name="Normal 6 2 3 3 2 3 2 2 3" xfId="29177" xr:uid="{00000000-0005-0000-0000-000011720000}"/>
    <cellStyle name="Normal 6 2 3 3 2 3 2 3" xfId="9059" xr:uid="{00000000-0005-0000-0000-000012720000}"/>
    <cellStyle name="Normal 6 2 3 3 2 3 2 3 2" xfId="39393" xr:uid="{00000000-0005-0000-0000-000013720000}"/>
    <cellStyle name="Normal 6 2 3 3 2 3 2 3 3" xfId="24160" xr:uid="{00000000-0005-0000-0000-000014720000}"/>
    <cellStyle name="Normal 6 2 3 3 2 3 2 4" xfId="34380" xr:uid="{00000000-0005-0000-0000-000015720000}"/>
    <cellStyle name="Normal 6 2 3 3 2 3 2 5" xfId="19147" xr:uid="{00000000-0005-0000-0000-000016720000}"/>
    <cellStyle name="Normal 6 2 3 3 2 3 3" xfId="5698" xr:uid="{00000000-0005-0000-0000-000017720000}"/>
    <cellStyle name="Normal 6 2 3 3 2 3 3 2" xfId="15750" xr:uid="{00000000-0005-0000-0000-000018720000}"/>
    <cellStyle name="Normal 6 2 3 3 2 3 3 2 2" xfId="46081" xr:uid="{00000000-0005-0000-0000-000019720000}"/>
    <cellStyle name="Normal 6 2 3 3 2 3 3 2 3" xfId="30848" xr:uid="{00000000-0005-0000-0000-00001A720000}"/>
    <cellStyle name="Normal 6 2 3 3 2 3 3 3" xfId="10730" xr:uid="{00000000-0005-0000-0000-00001B720000}"/>
    <cellStyle name="Normal 6 2 3 3 2 3 3 3 2" xfId="41064" xr:uid="{00000000-0005-0000-0000-00001C720000}"/>
    <cellStyle name="Normal 6 2 3 3 2 3 3 3 3" xfId="25831" xr:uid="{00000000-0005-0000-0000-00001D720000}"/>
    <cellStyle name="Normal 6 2 3 3 2 3 3 4" xfId="36051" xr:uid="{00000000-0005-0000-0000-00001E720000}"/>
    <cellStyle name="Normal 6 2 3 3 2 3 3 5" xfId="20818" xr:uid="{00000000-0005-0000-0000-00001F720000}"/>
    <cellStyle name="Normal 6 2 3 3 2 3 4" xfId="12408" xr:uid="{00000000-0005-0000-0000-000020720000}"/>
    <cellStyle name="Normal 6 2 3 3 2 3 4 2" xfId="42739" xr:uid="{00000000-0005-0000-0000-000021720000}"/>
    <cellStyle name="Normal 6 2 3 3 2 3 4 3" xfId="27506" xr:uid="{00000000-0005-0000-0000-000022720000}"/>
    <cellStyle name="Normal 6 2 3 3 2 3 5" xfId="7387" xr:uid="{00000000-0005-0000-0000-000023720000}"/>
    <cellStyle name="Normal 6 2 3 3 2 3 5 2" xfId="37722" xr:uid="{00000000-0005-0000-0000-000024720000}"/>
    <cellStyle name="Normal 6 2 3 3 2 3 5 3" xfId="22489" xr:uid="{00000000-0005-0000-0000-000025720000}"/>
    <cellStyle name="Normal 6 2 3 3 2 3 6" xfId="32710" xr:uid="{00000000-0005-0000-0000-000026720000}"/>
    <cellStyle name="Normal 6 2 3 3 2 3 7" xfId="17476" xr:uid="{00000000-0005-0000-0000-000027720000}"/>
    <cellStyle name="Normal 6 2 3 3 2 4" xfId="3169" xr:uid="{00000000-0005-0000-0000-000028720000}"/>
    <cellStyle name="Normal 6 2 3 3 2 4 2" xfId="13243" xr:uid="{00000000-0005-0000-0000-000029720000}"/>
    <cellStyle name="Normal 6 2 3 3 2 4 2 2" xfId="43574" xr:uid="{00000000-0005-0000-0000-00002A720000}"/>
    <cellStyle name="Normal 6 2 3 3 2 4 2 3" xfId="28341" xr:uid="{00000000-0005-0000-0000-00002B720000}"/>
    <cellStyle name="Normal 6 2 3 3 2 4 3" xfId="8223" xr:uid="{00000000-0005-0000-0000-00002C720000}"/>
    <cellStyle name="Normal 6 2 3 3 2 4 3 2" xfId="38557" xr:uid="{00000000-0005-0000-0000-00002D720000}"/>
    <cellStyle name="Normal 6 2 3 3 2 4 3 3" xfId="23324" xr:uid="{00000000-0005-0000-0000-00002E720000}"/>
    <cellStyle name="Normal 6 2 3 3 2 4 4" xfId="33544" xr:uid="{00000000-0005-0000-0000-00002F720000}"/>
    <cellStyle name="Normal 6 2 3 3 2 4 5" xfId="18311" xr:uid="{00000000-0005-0000-0000-000030720000}"/>
    <cellStyle name="Normal 6 2 3 3 2 5" xfId="4862" xr:uid="{00000000-0005-0000-0000-000031720000}"/>
    <cellStyle name="Normal 6 2 3 3 2 5 2" xfId="14914" xr:uid="{00000000-0005-0000-0000-000032720000}"/>
    <cellStyle name="Normal 6 2 3 3 2 5 2 2" xfId="45245" xr:uid="{00000000-0005-0000-0000-000033720000}"/>
    <cellStyle name="Normal 6 2 3 3 2 5 2 3" xfId="30012" xr:uid="{00000000-0005-0000-0000-000034720000}"/>
    <cellStyle name="Normal 6 2 3 3 2 5 3" xfId="9894" xr:uid="{00000000-0005-0000-0000-000035720000}"/>
    <cellStyle name="Normal 6 2 3 3 2 5 3 2" xfId="40228" xr:uid="{00000000-0005-0000-0000-000036720000}"/>
    <cellStyle name="Normal 6 2 3 3 2 5 3 3" xfId="24995" xr:uid="{00000000-0005-0000-0000-000037720000}"/>
    <cellStyle name="Normal 6 2 3 3 2 5 4" xfId="35215" xr:uid="{00000000-0005-0000-0000-000038720000}"/>
    <cellStyle name="Normal 6 2 3 3 2 5 5" xfId="19982" xr:uid="{00000000-0005-0000-0000-000039720000}"/>
    <cellStyle name="Normal 6 2 3 3 2 6" xfId="11572" xr:uid="{00000000-0005-0000-0000-00003A720000}"/>
    <cellStyle name="Normal 6 2 3 3 2 6 2" xfId="41903" xr:uid="{00000000-0005-0000-0000-00003B720000}"/>
    <cellStyle name="Normal 6 2 3 3 2 6 3" xfId="26670" xr:uid="{00000000-0005-0000-0000-00003C720000}"/>
    <cellStyle name="Normal 6 2 3 3 2 7" xfId="6551" xr:uid="{00000000-0005-0000-0000-00003D720000}"/>
    <cellStyle name="Normal 6 2 3 3 2 7 2" xfId="36886" xr:uid="{00000000-0005-0000-0000-00003E720000}"/>
    <cellStyle name="Normal 6 2 3 3 2 7 3" xfId="21653" xr:uid="{00000000-0005-0000-0000-00003F720000}"/>
    <cellStyle name="Normal 6 2 3 3 2 8" xfId="31874" xr:uid="{00000000-0005-0000-0000-000040720000}"/>
    <cellStyle name="Normal 6 2 3 3 2 9" xfId="16640" xr:uid="{00000000-0005-0000-0000-000041720000}"/>
    <cellStyle name="Normal 6 2 3 3 3" xfId="1687" xr:uid="{00000000-0005-0000-0000-000042720000}"/>
    <cellStyle name="Normal 6 2 3 3 3 2" xfId="2526" xr:uid="{00000000-0005-0000-0000-000043720000}"/>
    <cellStyle name="Normal 6 2 3 3 3 2 2" xfId="4216" xr:uid="{00000000-0005-0000-0000-000044720000}"/>
    <cellStyle name="Normal 6 2 3 3 3 2 2 2" xfId="14289" xr:uid="{00000000-0005-0000-0000-000045720000}"/>
    <cellStyle name="Normal 6 2 3 3 3 2 2 2 2" xfId="44620" xr:uid="{00000000-0005-0000-0000-000046720000}"/>
    <cellStyle name="Normal 6 2 3 3 3 2 2 2 3" xfId="29387" xr:uid="{00000000-0005-0000-0000-000047720000}"/>
    <cellStyle name="Normal 6 2 3 3 3 2 2 3" xfId="9269" xr:uid="{00000000-0005-0000-0000-000048720000}"/>
    <cellStyle name="Normal 6 2 3 3 3 2 2 3 2" xfId="39603" xr:uid="{00000000-0005-0000-0000-000049720000}"/>
    <cellStyle name="Normal 6 2 3 3 3 2 2 3 3" xfId="24370" xr:uid="{00000000-0005-0000-0000-00004A720000}"/>
    <cellStyle name="Normal 6 2 3 3 3 2 2 4" xfId="34590" xr:uid="{00000000-0005-0000-0000-00004B720000}"/>
    <cellStyle name="Normal 6 2 3 3 3 2 2 5" xfId="19357" xr:uid="{00000000-0005-0000-0000-00004C720000}"/>
    <cellStyle name="Normal 6 2 3 3 3 2 3" xfId="5908" xr:uid="{00000000-0005-0000-0000-00004D720000}"/>
    <cellStyle name="Normal 6 2 3 3 3 2 3 2" xfId="15960" xr:uid="{00000000-0005-0000-0000-00004E720000}"/>
    <cellStyle name="Normal 6 2 3 3 3 2 3 2 2" xfId="46291" xr:uid="{00000000-0005-0000-0000-00004F720000}"/>
    <cellStyle name="Normal 6 2 3 3 3 2 3 2 3" xfId="31058" xr:uid="{00000000-0005-0000-0000-000050720000}"/>
    <cellStyle name="Normal 6 2 3 3 3 2 3 3" xfId="10940" xr:uid="{00000000-0005-0000-0000-000051720000}"/>
    <cellStyle name="Normal 6 2 3 3 3 2 3 3 2" xfId="41274" xr:uid="{00000000-0005-0000-0000-000052720000}"/>
    <cellStyle name="Normal 6 2 3 3 3 2 3 3 3" xfId="26041" xr:uid="{00000000-0005-0000-0000-000053720000}"/>
    <cellStyle name="Normal 6 2 3 3 3 2 3 4" xfId="36261" xr:uid="{00000000-0005-0000-0000-000054720000}"/>
    <cellStyle name="Normal 6 2 3 3 3 2 3 5" xfId="21028" xr:uid="{00000000-0005-0000-0000-000055720000}"/>
    <cellStyle name="Normal 6 2 3 3 3 2 4" xfId="12618" xr:uid="{00000000-0005-0000-0000-000056720000}"/>
    <cellStyle name="Normal 6 2 3 3 3 2 4 2" xfId="42949" xr:uid="{00000000-0005-0000-0000-000057720000}"/>
    <cellStyle name="Normal 6 2 3 3 3 2 4 3" xfId="27716" xr:uid="{00000000-0005-0000-0000-000058720000}"/>
    <cellStyle name="Normal 6 2 3 3 3 2 5" xfId="7597" xr:uid="{00000000-0005-0000-0000-000059720000}"/>
    <cellStyle name="Normal 6 2 3 3 3 2 5 2" xfId="37932" xr:uid="{00000000-0005-0000-0000-00005A720000}"/>
    <cellStyle name="Normal 6 2 3 3 3 2 5 3" xfId="22699" xr:uid="{00000000-0005-0000-0000-00005B720000}"/>
    <cellStyle name="Normal 6 2 3 3 3 2 6" xfId="32920" xr:uid="{00000000-0005-0000-0000-00005C720000}"/>
    <cellStyle name="Normal 6 2 3 3 3 2 7" xfId="17686" xr:uid="{00000000-0005-0000-0000-00005D720000}"/>
    <cellStyle name="Normal 6 2 3 3 3 3" xfId="3379" xr:uid="{00000000-0005-0000-0000-00005E720000}"/>
    <cellStyle name="Normal 6 2 3 3 3 3 2" xfId="13453" xr:uid="{00000000-0005-0000-0000-00005F720000}"/>
    <cellStyle name="Normal 6 2 3 3 3 3 2 2" xfId="43784" xr:uid="{00000000-0005-0000-0000-000060720000}"/>
    <cellStyle name="Normal 6 2 3 3 3 3 2 3" xfId="28551" xr:uid="{00000000-0005-0000-0000-000061720000}"/>
    <cellStyle name="Normal 6 2 3 3 3 3 3" xfId="8433" xr:uid="{00000000-0005-0000-0000-000062720000}"/>
    <cellStyle name="Normal 6 2 3 3 3 3 3 2" xfId="38767" xr:uid="{00000000-0005-0000-0000-000063720000}"/>
    <cellStyle name="Normal 6 2 3 3 3 3 3 3" xfId="23534" xr:uid="{00000000-0005-0000-0000-000064720000}"/>
    <cellStyle name="Normal 6 2 3 3 3 3 4" xfId="33754" xr:uid="{00000000-0005-0000-0000-000065720000}"/>
    <cellStyle name="Normal 6 2 3 3 3 3 5" xfId="18521" xr:uid="{00000000-0005-0000-0000-000066720000}"/>
    <cellStyle name="Normal 6 2 3 3 3 4" xfId="5072" xr:uid="{00000000-0005-0000-0000-000067720000}"/>
    <cellStyle name="Normal 6 2 3 3 3 4 2" xfId="15124" xr:uid="{00000000-0005-0000-0000-000068720000}"/>
    <cellStyle name="Normal 6 2 3 3 3 4 2 2" xfId="45455" xr:uid="{00000000-0005-0000-0000-000069720000}"/>
    <cellStyle name="Normal 6 2 3 3 3 4 2 3" xfId="30222" xr:uid="{00000000-0005-0000-0000-00006A720000}"/>
    <cellStyle name="Normal 6 2 3 3 3 4 3" xfId="10104" xr:uid="{00000000-0005-0000-0000-00006B720000}"/>
    <cellStyle name="Normal 6 2 3 3 3 4 3 2" xfId="40438" xr:uid="{00000000-0005-0000-0000-00006C720000}"/>
    <cellStyle name="Normal 6 2 3 3 3 4 3 3" xfId="25205" xr:uid="{00000000-0005-0000-0000-00006D720000}"/>
    <cellStyle name="Normal 6 2 3 3 3 4 4" xfId="35425" xr:uid="{00000000-0005-0000-0000-00006E720000}"/>
    <cellStyle name="Normal 6 2 3 3 3 4 5" xfId="20192" xr:uid="{00000000-0005-0000-0000-00006F720000}"/>
    <cellStyle name="Normal 6 2 3 3 3 5" xfId="11782" xr:uid="{00000000-0005-0000-0000-000070720000}"/>
    <cellStyle name="Normal 6 2 3 3 3 5 2" xfId="42113" xr:uid="{00000000-0005-0000-0000-000071720000}"/>
    <cellStyle name="Normal 6 2 3 3 3 5 3" xfId="26880" xr:uid="{00000000-0005-0000-0000-000072720000}"/>
    <cellStyle name="Normal 6 2 3 3 3 6" xfId="6761" xr:uid="{00000000-0005-0000-0000-000073720000}"/>
    <cellStyle name="Normal 6 2 3 3 3 6 2" xfId="37096" xr:uid="{00000000-0005-0000-0000-000074720000}"/>
    <cellStyle name="Normal 6 2 3 3 3 6 3" xfId="21863" xr:uid="{00000000-0005-0000-0000-000075720000}"/>
    <cellStyle name="Normal 6 2 3 3 3 7" xfId="32084" xr:uid="{00000000-0005-0000-0000-000076720000}"/>
    <cellStyle name="Normal 6 2 3 3 3 8" xfId="16850" xr:uid="{00000000-0005-0000-0000-000077720000}"/>
    <cellStyle name="Normal 6 2 3 3 4" xfId="2108" xr:uid="{00000000-0005-0000-0000-000078720000}"/>
    <cellStyle name="Normal 6 2 3 3 4 2" xfId="3798" xr:uid="{00000000-0005-0000-0000-000079720000}"/>
    <cellStyle name="Normal 6 2 3 3 4 2 2" xfId="13871" xr:uid="{00000000-0005-0000-0000-00007A720000}"/>
    <cellStyle name="Normal 6 2 3 3 4 2 2 2" xfId="44202" xr:uid="{00000000-0005-0000-0000-00007B720000}"/>
    <cellStyle name="Normal 6 2 3 3 4 2 2 3" xfId="28969" xr:uid="{00000000-0005-0000-0000-00007C720000}"/>
    <cellStyle name="Normal 6 2 3 3 4 2 3" xfId="8851" xr:uid="{00000000-0005-0000-0000-00007D720000}"/>
    <cellStyle name="Normal 6 2 3 3 4 2 3 2" xfId="39185" xr:uid="{00000000-0005-0000-0000-00007E720000}"/>
    <cellStyle name="Normal 6 2 3 3 4 2 3 3" xfId="23952" xr:uid="{00000000-0005-0000-0000-00007F720000}"/>
    <cellStyle name="Normal 6 2 3 3 4 2 4" xfId="34172" xr:uid="{00000000-0005-0000-0000-000080720000}"/>
    <cellStyle name="Normal 6 2 3 3 4 2 5" xfId="18939" xr:uid="{00000000-0005-0000-0000-000081720000}"/>
    <cellStyle name="Normal 6 2 3 3 4 3" xfId="5490" xr:uid="{00000000-0005-0000-0000-000082720000}"/>
    <cellStyle name="Normal 6 2 3 3 4 3 2" xfId="15542" xr:uid="{00000000-0005-0000-0000-000083720000}"/>
    <cellStyle name="Normal 6 2 3 3 4 3 2 2" xfId="45873" xr:uid="{00000000-0005-0000-0000-000084720000}"/>
    <cellStyle name="Normal 6 2 3 3 4 3 2 3" xfId="30640" xr:uid="{00000000-0005-0000-0000-000085720000}"/>
    <cellStyle name="Normal 6 2 3 3 4 3 3" xfId="10522" xr:uid="{00000000-0005-0000-0000-000086720000}"/>
    <cellStyle name="Normal 6 2 3 3 4 3 3 2" xfId="40856" xr:uid="{00000000-0005-0000-0000-000087720000}"/>
    <cellStyle name="Normal 6 2 3 3 4 3 3 3" xfId="25623" xr:uid="{00000000-0005-0000-0000-000088720000}"/>
    <cellStyle name="Normal 6 2 3 3 4 3 4" xfId="35843" xr:uid="{00000000-0005-0000-0000-000089720000}"/>
    <cellStyle name="Normal 6 2 3 3 4 3 5" xfId="20610" xr:uid="{00000000-0005-0000-0000-00008A720000}"/>
    <cellStyle name="Normal 6 2 3 3 4 4" xfId="12200" xr:uid="{00000000-0005-0000-0000-00008B720000}"/>
    <cellStyle name="Normal 6 2 3 3 4 4 2" xfId="42531" xr:uid="{00000000-0005-0000-0000-00008C720000}"/>
    <cellStyle name="Normal 6 2 3 3 4 4 3" xfId="27298" xr:uid="{00000000-0005-0000-0000-00008D720000}"/>
    <cellStyle name="Normal 6 2 3 3 4 5" xfId="7179" xr:uid="{00000000-0005-0000-0000-00008E720000}"/>
    <cellStyle name="Normal 6 2 3 3 4 5 2" xfId="37514" xr:uid="{00000000-0005-0000-0000-00008F720000}"/>
    <cellStyle name="Normal 6 2 3 3 4 5 3" xfId="22281" xr:uid="{00000000-0005-0000-0000-000090720000}"/>
    <cellStyle name="Normal 6 2 3 3 4 6" xfId="32502" xr:uid="{00000000-0005-0000-0000-000091720000}"/>
    <cellStyle name="Normal 6 2 3 3 4 7" xfId="17268" xr:uid="{00000000-0005-0000-0000-000092720000}"/>
    <cellStyle name="Normal 6 2 3 3 5" xfId="2961" xr:uid="{00000000-0005-0000-0000-000093720000}"/>
    <cellStyle name="Normal 6 2 3 3 5 2" xfId="13035" xr:uid="{00000000-0005-0000-0000-000094720000}"/>
    <cellStyle name="Normal 6 2 3 3 5 2 2" xfId="43366" xr:uid="{00000000-0005-0000-0000-000095720000}"/>
    <cellStyle name="Normal 6 2 3 3 5 2 3" xfId="28133" xr:uid="{00000000-0005-0000-0000-000096720000}"/>
    <cellStyle name="Normal 6 2 3 3 5 3" xfId="8015" xr:uid="{00000000-0005-0000-0000-000097720000}"/>
    <cellStyle name="Normal 6 2 3 3 5 3 2" xfId="38349" xr:uid="{00000000-0005-0000-0000-000098720000}"/>
    <cellStyle name="Normal 6 2 3 3 5 3 3" xfId="23116" xr:uid="{00000000-0005-0000-0000-000099720000}"/>
    <cellStyle name="Normal 6 2 3 3 5 4" xfId="33336" xr:uid="{00000000-0005-0000-0000-00009A720000}"/>
    <cellStyle name="Normal 6 2 3 3 5 5" xfId="18103" xr:uid="{00000000-0005-0000-0000-00009B720000}"/>
    <cellStyle name="Normal 6 2 3 3 6" xfId="4654" xr:uid="{00000000-0005-0000-0000-00009C720000}"/>
    <cellStyle name="Normal 6 2 3 3 6 2" xfId="14706" xr:uid="{00000000-0005-0000-0000-00009D720000}"/>
    <cellStyle name="Normal 6 2 3 3 6 2 2" xfId="45037" xr:uid="{00000000-0005-0000-0000-00009E720000}"/>
    <cellStyle name="Normal 6 2 3 3 6 2 3" xfId="29804" xr:uid="{00000000-0005-0000-0000-00009F720000}"/>
    <cellStyle name="Normal 6 2 3 3 6 3" xfId="9686" xr:uid="{00000000-0005-0000-0000-0000A0720000}"/>
    <cellStyle name="Normal 6 2 3 3 6 3 2" xfId="40020" xr:uid="{00000000-0005-0000-0000-0000A1720000}"/>
    <cellStyle name="Normal 6 2 3 3 6 3 3" xfId="24787" xr:uid="{00000000-0005-0000-0000-0000A2720000}"/>
    <cellStyle name="Normal 6 2 3 3 6 4" xfId="35007" xr:uid="{00000000-0005-0000-0000-0000A3720000}"/>
    <cellStyle name="Normal 6 2 3 3 6 5" xfId="19774" xr:uid="{00000000-0005-0000-0000-0000A4720000}"/>
    <cellStyle name="Normal 6 2 3 3 7" xfId="11364" xr:uid="{00000000-0005-0000-0000-0000A5720000}"/>
    <cellStyle name="Normal 6 2 3 3 7 2" xfId="41695" xr:uid="{00000000-0005-0000-0000-0000A6720000}"/>
    <cellStyle name="Normal 6 2 3 3 7 3" xfId="26462" xr:uid="{00000000-0005-0000-0000-0000A7720000}"/>
    <cellStyle name="Normal 6 2 3 3 8" xfId="6343" xr:uid="{00000000-0005-0000-0000-0000A8720000}"/>
    <cellStyle name="Normal 6 2 3 3 8 2" xfId="36678" xr:uid="{00000000-0005-0000-0000-0000A9720000}"/>
    <cellStyle name="Normal 6 2 3 3 8 3" xfId="21445" xr:uid="{00000000-0005-0000-0000-0000AA720000}"/>
    <cellStyle name="Normal 6 2 3 3 9" xfId="31667" xr:uid="{00000000-0005-0000-0000-0000AB720000}"/>
    <cellStyle name="Normal 6 2 3 4" xfId="1368" xr:uid="{00000000-0005-0000-0000-0000AC720000}"/>
    <cellStyle name="Normal 6 2 3 4 2" xfId="1791" xr:uid="{00000000-0005-0000-0000-0000AD720000}"/>
    <cellStyle name="Normal 6 2 3 4 2 2" xfId="2630" xr:uid="{00000000-0005-0000-0000-0000AE720000}"/>
    <cellStyle name="Normal 6 2 3 4 2 2 2" xfId="4320" xr:uid="{00000000-0005-0000-0000-0000AF720000}"/>
    <cellStyle name="Normal 6 2 3 4 2 2 2 2" xfId="14393" xr:uid="{00000000-0005-0000-0000-0000B0720000}"/>
    <cellStyle name="Normal 6 2 3 4 2 2 2 2 2" xfId="44724" xr:uid="{00000000-0005-0000-0000-0000B1720000}"/>
    <cellStyle name="Normal 6 2 3 4 2 2 2 2 3" xfId="29491" xr:uid="{00000000-0005-0000-0000-0000B2720000}"/>
    <cellStyle name="Normal 6 2 3 4 2 2 2 3" xfId="9373" xr:uid="{00000000-0005-0000-0000-0000B3720000}"/>
    <cellStyle name="Normal 6 2 3 4 2 2 2 3 2" xfId="39707" xr:uid="{00000000-0005-0000-0000-0000B4720000}"/>
    <cellStyle name="Normal 6 2 3 4 2 2 2 3 3" xfId="24474" xr:uid="{00000000-0005-0000-0000-0000B5720000}"/>
    <cellStyle name="Normal 6 2 3 4 2 2 2 4" xfId="34694" xr:uid="{00000000-0005-0000-0000-0000B6720000}"/>
    <cellStyle name="Normal 6 2 3 4 2 2 2 5" xfId="19461" xr:uid="{00000000-0005-0000-0000-0000B7720000}"/>
    <cellStyle name="Normal 6 2 3 4 2 2 3" xfId="6012" xr:uid="{00000000-0005-0000-0000-0000B8720000}"/>
    <cellStyle name="Normal 6 2 3 4 2 2 3 2" xfId="16064" xr:uid="{00000000-0005-0000-0000-0000B9720000}"/>
    <cellStyle name="Normal 6 2 3 4 2 2 3 2 2" xfId="46395" xr:uid="{00000000-0005-0000-0000-0000BA720000}"/>
    <cellStyle name="Normal 6 2 3 4 2 2 3 2 3" xfId="31162" xr:uid="{00000000-0005-0000-0000-0000BB720000}"/>
    <cellStyle name="Normal 6 2 3 4 2 2 3 3" xfId="11044" xr:uid="{00000000-0005-0000-0000-0000BC720000}"/>
    <cellStyle name="Normal 6 2 3 4 2 2 3 3 2" xfId="41378" xr:uid="{00000000-0005-0000-0000-0000BD720000}"/>
    <cellStyle name="Normal 6 2 3 4 2 2 3 3 3" xfId="26145" xr:uid="{00000000-0005-0000-0000-0000BE720000}"/>
    <cellStyle name="Normal 6 2 3 4 2 2 3 4" xfId="36365" xr:uid="{00000000-0005-0000-0000-0000BF720000}"/>
    <cellStyle name="Normal 6 2 3 4 2 2 3 5" xfId="21132" xr:uid="{00000000-0005-0000-0000-0000C0720000}"/>
    <cellStyle name="Normal 6 2 3 4 2 2 4" xfId="12722" xr:uid="{00000000-0005-0000-0000-0000C1720000}"/>
    <cellStyle name="Normal 6 2 3 4 2 2 4 2" xfId="43053" xr:uid="{00000000-0005-0000-0000-0000C2720000}"/>
    <cellStyle name="Normal 6 2 3 4 2 2 4 3" xfId="27820" xr:uid="{00000000-0005-0000-0000-0000C3720000}"/>
    <cellStyle name="Normal 6 2 3 4 2 2 5" xfId="7701" xr:uid="{00000000-0005-0000-0000-0000C4720000}"/>
    <cellStyle name="Normal 6 2 3 4 2 2 5 2" xfId="38036" xr:uid="{00000000-0005-0000-0000-0000C5720000}"/>
    <cellStyle name="Normal 6 2 3 4 2 2 5 3" xfId="22803" xr:uid="{00000000-0005-0000-0000-0000C6720000}"/>
    <cellStyle name="Normal 6 2 3 4 2 2 6" xfId="33024" xr:uid="{00000000-0005-0000-0000-0000C7720000}"/>
    <cellStyle name="Normal 6 2 3 4 2 2 7" xfId="17790" xr:uid="{00000000-0005-0000-0000-0000C8720000}"/>
    <cellStyle name="Normal 6 2 3 4 2 3" xfId="3483" xr:uid="{00000000-0005-0000-0000-0000C9720000}"/>
    <cellStyle name="Normal 6 2 3 4 2 3 2" xfId="13557" xr:uid="{00000000-0005-0000-0000-0000CA720000}"/>
    <cellStyle name="Normal 6 2 3 4 2 3 2 2" xfId="43888" xr:uid="{00000000-0005-0000-0000-0000CB720000}"/>
    <cellStyle name="Normal 6 2 3 4 2 3 2 3" xfId="28655" xr:uid="{00000000-0005-0000-0000-0000CC720000}"/>
    <cellStyle name="Normal 6 2 3 4 2 3 3" xfId="8537" xr:uid="{00000000-0005-0000-0000-0000CD720000}"/>
    <cellStyle name="Normal 6 2 3 4 2 3 3 2" xfId="38871" xr:uid="{00000000-0005-0000-0000-0000CE720000}"/>
    <cellStyle name="Normal 6 2 3 4 2 3 3 3" xfId="23638" xr:uid="{00000000-0005-0000-0000-0000CF720000}"/>
    <cellStyle name="Normal 6 2 3 4 2 3 4" xfId="33858" xr:uid="{00000000-0005-0000-0000-0000D0720000}"/>
    <cellStyle name="Normal 6 2 3 4 2 3 5" xfId="18625" xr:uid="{00000000-0005-0000-0000-0000D1720000}"/>
    <cellStyle name="Normal 6 2 3 4 2 4" xfId="5176" xr:uid="{00000000-0005-0000-0000-0000D2720000}"/>
    <cellStyle name="Normal 6 2 3 4 2 4 2" xfId="15228" xr:uid="{00000000-0005-0000-0000-0000D3720000}"/>
    <cellStyle name="Normal 6 2 3 4 2 4 2 2" xfId="45559" xr:uid="{00000000-0005-0000-0000-0000D4720000}"/>
    <cellStyle name="Normal 6 2 3 4 2 4 2 3" xfId="30326" xr:uid="{00000000-0005-0000-0000-0000D5720000}"/>
    <cellStyle name="Normal 6 2 3 4 2 4 3" xfId="10208" xr:uid="{00000000-0005-0000-0000-0000D6720000}"/>
    <cellStyle name="Normal 6 2 3 4 2 4 3 2" xfId="40542" xr:uid="{00000000-0005-0000-0000-0000D7720000}"/>
    <cellStyle name="Normal 6 2 3 4 2 4 3 3" xfId="25309" xr:uid="{00000000-0005-0000-0000-0000D8720000}"/>
    <cellStyle name="Normal 6 2 3 4 2 4 4" xfId="35529" xr:uid="{00000000-0005-0000-0000-0000D9720000}"/>
    <cellStyle name="Normal 6 2 3 4 2 4 5" xfId="20296" xr:uid="{00000000-0005-0000-0000-0000DA720000}"/>
    <cellStyle name="Normal 6 2 3 4 2 5" xfId="11886" xr:uid="{00000000-0005-0000-0000-0000DB720000}"/>
    <cellStyle name="Normal 6 2 3 4 2 5 2" xfId="42217" xr:uid="{00000000-0005-0000-0000-0000DC720000}"/>
    <cellStyle name="Normal 6 2 3 4 2 5 3" xfId="26984" xr:uid="{00000000-0005-0000-0000-0000DD720000}"/>
    <cellStyle name="Normal 6 2 3 4 2 6" xfId="6865" xr:uid="{00000000-0005-0000-0000-0000DE720000}"/>
    <cellStyle name="Normal 6 2 3 4 2 6 2" xfId="37200" xr:uid="{00000000-0005-0000-0000-0000DF720000}"/>
    <cellStyle name="Normal 6 2 3 4 2 6 3" xfId="21967" xr:uid="{00000000-0005-0000-0000-0000E0720000}"/>
    <cellStyle name="Normal 6 2 3 4 2 7" xfId="32188" xr:uid="{00000000-0005-0000-0000-0000E1720000}"/>
    <cellStyle name="Normal 6 2 3 4 2 8" xfId="16954" xr:uid="{00000000-0005-0000-0000-0000E2720000}"/>
    <cellStyle name="Normal 6 2 3 4 3" xfId="2212" xr:uid="{00000000-0005-0000-0000-0000E3720000}"/>
    <cellStyle name="Normal 6 2 3 4 3 2" xfId="3902" xr:uid="{00000000-0005-0000-0000-0000E4720000}"/>
    <cellStyle name="Normal 6 2 3 4 3 2 2" xfId="13975" xr:uid="{00000000-0005-0000-0000-0000E5720000}"/>
    <cellStyle name="Normal 6 2 3 4 3 2 2 2" xfId="44306" xr:uid="{00000000-0005-0000-0000-0000E6720000}"/>
    <cellStyle name="Normal 6 2 3 4 3 2 2 3" xfId="29073" xr:uid="{00000000-0005-0000-0000-0000E7720000}"/>
    <cellStyle name="Normal 6 2 3 4 3 2 3" xfId="8955" xr:uid="{00000000-0005-0000-0000-0000E8720000}"/>
    <cellStyle name="Normal 6 2 3 4 3 2 3 2" xfId="39289" xr:uid="{00000000-0005-0000-0000-0000E9720000}"/>
    <cellStyle name="Normal 6 2 3 4 3 2 3 3" xfId="24056" xr:uid="{00000000-0005-0000-0000-0000EA720000}"/>
    <cellStyle name="Normal 6 2 3 4 3 2 4" xfId="34276" xr:uid="{00000000-0005-0000-0000-0000EB720000}"/>
    <cellStyle name="Normal 6 2 3 4 3 2 5" xfId="19043" xr:uid="{00000000-0005-0000-0000-0000EC720000}"/>
    <cellStyle name="Normal 6 2 3 4 3 3" xfId="5594" xr:uid="{00000000-0005-0000-0000-0000ED720000}"/>
    <cellStyle name="Normal 6 2 3 4 3 3 2" xfId="15646" xr:uid="{00000000-0005-0000-0000-0000EE720000}"/>
    <cellStyle name="Normal 6 2 3 4 3 3 2 2" xfId="45977" xr:uid="{00000000-0005-0000-0000-0000EF720000}"/>
    <cellStyle name="Normal 6 2 3 4 3 3 2 3" xfId="30744" xr:uid="{00000000-0005-0000-0000-0000F0720000}"/>
    <cellStyle name="Normal 6 2 3 4 3 3 3" xfId="10626" xr:uid="{00000000-0005-0000-0000-0000F1720000}"/>
    <cellStyle name="Normal 6 2 3 4 3 3 3 2" xfId="40960" xr:uid="{00000000-0005-0000-0000-0000F2720000}"/>
    <cellStyle name="Normal 6 2 3 4 3 3 3 3" xfId="25727" xr:uid="{00000000-0005-0000-0000-0000F3720000}"/>
    <cellStyle name="Normal 6 2 3 4 3 3 4" xfId="35947" xr:uid="{00000000-0005-0000-0000-0000F4720000}"/>
    <cellStyle name="Normal 6 2 3 4 3 3 5" xfId="20714" xr:uid="{00000000-0005-0000-0000-0000F5720000}"/>
    <cellStyle name="Normal 6 2 3 4 3 4" xfId="12304" xr:uid="{00000000-0005-0000-0000-0000F6720000}"/>
    <cellStyle name="Normal 6 2 3 4 3 4 2" xfId="42635" xr:uid="{00000000-0005-0000-0000-0000F7720000}"/>
    <cellStyle name="Normal 6 2 3 4 3 4 3" xfId="27402" xr:uid="{00000000-0005-0000-0000-0000F8720000}"/>
    <cellStyle name="Normal 6 2 3 4 3 5" xfId="7283" xr:uid="{00000000-0005-0000-0000-0000F9720000}"/>
    <cellStyle name="Normal 6 2 3 4 3 5 2" xfId="37618" xr:uid="{00000000-0005-0000-0000-0000FA720000}"/>
    <cellStyle name="Normal 6 2 3 4 3 5 3" xfId="22385" xr:uid="{00000000-0005-0000-0000-0000FB720000}"/>
    <cellStyle name="Normal 6 2 3 4 3 6" xfId="32606" xr:uid="{00000000-0005-0000-0000-0000FC720000}"/>
    <cellStyle name="Normal 6 2 3 4 3 7" xfId="17372" xr:uid="{00000000-0005-0000-0000-0000FD720000}"/>
    <cellStyle name="Normal 6 2 3 4 4" xfId="3065" xr:uid="{00000000-0005-0000-0000-0000FE720000}"/>
    <cellStyle name="Normal 6 2 3 4 4 2" xfId="13139" xr:uid="{00000000-0005-0000-0000-0000FF720000}"/>
    <cellStyle name="Normal 6 2 3 4 4 2 2" xfId="43470" xr:uid="{00000000-0005-0000-0000-000000730000}"/>
    <cellStyle name="Normal 6 2 3 4 4 2 3" xfId="28237" xr:uid="{00000000-0005-0000-0000-000001730000}"/>
    <cellStyle name="Normal 6 2 3 4 4 3" xfId="8119" xr:uid="{00000000-0005-0000-0000-000002730000}"/>
    <cellStyle name="Normal 6 2 3 4 4 3 2" xfId="38453" xr:uid="{00000000-0005-0000-0000-000003730000}"/>
    <cellStyle name="Normal 6 2 3 4 4 3 3" xfId="23220" xr:uid="{00000000-0005-0000-0000-000004730000}"/>
    <cellStyle name="Normal 6 2 3 4 4 4" xfId="33440" xr:uid="{00000000-0005-0000-0000-000005730000}"/>
    <cellStyle name="Normal 6 2 3 4 4 5" xfId="18207" xr:uid="{00000000-0005-0000-0000-000006730000}"/>
    <cellStyle name="Normal 6 2 3 4 5" xfId="4758" xr:uid="{00000000-0005-0000-0000-000007730000}"/>
    <cellStyle name="Normal 6 2 3 4 5 2" xfId="14810" xr:uid="{00000000-0005-0000-0000-000008730000}"/>
    <cellStyle name="Normal 6 2 3 4 5 2 2" xfId="45141" xr:uid="{00000000-0005-0000-0000-000009730000}"/>
    <cellStyle name="Normal 6 2 3 4 5 2 3" xfId="29908" xr:uid="{00000000-0005-0000-0000-00000A730000}"/>
    <cellStyle name="Normal 6 2 3 4 5 3" xfId="9790" xr:uid="{00000000-0005-0000-0000-00000B730000}"/>
    <cellStyle name="Normal 6 2 3 4 5 3 2" xfId="40124" xr:uid="{00000000-0005-0000-0000-00000C730000}"/>
    <cellStyle name="Normal 6 2 3 4 5 3 3" xfId="24891" xr:uid="{00000000-0005-0000-0000-00000D730000}"/>
    <cellStyle name="Normal 6 2 3 4 5 4" xfId="35111" xr:uid="{00000000-0005-0000-0000-00000E730000}"/>
    <cellStyle name="Normal 6 2 3 4 5 5" xfId="19878" xr:uid="{00000000-0005-0000-0000-00000F730000}"/>
    <cellStyle name="Normal 6 2 3 4 6" xfId="11468" xr:uid="{00000000-0005-0000-0000-000010730000}"/>
    <cellStyle name="Normal 6 2 3 4 6 2" xfId="41799" xr:uid="{00000000-0005-0000-0000-000011730000}"/>
    <cellStyle name="Normal 6 2 3 4 6 3" xfId="26566" xr:uid="{00000000-0005-0000-0000-000012730000}"/>
    <cellStyle name="Normal 6 2 3 4 7" xfId="6447" xr:uid="{00000000-0005-0000-0000-000013730000}"/>
    <cellStyle name="Normal 6 2 3 4 7 2" xfId="36782" xr:uid="{00000000-0005-0000-0000-000014730000}"/>
    <cellStyle name="Normal 6 2 3 4 7 3" xfId="21549" xr:uid="{00000000-0005-0000-0000-000015730000}"/>
    <cellStyle name="Normal 6 2 3 4 8" xfId="31770" xr:uid="{00000000-0005-0000-0000-000016730000}"/>
    <cellStyle name="Normal 6 2 3 4 9" xfId="16536" xr:uid="{00000000-0005-0000-0000-000017730000}"/>
    <cellStyle name="Normal 6 2 3 5" xfId="1581" xr:uid="{00000000-0005-0000-0000-000018730000}"/>
    <cellStyle name="Normal 6 2 3 5 2" xfId="2422" xr:uid="{00000000-0005-0000-0000-000019730000}"/>
    <cellStyle name="Normal 6 2 3 5 2 2" xfId="4112" xr:uid="{00000000-0005-0000-0000-00001A730000}"/>
    <cellStyle name="Normal 6 2 3 5 2 2 2" xfId="14185" xr:uid="{00000000-0005-0000-0000-00001B730000}"/>
    <cellStyle name="Normal 6 2 3 5 2 2 2 2" xfId="44516" xr:uid="{00000000-0005-0000-0000-00001C730000}"/>
    <cellStyle name="Normal 6 2 3 5 2 2 2 3" xfId="29283" xr:uid="{00000000-0005-0000-0000-00001D730000}"/>
    <cellStyle name="Normal 6 2 3 5 2 2 3" xfId="9165" xr:uid="{00000000-0005-0000-0000-00001E730000}"/>
    <cellStyle name="Normal 6 2 3 5 2 2 3 2" xfId="39499" xr:uid="{00000000-0005-0000-0000-00001F730000}"/>
    <cellStyle name="Normal 6 2 3 5 2 2 3 3" xfId="24266" xr:uid="{00000000-0005-0000-0000-000020730000}"/>
    <cellStyle name="Normal 6 2 3 5 2 2 4" xfId="34486" xr:uid="{00000000-0005-0000-0000-000021730000}"/>
    <cellStyle name="Normal 6 2 3 5 2 2 5" xfId="19253" xr:uid="{00000000-0005-0000-0000-000022730000}"/>
    <cellStyle name="Normal 6 2 3 5 2 3" xfId="5804" xr:uid="{00000000-0005-0000-0000-000023730000}"/>
    <cellStyle name="Normal 6 2 3 5 2 3 2" xfId="15856" xr:uid="{00000000-0005-0000-0000-000024730000}"/>
    <cellStyle name="Normal 6 2 3 5 2 3 2 2" xfId="46187" xr:uid="{00000000-0005-0000-0000-000025730000}"/>
    <cellStyle name="Normal 6 2 3 5 2 3 2 3" xfId="30954" xr:uid="{00000000-0005-0000-0000-000026730000}"/>
    <cellStyle name="Normal 6 2 3 5 2 3 3" xfId="10836" xr:uid="{00000000-0005-0000-0000-000027730000}"/>
    <cellStyle name="Normal 6 2 3 5 2 3 3 2" xfId="41170" xr:uid="{00000000-0005-0000-0000-000028730000}"/>
    <cellStyle name="Normal 6 2 3 5 2 3 3 3" xfId="25937" xr:uid="{00000000-0005-0000-0000-000029730000}"/>
    <cellStyle name="Normal 6 2 3 5 2 3 4" xfId="36157" xr:uid="{00000000-0005-0000-0000-00002A730000}"/>
    <cellStyle name="Normal 6 2 3 5 2 3 5" xfId="20924" xr:uid="{00000000-0005-0000-0000-00002B730000}"/>
    <cellStyle name="Normal 6 2 3 5 2 4" xfId="12514" xr:uid="{00000000-0005-0000-0000-00002C730000}"/>
    <cellStyle name="Normal 6 2 3 5 2 4 2" xfId="42845" xr:uid="{00000000-0005-0000-0000-00002D730000}"/>
    <cellStyle name="Normal 6 2 3 5 2 4 3" xfId="27612" xr:uid="{00000000-0005-0000-0000-00002E730000}"/>
    <cellStyle name="Normal 6 2 3 5 2 5" xfId="7493" xr:uid="{00000000-0005-0000-0000-00002F730000}"/>
    <cellStyle name="Normal 6 2 3 5 2 5 2" xfId="37828" xr:uid="{00000000-0005-0000-0000-000030730000}"/>
    <cellStyle name="Normal 6 2 3 5 2 5 3" xfId="22595" xr:uid="{00000000-0005-0000-0000-000031730000}"/>
    <cellStyle name="Normal 6 2 3 5 2 6" xfId="32816" xr:uid="{00000000-0005-0000-0000-000032730000}"/>
    <cellStyle name="Normal 6 2 3 5 2 7" xfId="17582" xr:uid="{00000000-0005-0000-0000-000033730000}"/>
    <cellStyle name="Normal 6 2 3 5 3" xfId="3275" xr:uid="{00000000-0005-0000-0000-000034730000}"/>
    <cellStyle name="Normal 6 2 3 5 3 2" xfId="13349" xr:uid="{00000000-0005-0000-0000-000035730000}"/>
    <cellStyle name="Normal 6 2 3 5 3 2 2" xfId="43680" xr:uid="{00000000-0005-0000-0000-000036730000}"/>
    <cellStyle name="Normal 6 2 3 5 3 2 3" xfId="28447" xr:uid="{00000000-0005-0000-0000-000037730000}"/>
    <cellStyle name="Normal 6 2 3 5 3 3" xfId="8329" xr:uid="{00000000-0005-0000-0000-000038730000}"/>
    <cellStyle name="Normal 6 2 3 5 3 3 2" xfId="38663" xr:uid="{00000000-0005-0000-0000-000039730000}"/>
    <cellStyle name="Normal 6 2 3 5 3 3 3" xfId="23430" xr:uid="{00000000-0005-0000-0000-00003A730000}"/>
    <cellStyle name="Normal 6 2 3 5 3 4" xfId="33650" xr:uid="{00000000-0005-0000-0000-00003B730000}"/>
    <cellStyle name="Normal 6 2 3 5 3 5" xfId="18417" xr:uid="{00000000-0005-0000-0000-00003C730000}"/>
    <cellStyle name="Normal 6 2 3 5 4" xfId="4968" xr:uid="{00000000-0005-0000-0000-00003D730000}"/>
    <cellStyle name="Normal 6 2 3 5 4 2" xfId="15020" xr:uid="{00000000-0005-0000-0000-00003E730000}"/>
    <cellStyle name="Normal 6 2 3 5 4 2 2" xfId="45351" xr:uid="{00000000-0005-0000-0000-00003F730000}"/>
    <cellStyle name="Normal 6 2 3 5 4 2 3" xfId="30118" xr:uid="{00000000-0005-0000-0000-000040730000}"/>
    <cellStyle name="Normal 6 2 3 5 4 3" xfId="10000" xr:uid="{00000000-0005-0000-0000-000041730000}"/>
    <cellStyle name="Normal 6 2 3 5 4 3 2" xfId="40334" xr:uid="{00000000-0005-0000-0000-000042730000}"/>
    <cellStyle name="Normal 6 2 3 5 4 3 3" xfId="25101" xr:uid="{00000000-0005-0000-0000-000043730000}"/>
    <cellStyle name="Normal 6 2 3 5 4 4" xfId="35321" xr:uid="{00000000-0005-0000-0000-000044730000}"/>
    <cellStyle name="Normal 6 2 3 5 4 5" xfId="20088" xr:uid="{00000000-0005-0000-0000-000045730000}"/>
    <cellStyle name="Normal 6 2 3 5 5" xfId="11678" xr:uid="{00000000-0005-0000-0000-000046730000}"/>
    <cellStyle name="Normal 6 2 3 5 5 2" xfId="42009" xr:uid="{00000000-0005-0000-0000-000047730000}"/>
    <cellStyle name="Normal 6 2 3 5 5 3" xfId="26776" xr:uid="{00000000-0005-0000-0000-000048730000}"/>
    <cellStyle name="Normal 6 2 3 5 6" xfId="6657" xr:uid="{00000000-0005-0000-0000-000049730000}"/>
    <cellStyle name="Normal 6 2 3 5 6 2" xfId="36992" xr:uid="{00000000-0005-0000-0000-00004A730000}"/>
    <cellStyle name="Normal 6 2 3 5 6 3" xfId="21759" xr:uid="{00000000-0005-0000-0000-00004B730000}"/>
    <cellStyle name="Normal 6 2 3 5 7" xfId="31980" xr:uid="{00000000-0005-0000-0000-00004C730000}"/>
    <cellStyle name="Normal 6 2 3 5 8" xfId="16746" xr:uid="{00000000-0005-0000-0000-00004D730000}"/>
    <cellStyle name="Normal 6 2 3 6" xfId="2002" xr:uid="{00000000-0005-0000-0000-00004E730000}"/>
    <cellStyle name="Normal 6 2 3 6 2" xfId="3694" xr:uid="{00000000-0005-0000-0000-00004F730000}"/>
    <cellStyle name="Normal 6 2 3 6 2 2" xfId="13767" xr:uid="{00000000-0005-0000-0000-000050730000}"/>
    <cellStyle name="Normal 6 2 3 6 2 2 2" xfId="44098" xr:uid="{00000000-0005-0000-0000-000051730000}"/>
    <cellStyle name="Normal 6 2 3 6 2 2 3" xfId="28865" xr:uid="{00000000-0005-0000-0000-000052730000}"/>
    <cellStyle name="Normal 6 2 3 6 2 3" xfId="8747" xr:uid="{00000000-0005-0000-0000-000053730000}"/>
    <cellStyle name="Normal 6 2 3 6 2 3 2" xfId="39081" xr:uid="{00000000-0005-0000-0000-000054730000}"/>
    <cellStyle name="Normal 6 2 3 6 2 3 3" xfId="23848" xr:uid="{00000000-0005-0000-0000-000055730000}"/>
    <cellStyle name="Normal 6 2 3 6 2 4" xfId="34068" xr:uid="{00000000-0005-0000-0000-000056730000}"/>
    <cellStyle name="Normal 6 2 3 6 2 5" xfId="18835" xr:uid="{00000000-0005-0000-0000-000057730000}"/>
    <cellStyle name="Normal 6 2 3 6 3" xfId="5386" xr:uid="{00000000-0005-0000-0000-000058730000}"/>
    <cellStyle name="Normal 6 2 3 6 3 2" xfId="15438" xr:uid="{00000000-0005-0000-0000-000059730000}"/>
    <cellStyle name="Normal 6 2 3 6 3 2 2" xfId="45769" xr:uid="{00000000-0005-0000-0000-00005A730000}"/>
    <cellStyle name="Normal 6 2 3 6 3 2 3" xfId="30536" xr:uid="{00000000-0005-0000-0000-00005B730000}"/>
    <cellStyle name="Normal 6 2 3 6 3 3" xfId="10418" xr:uid="{00000000-0005-0000-0000-00005C730000}"/>
    <cellStyle name="Normal 6 2 3 6 3 3 2" xfId="40752" xr:uid="{00000000-0005-0000-0000-00005D730000}"/>
    <cellStyle name="Normal 6 2 3 6 3 3 3" xfId="25519" xr:uid="{00000000-0005-0000-0000-00005E730000}"/>
    <cellStyle name="Normal 6 2 3 6 3 4" xfId="35739" xr:uid="{00000000-0005-0000-0000-00005F730000}"/>
    <cellStyle name="Normal 6 2 3 6 3 5" xfId="20506" xr:uid="{00000000-0005-0000-0000-000060730000}"/>
    <cellStyle name="Normal 6 2 3 6 4" xfId="12096" xr:uid="{00000000-0005-0000-0000-000061730000}"/>
    <cellStyle name="Normal 6 2 3 6 4 2" xfId="42427" xr:uid="{00000000-0005-0000-0000-000062730000}"/>
    <cellStyle name="Normal 6 2 3 6 4 3" xfId="27194" xr:uid="{00000000-0005-0000-0000-000063730000}"/>
    <cellStyle name="Normal 6 2 3 6 5" xfId="7075" xr:uid="{00000000-0005-0000-0000-000064730000}"/>
    <cellStyle name="Normal 6 2 3 6 5 2" xfId="37410" xr:uid="{00000000-0005-0000-0000-000065730000}"/>
    <cellStyle name="Normal 6 2 3 6 5 3" xfId="22177" xr:uid="{00000000-0005-0000-0000-000066730000}"/>
    <cellStyle name="Normal 6 2 3 6 6" xfId="32398" xr:uid="{00000000-0005-0000-0000-000067730000}"/>
    <cellStyle name="Normal 6 2 3 6 7" xfId="17164" xr:uid="{00000000-0005-0000-0000-000068730000}"/>
    <cellStyle name="Normal 6 2 3 7" xfId="2853" xr:uid="{00000000-0005-0000-0000-000069730000}"/>
    <cellStyle name="Normal 6 2 3 7 2" xfId="12931" xr:uid="{00000000-0005-0000-0000-00006A730000}"/>
    <cellStyle name="Normal 6 2 3 7 2 2" xfId="43262" xr:uid="{00000000-0005-0000-0000-00006B730000}"/>
    <cellStyle name="Normal 6 2 3 7 2 3" xfId="28029" xr:uid="{00000000-0005-0000-0000-00006C730000}"/>
    <cellStyle name="Normal 6 2 3 7 3" xfId="7911" xr:uid="{00000000-0005-0000-0000-00006D730000}"/>
    <cellStyle name="Normal 6 2 3 7 3 2" xfId="38245" xr:uid="{00000000-0005-0000-0000-00006E730000}"/>
    <cellStyle name="Normal 6 2 3 7 3 3" xfId="23012" xr:uid="{00000000-0005-0000-0000-00006F730000}"/>
    <cellStyle name="Normal 6 2 3 7 4" xfId="33232" xr:uid="{00000000-0005-0000-0000-000070730000}"/>
    <cellStyle name="Normal 6 2 3 7 5" xfId="17999" xr:uid="{00000000-0005-0000-0000-000071730000}"/>
    <cellStyle name="Normal 6 2 3 8" xfId="4547" xr:uid="{00000000-0005-0000-0000-000072730000}"/>
    <cellStyle name="Normal 6 2 3 8 2" xfId="14602" xr:uid="{00000000-0005-0000-0000-000073730000}"/>
    <cellStyle name="Normal 6 2 3 8 2 2" xfId="44933" xr:uid="{00000000-0005-0000-0000-000074730000}"/>
    <cellStyle name="Normal 6 2 3 8 2 3" xfId="29700" xr:uid="{00000000-0005-0000-0000-000075730000}"/>
    <cellStyle name="Normal 6 2 3 8 3" xfId="9582" xr:uid="{00000000-0005-0000-0000-000076730000}"/>
    <cellStyle name="Normal 6 2 3 8 3 2" xfId="39916" xr:uid="{00000000-0005-0000-0000-000077730000}"/>
    <cellStyle name="Normal 6 2 3 8 3 3" xfId="24683" xr:uid="{00000000-0005-0000-0000-000078730000}"/>
    <cellStyle name="Normal 6 2 3 8 4" xfId="34903" xr:uid="{00000000-0005-0000-0000-000079730000}"/>
    <cellStyle name="Normal 6 2 3 8 5" xfId="19670" xr:uid="{00000000-0005-0000-0000-00007A730000}"/>
    <cellStyle name="Normal 6 2 3 9" xfId="11258" xr:uid="{00000000-0005-0000-0000-00007B730000}"/>
    <cellStyle name="Normal 6 2 3 9 2" xfId="41591" xr:uid="{00000000-0005-0000-0000-00007C730000}"/>
    <cellStyle name="Normal 6 2 3 9 3" xfId="26358" xr:uid="{00000000-0005-0000-0000-00007D730000}"/>
    <cellStyle name="Normal 6 2 4" xfId="885" xr:uid="{00000000-0005-0000-0000-00007E730000}"/>
    <cellStyle name="Normal 6 2 5" xfId="886" xr:uid="{00000000-0005-0000-0000-00007F730000}"/>
    <cellStyle name="Normal 6 2 6" xfId="882" xr:uid="{00000000-0005-0000-0000-000080730000}"/>
    <cellStyle name="Normal 6 2 7" xfId="1170" xr:uid="{00000000-0005-0000-0000-000081730000}"/>
    <cellStyle name="Normal 6 2 7 10" xfId="31586" xr:uid="{00000000-0005-0000-0000-000082730000}"/>
    <cellStyle name="Normal 6 2 7 11" xfId="16349" xr:uid="{00000000-0005-0000-0000-000083730000}"/>
    <cellStyle name="Normal 6 2 7 2" xfId="1278" xr:uid="{00000000-0005-0000-0000-000084730000}"/>
    <cellStyle name="Normal 6 2 7 2 10" xfId="16453" xr:uid="{00000000-0005-0000-0000-000085730000}"/>
    <cellStyle name="Normal 6 2 7 2 2" xfId="1495" xr:uid="{00000000-0005-0000-0000-000086730000}"/>
    <cellStyle name="Normal 6 2 7 2 2 2" xfId="1916" xr:uid="{00000000-0005-0000-0000-000087730000}"/>
    <cellStyle name="Normal 6 2 7 2 2 2 2" xfId="2755" xr:uid="{00000000-0005-0000-0000-000088730000}"/>
    <cellStyle name="Normal 6 2 7 2 2 2 2 2" xfId="4445" xr:uid="{00000000-0005-0000-0000-000089730000}"/>
    <cellStyle name="Normal 6 2 7 2 2 2 2 2 2" xfId="14518" xr:uid="{00000000-0005-0000-0000-00008A730000}"/>
    <cellStyle name="Normal 6 2 7 2 2 2 2 2 2 2" xfId="44849" xr:uid="{00000000-0005-0000-0000-00008B730000}"/>
    <cellStyle name="Normal 6 2 7 2 2 2 2 2 2 3" xfId="29616" xr:uid="{00000000-0005-0000-0000-00008C730000}"/>
    <cellStyle name="Normal 6 2 7 2 2 2 2 2 3" xfId="9498" xr:uid="{00000000-0005-0000-0000-00008D730000}"/>
    <cellStyle name="Normal 6 2 7 2 2 2 2 2 3 2" xfId="39832" xr:uid="{00000000-0005-0000-0000-00008E730000}"/>
    <cellStyle name="Normal 6 2 7 2 2 2 2 2 3 3" xfId="24599" xr:uid="{00000000-0005-0000-0000-00008F730000}"/>
    <cellStyle name="Normal 6 2 7 2 2 2 2 2 4" xfId="34819" xr:uid="{00000000-0005-0000-0000-000090730000}"/>
    <cellStyle name="Normal 6 2 7 2 2 2 2 2 5" xfId="19586" xr:uid="{00000000-0005-0000-0000-000091730000}"/>
    <cellStyle name="Normal 6 2 7 2 2 2 2 3" xfId="6137" xr:uid="{00000000-0005-0000-0000-000092730000}"/>
    <cellStyle name="Normal 6 2 7 2 2 2 2 3 2" xfId="16189" xr:uid="{00000000-0005-0000-0000-000093730000}"/>
    <cellStyle name="Normal 6 2 7 2 2 2 2 3 2 2" xfId="46520" xr:uid="{00000000-0005-0000-0000-000094730000}"/>
    <cellStyle name="Normal 6 2 7 2 2 2 2 3 2 3" xfId="31287" xr:uid="{00000000-0005-0000-0000-000095730000}"/>
    <cellStyle name="Normal 6 2 7 2 2 2 2 3 3" xfId="11169" xr:uid="{00000000-0005-0000-0000-000096730000}"/>
    <cellStyle name="Normal 6 2 7 2 2 2 2 3 3 2" xfId="41503" xr:uid="{00000000-0005-0000-0000-000097730000}"/>
    <cellStyle name="Normal 6 2 7 2 2 2 2 3 3 3" xfId="26270" xr:uid="{00000000-0005-0000-0000-000098730000}"/>
    <cellStyle name="Normal 6 2 7 2 2 2 2 3 4" xfId="36490" xr:uid="{00000000-0005-0000-0000-000099730000}"/>
    <cellStyle name="Normal 6 2 7 2 2 2 2 3 5" xfId="21257" xr:uid="{00000000-0005-0000-0000-00009A730000}"/>
    <cellStyle name="Normal 6 2 7 2 2 2 2 4" xfId="12847" xr:uid="{00000000-0005-0000-0000-00009B730000}"/>
    <cellStyle name="Normal 6 2 7 2 2 2 2 4 2" xfId="43178" xr:uid="{00000000-0005-0000-0000-00009C730000}"/>
    <cellStyle name="Normal 6 2 7 2 2 2 2 4 3" xfId="27945" xr:uid="{00000000-0005-0000-0000-00009D730000}"/>
    <cellStyle name="Normal 6 2 7 2 2 2 2 5" xfId="7826" xr:uid="{00000000-0005-0000-0000-00009E730000}"/>
    <cellStyle name="Normal 6 2 7 2 2 2 2 5 2" xfId="38161" xr:uid="{00000000-0005-0000-0000-00009F730000}"/>
    <cellStyle name="Normal 6 2 7 2 2 2 2 5 3" xfId="22928" xr:uid="{00000000-0005-0000-0000-0000A0730000}"/>
    <cellStyle name="Normal 6 2 7 2 2 2 2 6" xfId="33149" xr:uid="{00000000-0005-0000-0000-0000A1730000}"/>
    <cellStyle name="Normal 6 2 7 2 2 2 2 7" xfId="17915" xr:uid="{00000000-0005-0000-0000-0000A2730000}"/>
    <cellStyle name="Normal 6 2 7 2 2 2 3" xfId="3608" xr:uid="{00000000-0005-0000-0000-0000A3730000}"/>
    <cellStyle name="Normal 6 2 7 2 2 2 3 2" xfId="13682" xr:uid="{00000000-0005-0000-0000-0000A4730000}"/>
    <cellStyle name="Normal 6 2 7 2 2 2 3 2 2" xfId="44013" xr:uid="{00000000-0005-0000-0000-0000A5730000}"/>
    <cellStyle name="Normal 6 2 7 2 2 2 3 2 3" xfId="28780" xr:uid="{00000000-0005-0000-0000-0000A6730000}"/>
    <cellStyle name="Normal 6 2 7 2 2 2 3 3" xfId="8662" xr:uid="{00000000-0005-0000-0000-0000A7730000}"/>
    <cellStyle name="Normal 6 2 7 2 2 2 3 3 2" xfId="38996" xr:uid="{00000000-0005-0000-0000-0000A8730000}"/>
    <cellStyle name="Normal 6 2 7 2 2 2 3 3 3" xfId="23763" xr:uid="{00000000-0005-0000-0000-0000A9730000}"/>
    <cellStyle name="Normal 6 2 7 2 2 2 3 4" xfId="33983" xr:uid="{00000000-0005-0000-0000-0000AA730000}"/>
    <cellStyle name="Normal 6 2 7 2 2 2 3 5" xfId="18750" xr:uid="{00000000-0005-0000-0000-0000AB730000}"/>
    <cellStyle name="Normal 6 2 7 2 2 2 4" xfId="5301" xr:uid="{00000000-0005-0000-0000-0000AC730000}"/>
    <cellStyle name="Normal 6 2 7 2 2 2 4 2" xfId="15353" xr:uid="{00000000-0005-0000-0000-0000AD730000}"/>
    <cellStyle name="Normal 6 2 7 2 2 2 4 2 2" xfId="45684" xr:uid="{00000000-0005-0000-0000-0000AE730000}"/>
    <cellStyle name="Normal 6 2 7 2 2 2 4 2 3" xfId="30451" xr:uid="{00000000-0005-0000-0000-0000AF730000}"/>
    <cellStyle name="Normal 6 2 7 2 2 2 4 3" xfId="10333" xr:uid="{00000000-0005-0000-0000-0000B0730000}"/>
    <cellStyle name="Normal 6 2 7 2 2 2 4 3 2" xfId="40667" xr:uid="{00000000-0005-0000-0000-0000B1730000}"/>
    <cellStyle name="Normal 6 2 7 2 2 2 4 3 3" xfId="25434" xr:uid="{00000000-0005-0000-0000-0000B2730000}"/>
    <cellStyle name="Normal 6 2 7 2 2 2 4 4" xfId="35654" xr:uid="{00000000-0005-0000-0000-0000B3730000}"/>
    <cellStyle name="Normal 6 2 7 2 2 2 4 5" xfId="20421" xr:uid="{00000000-0005-0000-0000-0000B4730000}"/>
    <cellStyle name="Normal 6 2 7 2 2 2 5" xfId="12011" xr:uid="{00000000-0005-0000-0000-0000B5730000}"/>
    <cellStyle name="Normal 6 2 7 2 2 2 5 2" xfId="42342" xr:uid="{00000000-0005-0000-0000-0000B6730000}"/>
    <cellStyle name="Normal 6 2 7 2 2 2 5 3" xfId="27109" xr:uid="{00000000-0005-0000-0000-0000B7730000}"/>
    <cellStyle name="Normal 6 2 7 2 2 2 6" xfId="6990" xr:uid="{00000000-0005-0000-0000-0000B8730000}"/>
    <cellStyle name="Normal 6 2 7 2 2 2 6 2" xfId="37325" xr:uid="{00000000-0005-0000-0000-0000B9730000}"/>
    <cellStyle name="Normal 6 2 7 2 2 2 6 3" xfId="22092" xr:uid="{00000000-0005-0000-0000-0000BA730000}"/>
    <cellStyle name="Normal 6 2 7 2 2 2 7" xfId="32313" xr:uid="{00000000-0005-0000-0000-0000BB730000}"/>
    <cellStyle name="Normal 6 2 7 2 2 2 8" xfId="17079" xr:uid="{00000000-0005-0000-0000-0000BC730000}"/>
    <cellStyle name="Normal 6 2 7 2 2 3" xfId="2337" xr:uid="{00000000-0005-0000-0000-0000BD730000}"/>
    <cellStyle name="Normal 6 2 7 2 2 3 2" xfId="4027" xr:uid="{00000000-0005-0000-0000-0000BE730000}"/>
    <cellStyle name="Normal 6 2 7 2 2 3 2 2" xfId="14100" xr:uid="{00000000-0005-0000-0000-0000BF730000}"/>
    <cellStyle name="Normal 6 2 7 2 2 3 2 2 2" xfId="44431" xr:uid="{00000000-0005-0000-0000-0000C0730000}"/>
    <cellStyle name="Normal 6 2 7 2 2 3 2 2 3" xfId="29198" xr:uid="{00000000-0005-0000-0000-0000C1730000}"/>
    <cellStyle name="Normal 6 2 7 2 2 3 2 3" xfId="9080" xr:uid="{00000000-0005-0000-0000-0000C2730000}"/>
    <cellStyle name="Normal 6 2 7 2 2 3 2 3 2" xfId="39414" xr:uid="{00000000-0005-0000-0000-0000C3730000}"/>
    <cellStyle name="Normal 6 2 7 2 2 3 2 3 3" xfId="24181" xr:uid="{00000000-0005-0000-0000-0000C4730000}"/>
    <cellStyle name="Normal 6 2 7 2 2 3 2 4" xfId="34401" xr:uid="{00000000-0005-0000-0000-0000C5730000}"/>
    <cellStyle name="Normal 6 2 7 2 2 3 2 5" xfId="19168" xr:uid="{00000000-0005-0000-0000-0000C6730000}"/>
    <cellStyle name="Normal 6 2 7 2 2 3 3" xfId="5719" xr:uid="{00000000-0005-0000-0000-0000C7730000}"/>
    <cellStyle name="Normal 6 2 7 2 2 3 3 2" xfId="15771" xr:uid="{00000000-0005-0000-0000-0000C8730000}"/>
    <cellStyle name="Normal 6 2 7 2 2 3 3 2 2" xfId="46102" xr:uid="{00000000-0005-0000-0000-0000C9730000}"/>
    <cellStyle name="Normal 6 2 7 2 2 3 3 2 3" xfId="30869" xr:uid="{00000000-0005-0000-0000-0000CA730000}"/>
    <cellStyle name="Normal 6 2 7 2 2 3 3 3" xfId="10751" xr:uid="{00000000-0005-0000-0000-0000CB730000}"/>
    <cellStyle name="Normal 6 2 7 2 2 3 3 3 2" xfId="41085" xr:uid="{00000000-0005-0000-0000-0000CC730000}"/>
    <cellStyle name="Normal 6 2 7 2 2 3 3 3 3" xfId="25852" xr:uid="{00000000-0005-0000-0000-0000CD730000}"/>
    <cellStyle name="Normal 6 2 7 2 2 3 3 4" xfId="36072" xr:uid="{00000000-0005-0000-0000-0000CE730000}"/>
    <cellStyle name="Normal 6 2 7 2 2 3 3 5" xfId="20839" xr:uid="{00000000-0005-0000-0000-0000CF730000}"/>
    <cellStyle name="Normal 6 2 7 2 2 3 4" xfId="12429" xr:uid="{00000000-0005-0000-0000-0000D0730000}"/>
    <cellStyle name="Normal 6 2 7 2 2 3 4 2" xfId="42760" xr:uid="{00000000-0005-0000-0000-0000D1730000}"/>
    <cellStyle name="Normal 6 2 7 2 2 3 4 3" xfId="27527" xr:uid="{00000000-0005-0000-0000-0000D2730000}"/>
    <cellStyle name="Normal 6 2 7 2 2 3 5" xfId="7408" xr:uid="{00000000-0005-0000-0000-0000D3730000}"/>
    <cellStyle name="Normal 6 2 7 2 2 3 5 2" xfId="37743" xr:uid="{00000000-0005-0000-0000-0000D4730000}"/>
    <cellStyle name="Normal 6 2 7 2 2 3 5 3" xfId="22510" xr:uid="{00000000-0005-0000-0000-0000D5730000}"/>
    <cellStyle name="Normal 6 2 7 2 2 3 6" xfId="32731" xr:uid="{00000000-0005-0000-0000-0000D6730000}"/>
    <cellStyle name="Normal 6 2 7 2 2 3 7" xfId="17497" xr:uid="{00000000-0005-0000-0000-0000D7730000}"/>
    <cellStyle name="Normal 6 2 7 2 2 4" xfId="3190" xr:uid="{00000000-0005-0000-0000-0000D8730000}"/>
    <cellStyle name="Normal 6 2 7 2 2 4 2" xfId="13264" xr:uid="{00000000-0005-0000-0000-0000D9730000}"/>
    <cellStyle name="Normal 6 2 7 2 2 4 2 2" xfId="43595" xr:uid="{00000000-0005-0000-0000-0000DA730000}"/>
    <cellStyle name="Normal 6 2 7 2 2 4 2 3" xfId="28362" xr:uid="{00000000-0005-0000-0000-0000DB730000}"/>
    <cellStyle name="Normal 6 2 7 2 2 4 3" xfId="8244" xr:uid="{00000000-0005-0000-0000-0000DC730000}"/>
    <cellStyle name="Normal 6 2 7 2 2 4 3 2" xfId="38578" xr:uid="{00000000-0005-0000-0000-0000DD730000}"/>
    <cellStyle name="Normal 6 2 7 2 2 4 3 3" xfId="23345" xr:uid="{00000000-0005-0000-0000-0000DE730000}"/>
    <cellStyle name="Normal 6 2 7 2 2 4 4" xfId="33565" xr:uid="{00000000-0005-0000-0000-0000DF730000}"/>
    <cellStyle name="Normal 6 2 7 2 2 4 5" xfId="18332" xr:uid="{00000000-0005-0000-0000-0000E0730000}"/>
    <cellStyle name="Normal 6 2 7 2 2 5" xfId="4883" xr:uid="{00000000-0005-0000-0000-0000E1730000}"/>
    <cellStyle name="Normal 6 2 7 2 2 5 2" xfId="14935" xr:uid="{00000000-0005-0000-0000-0000E2730000}"/>
    <cellStyle name="Normal 6 2 7 2 2 5 2 2" xfId="45266" xr:uid="{00000000-0005-0000-0000-0000E3730000}"/>
    <cellStyle name="Normal 6 2 7 2 2 5 2 3" xfId="30033" xr:uid="{00000000-0005-0000-0000-0000E4730000}"/>
    <cellStyle name="Normal 6 2 7 2 2 5 3" xfId="9915" xr:uid="{00000000-0005-0000-0000-0000E5730000}"/>
    <cellStyle name="Normal 6 2 7 2 2 5 3 2" xfId="40249" xr:uid="{00000000-0005-0000-0000-0000E6730000}"/>
    <cellStyle name="Normal 6 2 7 2 2 5 3 3" xfId="25016" xr:uid="{00000000-0005-0000-0000-0000E7730000}"/>
    <cellStyle name="Normal 6 2 7 2 2 5 4" xfId="35236" xr:uid="{00000000-0005-0000-0000-0000E8730000}"/>
    <cellStyle name="Normal 6 2 7 2 2 5 5" xfId="20003" xr:uid="{00000000-0005-0000-0000-0000E9730000}"/>
    <cellStyle name="Normal 6 2 7 2 2 6" xfId="11593" xr:uid="{00000000-0005-0000-0000-0000EA730000}"/>
    <cellStyle name="Normal 6 2 7 2 2 6 2" xfId="41924" xr:uid="{00000000-0005-0000-0000-0000EB730000}"/>
    <cellStyle name="Normal 6 2 7 2 2 6 3" xfId="26691" xr:uid="{00000000-0005-0000-0000-0000EC730000}"/>
    <cellStyle name="Normal 6 2 7 2 2 7" xfId="6572" xr:uid="{00000000-0005-0000-0000-0000ED730000}"/>
    <cellStyle name="Normal 6 2 7 2 2 7 2" xfId="36907" xr:uid="{00000000-0005-0000-0000-0000EE730000}"/>
    <cellStyle name="Normal 6 2 7 2 2 7 3" xfId="21674" xr:uid="{00000000-0005-0000-0000-0000EF730000}"/>
    <cellStyle name="Normal 6 2 7 2 2 8" xfId="31895" xr:uid="{00000000-0005-0000-0000-0000F0730000}"/>
    <cellStyle name="Normal 6 2 7 2 2 9" xfId="16661" xr:uid="{00000000-0005-0000-0000-0000F1730000}"/>
    <cellStyle name="Normal 6 2 7 2 3" xfId="1708" xr:uid="{00000000-0005-0000-0000-0000F2730000}"/>
    <cellStyle name="Normal 6 2 7 2 3 2" xfId="2547" xr:uid="{00000000-0005-0000-0000-0000F3730000}"/>
    <cellStyle name="Normal 6 2 7 2 3 2 2" xfId="4237" xr:uid="{00000000-0005-0000-0000-0000F4730000}"/>
    <cellStyle name="Normal 6 2 7 2 3 2 2 2" xfId="14310" xr:uid="{00000000-0005-0000-0000-0000F5730000}"/>
    <cellStyle name="Normal 6 2 7 2 3 2 2 2 2" xfId="44641" xr:uid="{00000000-0005-0000-0000-0000F6730000}"/>
    <cellStyle name="Normal 6 2 7 2 3 2 2 2 3" xfId="29408" xr:uid="{00000000-0005-0000-0000-0000F7730000}"/>
    <cellStyle name="Normal 6 2 7 2 3 2 2 3" xfId="9290" xr:uid="{00000000-0005-0000-0000-0000F8730000}"/>
    <cellStyle name="Normal 6 2 7 2 3 2 2 3 2" xfId="39624" xr:uid="{00000000-0005-0000-0000-0000F9730000}"/>
    <cellStyle name="Normal 6 2 7 2 3 2 2 3 3" xfId="24391" xr:uid="{00000000-0005-0000-0000-0000FA730000}"/>
    <cellStyle name="Normal 6 2 7 2 3 2 2 4" xfId="34611" xr:uid="{00000000-0005-0000-0000-0000FB730000}"/>
    <cellStyle name="Normal 6 2 7 2 3 2 2 5" xfId="19378" xr:uid="{00000000-0005-0000-0000-0000FC730000}"/>
    <cellStyle name="Normal 6 2 7 2 3 2 3" xfId="5929" xr:uid="{00000000-0005-0000-0000-0000FD730000}"/>
    <cellStyle name="Normal 6 2 7 2 3 2 3 2" xfId="15981" xr:uid="{00000000-0005-0000-0000-0000FE730000}"/>
    <cellStyle name="Normal 6 2 7 2 3 2 3 2 2" xfId="46312" xr:uid="{00000000-0005-0000-0000-0000FF730000}"/>
    <cellStyle name="Normal 6 2 7 2 3 2 3 2 3" xfId="31079" xr:uid="{00000000-0005-0000-0000-000000740000}"/>
    <cellStyle name="Normal 6 2 7 2 3 2 3 3" xfId="10961" xr:uid="{00000000-0005-0000-0000-000001740000}"/>
    <cellStyle name="Normal 6 2 7 2 3 2 3 3 2" xfId="41295" xr:uid="{00000000-0005-0000-0000-000002740000}"/>
    <cellStyle name="Normal 6 2 7 2 3 2 3 3 3" xfId="26062" xr:uid="{00000000-0005-0000-0000-000003740000}"/>
    <cellStyle name="Normal 6 2 7 2 3 2 3 4" xfId="36282" xr:uid="{00000000-0005-0000-0000-000004740000}"/>
    <cellStyle name="Normal 6 2 7 2 3 2 3 5" xfId="21049" xr:uid="{00000000-0005-0000-0000-000005740000}"/>
    <cellStyle name="Normal 6 2 7 2 3 2 4" xfId="12639" xr:uid="{00000000-0005-0000-0000-000006740000}"/>
    <cellStyle name="Normal 6 2 7 2 3 2 4 2" xfId="42970" xr:uid="{00000000-0005-0000-0000-000007740000}"/>
    <cellStyle name="Normal 6 2 7 2 3 2 4 3" xfId="27737" xr:uid="{00000000-0005-0000-0000-000008740000}"/>
    <cellStyle name="Normal 6 2 7 2 3 2 5" xfId="7618" xr:uid="{00000000-0005-0000-0000-000009740000}"/>
    <cellStyle name="Normal 6 2 7 2 3 2 5 2" xfId="37953" xr:uid="{00000000-0005-0000-0000-00000A740000}"/>
    <cellStyle name="Normal 6 2 7 2 3 2 5 3" xfId="22720" xr:uid="{00000000-0005-0000-0000-00000B740000}"/>
    <cellStyle name="Normal 6 2 7 2 3 2 6" xfId="32941" xr:uid="{00000000-0005-0000-0000-00000C740000}"/>
    <cellStyle name="Normal 6 2 7 2 3 2 7" xfId="17707" xr:uid="{00000000-0005-0000-0000-00000D740000}"/>
    <cellStyle name="Normal 6 2 7 2 3 3" xfId="3400" xr:uid="{00000000-0005-0000-0000-00000E740000}"/>
    <cellStyle name="Normal 6 2 7 2 3 3 2" xfId="13474" xr:uid="{00000000-0005-0000-0000-00000F740000}"/>
    <cellStyle name="Normal 6 2 7 2 3 3 2 2" xfId="43805" xr:uid="{00000000-0005-0000-0000-000010740000}"/>
    <cellStyle name="Normal 6 2 7 2 3 3 2 3" xfId="28572" xr:uid="{00000000-0005-0000-0000-000011740000}"/>
    <cellStyle name="Normal 6 2 7 2 3 3 3" xfId="8454" xr:uid="{00000000-0005-0000-0000-000012740000}"/>
    <cellStyle name="Normal 6 2 7 2 3 3 3 2" xfId="38788" xr:uid="{00000000-0005-0000-0000-000013740000}"/>
    <cellStyle name="Normal 6 2 7 2 3 3 3 3" xfId="23555" xr:uid="{00000000-0005-0000-0000-000014740000}"/>
    <cellStyle name="Normal 6 2 7 2 3 3 4" xfId="33775" xr:uid="{00000000-0005-0000-0000-000015740000}"/>
    <cellStyle name="Normal 6 2 7 2 3 3 5" xfId="18542" xr:uid="{00000000-0005-0000-0000-000016740000}"/>
    <cellStyle name="Normal 6 2 7 2 3 4" xfId="5093" xr:uid="{00000000-0005-0000-0000-000017740000}"/>
    <cellStyle name="Normal 6 2 7 2 3 4 2" xfId="15145" xr:uid="{00000000-0005-0000-0000-000018740000}"/>
    <cellStyle name="Normal 6 2 7 2 3 4 2 2" xfId="45476" xr:uid="{00000000-0005-0000-0000-000019740000}"/>
    <cellStyle name="Normal 6 2 7 2 3 4 2 3" xfId="30243" xr:uid="{00000000-0005-0000-0000-00001A740000}"/>
    <cellStyle name="Normal 6 2 7 2 3 4 3" xfId="10125" xr:uid="{00000000-0005-0000-0000-00001B740000}"/>
    <cellStyle name="Normal 6 2 7 2 3 4 3 2" xfId="40459" xr:uid="{00000000-0005-0000-0000-00001C740000}"/>
    <cellStyle name="Normal 6 2 7 2 3 4 3 3" xfId="25226" xr:uid="{00000000-0005-0000-0000-00001D740000}"/>
    <cellStyle name="Normal 6 2 7 2 3 4 4" xfId="35446" xr:uid="{00000000-0005-0000-0000-00001E740000}"/>
    <cellStyle name="Normal 6 2 7 2 3 4 5" xfId="20213" xr:uid="{00000000-0005-0000-0000-00001F740000}"/>
    <cellStyle name="Normal 6 2 7 2 3 5" xfId="11803" xr:uid="{00000000-0005-0000-0000-000020740000}"/>
    <cellStyle name="Normal 6 2 7 2 3 5 2" xfId="42134" xr:uid="{00000000-0005-0000-0000-000021740000}"/>
    <cellStyle name="Normal 6 2 7 2 3 5 3" xfId="26901" xr:uid="{00000000-0005-0000-0000-000022740000}"/>
    <cellStyle name="Normal 6 2 7 2 3 6" xfId="6782" xr:uid="{00000000-0005-0000-0000-000023740000}"/>
    <cellStyle name="Normal 6 2 7 2 3 6 2" xfId="37117" xr:uid="{00000000-0005-0000-0000-000024740000}"/>
    <cellStyle name="Normal 6 2 7 2 3 6 3" xfId="21884" xr:uid="{00000000-0005-0000-0000-000025740000}"/>
    <cellStyle name="Normal 6 2 7 2 3 7" xfId="32105" xr:uid="{00000000-0005-0000-0000-000026740000}"/>
    <cellStyle name="Normal 6 2 7 2 3 8" xfId="16871" xr:uid="{00000000-0005-0000-0000-000027740000}"/>
    <cellStyle name="Normal 6 2 7 2 4" xfId="2129" xr:uid="{00000000-0005-0000-0000-000028740000}"/>
    <cellStyle name="Normal 6 2 7 2 4 2" xfId="3819" xr:uid="{00000000-0005-0000-0000-000029740000}"/>
    <cellStyle name="Normal 6 2 7 2 4 2 2" xfId="13892" xr:uid="{00000000-0005-0000-0000-00002A740000}"/>
    <cellStyle name="Normal 6 2 7 2 4 2 2 2" xfId="44223" xr:uid="{00000000-0005-0000-0000-00002B740000}"/>
    <cellStyle name="Normal 6 2 7 2 4 2 2 3" xfId="28990" xr:uid="{00000000-0005-0000-0000-00002C740000}"/>
    <cellStyle name="Normal 6 2 7 2 4 2 3" xfId="8872" xr:uid="{00000000-0005-0000-0000-00002D740000}"/>
    <cellStyle name="Normal 6 2 7 2 4 2 3 2" xfId="39206" xr:uid="{00000000-0005-0000-0000-00002E740000}"/>
    <cellStyle name="Normal 6 2 7 2 4 2 3 3" xfId="23973" xr:uid="{00000000-0005-0000-0000-00002F740000}"/>
    <cellStyle name="Normal 6 2 7 2 4 2 4" xfId="34193" xr:uid="{00000000-0005-0000-0000-000030740000}"/>
    <cellStyle name="Normal 6 2 7 2 4 2 5" xfId="18960" xr:uid="{00000000-0005-0000-0000-000031740000}"/>
    <cellStyle name="Normal 6 2 7 2 4 3" xfId="5511" xr:uid="{00000000-0005-0000-0000-000032740000}"/>
    <cellStyle name="Normal 6 2 7 2 4 3 2" xfId="15563" xr:uid="{00000000-0005-0000-0000-000033740000}"/>
    <cellStyle name="Normal 6 2 7 2 4 3 2 2" xfId="45894" xr:uid="{00000000-0005-0000-0000-000034740000}"/>
    <cellStyle name="Normal 6 2 7 2 4 3 2 3" xfId="30661" xr:uid="{00000000-0005-0000-0000-000035740000}"/>
    <cellStyle name="Normal 6 2 7 2 4 3 3" xfId="10543" xr:uid="{00000000-0005-0000-0000-000036740000}"/>
    <cellStyle name="Normal 6 2 7 2 4 3 3 2" xfId="40877" xr:uid="{00000000-0005-0000-0000-000037740000}"/>
    <cellStyle name="Normal 6 2 7 2 4 3 3 3" xfId="25644" xr:uid="{00000000-0005-0000-0000-000038740000}"/>
    <cellStyle name="Normal 6 2 7 2 4 3 4" xfId="35864" xr:uid="{00000000-0005-0000-0000-000039740000}"/>
    <cellStyle name="Normal 6 2 7 2 4 3 5" xfId="20631" xr:uid="{00000000-0005-0000-0000-00003A740000}"/>
    <cellStyle name="Normal 6 2 7 2 4 4" xfId="12221" xr:uid="{00000000-0005-0000-0000-00003B740000}"/>
    <cellStyle name="Normal 6 2 7 2 4 4 2" xfId="42552" xr:uid="{00000000-0005-0000-0000-00003C740000}"/>
    <cellStyle name="Normal 6 2 7 2 4 4 3" xfId="27319" xr:uid="{00000000-0005-0000-0000-00003D740000}"/>
    <cellStyle name="Normal 6 2 7 2 4 5" xfId="7200" xr:uid="{00000000-0005-0000-0000-00003E740000}"/>
    <cellStyle name="Normal 6 2 7 2 4 5 2" xfId="37535" xr:uid="{00000000-0005-0000-0000-00003F740000}"/>
    <cellStyle name="Normal 6 2 7 2 4 5 3" xfId="22302" xr:uid="{00000000-0005-0000-0000-000040740000}"/>
    <cellStyle name="Normal 6 2 7 2 4 6" xfId="32523" xr:uid="{00000000-0005-0000-0000-000041740000}"/>
    <cellStyle name="Normal 6 2 7 2 4 7" xfId="17289" xr:uid="{00000000-0005-0000-0000-000042740000}"/>
    <cellStyle name="Normal 6 2 7 2 5" xfId="2982" xr:uid="{00000000-0005-0000-0000-000043740000}"/>
    <cellStyle name="Normal 6 2 7 2 5 2" xfId="13056" xr:uid="{00000000-0005-0000-0000-000044740000}"/>
    <cellStyle name="Normal 6 2 7 2 5 2 2" xfId="43387" xr:uid="{00000000-0005-0000-0000-000045740000}"/>
    <cellStyle name="Normal 6 2 7 2 5 2 3" xfId="28154" xr:uid="{00000000-0005-0000-0000-000046740000}"/>
    <cellStyle name="Normal 6 2 7 2 5 3" xfId="8036" xr:uid="{00000000-0005-0000-0000-000047740000}"/>
    <cellStyle name="Normal 6 2 7 2 5 3 2" xfId="38370" xr:uid="{00000000-0005-0000-0000-000048740000}"/>
    <cellStyle name="Normal 6 2 7 2 5 3 3" xfId="23137" xr:uid="{00000000-0005-0000-0000-000049740000}"/>
    <cellStyle name="Normal 6 2 7 2 5 4" xfId="33357" xr:uid="{00000000-0005-0000-0000-00004A740000}"/>
    <cellStyle name="Normal 6 2 7 2 5 5" xfId="18124" xr:uid="{00000000-0005-0000-0000-00004B740000}"/>
    <cellStyle name="Normal 6 2 7 2 6" xfId="4675" xr:uid="{00000000-0005-0000-0000-00004C740000}"/>
    <cellStyle name="Normal 6 2 7 2 6 2" xfId="14727" xr:uid="{00000000-0005-0000-0000-00004D740000}"/>
    <cellStyle name="Normal 6 2 7 2 6 2 2" xfId="45058" xr:uid="{00000000-0005-0000-0000-00004E740000}"/>
    <cellStyle name="Normal 6 2 7 2 6 2 3" xfId="29825" xr:uid="{00000000-0005-0000-0000-00004F740000}"/>
    <cellStyle name="Normal 6 2 7 2 6 3" xfId="9707" xr:uid="{00000000-0005-0000-0000-000050740000}"/>
    <cellStyle name="Normal 6 2 7 2 6 3 2" xfId="40041" xr:uid="{00000000-0005-0000-0000-000051740000}"/>
    <cellStyle name="Normal 6 2 7 2 6 3 3" xfId="24808" xr:uid="{00000000-0005-0000-0000-000052740000}"/>
    <cellStyle name="Normal 6 2 7 2 6 4" xfId="35028" xr:uid="{00000000-0005-0000-0000-000053740000}"/>
    <cellStyle name="Normal 6 2 7 2 6 5" xfId="19795" xr:uid="{00000000-0005-0000-0000-000054740000}"/>
    <cellStyle name="Normal 6 2 7 2 7" xfId="11385" xr:uid="{00000000-0005-0000-0000-000055740000}"/>
    <cellStyle name="Normal 6 2 7 2 7 2" xfId="41716" xr:uid="{00000000-0005-0000-0000-000056740000}"/>
    <cellStyle name="Normal 6 2 7 2 7 3" xfId="26483" xr:uid="{00000000-0005-0000-0000-000057740000}"/>
    <cellStyle name="Normal 6 2 7 2 8" xfId="6364" xr:uid="{00000000-0005-0000-0000-000058740000}"/>
    <cellStyle name="Normal 6 2 7 2 8 2" xfId="36699" xr:uid="{00000000-0005-0000-0000-000059740000}"/>
    <cellStyle name="Normal 6 2 7 2 8 3" xfId="21466" xr:uid="{00000000-0005-0000-0000-00005A740000}"/>
    <cellStyle name="Normal 6 2 7 2 9" xfId="31687" xr:uid="{00000000-0005-0000-0000-00005B740000}"/>
    <cellStyle name="Normal 6 2 7 3" xfId="1391" xr:uid="{00000000-0005-0000-0000-00005C740000}"/>
    <cellStyle name="Normal 6 2 7 3 2" xfId="1812" xr:uid="{00000000-0005-0000-0000-00005D740000}"/>
    <cellStyle name="Normal 6 2 7 3 2 2" xfId="2651" xr:uid="{00000000-0005-0000-0000-00005E740000}"/>
    <cellStyle name="Normal 6 2 7 3 2 2 2" xfId="4341" xr:uid="{00000000-0005-0000-0000-00005F740000}"/>
    <cellStyle name="Normal 6 2 7 3 2 2 2 2" xfId="14414" xr:uid="{00000000-0005-0000-0000-000060740000}"/>
    <cellStyle name="Normal 6 2 7 3 2 2 2 2 2" xfId="44745" xr:uid="{00000000-0005-0000-0000-000061740000}"/>
    <cellStyle name="Normal 6 2 7 3 2 2 2 2 3" xfId="29512" xr:uid="{00000000-0005-0000-0000-000062740000}"/>
    <cellStyle name="Normal 6 2 7 3 2 2 2 3" xfId="9394" xr:uid="{00000000-0005-0000-0000-000063740000}"/>
    <cellStyle name="Normal 6 2 7 3 2 2 2 3 2" xfId="39728" xr:uid="{00000000-0005-0000-0000-000064740000}"/>
    <cellStyle name="Normal 6 2 7 3 2 2 2 3 3" xfId="24495" xr:uid="{00000000-0005-0000-0000-000065740000}"/>
    <cellStyle name="Normal 6 2 7 3 2 2 2 4" xfId="34715" xr:uid="{00000000-0005-0000-0000-000066740000}"/>
    <cellStyle name="Normal 6 2 7 3 2 2 2 5" xfId="19482" xr:uid="{00000000-0005-0000-0000-000067740000}"/>
    <cellStyle name="Normal 6 2 7 3 2 2 3" xfId="6033" xr:uid="{00000000-0005-0000-0000-000068740000}"/>
    <cellStyle name="Normal 6 2 7 3 2 2 3 2" xfId="16085" xr:uid="{00000000-0005-0000-0000-000069740000}"/>
    <cellStyle name="Normal 6 2 7 3 2 2 3 2 2" xfId="46416" xr:uid="{00000000-0005-0000-0000-00006A740000}"/>
    <cellStyle name="Normal 6 2 7 3 2 2 3 2 3" xfId="31183" xr:uid="{00000000-0005-0000-0000-00006B740000}"/>
    <cellStyle name="Normal 6 2 7 3 2 2 3 3" xfId="11065" xr:uid="{00000000-0005-0000-0000-00006C740000}"/>
    <cellStyle name="Normal 6 2 7 3 2 2 3 3 2" xfId="41399" xr:uid="{00000000-0005-0000-0000-00006D740000}"/>
    <cellStyle name="Normal 6 2 7 3 2 2 3 3 3" xfId="26166" xr:uid="{00000000-0005-0000-0000-00006E740000}"/>
    <cellStyle name="Normal 6 2 7 3 2 2 3 4" xfId="36386" xr:uid="{00000000-0005-0000-0000-00006F740000}"/>
    <cellStyle name="Normal 6 2 7 3 2 2 3 5" xfId="21153" xr:uid="{00000000-0005-0000-0000-000070740000}"/>
    <cellStyle name="Normal 6 2 7 3 2 2 4" xfId="12743" xr:uid="{00000000-0005-0000-0000-000071740000}"/>
    <cellStyle name="Normal 6 2 7 3 2 2 4 2" xfId="43074" xr:uid="{00000000-0005-0000-0000-000072740000}"/>
    <cellStyle name="Normal 6 2 7 3 2 2 4 3" xfId="27841" xr:uid="{00000000-0005-0000-0000-000073740000}"/>
    <cellStyle name="Normal 6 2 7 3 2 2 5" xfId="7722" xr:uid="{00000000-0005-0000-0000-000074740000}"/>
    <cellStyle name="Normal 6 2 7 3 2 2 5 2" xfId="38057" xr:uid="{00000000-0005-0000-0000-000075740000}"/>
    <cellStyle name="Normal 6 2 7 3 2 2 5 3" xfId="22824" xr:uid="{00000000-0005-0000-0000-000076740000}"/>
    <cellStyle name="Normal 6 2 7 3 2 2 6" xfId="33045" xr:uid="{00000000-0005-0000-0000-000077740000}"/>
    <cellStyle name="Normal 6 2 7 3 2 2 7" xfId="17811" xr:uid="{00000000-0005-0000-0000-000078740000}"/>
    <cellStyle name="Normal 6 2 7 3 2 3" xfId="3504" xr:uid="{00000000-0005-0000-0000-000079740000}"/>
    <cellStyle name="Normal 6 2 7 3 2 3 2" xfId="13578" xr:uid="{00000000-0005-0000-0000-00007A740000}"/>
    <cellStyle name="Normal 6 2 7 3 2 3 2 2" xfId="43909" xr:uid="{00000000-0005-0000-0000-00007B740000}"/>
    <cellStyle name="Normal 6 2 7 3 2 3 2 3" xfId="28676" xr:uid="{00000000-0005-0000-0000-00007C740000}"/>
    <cellStyle name="Normal 6 2 7 3 2 3 3" xfId="8558" xr:uid="{00000000-0005-0000-0000-00007D740000}"/>
    <cellStyle name="Normal 6 2 7 3 2 3 3 2" xfId="38892" xr:uid="{00000000-0005-0000-0000-00007E740000}"/>
    <cellStyle name="Normal 6 2 7 3 2 3 3 3" xfId="23659" xr:uid="{00000000-0005-0000-0000-00007F740000}"/>
    <cellStyle name="Normal 6 2 7 3 2 3 4" xfId="33879" xr:uid="{00000000-0005-0000-0000-000080740000}"/>
    <cellStyle name="Normal 6 2 7 3 2 3 5" xfId="18646" xr:uid="{00000000-0005-0000-0000-000081740000}"/>
    <cellStyle name="Normal 6 2 7 3 2 4" xfId="5197" xr:uid="{00000000-0005-0000-0000-000082740000}"/>
    <cellStyle name="Normal 6 2 7 3 2 4 2" xfId="15249" xr:uid="{00000000-0005-0000-0000-000083740000}"/>
    <cellStyle name="Normal 6 2 7 3 2 4 2 2" xfId="45580" xr:uid="{00000000-0005-0000-0000-000084740000}"/>
    <cellStyle name="Normal 6 2 7 3 2 4 2 3" xfId="30347" xr:uid="{00000000-0005-0000-0000-000085740000}"/>
    <cellStyle name="Normal 6 2 7 3 2 4 3" xfId="10229" xr:uid="{00000000-0005-0000-0000-000086740000}"/>
    <cellStyle name="Normal 6 2 7 3 2 4 3 2" xfId="40563" xr:uid="{00000000-0005-0000-0000-000087740000}"/>
    <cellStyle name="Normal 6 2 7 3 2 4 3 3" xfId="25330" xr:uid="{00000000-0005-0000-0000-000088740000}"/>
    <cellStyle name="Normal 6 2 7 3 2 4 4" xfId="35550" xr:uid="{00000000-0005-0000-0000-000089740000}"/>
    <cellStyle name="Normal 6 2 7 3 2 4 5" xfId="20317" xr:uid="{00000000-0005-0000-0000-00008A740000}"/>
    <cellStyle name="Normal 6 2 7 3 2 5" xfId="11907" xr:uid="{00000000-0005-0000-0000-00008B740000}"/>
    <cellStyle name="Normal 6 2 7 3 2 5 2" xfId="42238" xr:uid="{00000000-0005-0000-0000-00008C740000}"/>
    <cellStyle name="Normal 6 2 7 3 2 5 3" xfId="27005" xr:uid="{00000000-0005-0000-0000-00008D740000}"/>
    <cellStyle name="Normal 6 2 7 3 2 6" xfId="6886" xr:uid="{00000000-0005-0000-0000-00008E740000}"/>
    <cellStyle name="Normal 6 2 7 3 2 6 2" xfId="37221" xr:uid="{00000000-0005-0000-0000-00008F740000}"/>
    <cellStyle name="Normal 6 2 7 3 2 6 3" xfId="21988" xr:uid="{00000000-0005-0000-0000-000090740000}"/>
    <cellStyle name="Normal 6 2 7 3 2 7" xfId="32209" xr:uid="{00000000-0005-0000-0000-000091740000}"/>
    <cellStyle name="Normal 6 2 7 3 2 8" xfId="16975" xr:uid="{00000000-0005-0000-0000-000092740000}"/>
    <cellStyle name="Normal 6 2 7 3 3" xfId="2233" xr:uid="{00000000-0005-0000-0000-000093740000}"/>
    <cellStyle name="Normal 6 2 7 3 3 2" xfId="3923" xr:uid="{00000000-0005-0000-0000-000094740000}"/>
    <cellStyle name="Normal 6 2 7 3 3 2 2" xfId="13996" xr:uid="{00000000-0005-0000-0000-000095740000}"/>
    <cellStyle name="Normal 6 2 7 3 3 2 2 2" xfId="44327" xr:uid="{00000000-0005-0000-0000-000096740000}"/>
    <cellStyle name="Normal 6 2 7 3 3 2 2 3" xfId="29094" xr:uid="{00000000-0005-0000-0000-000097740000}"/>
    <cellStyle name="Normal 6 2 7 3 3 2 3" xfId="8976" xr:uid="{00000000-0005-0000-0000-000098740000}"/>
    <cellStyle name="Normal 6 2 7 3 3 2 3 2" xfId="39310" xr:uid="{00000000-0005-0000-0000-000099740000}"/>
    <cellStyle name="Normal 6 2 7 3 3 2 3 3" xfId="24077" xr:uid="{00000000-0005-0000-0000-00009A740000}"/>
    <cellStyle name="Normal 6 2 7 3 3 2 4" xfId="34297" xr:uid="{00000000-0005-0000-0000-00009B740000}"/>
    <cellStyle name="Normal 6 2 7 3 3 2 5" xfId="19064" xr:uid="{00000000-0005-0000-0000-00009C740000}"/>
    <cellStyle name="Normal 6 2 7 3 3 3" xfId="5615" xr:uid="{00000000-0005-0000-0000-00009D740000}"/>
    <cellStyle name="Normal 6 2 7 3 3 3 2" xfId="15667" xr:uid="{00000000-0005-0000-0000-00009E740000}"/>
    <cellStyle name="Normal 6 2 7 3 3 3 2 2" xfId="45998" xr:uid="{00000000-0005-0000-0000-00009F740000}"/>
    <cellStyle name="Normal 6 2 7 3 3 3 2 3" xfId="30765" xr:uid="{00000000-0005-0000-0000-0000A0740000}"/>
    <cellStyle name="Normal 6 2 7 3 3 3 3" xfId="10647" xr:uid="{00000000-0005-0000-0000-0000A1740000}"/>
    <cellStyle name="Normal 6 2 7 3 3 3 3 2" xfId="40981" xr:uid="{00000000-0005-0000-0000-0000A2740000}"/>
    <cellStyle name="Normal 6 2 7 3 3 3 3 3" xfId="25748" xr:uid="{00000000-0005-0000-0000-0000A3740000}"/>
    <cellStyle name="Normal 6 2 7 3 3 3 4" xfId="35968" xr:uid="{00000000-0005-0000-0000-0000A4740000}"/>
    <cellStyle name="Normal 6 2 7 3 3 3 5" xfId="20735" xr:uid="{00000000-0005-0000-0000-0000A5740000}"/>
    <cellStyle name="Normal 6 2 7 3 3 4" xfId="12325" xr:uid="{00000000-0005-0000-0000-0000A6740000}"/>
    <cellStyle name="Normal 6 2 7 3 3 4 2" xfId="42656" xr:uid="{00000000-0005-0000-0000-0000A7740000}"/>
    <cellStyle name="Normal 6 2 7 3 3 4 3" xfId="27423" xr:uid="{00000000-0005-0000-0000-0000A8740000}"/>
    <cellStyle name="Normal 6 2 7 3 3 5" xfId="7304" xr:uid="{00000000-0005-0000-0000-0000A9740000}"/>
    <cellStyle name="Normal 6 2 7 3 3 5 2" xfId="37639" xr:uid="{00000000-0005-0000-0000-0000AA740000}"/>
    <cellStyle name="Normal 6 2 7 3 3 5 3" xfId="22406" xr:uid="{00000000-0005-0000-0000-0000AB740000}"/>
    <cellStyle name="Normal 6 2 7 3 3 6" xfId="32627" xr:uid="{00000000-0005-0000-0000-0000AC740000}"/>
    <cellStyle name="Normal 6 2 7 3 3 7" xfId="17393" xr:uid="{00000000-0005-0000-0000-0000AD740000}"/>
    <cellStyle name="Normal 6 2 7 3 4" xfId="3086" xr:uid="{00000000-0005-0000-0000-0000AE740000}"/>
    <cellStyle name="Normal 6 2 7 3 4 2" xfId="13160" xr:uid="{00000000-0005-0000-0000-0000AF740000}"/>
    <cellStyle name="Normal 6 2 7 3 4 2 2" xfId="43491" xr:uid="{00000000-0005-0000-0000-0000B0740000}"/>
    <cellStyle name="Normal 6 2 7 3 4 2 3" xfId="28258" xr:uid="{00000000-0005-0000-0000-0000B1740000}"/>
    <cellStyle name="Normal 6 2 7 3 4 3" xfId="8140" xr:uid="{00000000-0005-0000-0000-0000B2740000}"/>
    <cellStyle name="Normal 6 2 7 3 4 3 2" xfId="38474" xr:uid="{00000000-0005-0000-0000-0000B3740000}"/>
    <cellStyle name="Normal 6 2 7 3 4 3 3" xfId="23241" xr:uid="{00000000-0005-0000-0000-0000B4740000}"/>
    <cellStyle name="Normal 6 2 7 3 4 4" xfId="33461" xr:uid="{00000000-0005-0000-0000-0000B5740000}"/>
    <cellStyle name="Normal 6 2 7 3 4 5" xfId="18228" xr:uid="{00000000-0005-0000-0000-0000B6740000}"/>
    <cellStyle name="Normal 6 2 7 3 5" xfId="4779" xr:uid="{00000000-0005-0000-0000-0000B7740000}"/>
    <cellStyle name="Normal 6 2 7 3 5 2" xfId="14831" xr:uid="{00000000-0005-0000-0000-0000B8740000}"/>
    <cellStyle name="Normal 6 2 7 3 5 2 2" xfId="45162" xr:uid="{00000000-0005-0000-0000-0000B9740000}"/>
    <cellStyle name="Normal 6 2 7 3 5 2 3" xfId="29929" xr:uid="{00000000-0005-0000-0000-0000BA740000}"/>
    <cellStyle name="Normal 6 2 7 3 5 3" xfId="9811" xr:uid="{00000000-0005-0000-0000-0000BB740000}"/>
    <cellStyle name="Normal 6 2 7 3 5 3 2" xfId="40145" xr:uid="{00000000-0005-0000-0000-0000BC740000}"/>
    <cellStyle name="Normal 6 2 7 3 5 3 3" xfId="24912" xr:uid="{00000000-0005-0000-0000-0000BD740000}"/>
    <cellStyle name="Normal 6 2 7 3 5 4" xfId="35132" xr:uid="{00000000-0005-0000-0000-0000BE740000}"/>
    <cellStyle name="Normal 6 2 7 3 5 5" xfId="19899" xr:uid="{00000000-0005-0000-0000-0000BF740000}"/>
    <cellStyle name="Normal 6 2 7 3 6" xfId="11489" xr:uid="{00000000-0005-0000-0000-0000C0740000}"/>
    <cellStyle name="Normal 6 2 7 3 6 2" xfId="41820" xr:uid="{00000000-0005-0000-0000-0000C1740000}"/>
    <cellStyle name="Normal 6 2 7 3 6 3" xfId="26587" xr:uid="{00000000-0005-0000-0000-0000C2740000}"/>
    <cellStyle name="Normal 6 2 7 3 7" xfId="6468" xr:uid="{00000000-0005-0000-0000-0000C3740000}"/>
    <cellStyle name="Normal 6 2 7 3 7 2" xfId="36803" xr:uid="{00000000-0005-0000-0000-0000C4740000}"/>
    <cellStyle name="Normal 6 2 7 3 7 3" xfId="21570" xr:uid="{00000000-0005-0000-0000-0000C5740000}"/>
    <cellStyle name="Normal 6 2 7 3 8" xfId="31791" xr:uid="{00000000-0005-0000-0000-0000C6740000}"/>
    <cellStyle name="Normal 6 2 7 3 9" xfId="16557" xr:uid="{00000000-0005-0000-0000-0000C7740000}"/>
    <cellStyle name="Normal 6 2 7 4" xfId="1604" xr:uid="{00000000-0005-0000-0000-0000C8740000}"/>
    <cellStyle name="Normal 6 2 7 4 2" xfId="2443" xr:uid="{00000000-0005-0000-0000-0000C9740000}"/>
    <cellStyle name="Normal 6 2 7 4 2 2" xfId="4133" xr:uid="{00000000-0005-0000-0000-0000CA740000}"/>
    <cellStyle name="Normal 6 2 7 4 2 2 2" xfId="14206" xr:uid="{00000000-0005-0000-0000-0000CB740000}"/>
    <cellStyle name="Normal 6 2 7 4 2 2 2 2" xfId="44537" xr:uid="{00000000-0005-0000-0000-0000CC740000}"/>
    <cellStyle name="Normal 6 2 7 4 2 2 2 3" xfId="29304" xr:uid="{00000000-0005-0000-0000-0000CD740000}"/>
    <cellStyle name="Normal 6 2 7 4 2 2 3" xfId="9186" xr:uid="{00000000-0005-0000-0000-0000CE740000}"/>
    <cellStyle name="Normal 6 2 7 4 2 2 3 2" xfId="39520" xr:uid="{00000000-0005-0000-0000-0000CF740000}"/>
    <cellStyle name="Normal 6 2 7 4 2 2 3 3" xfId="24287" xr:uid="{00000000-0005-0000-0000-0000D0740000}"/>
    <cellStyle name="Normal 6 2 7 4 2 2 4" xfId="34507" xr:uid="{00000000-0005-0000-0000-0000D1740000}"/>
    <cellStyle name="Normal 6 2 7 4 2 2 5" xfId="19274" xr:uid="{00000000-0005-0000-0000-0000D2740000}"/>
    <cellStyle name="Normal 6 2 7 4 2 3" xfId="5825" xr:uid="{00000000-0005-0000-0000-0000D3740000}"/>
    <cellStyle name="Normal 6 2 7 4 2 3 2" xfId="15877" xr:uid="{00000000-0005-0000-0000-0000D4740000}"/>
    <cellStyle name="Normal 6 2 7 4 2 3 2 2" xfId="46208" xr:uid="{00000000-0005-0000-0000-0000D5740000}"/>
    <cellStyle name="Normal 6 2 7 4 2 3 2 3" xfId="30975" xr:uid="{00000000-0005-0000-0000-0000D6740000}"/>
    <cellStyle name="Normal 6 2 7 4 2 3 3" xfId="10857" xr:uid="{00000000-0005-0000-0000-0000D7740000}"/>
    <cellStyle name="Normal 6 2 7 4 2 3 3 2" xfId="41191" xr:uid="{00000000-0005-0000-0000-0000D8740000}"/>
    <cellStyle name="Normal 6 2 7 4 2 3 3 3" xfId="25958" xr:uid="{00000000-0005-0000-0000-0000D9740000}"/>
    <cellStyle name="Normal 6 2 7 4 2 3 4" xfId="36178" xr:uid="{00000000-0005-0000-0000-0000DA740000}"/>
    <cellStyle name="Normal 6 2 7 4 2 3 5" xfId="20945" xr:uid="{00000000-0005-0000-0000-0000DB740000}"/>
    <cellStyle name="Normal 6 2 7 4 2 4" xfId="12535" xr:uid="{00000000-0005-0000-0000-0000DC740000}"/>
    <cellStyle name="Normal 6 2 7 4 2 4 2" xfId="42866" xr:uid="{00000000-0005-0000-0000-0000DD740000}"/>
    <cellStyle name="Normal 6 2 7 4 2 4 3" xfId="27633" xr:uid="{00000000-0005-0000-0000-0000DE740000}"/>
    <cellStyle name="Normal 6 2 7 4 2 5" xfId="7514" xr:uid="{00000000-0005-0000-0000-0000DF740000}"/>
    <cellStyle name="Normal 6 2 7 4 2 5 2" xfId="37849" xr:uid="{00000000-0005-0000-0000-0000E0740000}"/>
    <cellStyle name="Normal 6 2 7 4 2 5 3" xfId="22616" xr:uid="{00000000-0005-0000-0000-0000E1740000}"/>
    <cellStyle name="Normal 6 2 7 4 2 6" xfId="32837" xr:uid="{00000000-0005-0000-0000-0000E2740000}"/>
    <cellStyle name="Normal 6 2 7 4 2 7" xfId="17603" xr:uid="{00000000-0005-0000-0000-0000E3740000}"/>
    <cellStyle name="Normal 6 2 7 4 3" xfId="3296" xr:uid="{00000000-0005-0000-0000-0000E4740000}"/>
    <cellStyle name="Normal 6 2 7 4 3 2" xfId="13370" xr:uid="{00000000-0005-0000-0000-0000E5740000}"/>
    <cellStyle name="Normal 6 2 7 4 3 2 2" xfId="43701" xr:uid="{00000000-0005-0000-0000-0000E6740000}"/>
    <cellStyle name="Normal 6 2 7 4 3 2 3" xfId="28468" xr:uid="{00000000-0005-0000-0000-0000E7740000}"/>
    <cellStyle name="Normal 6 2 7 4 3 3" xfId="8350" xr:uid="{00000000-0005-0000-0000-0000E8740000}"/>
    <cellStyle name="Normal 6 2 7 4 3 3 2" xfId="38684" xr:uid="{00000000-0005-0000-0000-0000E9740000}"/>
    <cellStyle name="Normal 6 2 7 4 3 3 3" xfId="23451" xr:uid="{00000000-0005-0000-0000-0000EA740000}"/>
    <cellStyle name="Normal 6 2 7 4 3 4" xfId="33671" xr:uid="{00000000-0005-0000-0000-0000EB740000}"/>
    <cellStyle name="Normal 6 2 7 4 3 5" xfId="18438" xr:uid="{00000000-0005-0000-0000-0000EC740000}"/>
    <cellStyle name="Normal 6 2 7 4 4" xfId="4989" xr:uid="{00000000-0005-0000-0000-0000ED740000}"/>
    <cellStyle name="Normal 6 2 7 4 4 2" xfId="15041" xr:uid="{00000000-0005-0000-0000-0000EE740000}"/>
    <cellStyle name="Normal 6 2 7 4 4 2 2" xfId="45372" xr:uid="{00000000-0005-0000-0000-0000EF740000}"/>
    <cellStyle name="Normal 6 2 7 4 4 2 3" xfId="30139" xr:uid="{00000000-0005-0000-0000-0000F0740000}"/>
    <cellStyle name="Normal 6 2 7 4 4 3" xfId="10021" xr:uid="{00000000-0005-0000-0000-0000F1740000}"/>
    <cellStyle name="Normal 6 2 7 4 4 3 2" xfId="40355" xr:uid="{00000000-0005-0000-0000-0000F2740000}"/>
    <cellStyle name="Normal 6 2 7 4 4 3 3" xfId="25122" xr:uid="{00000000-0005-0000-0000-0000F3740000}"/>
    <cellStyle name="Normal 6 2 7 4 4 4" xfId="35342" xr:uid="{00000000-0005-0000-0000-0000F4740000}"/>
    <cellStyle name="Normal 6 2 7 4 4 5" xfId="20109" xr:uid="{00000000-0005-0000-0000-0000F5740000}"/>
    <cellStyle name="Normal 6 2 7 4 5" xfId="11699" xr:uid="{00000000-0005-0000-0000-0000F6740000}"/>
    <cellStyle name="Normal 6 2 7 4 5 2" xfId="42030" xr:uid="{00000000-0005-0000-0000-0000F7740000}"/>
    <cellStyle name="Normal 6 2 7 4 5 3" xfId="26797" xr:uid="{00000000-0005-0000-0000-0000F8740000}"/>
    <cellStyle name="Normal 6 2 7 4 6" xfId="6678" xr:uid="{00000000-0005-0000-0000-0000F9740000}"/>
    <cellStyle name="Normal 6 2 7 4 6 2" xfId="37013" xr:uid="{00000000-0005-0000-0000-0000FA740000}"/>
    <cellStyle name="Normal 6 2 7 4 6 3" xfId="21780" xr:uid="{00000000-0005-0000-0000-0000FB740000}"/>
    <cellStyle name="Normal 6 2 7 4 7" xfId="32001" xr:uid="{00000000-0005-0000-0000-0000FC740000}"/>
    <cellStyle name="Normal 6 2 7 4 8" xfId="16767" xr:uid="{00000000-0005-0000-0000-0000FD740000}"/>
    <cellStyle name="Normal 6 2 7 5" xfId="2025" xr:uid="{00000000-0005-0000-0000-0000FE740000}"/>
    <cellStyle name="Normal 6 2 7 5 2" xfId="3715" xr:uid="{00000000-0005-0000-0000-0000FF740000}"/>
    <cellStyle name="Normal 6 2 7 5 2 2" xfId="13788" xr:uid="{00000000-0005-0000-0000-000000750000}"/>
    <cellStyle name="Normal 6 2 7 5 2 2 2" xfId="44119" xr:uid="{00000000-0005-0000-0000-000001750000}"/>
    <cellStyle name="Normal 6 2 7 5 2 2 3" xfId="28886" xr:uid="{00000000-0005-0000-0000-000002750000}"/>
    <cellStyle name="Normal 6 2 7 5 2 3" xfId="8768" xr:uid="{00000000-0005-0000-0000-000003750000}"/>
    <cellStyle name="Normal 6 2 7 5 2 3 2" xfId="39102" xr:uid="{00000000-0005-0000-0000-000004750000}"/>
    <cellStyle name="Normal 6 2 7 5 2 3 3" xfId="23869" xr:uid="{00000000-0005-0000-0000-000005750000}"/>
    <cellStyle name="Normal 6 2 7 5 2 4" xfId="34089" xr:uid="{00000000-0005-0000-0000-000006750000}"/>
    <cellStyle name="Normal 6 2 7 5 2 5" xfId="18856" xr:uid="{00000000-0005-0000-0000-000007750000}"/>
    <cellStyle name="Normal 6 2 7 5 3" xfId="5407" xr:uid="{00000000-0005-0000-0000-000008750000}"/>
    <cellStyle name="Normal 6 2 7 5 3 2" xfId="15459" xr:uid="{00000000-0005-0000-0000-000009750000}"/>
    <cellStyle name="Normal 6 2 7 5 3 2 2" xfId="45790" xr:uid="{00000000-0005-0000-0000-00000A750000}"/>
    <cellStyle name="Normal 6 2 7 5 3 2 3" xfId="30557" xr:uid="{00000000-0005-0000-0000-00000B750000}"/>
    <cellStyle name="Normal 6 2 7 5 3 3" xfId="10439" xr:uid="{00000000-0005-0000-0000-00000C750000}"/>
    <cellStyle name="Normal 6 2 7 5 3 3 2" xfId="40773" xr:uid="{00000000-0005-0000-0000-00000D750000}"/>
    <cellStyle name="Normal 6 2 7 5 3 3 3" xfId="25540" xr:uid="{00000000-0005-0000-0000-00000E750000}"/>
    <cellStyle name="Normal 6 2 7 5 3 4" xfId="35760" xr:uid="{00000000-0005-0000-0000-00000F750000}"/>
    <cellStyle name="Normal 6 2 7 5 3 5" xfId="20527" xr:uid="{00000000-0005-0000-0000-000010750000}"/>
    <cellStyle name="Normal 6 2 7 5 4" xfId="12117" xr:uid="{00000000-0005-0000-0000-000011750000}"/>
    <cellStyle name="Normal 6 2 7 5 4 2" xfId="42448" xr:uid="{00000000-0005-0000-0000-000012750000}"/>
    <cellStyle name="Normal 6 2 7 5 4 3" xfId="27215" xr:uid="{00000000-0005-0000-0000-000013750000}"/>
    <cellStyle name="Normal 6 2 7 5 5" xfId="7096" xr:uid="{00000000-0005-0000-0000-000014750000}"/>
    <cellStyle name="Normal 6 2 7 5 5 2" xfId="37431" xr:uid="{00000000-0005-0000-0000-000015750000}"/>
    <cellStyle name="Normal 6 2 7 5 5 3" xfId="22198" xr:uid="{00000000-0005-0000-0000-000016750000}"/>
    <cellStyle name="Normal 6 2 7 5 6" xfId="32419" xr:uid="{00000000-0005-0000-0000-000017750000}"/>
    <cellStyle name="Normal 6 2 7 5 7" xfId="17185" xr:uid="{00000000-0005-0000-0000-000018750000}"/>
    <cellStyle name="Normal 6 2 7 6" xfId="2878" xr:uid="{00000000-0005-0000-0000-000019750000}"/>
    <cellStyle name="Normal 6 2 7 6 2" xfId="12952" xr:uid="{00000000-0005-0000-0000-00001A750000}"/>
    <cellStyle name="Normal 6 2 7 6 2 2" xfId="43283" xr:uid="{00000000-0005-0000-0000-00001B750000}"/>
    <cellStyle name="Normal 6 2 7 6 2 3" xfId="28050" xr:uid="{00000000-0005-0000-0000-00001C750000}"/>
    <cellStyle name="Normal 6 2 7 6 3" xfId="7932" xr:uid="{00000000-0005-0000-0000-00001D750000}"/>
    <cellStyle name="Normal 6 2 7 6 3 2" xfId="38266" xr:uid="{00000000-0005-0000-0000-00001E750000}"/>
    <cellStyle name="Normal 6 2 7 6 3 3" xfId="23033" xr:uid="{00000000-0005-0000-0000-00001F750000}"/>
    <cellStyle name="Normal 6 2 7 6 4" xfId="33253" xr:uid="{00000000-0005-0000-0000-000020750000}"/>
    <cellStyle name="Normal 6 2 7 6 5" xfId="18020" xr:uid="{00000000-0005-0000-0000-000021750000}"/>
    <cellStyle name="Normal 6 2 7 7" xfId="4571" xr:uid="{00000000-0005-0000-0000-000022750000}"/>
    <cellStyle name="Normal 6 2 7 7 2" xfId="14623" xr:uid="{00000000-0005-0000-0000-000023750000}"/>
    <cellStyle name="Normal 6 2 7 7 2 2" xfId="44954" xr:uid="{00000000-0005-0000-0000-000024750000}"/>
    <cellStyle name="Normal 6 2 7 7 2 3" xfId="29721" xr:uid="{00000000-0005-0000-0000-000025750000}"/>
    <cellStyle name="Normal 6 2 7 7 3" xfId="9603" xr:uid="{00000000-0005-0000-0000-000026750000}"/>
    <cellStyle name="Normal 6 2 7 7 3 2" xfId="39937" xr:uid="{00000000-0005-0000-0000-000027750000}"/>
    <cellStyle name="Normal 6 2 7 7 3 3" xfId="24704" xr:uid="{00000000-0005-0000-0000-000028750000}"/>
    <cellStyle name="Normal 6 2 7 7 4" xfId="34924" xr:uid="{00000000-0005-0000-0000-000029750000}"/>
    <cellStyle name="Normal 6 2 7 7 5" xfId="19691" xr:uid="{00000000-0005-0000-0000-00002A750000}"/>
    <cellStyle name="Normal 6 2 7 8" xfId="11281" xr:uid="{00000000-0005-0000-0000-00002B750000}"/>
    <cellStyle name="Normal 6 2 7 8 2" xfId="41612" xr:uid="{00000000-0005-0000-0000-00002C750000}"/>
    <cellStyle name="Normal 6 2 7 8 3" xfId="26379" xr:uid="{00000000-0005-0000-0000-00002D750000}"/>
    <cellStyle name="Normal 6 2 7 9" xfId="6260" xr:uid="{00000000-0005-0000-0000-00002E750000}"/>
    <cellStyle name="Normal 6 2 7 9 2" xfId="36595" xr:uid="{00000000-0005-0000-0000-00002F750000}"/>
    <cellStyle name="Normal 6 2 7 9 3" xfId="21362" xr:uid="{00000000-0005-0000-0000-000030750000}"/>
    <cellStyle name="Normal 6 2 8" xfId="1224" xr:uid="{00000000-0005-0000-0000-000031750000}"/>
    <cellStyle name="Normal 6 2 8 10" xfId="16401" xr:uid="{00000000-0005-0000-0000-000032750000}"/>
    <cellStyle name="Normal 6 2 8 2" xfId="1443" xr:uid="{00000000-0005-0000-0000-000033750000}"/>
    <cellStyle name="Normal 6 2 8 2 2" xfId="1864" xr:uid="{00000000-0005-0000-0000-000034750000}"/>
    <cellStyle name="Normal 6 2 8 2 2 2" xfId="2703" xr:uid="{00000000-0005-0000-0000-000035750000}"/>
    <cellStyle name="Normal 6 2 8 2 2 2 2" xfId="4393" xr:uid="{00000000-0005-0000-0000-000036750000}"/>
    <cellStyle name="Normal 6 2 8 2 2 2 2 2" xfId="14466" xr:uid="{00000000-0005-0000-0000-000037750000}"/>
    <cellStyle name="Normal 6 2 8 2 2 2 2 2 2" xfId="44797" xr:uid="{00000000-0005-0000-0000-000038750000}"/>
    <cellStyle name="Normal 6 2 8 2 2 2 2 2 3" xfId="29564" xr:uid="{00000000-0005-0000-0000-000039750000}"/>
    <cellStyle name="Normal 6 2 8 2 2 2 2 3" xfId="9446" xr:uid="{00000000-0005-0000-0000-00003A750000}"/>
    <cellStyle name="Normal 6 2 8 2 2 2 2 3 2" xfId="39780" xr:uid="{00000000-0005-0000-0000-00003B750000}"/>
    <cellStyle name="Normal 6 2 8 2 2 2 2 3 3" xfId="24547" xr:uid="{00000000-0005-0000-0000-00003C750000}"/>
    <cellStyle name="Normal 6 2 8 2 2 2 2 4" xfId="34767" xr:uid="{00000000-0005-0000-0000-00003D750000}"/>
    <cellStyle name="Normal 6 2 8 2 2 2 2 5" xfId="19534" xr:uid="{00000000-0005-0000-0000-00003E750000}"/>
    <cellStyle name="Normal 6 2 8 2 2 2 3" xfId="6085" xr:uid="{00000000-0005-0000-0000-00003F750000}"/>
    <cellStyle name="Normal 6 2 8 2 2 2 3 2" xfId="16137" xr:uid="{00000000-0005-0000-0000-000040750000}"/>
    <cellStyle name="Normal 6 2 8 2 2 2 3 2 2" xfId="46468" xr:uid="{00000000-0005-0000-0000-000041750000}"/>
    <cellStyle name="Normal 6 2 8 2 2 2 3 2 3" xfId="31235" xr:uid="{00000000-0005-0000-0000-000042750000}"/>
    <cellStyle name="Normal 6 2 8 2 2 2 3 3" xfId="11117" xr:uid="{00000000-0005-0000-0000-000043750000}"/>
    <cellStyle name="Normal 6 2 8 2 2 2 3 3 2" xfId="41451" xr:uid="{00000000-0005-0000-0000-000044750000}"/>
    <cellStyle name="Normal 6 2 8 2 2 2 3 3 3" xfId="26218" xr:uid="{00000000-0005-0000-0000-000045750000}"/>
    <cellStyle name="Normal 6 2 8 2 2 2 3 4" xfId="36438" xr:uid="{00000000-0005-0000-0000-000046750000}"/>
    <cellStyle name="Normal 6 2 8 2 2 2 3 5" xfId="21205" xr:uid="{00000000-0005-0000-0000-000047750000}"/>
    <cellStyle name="Normal 6 2 8 2 2 2 4" xfId="12795" xr:uid="{00000000-0005-0000-0000-000048750000}"/>
    <cellStyle name="Normal 6 2 8 2 2 2 4 2" xfId="43126" xr:uid="{00000000-0005-0000-0000-000049750000}"/>
    <cellStyle name="Normal 6 2 8 2 2 2 4 3" xfId="27893" xr:uid="{00000000-0005-0000-0000-00004A750000}"/>
    <cellStyle name="Normal 6 2 8 2 2 2 5" xfId="7774" xr:uid="{00000000-0005-0000-0000-00004B750000}"/>
    <cellStyle name="Normal 6 2 8 2 2 2 5 2" xfId="38109" xr:uid="{00000000-0005-0000-0000-00004C750000}"/>
    <cellStyle name="Normal 6 2 8 2 2 2 5 3" xfId="22876" xr:uid="{00000000-0005-0000-0000-00004D750000}"/>
    <cellStyle name="Normal 6 2 8 2 2 2 6" xfId="33097" xr:uid="{00000000-0005-0000-0000-00004E750000}"/>
    <cellStyle name="Normal 6 2 8 2 2 2 7" xfId="17863" xr:uid="{00000000-0005-0000-0000-00004F750000}"/>
    <cellStyle name="Normal 6 2 8 2 2 3" xfId="3556" xr:uid="{00000000-0005-0000-0000-000050750000}"/>
    <cellStyle name="Normal 6 2 8 2 2 3 2" xfId="13630" xr:uid="{00000000-0005-0000-0000-000051750000}"/>
    <cellStyle name="Normal 6 2 8 2 2 3 2 2" xfId="43961" xr:uid="{00000000-0005-0000-0000-000052750000}"/>
    <cellStyle name="Normal 6 2 8 2 2 3 2 3" xfId="28728" xr:uid="{00000000-0005-0000-0000-000053750000}"/>
    <cellStyle name="Normal 6 2 8 2 2 3 3" xfId="8610" xr:uid="{00000000-0005-0000-0000-000054750000}"/>
    <cellStyle name="Normal 6 2 8 2 2 3 3 2" xfId="38944" xr:uid="{00000000-0005-0000-0000-000055750000}"/>
    <cellStyle name="Normal 6 2 8 2 2 3 3 3" xfId="23711" xr:uid="{00000000-0005-0000-0000-000056750000}"/>
    <cellStyle name="Normal 6 2 8 2 2 3 4" xfId="33931" xr:uid="{00000000-0005-0000-0000-000057750000}"/>
    <cellStyle name="Normal 6 2 8 2 2 3 5" xfId="18698" xr:uid="{00000000-0005-0000-0000-000058750000}"/>
    <cellStyle name="Normal 6 2 8 2 2 4" xfId="5249" xr:uid="{00000000-0005-0000-0000-000059750000}"/>
    <cellStyle name="Normal 6 2 8 2 2 4 2" xfId="15301" xr:uid="{00000000-0005-0000-0000-00005A750000}"/>
    <cellStyle name="Normal 6 2 8 2 2 4 2 2" xfId="45632" xr:uid="{00000000-0005-0000-0000-00005B750000}"/>
    <cellStyle name="Normal 6 2 8 2 2 4 2 3" xfId="30399" xr:uid="{00000000-0005-0000-0000-00005C750000}"/>
    <cellStyle name="Normal 6 2 8 2 2 4 3" xfId="10281" xr:uid="{00000000-0005-0000-0000-00005D750000}"/>
    <cellStyle name="Normal 6 2 8 2 2 4 3 2" xfId="40615" xr:uid="{00000000-0005-0000-0000-00005E750000}"/>
    <cellStyle name="Normal 6 2 8 2 2 4 3 3" xfId="25382" xr:uid="{00000000-0005-0000-0000-00005F750000}"/>
    <cellStyle name="Normal 6 2 8 2 2 4 4" xfId="35602" xr:uid="{00000000-0005-0000-0000-000060750000}"/>
    <cellStyle name="Normal 6 2 8 2 2 4 5" xfId="20369" xr:uid="{00000000-0005-0000-0000-000061750000}"/>
    <cellStyle name="Normal 6 2 8 2 2 5" xfId="11959" xr:uid="{00000000-0005-0000-0000-000062750000}"/>
    <cellStyle name="Normal 6 2 8 2 2 5 2" xfId="42290" xr:uid="{00000000-0005-0000-0000-000063750000}"/>
    <cellStyle name="Normal 6 2 8 2 2 5 3" xfId="27057" xr:uid="{00000000-0005-0000-0000-000064750000}"/>
    <cellStyle name="Normal 6 2 8 2 2 6" xfId="6938" xr:uid="{00000000-0005-0000-0000-000065750000}"/>
    <cellStyle name="Normal 6 2 8 2 2 6 2" xfId="37273" xr:uid="{00000000-0005-0000-0000-000066750000}"/>
    <cellStyle name="Normal 6 2 8 2 2 6 3" xfId="22040" xr:uid="{00000000-0005-0000-0000-000067750000}"/>
    <cellStyle name="Normal 6 2 8 2 2 7" xfId="32261" xr:uid="{00000000-0005-0000-0000-000068750000}"/>
    <cellStyle name="Normal 6 2 8 2 2 8" xfId="17027" xr:uid="{00000000-0005-0000-0000-000069750000}"/>
    <cellStyle name="Normal 6 2 8 2 3" xfId="2285" xr:uid="{00000000-0005-0000-0000-00006A750000}"/>
    <cellStyle name="Normal 6 2 8 2 3 2" xfId="3975" xr:uid="{00000000-0005-0000-0000-00006B750000}"/>
    <cellStyle name="Normal 6 2 8 2 3 2 2" xfId="14048" xr:uid="{00000000-0005-0000-0000-00006C750000}"/>
    <cellStyle name="Normal 6 2 8 2 3 2 2 2" xfId="44379" xr:uid="{00000000-0005-0000-0000-00006D750000}"/>
    <cellStyle name="Normal 6 2 8 2 3 2 2 3" xfId="29146" xr:uid="{00000000-0005-0000-0000-00006E750000}"/>
    <cellStyle name="Normal 6 2 8 2 3 2 3" xfId="9028" xr:uid="{00000000-0005-0000-0000-00006F750000}"/>
    <cellStyle name="Normal 6 2 8 2 3 2 3 2" xfId="39362" xr:uid="{00000000-0005-0000-0000-000070750000}"/>
    <cellStyle name="Normal 6 2 8 2 3 2 3 3" xfId="24129" xr:uid="{00000000-0005-0000-0000-000071750000}"/>
    <cellStyle name="Normal 6 2 8 2 3 2 4" xfId="34349" xr:uid="{00000000-0005-0000-0000-000072750000}"/>
    <cellStyle name="Normal 6 2 8 2 3 2 5" xfId="19116" xr:uid="{00000000-0005-0000-0000-000073750000}"/>
    <cellStyle name="Normal 6 2 8 2 3 3" xfId="5667" xr:uid="{00000000-0005-0000-0000-000074750000}"/>
    <cellStyle name="Normal 6 2 8 2 3 3 2" xfId="15719" xr:uid="{00000000-0005-0000-0000-000075750000}"/>
    <cellStyle name="Normal 6 2 8 2 3 3 2 2" xfId="46050" xr:uid="{00000000-0005-0000-0000-000076750000}"/>
    <cellStyle name="Normal 6 2 8 2 3 3 2 3" xfId="30817" xr:uid="{00000000-0005-0000-0000-000077750000}"/>
    <cellStyle name="Normal 6 2 8 2 3 3 3" xfId="10699" xr:uid="{00000000-0005-0000-0000-000078750000}"/>
    <cellStyle name="Normal 6 2 8 2 3 3 3 2" xfId="41033" xr:uid="{00000000-0005-0000-0000-000079750000}"/>
    <cellStyle name="Normal 6 2 8 2 3 3 3 3" xfId="25800" xr:uid="{00000000-0005-0000-0000-00007A750000}"/>
    <cellStyle name="Normal 6 2 8 2 3 3 4" xfId="36020" xr:uid="{00000000-0005-0000-0000-00007B750000}"/>
    <cellStyle name="Normal 6 2 8 2 3 3 5" xfId="20787" xr:uid="{00000000-0005-0000-0000-00007C750000}"/>
    <cellStyle name="Normal 6 2 8 2 3 4" xfId="12377" xr:uid="{00000000-0005-0000-0000-00007D750000}"/>
    <cellStyle name="Normal 6 2 8 2 3 4 2" xfId="42708" xr:uid="{00000000-0005-0000-0000-00007E750000}"/>
    <cellStyle name="Normal 6 2 8 2 3 4 3" xfId="27475" xr:uid="{00000000-0005-0000-0000-00007F750000}"/>
    <cellStyle name="Normal 6 2 8 2 3 5" xfId="7356" xr:uid="{00000000-0005-0000-0000-000080750000}"/>
    <cellStyle name="Normal 6 2 8 2 3 5 2" xfId="37691" xr:uid="{00000000-0005-0000-0000-000081750000}"/>
    <cellStyle name="Normal 6 2 8 2 3 5 3" xfId="22458" xr:uid="{00000000-0005-0000-0000-000082750000}"/>
    <cellStyle name="Normal 6 2 8 2 3 6" xfId="32679" xr:uid="{00000000-0005-0000-0000-000083750000}"/>
    <cellStyle name="Normal 6 2 8 2 3 7" xfId="17445" xr:uid="{00000000-0005-0000-0000-000084750000}"/>
    <cellStyle name="Normal 6 2 8 2 4" xfId="3138" xr:uid="{00000000-0005-0000-0000-000085750000}"/>
    <cellStyle name="Normal 6 2 8 2 4 2" xfId="13212" xr:uid="{00000000-0005-0000-0000-000086750000}"/>
    <cellStyle name="Normal 6 2 8 2 4 2 2" xfId="43543" xr:uid="{00000000-0005-0000-0000-000087750000}"/>
    <cellStyle name="Normal 6 2 8 2 4 2 3" xfId="28310" xr:uid="{00000000-0005-0000-0000-000088750000}"/>
    <cellStyle name="Normal 6 2 8 2 4 3" xfId="8192" xr:uid="{00000000-0005-0000-0000-000089750000}"/>
    <cellStyle name="Normal 6 2 8 2 4 3 2" xfId="38526" xr:uid="{00000000-0005-0000-0000-00008A750000}"/>
    <cellStyle name="Normal 6 2 8 2 4 3 3" xfId="23293" xr:uid="{00000000-0005-0000-0000-00008B750000}"/>
    <cellStyle name="Normal 6 2 8 2 4 4" xfId="33513" xr:uid="{00000000-0005-0000-0000-00008C750000}"/>
    <cellStyle name="Normal 6 2 8 2 4 5" xfId="18280" xr:uid="{00000000-0005-0000-0000-00008D750000}"/>
    <cellStyle name="Normal 6 2 8 2 5" xfId="4831" xr:uid="{00000000-0005-0000-0000-00008E750000}"/>
    <cellStyle name="Normal 6 2 8 2 5 2" xfId="14883" xr:uid="{00000000-0005-0000-0000-00008F750000}"/>
    <cellStyle name="Normal 6 2 8 2 5 2 2" xfId="45214" xr:uid="{00000000-0005-0000-0000-000090750000}"/>
    <cellStyle name="Normal 6 2 8 2 5 2 3" xfId="29981" xr:uid="{00000000-0005-0000-0000-000091750000}"/>
    <cellStyle name="Normal 6 2 8 2 5 3" xfId="9863" xr:uid="{00000000-0005-0000-0000-000092750000}"/>
    <cellStyle name="Normal 6 2 8 2 5 3 2" xfId="40197" xr:uid="{00000000-0005-0000-0000-000093750000}"/>
    <cellStyle name="Normal 6 2 8 2 5 3 3" xfId="24964" xr:uid="{00000000-0005-0000-0000-000094750000}"/>
    <cellStyle name="Normal 6 2 8 2 5 4" xfId="35184" xr:uid="{00000000-0005-0000-0000-000095750000}"/>
    <cellStyle name="Normal 6 2 8 2 5 5" xfId="19951" xr:uid="{00000000-0005-0000-0000-000096750000}"/>
    <cellStyle name="Normal 6 2 8 2 6" xfId="11541" xr:uid="{00000000-0005-0000-0000-000097750000}"/>
    <cellStyle name="Normal 6 2 8 2 6 2" xfId="41872" xr:uid="{00000000-0005-0000-0000-000098750000}"/>
    <cellStyle name="Normal 6 2 8 2 6 3" xfId="26639" xr:uid="{00000000-0005-0000-0000-000099750000}"/>
    <cellStyle name="Normal 6 2 8 2 7" xfId="6520" xr:uid="{00000000-0005-0000-0000-00009A750000}"/>
    <cellStyle name="Normal 6 2 8 2 7 2" xfId="36855" xr:uid="{00000000-0005-0000-0000-00009B750000}"/>
    <cellStyle name="Normal 6 2 8 2 7 3" xfId="21622" xr:uid="{00000000-0005-0000-0000-00009C750000}"/>
    <cellStyle name="Normal 6 2 8 2 8" xfId="31843" xr:uid="{00000000-0005-0000-0000-00009D750000}"/>
    <cellStyle name="Normal 6 2 8 2 9" xfId="16609" xr:uid="{00000000-0005-0000-0000-00009E750000}"/>
    <cellStyle name="Normal 6 2 8 3" xfId="1656" xr:uid="{00000000-0005-0000-0000-00009F750000}"/>
    <cellStyle name="Normal 6 2 8 3 2" xfId="2495" xr:uid="{00000000-0005-0000-0000-0000A0750000}"/>
    <cellStyle name="Normal 6 2 8 3 2 2" xfId="4185" xr:uid="{00000000-0005-0000-0000-0000A1750000}"/>
    <cellStyle name="Normal 6 2 8 3 2 2 2" xfId="14258" xr:uid="{00000000-0005-0000-0000-0000A2750000}"/>
    <cellStyle name="Normal 6 2 8 3 2 2 2 2" xfId="44589" xr:uid="{00000000-0005-0000-0000-0000A3750000}"/>
    <cellStyle name="Normal 6 2 8 3 2 2 2 3" xfId="29356" xr:uid="{00000000-0005-0000-0000-0000A4750000}"/>
    <cellStyle name="Normal 6 2 8 3 2 2 3" xfId="9238" xr:uid="{00000000-0005-0000-0000-0000A5750000}"/>
    <cellStyle name="Normal 6 2 8 3 2 2 3 2" xfId="39572" xr:uid="{00000000-0005-0000-0000-0000A6750000}"/>
    <cellStyle name="Normal 6 2 8 3 2 2 3 3" xfId="24339" xr:uid="{00000000-0005-0000-0000-0000A7750000}"/>
    <cellStyle name="Normal 6 2 8 3 2 2 4" xfId="34559" xr:uid="{00000000-0005-0000-0000-0000A8750000}"/>
    <cellStyle name="Normal 6 2 8 3 2 2 5" xfId="19326" xr:uid="{00000000-0005-0000-0000-0000A9750000}"/>
    <cellStyle name="Normal 6 2 8 3 2 3" xfId="5877" xr:uid="{00000000-0005-0000-0000-0000AA750000}"/>
    <cellStyle name="Normal 6 2 8 3 2 3 2" xfId="15929" xr:uid="{00000000-0005-0000-0000-0000AB750000}"/>
    <cellStyle name="Normal 6 2 8 3 2 3 2 2" xfId="46260" xr:uid="{00000000-0005-0000-0000-0000AC750000}"/>
    <cellStyle name="Normal 6 2 8 3 2 3 2 3" xfId="31027" xr:uid="{00000000-0005-0000-0000-0000AD750000}"/>
    <cellStyle name="Normal 6 2 8 3 2 3 3" xfId="10909" xr:uid="{00000000-0005-0000-0000-0000AE750000}"/>
    <cellStyle name="Normal 6 2 8 3 2 3 3 2" xfId="41243" xr:uid="{00000000-0005-0000-0000-0000AF750000}"/>
    <cellStyle name="Normal 6 2 8 3 2 3 3 3" xfId="26010" xr:uid="{00000000-0005-0000-0000-0000B0750000}"/>
    <cellStyle name="Normal 6 2 8 3 2 3 4" xfId="36230" xr:uid="{00000000-0005-0000-0000-0000B1750000}"/>
    <cellStyle name="Normal 6 2 8 3 2 3 5" xfId="20997" xr:uid="{00000000-0005-0000-0000-0000B2750000}"/>
    <cellStyle name="Normal 6 2 8 3 2 4" xfId="12587" xr:uid="{00000000-0005-0000-0000-0000B3750000}"/>
    <cellStyle name="Normal 6 2 8 3 2 4 2" xfId="42918" xr:uid="{00000000-0005-0000-0000-0000B4750000}"/>
    <cellStyle name="Normal 6 2 8 3 2 4 3" xfId="27685" xr:uid="{00000000-0005-0000-0000-0000B5750000}"/>
    <cellStyle name="Normal 6 2 8 3 2 5" xfId="7566" xr:uid="{00000000-0005-0000-0000-0000B6750000}"/>
    <cellStyle name="Normal 6 2 8 3 2 5 2" xfId="37901" xr:uid="{00000000-0005-0000-0000-0000B7750000}"/>
    <cellStyle name="Normal 6 2 8 3 2 5 3" xfId="22668" xr:uid="{00000000-0005-0000-0000-0000B8750000}"/>
    <cellStyle name="Normal 6 2 8 3 2 6" xfId="32889" xr:uid="{00000000-0005-0000-0000-0000B9750000}"/>
    <cellStyle name="Normal 6 2 8 3 2 7" xfId="17655" xr:uid="{00000000-0005-0000-0000-0000BA750000}"/>
    <cellStyle name="Normal 6 2 8 3 3" xfId="3348" xr:uid="{00000000-0005-0000-0000-0000BB750000}"/>
    <cellStyle name="Normal 6 2 8 3 3 2" xfId="13422" xr:uid="{00000000-0005-0000-0000-0000BC750000}"/>
    <cellStyle name="Normal 6 2 8 3 3 2 2" xfId="43753" xr:uid="{00000000-0005-0000-0000-0000BD750000}"/>
    <cellStyle name="Normal 6 2 8 3 3 2 3" xfId="28520" xr:uid="{00000000-0005-0000-0000-0000BE750000}"/>
    <cellStyle name="Normal 6 2 8 3 3 3" xfId="8402" xr:uid="{00000000-0005-0000-0000-0000BF750000}"/>
    <cellStyle name="Normal 6 2 8 3 3 3 2" xfId="38736" xr:uid="{00000000-0005-0000-0000-0000C0750000}"/>
    <cellStyle name="Normal 6 2 8 3 3 3 3" xfId="23503" xr:uid="{00000000-0005-0000-0000-0000C1750000}"/>
    <cellStyle name="Normal 6 2 8 3 3 4" xfId="33723" xr:uid="{00000000-0005-0000-0000-0000C2750000}"/>
    <cellStyle name="Normal 6 2 8 3 3 5" xfId="18490" xr:uid="{00000000-0005-0000-0000-0000C3750000}"/>
    <cellStyle name="Normal 6 2 8 3 4" xfId="5041" xr:uid="{00000000-0005-0000-0000-0000C4750000}"/>
    <cellStyle name="Normal 6 2 8 3 4 2" xfId="15093" xr:uid="{00000000-0005-0000-0000-0000C5750000}"/>
    <cellStyle name="Normal 6 2 8 3 4 2 2" xfId="45424" xr:uid="{00000000-0005-0000-0000-0000C6750000}"/>
    <cellStyle name="Normal 6 2 8 3 4 2 3" xfId="30191" xr:uid="{00000000-0005-0000-0000-0000C7750000}"/>
    <cellStyle name="Normal 6 2 8 3 4 3" xfId="10073" xr:uid="{00000000-0005-0000-0000-0000C8750000}"/>
    <cellStyle name="Normal 6 2 8 3 4 3 2" xfId="40407" xr:uid="{00000000-0005-0000-0000-0000C9750000}"/>
    <cellStyle name="Normal 6 2 8 3 4 3 3" xfId="25174" xr:uid="{00000000-0005-0000-0000-0000CA750000}"/>
    <cellStyle name="Normal 6 2 8 3 4 4" xfId="35394" xr:uid="{00000000-0005-0000-0000-0000CB750000}"/>
    <cellStyle name="Normal 6 2 8 3 4 5" xfId="20161" xr:uid="{00000000-0005-0000-0000-0000CC750000}"/>
    <cellStyle name="Normal 6 2 8 3 5" xfId="11751" xr:uid="{00000000-0005-0000-0000-0000CD750000}"/>
    <cellStyle name="Normal 6 2 8 3 5 2" xfId="42082" xr:uid="{00000000-0005-0000-0000-0000CE750000}"/>
    <cellStyle name="Normal 6 2 8 3 5 3" xfId="26849" xr:uid="{00000000-0005-0000-0000-0000CF750000}"/>
    <cellStyle name="Normal 6 2 8 3 6" xfId="6730" xr:uid="{00000000-0005-0000-0000-0000D0750000}"/>
    <cellStyle name="Normal 6 2 8 3 6 2" xfId="37065" xr:uid="{00000000-0005-0000-0000-0000D1750000}"/>
    <cellStyle name="Normal 6 2 8 3 6 3" xfId="21832" xr:uid="{00000000-0005-0000-0000-0000D2750000}"/>
    <cellStyle name="Normal 6 2 8 3 7" xfId="32053" xr:uid="{00000000-0005-0000-0000-0000D3750000}"/>
    <cellStyle name="Normal 6 2 8 3 8" xfId="16819" xr:uid="{00000000-0005-0000-0000-0000D4750000}"/>
    <cellStyle name="Normal 6 2 8 4" xfId="2077" xr:uid="{00000000-0005-0000-0000-0000D5750000}"/>
    <cellStyle name="Normal 6 2 8 4 2" xfId="3767" xr:uid="{00000000-0005-0000-0000-0000D6750000}"/>
    <cellStyle name="Normal 6 2 8 4 2 2" xfId="13840" xr:uid="{00000000-0005-0000-0000-0000D7750000}"/>
    <cellStyle name="Normal 6 2 8 4 2 2 2" xfId="44171" xr:uid="{00000000-0005-0000-0000-0000D8750000}"/>
    <cellStyle name="Normal 6 2 8 4 2 2 3" xfId="28938" xr:uid="{00000000-0005-0000-0000-0000D9750000}"/>
    <cellStyle name="Normal 6 2 8 4 2 3" xfId="8820" xr:uid="{00000000-0005-0000-0000-0000DA750000}"/>
    <cellStyle name="Normal 6 2 8 4 2 3 2" xfId="39154" xr:uid="{00000000-0005-0000-0000-0000DB750000}"/>
    <cellStyle name="Normal 6 2 8 4 2 3 3" xfId="23921" xr:uid="{00000000-0005-0000-0000-0000DC750000}"/>
    <cellStyle name="Normal 6 2 8 4 2 4" xfId="34141" xr:uid="{00000000-0005-0000-0000-0000DD750000}"/>
    <cellStyle name="Normal 6 2 8 4 2 5" xfId="18908" xr:uid="{00000000-0005-0000-0000-0000DE750000}"/>
    <cellStyle name="Normal 6 2 8 4 3" xfId="5459" xr:uid="{00000000-0005-0000-0000-0000DF750000}"/>
    <cellStyle name="Normal 6 2 8 4 3 2" xfId="15511" xr:uid="{00000000-0005-0000-0000-0000E0750000}"/>
    <cellStyle name="Normal 6 2 8 4 3 2 2" xfId="45842" xr:uid="{00000000-0005-0000-0000-0000E1750000}"/>
    <cellStyle name="Normal 6 2 8 4 3 2 3" xfId="30609" xr:uid="{00000000-0005-0000-0000-0000E2750000}"/>
    <cellStyle name="Normal 6 2 8 4 3 3" xfId="10491" xr:uid="{00000000-0005-0000-0000-0000E3750000}"/>
    <cellStyle name="Normal 6 2 8 4 3 3 2" xfId="40825" xr:uid="{00000000-0005-0000-0000-0000E4750000}"/>
    <cellStyle name="Normal 6 2 8 4 3 3 3" xfId="25592" xr:uid="{00000000-0005-0000-0000-0000E5750000}"/>
    <cellStyle name="Normal 6 2 8 4 3 4" xfId="35812" xr:uid="{00000000-0005-0000-0000-0000E6750000}"/>
    <cellStyle name="Normal 6 2 8 4 3 5" xfId="20579" xr:uid="{00000000-0005-0000-0000-0000E7750000}"/>
    <cellStyle name="Normal 6 2 8 4 4" xfId="12169" xr:uid="{00000000-0005-0000-0000-0000E8750000}"/>
    <cellStyle name="Normal 6 2 8 4 4 2" xfId="42500" xr:uid="{00000000-0005-0000-0000-0000E9750000}"/>
    <cellStyle name="Normal 6 2 8 4 4 3" xfId="27267" xr:uid="{00000000-0005-0000-0000-0000EA750000}"/>
    <cellStyle name="Normal 6 2 8 4 5" xfId="7148" xr:uid="{00000000-0005-0000-0000-0000EB750000}"/>
    <cellStyle name="Normal 6 2 8 4 5 2" xfId="37483" xr:uid="{00000000-0005-0000-0000-0000EC750000}"/>
    <cellStyle name="Normal 6 2 8 4 5 3" xfId="22250" xr:uid="{00000000-0005-0000-0000-0000ED750000}"/>
    <cellStyle name="Normal 6 2 8 4 6" xfId="32471" xr:uid="{00000000-0005-0000-0000-0000EE750000}"/>
    <cellStyle name="Normal 6 2 8 4 7" xfId="17237" xr:uid="{00000000-0005-0000-0000-0000EF750000}"/>
    <cellStyle name="Normal 6 2 8 5" xfId="2930" xr:uid="{00000000-0005-0000-0000-0000F0750000}"/>
    <cellStyle name="Normal 6 2 8 5 2" xfId="13004" xr:uid="{00000000-0005-0000-0000-0000F1750000}"/>
    <cellStyle name="Normal 6 2 8 5 2 2" xfId="43335" xr:uid="{00000000-0005-0000-0000-0000F2750000}"/>
    <cellStyle name="Normal 6 2 8 5 2 3" xfId="28102" xr:uid="{00000000-0005-0000-0000-0000F3750000}"/>
    <cellStyle name="Normal 6 2 8 5 3" xfId="7984" xr:uid="{00000000-0005-0000-0000-0000F4750000}"/>
    <cellStyle name="Normal 6 2 8 5 3 2" xfId="38318" xr:uid="{00000000-0005-0000-0000-0000F5750000}"/>
    <cellStyle name="Normal 6 2 8 5 3 3" xfId="23085" xr:uid="{00000000-0005-0000-0000-0000F6750000}"/>
    <cellStyle name="Normal 6 2 8 5 4" xfId="33305" xr:uid="{00000000-0005-0000-0000-0000F7750000}"/>
    <cellStyle name="Normal 6 2 8 5 5" xfId="18072" xr:uid="{00000000-0005-0000-0000-0000F8750000}"/>
    <cellStyle name="Normal 6 2 8 6" xfId="4623" xr:uid="{00000000-0005-0000-0000-0000F9750000}"/>
    <cellStyle name="Normal 6 2 8 6 2" xfId="14675" xr:uid="{00000000-0005-0000-0000-0000FA750000}"/>
    <cellStyle name="Normal 6 2 8 6 2 2" xfId="45006" xr:uid="{00000000-0005-0000-0000-0000FB750000}"/>
    <cellStyle name="Normal 6 2 8 6 2 3" xfId="29773" xr:uid="{00000000-0005-0000-0000-0000FC750000}"/>
    <cellStyle name="Normal 6 2 8 6 3" xfId="9655" xr:uid="{00000000-0005-0000-0000-0000FD750000}"/>
    <cellStyle name="Normal 6 2 8 6 3 2" xfId="39989" xr:uid="{00000000-0005-0000-0000-0000FE750000}"/>
    <cellStyle name="Normal 6 2 8 6 3 3" xfId="24756" xr:uid="{00000000-0005-0000-0000-0000FF750000}"/>
    <cellStyle name="Normal 6 2 8 6 4" xfId="34976" xr:uid="{00000000-0005-0000-0000-000000760000}"/>
    <cellStyle name="Normal 6 2 8 6 5" xfId="19743" xr:uid="{00000000-0005-0000-0000-000001760000}"/>
    <cellStyle name="Normal 6 2 8 7" xfId="11333" xr:uid="{00000000-0005-0000-0000-000002760000}"/>
    <cellStyle name="Normal 6 2 8 7 2" xfId="41664" xr:uid="{00000000-0005-0000-0000-000003760000}"/>
    <cellStyle name="Normal 6 2 8 7 3" xfId="26431" xr:uid="{00000000-0005-0000-0000-000004760000}"/>
    <cellStyle name="Normal 6 2 8 8" xfId="6312" xr:uid="{00000000-0005-0000-0000-000005760000}"/>
    <cellStyle name="Normal 6 2 8 8 2" xfId="36647" xr:uid="{00000000-0005-0000-0000-000006760000}"/>
    <cellStyle name="Normal 6 2 8 8 3" xfId="21414" xr:uid="{00000000-0005-0000-0000-000007760000}"/>
    <cellStyle name="Normal 6 2 8 9" xfId="31636" xr:uid="{00000000-0005-0000-0000-000008760000}"/>
    <cellStyle name="Normal 6 2 9" xfId="1337" xr:uid="{00000000-0005-0000-0000-000009760000}"/>
    <cellStyle name="Normal 6 2 9 2" xfId="1760" xr:uid="{00000000-0005-0000-0000-00000A760000}"/>
    <cellStyle name="Normal 6 2 9 2 2" xfId="2599" xr:uid="{00000000-0005-0000-0000-00000B760000}"/>
    <cellStyle name="Normal 6 2 9 2 2 2" xfId="4289" xr:uid="{00000000-0005-0000-0000-00000C760000}"/>
    <cellStyle name="Normal 6 2 9 2 2 2 2" xfId="14362" xr:uid="{00000000-0005-0000-0000-00000D760000}"/>
    <cellStyle name="Normal 6 2 9 2 2 2 2 2" xfId="44693" xr:uid="{00000000-0005-0000-0000-00000E760000}"/>
    <cellStyle name="Normal 6 2 9 2 2 2 2 3" xfId="29460" xr:uid="{00000000-0005-0000-0000-00000F760000}"/>
    <cellStyle name="Normal 6 2 9 2 2 2 3" xfId="9342" xr:uid="{00000000-0005-0000-0000-000010760000}"/>
    <cellStyle name="Normal 6 2 9 2 2 2 3 2" xfId="39676" xr:uid="{00000000-0005-0000-0000-000011760000}"/>
    <cellStyle name="Normal 6 2 9 2 2 2 3 3" xfId="24443" xr:uid="{00000000-0005-0000-0000-000012760000}"/>
    <cellStyle name="Normal 6 2 9 2 2 2 4" xfId="34663" xr:uid="{00000000-0005-0000-0000-000013760000}"/>
    <cellStyle name="Normal 6 2 9 2 2 2 5" xfId="19430" xr:uid="{00000000-0005-0000-0000-000014760000}"/>
    <cellStyle name="Normal 6 2 9 2 2 3" xfId="5981" xr:uid="{00000000-0005-0000-0000-000015760000}"/>
    <cellStyle name="Normal 6 2 9 2 2 3 2" xfId="16033" xr:uid="{00000000-0005-0000-0000-000016760000}"/>
    <cellStyle name="Normal 6 2 9 2 2 3 2 2" xfId="46364" xr:uid="{00000000-0005-0000-0000-000017760000}"/>
    <cellStyle name="Normal 6 2 9 2 2 3 2 3" xfId="31131" xr:uid="{00000000-0005-0000-0000-000018760000}"/>
    <cellStyle name="Normal 6 2 9 2 2 3 3" xfId="11013" xr:uid="{00000000-0005-0000-0000-000019760000}"/>
    <cellStyle name="Normal 6 2 9 2 2 3 3 2" xfId="41347" xr:uid="{00000000-0005-0000-0000-00001A760000}"/>
    <cellStyle name="Normal 6 2 9 2 2 3 3 3" xfId="26114" xr:uid="{00000000-0005-0000-0000-00001B760000}"/>
    <cellStyle name="Normal 6 2 9 2 2 3 4" xfId="36334" xr:uid="{00000000-0005-0000-0000-00001C760000}"/>
    <cellStyle name="Normal 6 2 9 2 2 3 5" xfId="21101" xr:uid="{00000000-0005-0000-0000-00001D760000}"/>
    <cellStyle name="Normal 6 2 9 2 2 4" xfId="12691" xr:uid="{00000000-0005-0000-0000-00001E760000}"/>
    <cellStyle name="Normal 6 2 9 2 2 4 2" xfId="43022" xr:uid="{00000000-0005-0000-0000-00001F760000}"/>
    <cellStyle name="Normal 6 2 9 2 2 4 3" xfId="27789" xr:uid="{00000000-0005-0000-0000-000020760000}"/>
    <cellStyle name="Normal 6 2 9 2 2 5" xfId="7670" xr:uid="{00000000-0005-0000-0000-000021760000}"/>
    <cellStyle name="Normal 6 2 9 2 2 5 2" xfId="38005" xr:uid="{00000000-0005-0000-0000-000022760000}"/>
    <cellStyle name="Normal 6 2 9 2 2 5 3" xfId="22772" xr:uid="{00000000-0005-0000-0000-000023760000}"/>
    <cellStyle name="Normal 6 2 9 2 2 6" xfId="32993" xr:uid="{00000000-0005-0000-0000-000024760000}"/>
    <cellStyle name="Normal 6 2 9 2 2 7" xfId="17759" xr:uid="{00000000-0005-0000-0000-000025760000}"/>
    <cellStyle name="Normal 6 2 9 2 3" xfId="3452" xr:uid="{00000000-0005-0000-0000-000026760000}"/>
    <cellStyle name="Normal 6 2 9 2 3 2" xfId="13526" xr:uid="{00000000-0005-0000-0000-000027760000}"/>
    <cellStyle name="Normal 6 2 9 2 3 2 2" xfId="43857" xr:uid="{00000000-0005-0000-0000-000028760000}"/>
    <cellStyle name="Normal 6 2 9 2 3 2 3" xfId="28624" xr:uid="{00000000-0005-0000-0000-000029760000}"/>
    <cellStyle name="Normal 6 2 9 2 3 3" xfId="8506" xr:uid="{00000000-0005-0000-0000-00002A760000}"/>
    <cellStyle name="Normal 6 2 9 2 3 3 2" xfId="38840" xr:uid="{00000000-0005-0000-0000-00002B760000}"/>
    <cellStyle name="Normal 6 2 9 2 3 3 3" xfId="23607" xr:uid="{00000000-0005-0000-0000-00002C760000}"/>
    <cellStyle name="Normal 6 2 9 2 3 4" xfId="33827" xr:uid="{00000000-0005-0000-0000-00002D760000}"/>
    <cellStyle name="Normal 6 2 9 2 3 5" xfId="18594" xr:uid="{00000000-0005-0000-0000-00002E760000}"/>
    <cellStyle name="Normal 6 2 9 2 4" xfId="5145" xr:uid="{00000000-0005-0000-0000-00002F760000}"/>
    <cellStyle name="Normal 6 2 9 2 4 2" xfId="15197" xr:uid="{00000000-0005-0000-0000-000030760000}"/>
    <cellStyle name="Normal 6 2 9 2 4 2 2" xfId="45528" xr:uid="{00000000-0005-0000-0000-000031760000}"/>
    <cellStyle name="Normal 6 2 9 2 4 2 3" xfId="30295" xr:uid="{00000000-0005-0000-0000-000032760000}"/>
    <cellStyle name="Normal 6 2 9 2 4 3" xfId="10177" xr:uid="{00000000-0005-0000-0000-000033760000}"/>
    <cellStyle name="Normal 6 2 9 2 4 3 2" xfId="40511" xr:uid="{00000000-0005-0000-0000-000034760000}"/>
    <cellStyle name="Normal 6 2 9 2 4 3 3" xfId="25278" xr:uid="{00000000-0005-0000-0000-000035760000}"/>
    <cellStyle name="Normal 6 2 9 2 4 4" xfId="35498" xr:uid="{00000000-0005-0000-0000-000036760000}"/>
    <cellStyle name="Normal 6 2 9 2 4 5" xfId="20265" xr:uid="{00000000-0005-0000-0000-000037760000}"/>
    <cellStyle name="Normal 6 2 9 2 5" xfId="11855" xr:uid="{00000000-0005-0000-0000-000038760000}"/>
    <cellStyle name="Normal 6 2 9 2 5 2" xfId="42186" xr:uid="{00000000-0005-0000-0000-000039760000}"/>
    <cellStyle name="Normal 6 2 9 2 5 3" xfId="26953" xr:uid="{00000000-0005-0000-0000-00003A760000}"/>
    <cellStyle name="Normal 6 2 9 2 6" xfId="6834" xr:uid="{00000000-0005-0000-0000-00003B760000}"/>
    <cellStyle name="Normal 6 2 9 2 6 2" xfId="37169" xr:uid="{00000000-0005-0000-0000-00003C760000}"/>
    <cellStyle name="Normal 6 2 9 2 6 3" xfId="21936" xr:uid="{00000000-0005-0000-0000-00003D760000}"/>
    <cellStyle name="Normal 6 2 9 2 7" xfId="32157" xr:uid="{00000000-0005-0000-0000-00003E760000}"/>
    <cellStyle name="Normal 6 2 9 2 8" xfId="16923" xr:uid="{00000000-0005-0000-0000-00003F760000}"/>
    <cellStyle name="Normal 6 2 9 3" xfId="2181" xr:uid="{00000000-0005-0000-0000-000040760000}"/>
    <cellStyle name="Normal 6 2 9 3 2" xfId="3871" xr:uid="{00000000-0005-0000-0000-000041760000}"/>
    <cellStyle name="Normal 6 2 9 3 2 2" xfId="13944" xr:uid="{00000000-0005-0000-0000-000042760000}"/>
    <cellStyle name="Normal 6 2 9 3 2 2 2" xfId="44275" xr:uid="{00000000-0005-0000-0000-000043760000}"/>
    <cellStyle name="Normal 6 2 9 3 2 2 3" xfId="29042" xr:uid="{00000000-0005-0000-0000-000044760000}"/>
    <cellStyle name="Normal 6 2 9 3 2 3" xfId="8924" xr:uid="{00000000-0005-0000-0000-000045760000}"/>
    <cellStyle name="Normal 6 2 9 3 2 3 2" xfId="39258" xr:uid="{00000000-0005-0000-0000-000046760000}"/>
    <cellStyle name="Normal 6 2 9 3 2 3 3" xfId="24025" xr:uid="{00000000-0005-0000-0000-000047760000}"/>
    <cellStyle name="Normal 6 2 9 3 2 4" xfId="34245" xr:uid="{00000000-0005-0000-0000-000048760000}"/>
    <cellStyle name="Normal 6 2 9 3 2 5" xfId="19012" xr:uid="{00000000-0005-0000-0000-000049760000}"/>
    <cellStyle name="Normal 6 2 9 3 3" xfId="5563" xr:uid="{00000000-0005-0000-0000-00004A760000}"/>
    <cellStyle name="Normal 6 2 9 3 3 2" xfId="15615" xr:uid="{00000000-0005-0000-0000-00004B760000}"/>
    <cellStyle name="Normal 6 2 9 3 3 2 2" xfId="45946" xr:uid="{00000000-0005-0000-0000-00004C760000}"/>
    <cellStyle name="Normal 6 2 9 3 3 2 3" xfId="30713" xr:uid="{00000000-0005-0000-0000-00004D760000}"/>
    <cellStyle name="Normal 6 2 9 3 3 3" xfId="10595" xr:uid="{00000000-0005-0000-0000-00004E760000}"/>
    <cellStyle name="Normal 6 2 9 3 3 3 2" xfId="40929" xr:uid="{00000000-0005-0000-0000-00004F760000}"/>
    <cellStyle name="Normal 6 2 9 3 3 3 3" xfId="25696" xr:uid="{00000000-0005-0000-0000-000050760000}"/>
    <cellStyle name="Normal 6 2 9 3 3 4" xfId="35916" xr:uid="{00000000-0005-0000-0000-000051760000}"/>
    <cellStyle name="Normal 6 2 9 3 3 5" xfId="20683" xr:uid="{00000000-0005-0000-0000-000052760000}"/>
    <cellStyle name="Normal 6 2 9 3 4" xfId="12273" xr:uid="{00000000-0005-0000-0000-000053760000}"/>
    <cellStyle name="Normal 6 2 9 3 4 2" xfId="42604" xr:uid="{00000000-0005-0000-0000-000054760000}"/>
    <cellStyle name="Normal 6 2 9 3 4 3" xfId="27371" xr:uid="{00000000-0005-0000-0000-000055760000}"/>
    <cellStyle name="Normal 6 2 9 3 5" xfId="7252" xr:uid="{00000000-0005-0000-0000-000056760000}"/>
    <cellStyle name="Normal 6 2 9 3 5 2" xfId="37587" xr:uid="{00000000-0005-0000-0000-000057760000}"/>
    <cellStyle name="Normal 6 2 9 3 5 3" xfId="22354" xr:uid="{00000000-0005-0000-0000-000058760000}"/>
    <cellStyle name="Normal 6 2 9 3 6" xfId="32575" xr:uid="{00000000-0005-0000-0000-000059760000}"/>
    <cellStyle name="Normal 6 2 9 3 7" xfId="17341" xr:uid="{00000000-0005-0000-0000-00005A760000}"/>
    <cellStyle name="Normal 6 2 9 4" xfId="3034" xr:uid="{00000000-0005-0000-0000-00005B760000}"/>
    <cellStyle name="Normal 6 2 9 4 2" xfId="13108" xr:uid="{00000000-0005-0000-0000-00005C760000}"/>
    <cellStyle name="Normal 6 2 9 4 2 2" xfId="43439" xr:uid="{00000000-0005-0000-0000-00005D760000}"/>
    <cellStyle name="Normal 6 2 9 4 2 3" xfId="28206" xr:uid="{00000000-0005-0000-0000-00005E760000}"/>
    <cellStyle name="Normal 6 2 9 4 3" xfId="8088" xr:uid="{00000000-0005-0000-0000-00005F760000}"/>
    <cellStyle name="Normal 6 2 9 4 3 2" xfId="38422" xr:uid="{00000000-0005-0000-0000-000060760000}"/>
    <cellStyle name="Normal 6 2 9 4 3 3" xfId="23189" xr:uid="{00000000-0005-0000-0000-000061760000}"/>
    <cellStyle name="Normal 6 2 9 4 4" xfId="33409" xr:uid="{00000000-0005-0000-0000-000062760000}"/>
    <cellStyle name="Normal 6 2 9 4 5" xfId="18176" xr:uid="{00000000-0005-0000-0000-000063760000}"/>
    <cellStyle name="Normal 6 2 9 5" xfId="4727" xr:uid="{00000000-0005-0000-0000-000064760000}"/>
    <cellStyle name="Normal 6 2 9 5 2" xfId="14779" xr:uid="{00000000-0005-0000-0000-000065760000}"/>
    <cellStyle name="Normal 6 2 9 5 2 2" xfId="45110" xr:uid="{00000000-0005-0000-0000-000066760000}"/>
    <cellStyle name="Normal 6 2 9 5 2 3" xfId="29877" xr:uid="{00000000-0005-0000-0000-000067760000}"/>
    <cellStyle name="Normal 6 2 9 5 3" xfId="9759" xr:uid="{00000000-0005-0000-0000-000068760000}"/>
    <cellStyle name="Normal 6 2 9 5 3 2" xfId="40093" xr:uid="{00000000-0005-0000-0000-000069760000}"/>
    <cellStyle name="Normal 6 2 9 5 3 3" xfId="24860" xr:uid="{00000000-0005-0000-0000-00006A760000}"/>
    <cellStyle name="Normal 6 2 9 5 4" xfId="35080" xr:uid="{00000000-0005-0000-0000-00006B760000}"/>
    <cellStyle name="Normal 6 2 9 5 5" xfId="19847" xr:uid="{00000000-0005-0000-0000-00006C760000}"/>
    <cellStyle name="Normal 6 2 9 6" xfId="11437" xr:uid="{00000000-0005-0000-0000-00006D760000}"/>
    <cellStyle name="Normal 6 2 9 6 2" xfId="41768" xr:uid="{00000000-0005-0000-0000-00006E760000}"/>
    <cellStyle name="Normal 6 2 9 6 3" xfId="26535" xr:uid="{00000000-0005-0000-0000-00006F760000}"/>
    <cellStyle name="Normal 6 2 9 7" xfId="6416" xr:uid="{00000000-0005-0000-0000-000070760000}"/>
    <cellStyle name="Normal 6 2 9 7 2" xfId="36751" xr:uid="{00000000-0005-0000-0000-000071760000}"/>
    <cellStyle name="Normal 6 2 9 7 3" xfId="21518" xr:uid="{00000000-0005-0000-0000-000072760000}"/>
    <cellStyle name="Normal 6 2 9 8" xfId="31739" xr:uid="{00000000-0005-0000-0000-000073760000}"/>
    <cellStyle name="Normal 6 2 9 9" xfId="16505" xr:uid="{00000000-0005-0000-0000-000074760000}"/>
    <cellStyle name="Normal 6 3" xfId="887" xr:uid="{00000000-0005-0000-0000-000075760000}"/>
    <cellStyle name="Normal 6 3 10" xfId="6238" xr:uid="{00000000-0005-0000-0000-000076760000}"/>
    <cellStyle name="Normal 6 3 10 2" xfId="36575" xr:uid="{00000000-0005-0000-0000-000077760000}"/>
    <cellStyle name="Normal 6 3 10 3" xfId="21342" xr:uid="{00000000-0005-0000-0000-000078760000}"/>
    <cellStyle name="Normal 6 3 11" xfId="31381" xr:uid="{00000000-0005-0000-0000-000079760000}"/>
    <cellStyle name="Normal 6 3 12" xfId="16327" xr:uid="{00000000-0005-0000-0000-00007A760000}"/>
    <cellStyle name="Normal 6 3 2" xfId="1202" xr:uid="{00000000-0005-0000-0000-00007B760000}"/>
    <cellStyle name="Normal 6 3 2 10" xfId="31390" xr:uid="{00000000-0005-0000-0000-00007C760000}"/>
    <cellStyle name="Normal 6 3 2 11" xfId="16381" xr:uid="{00000000-0005-0000-0000-00007D760000}"/>
    <cellStyle name="Normal 6 3 2 2" xfId="1310" xr:uid="{00000000-0005-0000-0000-00007E760000}"/>
    <cellStyle name="Normal 6 3 2 2 10" xfId="16485" xr:uid="{00000000-0005-0000-0000-00007F760000}"/>
    <cellStyle name="Normal 6 3 2 2 2" xfId="1527" xr:uid="{00000000-0005-0000-0000-000080760000}"/>
    <cellStyle name="Normal 6 3 2 2 2 2" xfId="1948" xr:uid="{00000000-0005-0000-0000-000081760000}"/>
    <cellStyle name="Normal 6 3 2 2 2 2 2" xfId="2787" xr:uid="{00000000-0005-0000-0000-000082760000}"/>
    <cellStyle name="Normal 6 3 2 2 2 2 2 2" xfId="4477" xr:uid="{00000000-0005-0000-0000-000083760000}"/>
    <cellStyle name="Normal 6 3 2 2 2 2 2 2 2" xfId="14550" xr:uid="{00000000-0005-0000-0000-000084760000}"/>
    <cellStyle name="Normal 6 3 2 2 2 2 2 2 2 2" xfId="44881" xr:uid="{00000000-0005-0000-0000-000085760000}"/>
    <cellStyle name="Normal 6 3 2 2 2 2 2 2 2 3" xfId="29648" xr:uid="{00000000-0005-0000-0000-000086760000}"/>
    <cellStyle name="Normal 6 3 2 2 2 2 2 2 3" xfId="9530" xr:uid="{00000000-0005-0000-0000-000087760000}"/>
    <cellStyle name="Normal 6 3 2 2 2 2 2 2 3 2" xfId="39864" xr:uid="{00000000-0005-0000-0000-000088760000}"/>
    <cellStyle name="Normal 6 3 2 2 2 2 2 2 3 3" xfId="24631" xr:uid="{00000000-0005-0000-0000-000089760000}"/>
    <cellStyle name="Normal 6 3 2 2 2 2 2 2 4" xfId="34851" xr:uid="{00000000-0005-0000-0000-00008A760000}"/>
    <cellStyle name="Normal 6 3 2 2 2 2 2 2 5" xfId="19618" xr:uid="{00000000-0005-0000-0000-00008B760000}"/>
    <cellStyle name="Normal 6 3 2 2 2 2 2 3" xfId="6169" xr:uid="{00000000-0005-0000-0000-00008C760000}"/>
    <cellStyle name="Normal 6 3 2 2 2 2 2 3 2" xfId="16221" xr:uid="{00000000-0005-0000-0000-00008D760000}"/>
    <cellStyle name="Normal 6 3 2 2 2 2 2 3 2 2" xfId="46552" xr:uid="{00000000-0005-0000-0000-00008E760000}"/>
    <cellStyle name="Normal 6 3 2 2 2 2 2 3 2 3" xfId="31319" xr:uid="{00000000-0005-0000-0000-00008F760000}"/>
    <cellStyle name="Normal 6 3 2 2 2 2 2 3 3" xfId="11201" xr:uid="{00000000-0005-0000-0000-000090760000}"/>
    <cellStyle name="Normal 6 3 2 2 2 2 2 3 3 2" xfId="41535" xr:uid="{00000000-0005-0000-0000-000091760000}"/>
    <cellStyle name="Normal 6 3 2 2 2 2 2 3 3 3" xfId="26302" xr:uid="{00000000-0005-0000-0000-000092760000}"/>
    <cellStyle name="Normal 6 3 2 2 2 2 2 3 4" xfId="36522" xr:uid="{00000000-0005-0000-0000-000093760000}"/>
    <cellStyle name="Normal 6 3 2 2 2 2 2 3 5" xfId="21289" xr:uid="{00000000-0005-0000-0000-000094760000}"/>
    <cellStyle name="Normal 6 3 2 2 2 2 2 4" xfId="12879" xr:uid="{00000000-0005-0000-0000-000095760000}"/>
    <cellStyle name="Normal 6 3 2 2 2 2 2 4 2" xfId="43210" xr:uid="{00000000-0005-0000-0000-000096760000}"/>
    <cellStyle name="Normal 6 3 2 2 2 2 2 4 3" xfId="27977" xr:uid="{00000000-0005-0000-0000-000097760000}"/>
    <cellStyle name="Normal 6 3 2 2 2 2 2 5" xfId="7858" xr:uid="{00000000-0005-0000-0000-000098760000}"/>
    <cellStyle name="Normal 6 3 2 2 2 2 2 5 2" xfId="38193" xr:uid="{00000000-0005-0000-0000-000099760000}"/>
    <cellStyle name="Normal 6 3 2 2 2 2 2 5 3" xfId="22960" xr:uid="{00000000-0005-0000-0000-00009A760000}"/>
    <cellStyle name="Normal 6 3 2 2 2 2 2 6" xfId="33181" xr:uid="{00000000-0005-0000-0000-00009B760000}"/>
    <cellStyle name="Normal 6 3 2 2 2 2 2 7" xfId="17947" xr:uid="{00000000-0005-0000-0000-00009C760000}"/>
    <cellStyle name="Normal 6 3 2 2 2 2 3" xfId="3640" xr:uid="{00000000-0005-0000-0000-00009D760000}"/>
    <cellStyle name="Normal 6 3 2 2 2 2 3 2" xfId="13714" xr:uid="{00000000-0005-0000-0000-00009E760000}"/>
    <cellStyle name="Normal 6 3 2 2 2 2 3 2 2" xfId="44045" xr:uid="{00000000-0005-0000-0000-00009F760000}"/>
    <cellStyle name="Normal 6 3 2 2 2 2 3 2 3" xfId="28812" xr:uid="{00000000-0005-0000-0000-0000A0760000}"/>
    <cellStyle name="Normal 6 3 2 2 2 2 3 3" xfId="8694" xr:uid="{00000000-0005-0000-0000-0000A1760000}"/>
    <cellStyle name="Normal 6 3 2 2 2 2 3 3 2" xfId="39028" xr:uid="{00000000-0005-0000-0000-0000A2760000}"/>
    <cellStyle name="Normal 6 3 2 2 2 2 3 3 3" xfId="23795" xr:uid="{00000000-0005-0000-0000-0000A3760000}"/>
    <cellStyle name="Normal 6 3 2 2 2 2 3 4" xfId="34015" xr:uid="{00000000-0005-0000-0000-0000A4760000}"/>
    <cellStyle name="Normal 6 3 2 2 2 2 3 5" xfId="18782" xr:uid="{00000000-0005-0000-0000-0000A5760000}"/>
    <cellStyle name="Normal 6 3 2 2 2 2 4" xfId="5333" xr:uid="{00000000-0005-0000-0000-0000A6760000}"/>
    <cellStyle name="Normal 6 3 2 2 2 2 4 2" xfId="15385" xr:uid="{00000000-0005-0000-0000-0000A7760000}"/>
    <cellStyle name="Normal 6 3 2 2 2 2 4 2 2" xfId="45716" xr:uid="{00000000-0005-0000-0000-0000A8760000}"/>
    <cellStyle name="Normal 6 3 2 2 2 2 4 2 3" xfId="30483" xr:uid="{00000000-0005-0000-0000-0000A9760000}"/>
    <cellStyle name="Normal 6 3 2 2 2 2 4 3" xfId="10365" xr:uid="{00000000-0005-0000-0000-0000AA760000}"/>
    <cellStyle name="Normal 6 3 2 2 2 2 4 3 2" xfId="40699" xr:uid="{00000000-0005-0000-0000-0000AB760000}"/>
    <cellStyle name="Normal 6 3 2 2 2 2 4 3 3" xfId="25466" xr:uid="{00000000-0005-0000-0000-0000AC760000}"/>
    <cellStyle name="Normal 6 3 2 2 2 2 4 4" xfId="35686" xr:uid="{00000000-0005-0000-0000-0000AD760000}"/>
    <cellStyle name="Normal 6 3 2 2 2 2 4 5" xfId="20453" xr:uid="{00000000-0005-0000-0000-0000AE760000}"/>
    <cellStyle name="Normal 6 3 2 2 2 2 5" xfId="12043" xr:uid="{00000000-0005-0000-0000-0000AF760000}"/>
    <cellStyle name="Normal 6 3 2 2 2 2 5 2" xfId="42374" xr:uid="{00000000-0005-0000-0000-0000B0760000}"/>
    <cellStyle name="Normal 6 3 2 2 2 2 5 3" xfId="27141" xr:uid="{00000000-0005-0000-0000-0000B1760000}"/>
    <cellStyle name="Normal 6 3 2 2 2 2 6" xfId="7022" xr:uid="{00000000-0005-0000-0000-0000B2760000}"/>
    <cellStyle name="Normal 6 3 2 2 2 2 6 2" xfId="37357" xr:uid="{00000000-0005-0000-0000-0000B3760000}"/>
    <cellStyle name="Normal 6 3 2 2 2 2 6 3" xfId="22124" xr:uid="{00000000-0005-0000-0000-0000B4760000}"/>
    <cellStyle name="Normal 6 3 2 2 2 2 7" xfId="32345" xr:uid="{00000000-0005-0000-0000-0000B5760000}"/>
    <cellStyle name="Normal 6 3 2 2 2 2 8" xfId="17111" xr:uid="{00000000-0005-0000-0000-0000B6760000}"/>
    <cellStyle name="Normal 6 3 2 2 2 3" xfId="2369" xr:uid="{00000000-0005-0000-0000-0000B7760000}"/>
    <cellStyle name="Normal 6 3 2 2 2 3 2" xfId="4059" xr:uid="{00000000-0005-0000-0000-0000B8760000}"/>
    <cellStyle name="Normal 6 3 2 2 2 3 2 2" xfId="14132" xr:uid="{00000000-0005-0000-0000-0000B9760000}"/>
    <cellStyle name="Normal 6 3 2 2 2 3 2 2 2" xfId="44463" xr:uid="{00000000-0005-0000-0000-0000BA760000}"/>
    <cellStyle name="Normal 6 3 2 2 2 3 2 2 3" xfId="29230" xr:uid="{00000000-0005-0000-0000-0000BB760000}"/>
    <cellStyle name="Normal 6 3 2 2 2 3 2 3" xfId="9112" xr:uid="{00000000-0005-0000-0000-0000BC760000}"/>
    <cellStyle name="Normal 6 3 2 2 2 3 2 3 2" xfId="39446" xr:uid="{00000000-0005-0000-0000-0000BD760000}"/>
    <cellStyle name="Normal 6 3 2 2 2 3 2 3 3" xfId="24213" xr:uid="{00000000-0005-0000-0000-0000BE760000}"/>
    <cellStyle name="Normal 6 3 2 2 2 3 2 4" xfId="34433" xr:uid="{00000000-0005-0000-0000-0000BF760000}"/>
    <cellStyle name="Normal 6 3 2 2 2 3 2 5" xfId="19200" xr:uid="{00000000-0005-0000-0000-0000C0760000}"/>
    <cellStyle name="Normal 6 3 2 2 2 3 3" xfId="5751" xr:uid="{00000000-0005-0000-0000-0000C1760000}"/>
    <cellStyle name="Normal 6 3 2 2 2 3 3 2" xfId="15803" xr:uid="{00000000-0005-0000-0000-0000C2760000}"/>
    <cellStyle name="Normal 6 3 2 2 2 3 3 2 2" xfId="46134" xr:uid="{00000000-0005-0000-0000-0000C3760000}"/>
    <cellStyle name="Normal 6 3 2 2 2 3 3 2 3" xfId="30901" xr:uid="{00000000-0005-0000-0000-0000C4760000}"/>
    <cellStyle name="Normal 6 3 2 2 2 3 3 3" xfId="10783" xr:uid="{00000000-0005-0000-0000-0000C5760000}"/>
    <cellStyle name="Normal 6 3 2 2 2 3 3 3 2" xfId="41117" xr:uid="{00000000-0005-0000-0000-0000C6760000}"/>
    <cellStyle name="Normal 6 3 2 2 2 3 3 3 3" xfId="25884" xr:uid="{00000000-0005-0000-0000-0000C7760000}"/>
    <cellStyle name="Normal 6 3 2 2 2 3 3 4" xfId="36104" xr:uid="{00000000-0005-0000-0000-0000C8760000}"/>
    <cellStyle name="Normal 6 3 2 2 2 3 3 5" xfId="20871" xr:uid="{00000000-0005-0000-0000-0000C9760000}"/>
    <cellStyle name="Normal 6 3 2 2 2 3 4" xfId="12461" xr:uid="{00000000-0005-0000-0000-0000CA760000}"/>
    <cellStyle name="Normal 6 3 2 2 2 3 4 2" xfId="42792" xr:uid="{00000000-0005-0000-0000-0000CB760000}"/>
    <cellStyle name="Normal 6 3 2 2 2 3 4 3" xfId="27559" xr:uid="{00000000-0005-0000-0000-0000CC760000}"/>
    <cellStyle name="Normal 6 3 2 2 2 3 5" xfId="7440" xr:uid="{00000000-0005-0000-0000-0000CD760000}"/>
    <cellStyle name="Normal 6 3 2 2 2 3 5 2" xfId="37775" xr:uid="{00000000-0005-0000-0000-0000CE760000}"/>
    <cellStyle name="Normal 6 3 2 2 2 3 5 3" xfId="22542" xr:uid="{00000000-0005-0000-0000-0000CF760000}"/>
    <cellStyle name="Normal 6 3 2 2 2 3 6" xfId="32763" xr:uid="{00000000-0005-0000-0000-0000D0760000}"/>
    <cellStyle name="Normal 6 3 2 2 2 3 7" xfId="17529" xr:uid="{00000000-0005-0000-0000-0000D1760000}"/>
    <cellStyle name="Normal 6 3 2 2 2 4" xfId="3222" xr:uid="{00000000-0005-0000-0000-0000D2760000}"/>
    <cellStyle name="Normal 6 3 2 2 2 4 2" xfId="13296" xr:uid="{00000000-0005-0000-0000-0000D3760000}"/>
    <cellStyle name="Normal 6 3 2 2 2 4 2 2" xfId="43627" xr:uid="{00000000-0005-0000-0000-0000D4760000}"/>
    <cellStyle name="Normal 6 3 2 2 2 4 2 3" xfId="28394" xr:uid="{00000000-0005-0000-0000-0000D5760000}"/>
    <cellStyle name="Normal 6 3 2 2 2 4 3" xfId="8276" xr:uid="{00000000-0005-0000-0000-0000D6760000}"/>
    <cellStyle name="Normal 6 3 2 2 2 4 3 2" xfId="38610" xr:uid="{00000000-0005-0000-0000-0000D7760000}"/>
    <cellStyle name="Normal 6 3 2 2 2 4 3 3" xfId="23377" xr:uid="{00000000-0005-0000-0000-0000D8760000}"/>
    <cellStyle name="Normal 6 3 2 2 2 4 4" xfId="33597" xr:uid="{00000000-0005-0000-0000-0000D9760000}"/>
    <cellStyle name="Normal 6 3 2 2 2 4 5" xfId="18364" xr:uid="{00000000-0005-0000-0000-0000DA760000}"/>
    <cellStyle name="Normal 6 3 2 2 2 5" xfId="4915" xr:uid="{00000000-0005-0000-0000-0000DB760000}"/>
    <cellStyle name="Normal 6 3 2 2 2 5 2" xfId="14967" xr:uid="{00000000-0005-0000-0000-0000DC760000}"/>
    <cellStyle name="Normal 6 3 2 2 2 5 2 2" xfId="45298" xr:uid="{00000000-0005-0000-0000-0000DD760000}"/>
    <cellStyle name="Normal 6 3 2 2 2 5 2 3" xfId="30065" xr:uid="{00000000-0005-0000-0000-0000DE760000}"/>
    <cellStyle name="Normal 6 3 2 2 2 5 3" xfId="9947" xr:uid="{00000000-0005-0000-0000-0000DF760000}"/>
    <cellStyle name="Normal 6 3 2 2 2 5 3 2" xfId="40281" xr:uid="{00000000-0005-0000-0000-0000E0760000}"/>
    <cellStyle name="Normal 6 3 2 2 2 5 3 3" xfId="25048" xr:uid="{00000000-0005-0000-0000-0000E1760000}"/>
    <cellStyle name="Normal 6 3 2 2 2 5 4" xfId="35268" xr:uid="{00000000-0005-0000-0000-0000E2760000}"/>
    <cellStyle name="Normal 6 3 2 2 2 5 5" xfId="20035" xr:uid="{00000000-0005-0000-0000-0000E3760000}"/>
    <cellStyle name="Normal 6 3 2 2 2 6" xfId="11625" xr:uid="{00000000-0005-0000-0000-0000E4760000}"/>
    <cellStyle name="Normal 6 3 2 2 2 6 2" xfId="41956" xr:uid="{00000000-0005-0000-0000-0000E5760000}"/>
    <cellStyle name="Normal 6 3 2 2 2 6 3" xfId="26723" xr:uid="{00000000-0005-0000-0000-0000E6760000}"/>
    <cellStyle name="Normal 6 3 2 2 2 7" xfId="6604" xr:uid="{00000000-0005-0000-0000-0000E7760000}"/>
    <cellStyle name="Normal 6 3 2 2 2 7 2" xfId="36939" xr:uid="{00000000-0005-0000-0000-0000E8760000}"/>
    <cellStyle name="Normal 6 3 2 2 2 7 3" xfId="21706" xr:uid="{00000000-0005-0000-0000-0000E9760000}"/>
    <cellStyle name="Normal 6 3 2 2 2 8" xfId="31927" xr:uid="{00000000-0005-0000-0000-0000EA760000}"/>
    <cellStyle name="Normal 6 3 2 2 2 9" xfId="16693" xr:uid="{00000000-0005-0000-0000-0000EB760000}"/>
    <cellStyle name="Normal 6 3 2 2 3" xfId="1740" xr:uid="{00000000-0005-0000-0000-0000EC760000}"/>
    <cellStyle name="Normal 6 3 2 2 3 2" xfId="2579" xr:uid="{00000000-0005-0000-0000-0000ED760000}"/>
    <cellStyle name="Normal 6 3 2 2 3 2 2" xfId="4269" xr:uid="{00000000-0005-0000-0000-0000EE760000}"/>
    <cellStyle name="Normal 6 3 2 2 3 2 2 2" xfId="14342" xr:uid="{00000000-0005-0000-0000-0000EF760000}"/>
    <cellStyle name="Normal 6 3 2 2 3 2 2 2 2" xfId="44673" xr:uid="{00000000-0005-0000-0000-0000F0760000}"/>
    <cellStyle name="Normal 6 3 2 2 3 2 2 2 3" xfId="29440" xr:uid="{00000000-0005-0000-0000-0000F1760000}"/>
    <cellStyle name="Normal 6 3 2 2 3 2 2 3" xfId="9322" xr:uid="{00000000-0005-0000-0000-0000F2760000}"/>
    <cellStyle name="Normal 6 3 2 2 3 2 2 3 2" xfId="39656" xr:uid="{00000000-0005-0000-0000-0000F3760000}"/>
    <cellStyle name="Normal 6 3 2 2 3 2 2 3 3" xfId="24423" xr:uid="{00000000-0005-0000-0000-0000F4760000}"/>
    <cellStyle name="Normal 6 3 2 2 3 2 2 4" xfId="34643" xr:uid="{00000000-0005-0000-0000-0000F5760000}"/>
    <cellStyle name="Normal 6 3 2 2 3 2 2 5" xfId="19410" xr:uid="{00000000-0005-0000-0000-0000F6760000}"/>
    <cellStyle name="Normal 6 3 2 2 3 2 3" xfId="5961" xr:uid="{00000000-0005-0000-0000-0000F7760000}"/>
    <cellStyle name="Normal 6 3 2 2 3 2 3 2" xfId="16013" xr:uid="{00000000-0005-0000-0000-0000F8760000}"/>
    <cellStyle name="Normal 6 3 2 2 3 2 3 2 2" xfId="46344" xr:uid="{00000000-0005-0000-0000-0000F9760000}"/>
    <cellStyle name="Normal 6 3 2 2 3 2 3 2 3" xfId="31111" xr:uid="{00000000-0005-0000-0000-0000FA760000}"/>
    <cellStyle name="Normal 6 3 2 2 3 2 3 3" xfId="10993" xr:uid="{00000000-0005-0000-0000-0000FB760000}"/>
    <cellStyle name="Normal 6 3 2 2 3 2 3 3 2" xfId="41327" xr:uid="{00000000-0005-0000-0000-0000FC760000}"/>
    <cellStyle name="Normal 6 3 2 2 3 2 3 3 3" xfId="26094" xr:uid="{00000000-0005-0000-0000-0000FD760000}"/>
    <cellStyle name="Normal 6 3 2 2 3 2 3 4" xfId="36314" xr:uid="{00000000-0005-0000-0000-0000FE760000}"/>
    <cellStyle name="Normal 6 3 2 2 3 2 3 5" xfId="21081" xr:uid="{00000000-0005-0000-0000-0000FF760000}"/>
    <cellStyle name="Normal 6 3 2 2 3 2 4" xfId="12671" xr:uid="{00000000-0005-0000-0000-000000770000}"/>
    <cellStyle name="Normal 6 3 2 2 3 2 4 2" xfId="43002" xr:uid="{00000000-0005-0000-0000-000001770000}"/>
    <cellStyle name="Normal 6 3 2 2 3 2 4 3" xfId="27769" xr:uid="{00000000-0005-0000-0000-000002770000}"/>
    <cellStyle name="Normal 6 3 2 2 3 2 5" xfId="7650" xr:uid="{00000000-0005-0000-0000-000003770000}"/>
    <cellStyle name="Normal 6 3 2 2 3 2 5 2" xfId="37985" xr:uid="{00000000-0005-0000-0000-000004770000}"/>
    <cellStyle name="Normal 6 3 2 2 3 2 5 3" xfId="22752" xr:uid="{00000000-0005-0000-0000-000005770000}"/>
    <cellStyle name="Normal 6 3 2 2 3 2 6" xfId="32973" xr:uid="{00000000-0005-0000-0000-000006770000}"/>
    <cellStyle name="Normal 6 3 2 2 3 2 7" xfId="17739" xr:uid="{00000000-0005-0000-0000-000007770000}"/>
    <cellStyle name="Normal 6 3 2 2 3 3" xfId="3432" xr:uid="{00000000-0005-0000-0000-000008770000}"/>
    <cellStyle name="Normal 6 3 2 2 3 3 2" xfId="13506" xr:uid="{00000000-0005-0000-0000-000009770000}"/>
    <cellStyle name="Normal 6 3 2 2 3 3 2 2" xfId="43837" xr:uid="{00000000-0005-0000-0000-00000A770000}"/>
    <cellStyle name="Normal 6 3 2 2 3 3 2 3" xfId="28604" xr:uid="{00000000-0005-0000-0000-00000B770000}"/>
    <cellStyle name="Normal 6 3 2 2 3 3 3" xfId="8486" xr:uid="{00000000-0005-0000-0000-00000C770000}"/>
    <cellStyle name="Normal 6 3 2 2 3 3 3 2" xfId="38820" xr:uid="{00000000-0005-0000-0000-00000D770000}"/>
    <cellStyle name="Normal 6 3 2 2 3 3 3 3" xfId="23587" xr:uid="{00000000-0005-0000-0000-00000E770000}"/>
    <cellStyle name="Normal 6 3 2 2 3 3 4" xfId="33807" xr:uid="{00000000-0005-0000-0000-00000F770000}"/>
    <cellStyle name="Normal 6 3 2 2 3 3 5" xfId="18574" xr:uid="{00000000-0005-0000-0000-000010770000}"/>
    <cellStyle name="Normal 6 3 2 2 3 4" xfId="5125" xr:uid="{00000000-0005-0000-0000-000011770000}"/>
    <cellStyle name="Normal 6 3 2 2 3 4 2" xfId="15177" xr:uid="{00000000-0005-0000-0000-000012770000}"/>
    <cellStyle name="Normal 6 3 2 2 3 4 2 2" xfId="45508" xr:uid="{00000000-0005-0000-0000-000013770000}"/>
    <cellStyle name="Normal 6 3 2 2 3 4 2 3" xfId="30275" xr:uid="{00000000-0005-0000-0000-000014770000}"/>
    <cellStyle name="Normal 6 3 2 2 3 4 3" xfId="10157" xr:uid="{00000000-0005-0000-0000-000015770000}"/>
    <cellStyle name="Normal 6 3 2 2 3 4 3 2" xfId="40491" xr:uid="{00000000-0005-0000-0000-000016770000}"/>
    <cellStyle name="Normal 6 3 2 2 3 4 3 3" xfId="25258" xr:uid="{00000000-0005-0000-0000-000017770000}"/>
    <cellStyle name="Normal 6 3 2 2 3 4 4" xfId="35478" xr:uid="{00000000-0005-0000-0000-000018770000}"/>
    <cellStyle name="Normal 6 3 2 2 3 4 5" xfId="20245" xr:uid="{00000000-0005-0000-0000-000019770000}"/>
    <cellStyle name="Normal 6 3 2 2 3 5" xfId="11835" xr:uid="{00000000-0005-0000-0000-00001A770000}"/>
    <cellStyle name="Normal 6 3 2 2 3 5 2" xfId="42166" xr:uid="{00000000-0005-0000-0000-00001B770000}"/>
    <cellStyle name="Normal 6 3 2 2 3 5 3" xfId="26933" xr:uid="{00000000-0005-0000-0000-00001C770000}"/>
    <cellStyle name="Normal 6 3 2 2 3 6" xfId="6814" xr:uid="{00000000-0005-0000-0000-00001D770000}"/>
    <cellStyle name="Normal 6 3 2 2 3 6 2" xfId="37149" xr:uid="{00000000-0005-0000-0000-00001E770000}"/>
    <cellStyle name="Normal 6 3 2 2 3 6 3" xfId="21916" xr:uid="{00000000-0005-0000-0000-00001F770000}"/>
    <cellStyle name="Normal 6 3 2 2 3 7" xfId="32137" xr:uid="{00000000-0005-0000-0000-000020770000}"/>
    <cellStyle name="Normal 6 3 2 2 3 8" xfId="16903" xr:uid="{00000000-0005-0000-0000-000021770000}"/>
    <cellStyle name="Normal 6 3 2 2 4" xfId="2161" xr:uid="{00000000-0005-0000-0000-000022770000}"/>
    <cellStyle name="Normal 6 3 2 2 4 2" xfId="3851" xr:uid="{00000000-0005-0000-0000-000023770000}"/>
    <cellStyle name="Normal 6 3 2 2 4 2 2" xfId="13924" xr:uid="{00000000-0005-0000-0000-000024770000}"/>
    <cellStyle name="Normal 6 3 2 2 4 2 2 2" xfId="44255" xr:uid="{00000000-0005-0000-0000-000025770000}"/>
    <cellStyle name="Normal 6 3 2 2 4 2 2 3" xfId="29022" xr:uid="{00000000-0005-0000-0000-000026770000}"/>
    <cellStyle name="Normal 6 3 2 2 4 2 3" xfId="8904" xr:uid="{00000000-0005-0000-0000-000027770000}"/>
    <cellStyle name="Normal 6 3 2 2 4 2 3 2" xfId="39238" xr:uid="{00000000-0005-0000-0000-000028770000}"/>
    <cellStyle name="Normal 6 3 2 2 4 2 3 3" xfId="24005" xr:uid="{00000000-0005-0000-0000-000029770000}"/>
    <cellStyle name="Normal 6 3 2 2 4 2 4" xfId="34225" xr:uid="{00000000-0005-0000-0000-00002A770000}"/>
    <cellStyle name="Normal 6 3 2 2 4 2 5" xfId="18992" xr:uid="{00000000-0005-0000-0000-00002B770000}"/>
    <cellStyle name="Normal 6 3 2 2 4 3" xfId="5543" xr:uid="{00000000-0005-0000-0000-00002C770000}"/>
    <cellStyle name="Normal 6 3 2 2 4 3 2" xfId="15595" xr:uid="{00000000-0005-0000-0000-00002D770000}"/>
    <cellStyle name="Normal 6 3 2 2 4 3 2 2" xfId="45926" xr:uid="{00000000-0005-0000-0000-00002E770000}"/>
    <cellStyle name="Normal 6 3 2 2 4 3 2 3" xfId="30693" xr:uid="{00000000-0005-0000-0000-00002F770000}"/>
    <cellStyle name="Normal 6 3 2 2 4 3 3" xfId="10575" xr:uid="{00000000-0005-0000-0000-000030770000}"/>
    <cellStyle name="Normal 6 3 2 2 4 3 3 2" xfId="40909" xr:uid="{00000000-0005-0000-0000-000031770000}"/>
    <cellStyle name="Normal 6 3 2 2 4 3 3 3" xfId="25676" xr:uid="{00000000-0005-0000-0000-000032770000}"/>
    <cellStyle name="Normal 6 3 2 2 4 3 4" xfId="35896" xr:uid="{00000000-0005-0000-0000-000033770000}"/>
    <cellStyle name="Normal 6 3 2 2 4 3 5" xfId="20663" xr:uid="{00000000-0005-0000-0000-000034770000}"/>
    <cellStyle name="Normal 6 3 2 2 4 4" xfId="12253" xr:uid="{00000000-0005-0000-0000-000035770000}"/>
    <cellStyle name="Normal 6 3 2 2 4 4 2" xfId="42584" xr:uid="{00000000-0005-0000-0000-000036770000}"/>
    <cellStyle name="Normal 6 3 2 2 4 4 3" xfId="27351" xr:uid="{00000000-0005-0000-0000-000037770000}"/>
    <cellStyle name="Normal 6 3 2 2 4 5" xfId="7232" xr:uid="{00000000-0005-0000-0000-000038770000}"/>
    <cellStyle name="Normal 6 3 2 2 4 5 2" xfId="37567" xr:uid="{00000000-0005-0000-0000-000039770000}"/>
    <cellStyle name="Normal 6 3 2 2 4 5 3" xfId="22334" xr:uid="{00000000-0005-0000-0000-00003A770000}"/>
    <cellStyle name="Normal 6 3 2 2 4 6" xfId="32555" xr:uid="{00000000-0005-0000-0000-00003B770000}"/>
    <cellStyle name="Normal 6 3 2 2 4 7" xfId="17321" xr:uid="{00000000-0005-0000-0000-00003C770000}"/>
    <cellStyle name="Normal 6 3 2 2 5" xfId="3014" xr:uid="{00000000-0005-0000-0000-00003D770000}"/>
    <cellStyle name="Normal 6 3 2 2 5 2" xfId="13088" xr:uid="{00000000-0005-0000-0000-00003E770000}"/>
    <cellStyle name="Normal 6 3 2 2 5 2 2" xfId="43419" xr:uid="{00000000-0005-0000-0000-00003F770000}"/>
    <cellStyle name="Normal 6 3 2 2 5 2 3" xfId="28186" xr:uid="{00000000-0005-0000-0000-000040770000}"/>
    <cellStyle name="Normal 6 3 2 2 5 3" xfId="8068" xr:uid="{00000000-0005-0000-0000-000041770000}"/>
    <cellStyle name="Normal 6 3 2 2 5 3 2" xfId="38402" xr:uid="{00000000-0005-0000-0000-000042770000}"/>
    <cellStyle name="Normal 6 3 2 2 5 3 3" xfId="23169" xr:uid="{00000000-0005-0000-0000-000043770000}"/>
    <cellStyle name="Normal 6 3 2 2 5 4" xfId="33389" xr:uid="{00000000-0005-0000-0000-000044770000}"/>
    <cellStyle name="Normal 6 3 2 2 5 5" xfId="18156" xr:uid="{00000000-0005-0000-0000-000045770000}"/>
    <cellStyle name="Normal 6 3 2 2 6" xfId="4707" xr:uid="{00000000-0005-0000-0000-000046770000}"/>
    <cellStyle name="Normal 6 3 2 2 6 2" xfId="14759" xr:uid="{00000000-0005-0000-0000-000047770000}"/>
    <cellStyle name="Normal 6 3 2 2 6 2 2" xfId="45090" xr:uid="{00000000-0005-0000-0000-000048770000}"/>
    <cellStyle name="Normal 6 3 2 2 6 2 3" xfId="29857" xr:uid="{00000000-0005-0000-0000-000049770000}"/>
    <cellStyle name="Normal 6 3 2 2 6 3" xfId="9739" xr:uid="{00000000-0005-0000-0000-00004A770000}"/>
    <cellStyle name="Normal 6 3 2 2 6 3 2" xfId="40073" xr:uid="{00000000-0005-0000-0000-00004B770000}"/>
    <cellStyle name="Normal 6 3 2 2 6 3 3" xfId="24840" xr:uid="{00000000-0005-0000-0000-00004C770000}"/>
    <cellStyle name="Normal 6 3 2 2 6 4" xfId="35060" xr:uid="{00000000-0005-0000-0000-00004D770000}"/>
    <cellStyle name="Normal 6 3 2 2 6 5" xfId="19827" xr:uid="{00000000-0005-0000-0000-00004E770000}"/>
    <cellStyle name="Normal 6 3 2 2 7" xfId="11417" xr:uid="{00000000-0005-0000-0000-00004F770000}"/>
    <cellStyle name="Normal 6 3 2 2 7 2" xfId="41748" xr:uid="{00000000-0005-0000-0000-000050770000}"/>
    <cellStyle name="Normal 6 3 2 2 7 3" xfId="26515" xr:uid="{00000000-0005-0000-0000-000051770000}"/>
    <cellStyle name="Normal 6 3 2 2 8" xfId="6396" xr:uid="{00000000-0005-0000-0000-000052770000}"/>
    <cellStyle name="Normal 6 3 2 2 8 2" xfId="36731" xr:uid="{00000000-0005-0000-0000-000053770000}"/>
    <cellStyle name="Normal 6 3 2 2 8 3" xfId="21498" xr:uid="{00000000-0005-0000-0000-000054770000}"/>
    <cellStyle name="Normal 6 3 2 2 9" xfId="31719" xr:uid="{00000000-0005-0000-0000-000055770000}"/>
    <cellStyle name="Normal 6 3 2 3" xfId="1423" xr:uid="{00000000-0005-0000-0000-000056770000}"/>
    <cellStyle name="Normal 6 3 2 3 2" xfId="1844" xr:uid="{00000000-0005-0000-0000-000057770000}"/>
    <cellStyle name="Normal 6 3 2 3 2 2" xfId="2683" xr:uid="{00000000-0005-0000-0000-000058770000}"/>
    <cellStyle name="Normal 6 3 2 3 2 2 2" xfId="4373" xr:uid="{00000000-0005-0000-0000-000059770000}"/>
    <cellStyle name="Normal 6 3 2 3 2 2 2 2" xfId="14446" xr:uid="{00000000-0005-0000-0000-00005A770000}"/>
    <cellStyle name="Normal 6 3 2 3 2 2 2 2 2" xfId="44777" xr:uid="{00000000-0005-0000-0000-00005B770000}"/>
    <cellStyle name="Normal 6 3 2 3 2 2 2 2 3" xfId="29544" xr:uid="{00000000-0005-0000-0000-00005C770000}"/>
    <cellStyle name="Normal 6 3 2 3 2 2 2 3" xfId="9426" xr:uid="{00000000-0005-0000-0000-00005D770000}"/>
    <cellStyle name="Normal 6 3 2 3 2 2 2 3 2" xfId="39760" xr:uid="{00000000-0005-0000-0000-00005E770000}"/>
    <cellStyle name="Normal 6 3 2 3 2 2 2 3 3" xfId="24527" xr:uid="{00000000-0005-0000-0000-00005F770000}"/>
    <cellStyle name="Normal 6 3 2 3 2 2 2 4" xfId="34747" xr:uid="{00000000-0005-0000-0000-000060770000}"/>
    <cellStyle name="Normal 6 3 2 3 2 2 2 5" xfId="19514" xr:uid="{00000000-0005-0000-0000-000061770000}"/>
    <cellStyle name="Normal 6 3 2 3 2 2 3" xfId="6065" xr:uid="{00000000-0005-0000-0000-000062770000}"/>
    <cellStyle name="Normal 6 3 2 3 2 2 3 2" xfId="16117" xr:uid="{00000000-0005-0000-0000-000063770000}"/>
    <cellStyle name="Normal 6 3 2 3 2 2 3 2 2" xfId="46448" xr:uid="{00000000-0005-0000-0000-000064770000}"/>
    <cellStyle name="Normal 6 3 2 3 2 2 3 2 3" xfId="31215" xr:uid="{00000000-0005-0000-0000-000065770000}"/>
    <cellStyle name="Normal 6 3 2 3 2 2 3 3" xfId="11097" xr:uid="{00000000-0005-0000-0000-000066770000}"/>
    <cellStyle name="Normal 6 3 2 3 2 2 3 3 2" xfId="41431" xr:uid="{00000000-0005-0000-0000-000067770000}"/>
    <cellStyle name="Normal 6 3 2 3 2 2 3 3 3" xfId="26198" xr:uid="{00000000-0005-0000-0000-000068770000}"/>
    <cellStyle name="Normal 6 3 2 3 2 2 3 4" xfId="36418" xr:uid="{00000000-0005-0000-0000-000069770000}"/>
    <cellStyle name="Normal 6 3 2 3 2 2 3 5" xfId="21185" xr:uid="{00000000-0005-0000-0000-00006A770000}"/>
    <cellStyle name="Normal 6 3 2 3 2 2 4" xfId="12775" xr:uid="{00000000-0005-0000-0000-00006B770000}"/>
    <cellStyle name="Normal 6 3 2 3 2 2 4 2" xfId="43106" xr:uid="{00000000-0005-0000-0000-00006C770000}"/>
    <cellStyle name="Normal 6 3 2 3 2 2 4 3" xfId="27873" xr:uid="{00000000-0005-0000-0000-00006D770000}"/>
    <cellStyle name="Normal 6 3 2 3 2 2 5" xfId="7754" xr:uid="{00000000-0005-0000-0000-00006E770000}"/>
    <cellStyle name="Normal 6 3 2 3 2 2 5 2" xfId="38089" xr:uid="{00000000-0005-0000-0000-00006F770000}"/>
    <cellStyle name="Normal 6 3 2 3 2 2 5 3" xfId="22856" xr:uid="{00000000-0005-0000-0000-000070770000}"/>
    <cellStyle name="Normal 6 3 2 3 2 2 6" xfId="33077" xr:uid="{00000000-0005-0000-0000-000071770000}"/>
    <cellStyle name="Normal 6 3 2 3 2 2 7" xfId="17843" xr:uid="{00000000-0005-0000-0000-000072770000}"/>
    <cellStyle name="Normal 6 3 2 3 2 3" xfId="3536" xr:uid="{00000000-0005-0000-0000-000073770000}"/>
    <cellStyle name="Normal 6 3 2 3 2 3 2" xfId="13610" xr:uid="{00000000-0005-0000-0000-000074770000}"/>
    <cellStyle name="Normal 6 3 2 3 2 3 2 2" xfId="43941" xr:uid="{00000000-0005-0000-0000-000075770000}"/>
    <cellStyle name="Normal 6 3 2 3 2 3 2 3" xfId="28708" xr:uid="{00000000-0005-0000-0000-000076770000}"/>
    <cellStyle name="Normal 6 3 2 3 2 3 3" xfId="8590" xr:uid="{00000000-0005-0000-0000-000077770000}"/>
    <cellStyle name="Normal 6 3 2 3 2 3 3 2" xfId="38924" xr:uid="{00000000-0005-0000-0000-000078770000}"/>
    <cellStyle name="Normal 6 3 2 3 2 3 3 3" xfId="23691" xr:uid="{00000000-0005-0000-0000-000079770000}"/>
    <cellStyle name="Normal 6 3 2 3 2 3 4" xfId="33911" xr:uid="{00000000-0005-0000-0000-00007A770000}"/>
    <cellStyle name="Normal 6 3 2 3 2 3 5" xfId="18678" xr:uid="{00000000-0005-0000-0000-00007B770000}"/>
    <cellStyle name="Normal 6 3 2 3 2 4" xfId="5229" xr:uid="{00000000-0005-0000-0000-00007C770000}"/>
    <cellStyle name="Normal 6 3 2 3 2 4 2" xfId="15281" xr:uid="{00000000-0005-0000-0000-00007D770000}"/>
    <cellStyle name="Normal 6 3 2 3 2 4 2 2" xfId="45612" xr:uid="{00000000-0005-0000-0000-00007E770000}"/>
    <cellStyle name="Normal 6 3 2 3 2 4 2 3" xfId="30379" xr:uid="{00000000-0005-0000-0000-00007F770000}"/>
    <cellStyle name="Normal 6 3 2 3 2 4 3" xfId="10261" xr:uid="{00000000-0005-0000-0000-000080770000}"/>
    <cellStyle name="Normal 6 3 2 3 2 4 3 2" xfId="40595" xr:uid="{00000000-0005-0000-0000-000081770000}"/>
    <cellStyle name="Normal 6 3 2 3 2 4 3 3" xfId="25362" xr:uid="{00000000-0005-0000-0000-000082770000}"/>
    <cellStyle name="Normal 6 3 2 3 2 4 4" xfId="35582" xr:uid="{00000000-0005-0000-0000-000083770000}"/>
    <cellStyle name="Normal 6 3 2 3 2 4 5" xfId="20349" xr:uid="{00000000-0005-0000-0000-000084770000}"/>
    <cellStyle name="Normal 6 3 2 3 2 5" xfId="11939" xr:uid="{00000000-0005-0000-0000-000085770000}"/>
    <cellStyle name="Normal 6 3 2 3 2 5 2" xfId="42270" xr:uid="{00000000-0005-0000-0000-000086770000}"/>
    <cellStyle name="Normal 6 3 2 3 2 5 3" xfId="27037" xr:uid="{00000000-0005-0000-0000-000087770000}"/>
    <cellStyle name="Normal 6 3 2 3 2 6" xfId="6918" xr:uid="{00000000-0005-0000-0000-000088770000}"/>
    <cellStyle name="Normal 6 3 2 3 2 6 2" xfId="37253" xr:uid="{00000000-0005-0000-0000-000089770000}"/>
    <cellStyle name="Normal 6 3 2 3 2 6 3" xfId="22020" xr:uid="{00000000-0005-0000-0000-00008A770000}"/>
    <cellStyle name="Normal 6 3 2 3 2 7" xfId="32241" xr:uid="{00000000-0005-0000-0000-00008B770000}"/>
    <cellStyle name="Normal 6 3 2 3 2 8" xfId="17007" xr:uid="{00000000-0005-0000-0000-00008C770000}"/>
    <cellStyle name="Normal 6 3 2 3 3" xfId="2265" xr:uid="{00000000-0005-0000-0000-00008D770000}"/>
    <cellStyle name="Normal 6 3 2 3 3 2" xfId="3955" xr:uid="{00000000-0005-0000-0000-00008E770000}"/>
    <cellStyle name="Normal 6 3 2 3 3 2 2" xfId="14028" xr:uid="{00000000-0005-0000-0000-00008F770000}"/>
    <cellStyle name="Normal 6 3 2 3 3 2 2 2" xfId="44359" xr:uid="{00000000-0005-0000-0000-000090770000}"/>
    <cellStyle name="Normal 6 3 2 3 3 2 2 3" xfId="29126" xr:uid="{00000000-0005-0000-0000-000091770000}"/>
    <cellStyle name="Normal 6 3 2 3 3 2 3" xfId="9008" xr:uid="{00000000-0005-0000-0000-000092770000}"/>
    <cellStyle name="Normal 6 3 2 3 3 2 3 2" xfId="39342" xr:uid="{00000000-0005-0000-0000-000093770000}"/>
    <cellStyle name="Normal 6 3 2 3 3 2 3 3" xfId="24109" xr:uid="{00000000-0005-0000-0000-000094770000}"/>
    <cellStyle name="Normal 6 3 2 3 3 2 4" xfId="34329" xr:uid="{00000000-0005-0000-0000-000095770000}"/>
    <cellStyle name="Normal 6 3 2 3 3 2 5" xfId="19096" xr:uid="{00000000-0005-0000-0000-000096770000}"/>
    <cellStyle name="Normal 6 3 2 3 3 3" xfId="5647" xr:uid="{00000000-0005-0000-0000-000097770000}"/>
    <cellStyle name="Normal 6 3 2 3 3 3 2" xfId="15699" xr:uid="{00000000-0005-0000-0000-000098770000}"/>
    <cellStyle name="Normal 6 3 2 3 3 3 2 2" xfId="46030" xr:uid="{00000000-0005-0000-0000-000099770000}"/>
    <cellStyle name="Normal 6 3 2 3 3 3 2 3" xfId="30797" xr:uid="{00000000-0005-0000-0000-00009A770000}"/>
    <cellStyle name="Normal 6 3 2 3 3 3 3" xfId="10679" xr:uid="{00000000-0005-0000-0000-00009B770000}"/>
    <cellStyle name="Normal 6 3 2 3 3 3 3 2" xfId="41013" xr:uid="{00000000-0005-0000-0000-00009C770000}"/>
    <cellStyle name="Normal 6 3 2 3 3 3 3 3" xfId="25780" xr:uid="{00000000-0005-0000-0000-00009D770000}"/>
    <cellStyle name="Normal 6 3 2 3 3 3 4" xfId="36000" xr:uid="{00000000-0005-0000-0000-00009E770000}"/>
    <cellStyle name="Normal 6 3 2 3 3 3 5" xfId="20767" xr:uid="{00000000-0005-0000-0000-00009F770000}"/>
    <cellStyle name="Normal 6 3 2 3 3 4" xfId="12357" xr:uid="{00000000-0005-0000-0000-0000A0770000}"/>
    <cellStyle name="Normal 6 3 2 3 3 4 2" xfId="42688" xr:uid="{00000000-0005-0000-0000-0000A1770000}"/>
    <cellStyle name="Normal 6 3 2 3 3 4 3" xfId="27455" xr:uid="{00000000-0005-0000-0000-0000A2770000}"/>
    <cellStyle name="Normal 6 3 2 3 3 5" xfId="7336" xr:uid="{00000000-0005-0000-0000-0000A3770000}"/>
    <cellStyle name="Normal 6 3 2 3 3 5 2" xfId="37671" xr:uid="{00000000-0005-0000-0000-0000A4770000}"/>
    <cellStyle name="Normal 6 3 2 3 3 5 3" xfId="22438" xr:uid="{00000000-0005-0000-0000-0000A5770000}"/>
    <cellStyle name="Normal 6 3 2 3 3 6" xfId="32659" xr:uid="{00000000-0005-0000-0000-0000A6770000}"/>
    <cellStyle name="Normal 6 3 2 3 3 7" xfId="17425" xr:uid="{00000000-0005-0000-0000-0000A7770000}"/>
    <cellStyle name="Normal 6 3 2 3 4" xfId="3118" xr:uid="{00000000-0005-0000-0000-0000A8770000}"/>
    <cellStyle name="Normal 6 3 2 3 4 2" xfId="13192" xr:uid="{00000000-0005-0000-0000-0000A9770000}"/>
    <cellStyle name="Normal 6 3 2 3 4 2 2" xfId="43523" xr:uid="{00000000-0005-0000-0000-0000AA770000}"/>
    <cellStyle name="Normal 6 3 2 3 4 2 3" xfId="28290" xr:uid="{00000000-0005-0000-0000-0000AB770000}"/>
    <cellStyle name="Normal 6 3 2 3 4 3" xfId="8172" xr:uid="{00000000-0005-0000-0000-0000AC770000}"/>
    <cellStyle name="Normal 6 3 2 3 4 3 2" xfId="38506" xr:uid="{00000000-0005-0000-0000-0000AD770000}"/>
    <cellStyle name="Normal 6 3 2 3 4 3 3" xfId="23273" xr:uid="{00000000-0005-0000-0000-0000AE770000}"/>
    <cellStyle name="Normal 6 3 2 3 4 4" xfId="33493" xr:uid="{00000000-0005-0000-0000-0000AF770000}"/>
    <cellStyle name="Normal 6 3 2 3 4 5" xfId="18260" xr:uid="{00000000-0005-0000-0000-0000B0770000}"/>
    <cellStyle name="Normal 6 3 2 3 5" xfId="4811" xr:uid="{00000000-0005-0000-0000-0000B1770000}"/>
    <cellStyle name="Normal 6 3 2 3 5 2" xfId="14863" xr:uid="{00000000-0005-0000-0000-0000B2770000}"/>
    <cellStyle name="Normal 6 3 2 3 5 2 2" xfId="45194" xr:uid="{00000000-0005-0000-0000-0000B3770000}"/>
    <cellStyle name="Normal 6 3 2 3 5 2 3" xfId="29961" xr:uid="{00000000-0005-0000-0000-0000B4770000}"/>
    <cellStyle name="Normal 6 3 2 3 5 3" xfId="9843" xr:uid="{00000000-0005-0000-0000-0000B5770000}"/>
    <cellStyle name="Normal 6 3 2 3 5 3 2" xfId="40177" xr:uid="{00000000-0005-0000-0000-0000B6770000}"/>
    <cellStyle name="Normal 6 3 2 3 5 3 3" xfId="24944" xr:uid="{00000000-0005-0000-0000-0000B7770000}"/>
    <cellStyle name="Normal 6 3 2 3 5 4" xfId="35164" xr:uid="{00000000-0005-0000-0000-0000B8770000}"/>
    <cellStyle name="Normal 6 3 2 3 5 5" xfId="19931" xr:uid="{00000000-0005-0000-0000-0000B9770000}"/>
    <cellStyle name="Normal 6 3 2 3 6" xfId="11521" xr:uid="{00000000-0005-0000-0000-0000BA770000}"/>
    <cellStyle name="Normal 6 3 2 3 6 2" xfId="41852" xr:uid="{00000000-0005-0000-0000-0000BB770000}"/>
    <cellStyle name="Normal 6 3 2 3 6 3" xfId="26619" xr:uid="{00000000-0005-0000-0000-0000BC770000}"/>
    <cellStyle name="Normal 6 3 2 3 7" xfId="6500" xr:uid="{00000000-0005-0000-0000-0000BD770000}"/>
    <cellStyle name="Normal 6 3 2 3 7 2" xfId="36835" xr:uid="{00000000-0005-0000-0000-0000BE770000}"/>
    <cellStyle name="Normal 6 3 2 3 7 3" xfId="21602" xr:uid="{00000000-0005-0000-0000-0000BF770000}"/>
    <cellStyle name="Normal 6 3 2 3 8" xfId="31823" xr:uid="{00000000-0005-0000-0000-0000C0770000}"/>
    <cellStyle name="Normal 6 3 2 3 9" xfId="16589" xr:uid="{00000000-0005-0000-0000-0000C1770000}"/>
    <cellStyle name="Normal 6 3 2 4" xfId="1636" xr:uid="{00000000-0005-0000-0000-0000C2770000}"/>
    <cellStyle name="Normal 6 3 2 4 2" xfId="2475" xr:uid="{00000000-0005-0000-0000-0000C3770000}"/>
    <cellStyle name="Normal 6 3 2 4 2 2" xfId="4165" xr:uid="{00000000-0005-0000-0000-0000C4770000}"/>
    <cellStyle name="Normal 6 3 2 4 2 2 2" xfId="14238" xr:uid="{00000000-0005-0000-0000-0000C5770000}"/>
    <cellStyle name="Normal 6 3 2 4 2 2 2 2" xfId="44569" xr:uid="{00000000-0005-0000-0000-0000C6770000}"/>
    <cellStyle name="Normal 6 3 2 4 2 2 2 3" xfId="29336" xr:uid="{00000000-0005-0000-0000-0000C7770000}"/>
    <cellStyle name="Normal 6 3 2 4 2 2 3" xfId="9218" xr:uid="{00000000-0005-0000-0000-0000C8770000}"/>
    <cellStyle name="Normal 6 3 2 4 2 2 3 2" xfId="39552" xr:uid="{00000000-0005-0000-0000-0000C9770000}"/>
    <cellStyle name="Normal 6 3 2 4 2 2 3 3" xfId="24319" xr:uid="{00000000-0005-0000-0000-0000CA770000}"/>
    <cellStyle name="Normal 6 3 2 4 2 2 4" xfId="34539" xr:uid="{00000000-0005-0000-0000-0000CB770000}"/>
    <cellStyle name="Normal 6 3 2 4 2 2 5" xfId="19306" xr:uid="{00000000-0005-0000-0000-0000CC770000}"/>
    <cellStyle name="Normal 6 3 2 4 2 3" xfId="5857" xr:uid="{00000000-0005-0000-0000-0000CD770000}"/>
    <cellStyle name="Normal 6 3 2 4 2 3 2" xfId="15909" xr:uid="{00000000-0005-0000-0000-0000CE770000}"/>
    <cellStyle name="Normal 6 3 2 4 2 3 2 2" xfId="46240" xr:uid="{00000000-0005-0000-0000-0000CF770000}"/>
    <cellStyle name="Normal 6 3 2 4 2 3 2 3" xfId="31007" xr:uid="{00000000-0005-0000-0000-0000D0770000}"/>
    <cellStyle name="Normal 6 3 2 4 2 3 3" xfId="10889" xr:uid="{00000000-0005-0000-0000-0000D1770000}"/>
    <cellStyle name="Normal 6 3 2 4 2 3 3 2" xfId="41223" xr:uid="{00000000-0005-0000-0000-0000D2770000}"/>
    <cellStyle name="Normal 6 3 2 4 2 3 3 3" xfId="25990" xr:uid="{00000000-0005-0000-0000-0000D3770000}"/>
    <cellStyle name="Normal 6 3 2 4 2 3 4" xfId="36210" xr:uid="{00000000-0005-0000-0000-0000D4770000}"/>
    <cellStyle name="Normal 6 3 2 4 2 3 5" xfId="20977" xr:uid="{00000000-0005-0000-0000-0000D5770000}"/>
    <cellStyle name="Normal 6 3 2 4 2 4" xfId="12567" xr:uid="{00000000-0005-0000-0000-0000D6770000}"/>
    <cellStyle name="Normal 6 3 2 4 2 4 2" xfId="42898" xr:uid="{00000000-0005-0000-0000-0000D7770000}"/>
    <cellStyle name="Normal 6 3 2 4 2 4 3" xfId="27665" xr:uid="{00000000-0005-0000-0000-0000D8770000}"/>
    <cellStyle name="Normal 6 3 2 4 2 5" xfId="7546" xr:uid="{00000000-0005-0000-0000-0000D9770000}"/>
    <cellStyle name="Normal 6 3 2 4 2 5 2" xfId="37881" xr:uid="{00000000-0005-0000-0000-0000DA770000}"/>
    <cellStyle name="Normal 6 3 2 4 2 5 3" xfId="22648" xr:uid="{00000000-0005-0000-0000-0000DB770000}"/>
    <cellStyle name="Normal 6 3 2 4 2 6" xfId="32869" xr:uid="{00000000-0005-0000-0000-0000DC770000}"/>
    <cellStyle name="Normal 6 3 2 4 2 7" xfId="17635" xr:uid="{00000000-0005-0000-0000-0000DD770000}"/>
    <cellStyle name="Normal 6 3 2 4 3" xfId="3328" xr:uid="{00000000-0005-0000-0000-0000DE770000}"/>
    <cellStyle name="Normal 6 3 2 4 3 2" xfId="13402" xr:uid="{00000000-0005-0000-0000-0000DF770000}"/>
    <cellStyle name="Normal 6 3 2 4 3 2 2" xfId="43733" xr:uid="{00000000-0005-0000-0000-0000E0770000}"/>
    <cellStyle name="Normal 6 3 2 4 3 2 3" xfId="28500" xr:uid="{00000000-0005-0000-0000-0000E1770000}"/>
    <cellStyle name="Normal 6 3 2 4 3 3" xfId="8382" xr:uid="{00000000-0005-0000-0000-0000E2770000}"/>
    <cellStyle name="Normal 6 3 2 4 3 3 2" xfId="38716" xr:uid="{00000000-0005-0000-0000-0000E3770000}"/>
    <cellStyle name="Normal 6 3 2 4 3 3 3" xfId="23483" xr:uid="{00000000-0005-0000-0000-0000E4770000}"/>
    <cellStyle name="Normal 6 3 2 4 3 4" xfId="33703" xr:uid="{00000000-0005-0000-0000-0000E5770000}"/>
    <cellStyle name="Normal 6 3 2 4 3 5" xfId="18470" xr:uid="{00000000-0005-0000-0000-0000E6770000}"/>
    <cellStyle name="Normal 6 3 2 4 4" xfId="5021" xr:uid="{00000000-0005-0000-0000-0000E7770000}"/>
    <cellStyle name="Normal 6 3 2 4 4 2" xfId="15073" xr:uid="{00000000-0005-0000-0000-0000E8770000}"/>
    <cellStyle name="Normal 6 3 2 4 4 2 2" xfId="45404" xr:uid="{00000000-0005-0000-0000-0000E9770000}"/>
    <cellStyle name="Normal 6 3 2 4 4 2 3" xfId="30171" xr:uid="{00000000-0005-0000-0000-0000EA770000}"/>
    <cellStyle name="Normal 6 3 2 4 4 3" xfId="10053" xr:uid="{00000000-0005-0000-0000-0000EB770000}"/>
    <cellStyle name="Normal 6 3 2 4 4 3 2" xfId="40387" xr:uid="{00000000-0005-0000-0000-0000EC770000}"/>
    <cellStyle name="Normal 6 3 2 4 4 3 3" xfId="25154" xr:uid="{00000000-0005-0000-0000-0000ED770000}"/>
    <cellStyle name="Normal 6 3 2 4 4 4" xfId="35374" xr:uid="{00000000-0005-0000-0000-0000EE770000}"/>
    <cellStyle name="Normal 6 3 2 4 4 5" xfId="20141" xr:uid="{00000000-0005-0000-0000-0000EF770000}"/>
    <cellStyle name="Normal 6 3 2 4 5" xfId="11731" xr:uid="{00000000-0005-0000-0000-0000F0770000}"/>
    <cellStyle name="Normal 6 3 2 4 5 2" xfId="42062" xr:uid="{00000000-0005-0000-0000-0000F1770000}"/>
    <cellStyle name="Normal 6 3 2 4 5 3" xfId="26829" xr:uid="{00000000-0005-0000-0000-0000F2770000}"/>
    <cellStyle name="Normal 6 3 2 4 6" xfId="6710" xr:uid="{00000000-0005-0000-0000-0000F3770000}"/>
    <cellStyle name="Normal 6 3 2 4 6 2" xfId="37045" xr:uid="{00000000-0005-0000-0000-0000F4770000}"/>
    <cellStyle name="Normal 6 3 2 4 6 3" xfId="21812" xr:uid="{00000000-0005-0000-0000-0000F5770000}"/>
    <cellStyle name="Normal 6 3 2 4 7" xfId="32033" xr:uid="{00000000-0005-0000-0000-0000F6770000}"/>
    <cellStyle name="Normal 6 3 2 4 8" xfId="16799" xr:uid="{00000000-0005-0000-0000-0000F7770000}"/>
    <cellStyle name="Normal 6 3 2 5" xfId="2057" xr:uid="{00000000-0005-0000-0000-0000F8770000}"/>
    <cellStyle name="Normal 6 3 2 5 2" xfId="3747" xr:uid="{00000000-0005-0000-0000-0000F9770000}"/>
    <cellStyle name="Normal 6 3 2 5 2 2" xfId="13820" xr:uid="{00000000-0005-0000-0000-0000FA770000}"/>
    <cellStyle name="Normal 6 3 2 5 2 2 2" xfId="44151" xr:uid="{00000000-0005-0000-0000-0000FB770000}"/>
    <cellStyle name="Normal 6 3 2 5 2 2 3" xfId="28918" xr:uid="{00000000-0005-0000-0000-0000FC770000}"/>
    <cellStyle name="Normal 6 3 2 5 2 3" xfId="8800" xr:uid="{00000000-0005-0000-0000-0000FD770000}"/>
    <cellStyle name="Normal 6 3 2 5 2 3 2" xfId="39134" xr:uid="{00000000-0005-0000-0000-0000FE770000}"/>
    <cellStyle name="Normal 6 3 2 5 2 3 3" xfId="23901" xr:uid="{00000000-0005-0000-0000-0000FF770000}"/>
    <cellStyle name="Normal 6 3 2 5 2 4" xfId="34121" xr:uid="{00000000-0005-0000-0000-000000780000}"/>
    <cellStyle name="Normal 6 3 2 5 2 5" xfId="18888" xr:uid="{00000000-0005-0000-0000-000001780000}"/>
    <cellStyle name="Normal 6 3 2 5 3" xfId="5439" xr:uid="{00000000-0005-0000-0000-000002780000}"/>
    <cellStyle name="Normal 6 3 2 5 3 2" xfId="15491" xr:uid="{00000000-0005-0000-0000-000003780000}"/>
    <cellStyle name="Normal 6 3 2 5 3 2 2" xfId="45822" xr:uid="{00000000-0005-0000-0000-000004780000}"/>
    <cellStyle name="Normal 6 3 2 5 3 2 3" xfId="30589" xr:uid="{00000000-0005-0000-0000-000005780000}"/>
    <cellStyle name="Normal 6 3 2 5 3 3" xfId="10471" xr:uid="{00000000-0005-0000-0000-000006780000}"/>
    <cellStyle name="Normal 6 3 2 5 3 3 2" xfId="40805" xr:uid="{00000000-0005-0000-0000-000007780000}"/>
    <cellStyle name="Normal 6 3 2 5 3 3 3" xfId="25572" xr:uid="{00000000-0005-0000-0000-000008780000}"/>
    <cellStyle name="Normal 6 3 2 5 3 4" xfId="35792" xr:uid="{00000000-0005-0000-0000-000009780000}"/>
    <cellStyle name="Normal 6 3 2 5 3 5" xfId="20559" xr:uid="{00000000-0005-0000-0000-00000A780000}"/>
    <cellStyle name="Normal 6 3 2 5 4" xfId="12149" xr:uid="{00000000-0005-0000-0000-00000B780000}"/>
    <cellStyle name="Normal 6 3 2 5 4 2" xfId="42480" xr:uid="{00000000-0005-0000-0000-00000C780000}"/>
    <cellStyle name="Normal 6 3 2 5 4 3" xfId="27247" xr:uid="{00000000-0005-0000-0000-00000D780000}"/>
    <cellStyle name="Normal 6 3 2 5 5" xfId="7128" xr:uid="{00000000-0005-0000-0000-00000E780000}"/>
    <cellStyle name="Normal 6 3 2 5 5 2" xfId="37463" xr:uid="{00000000-0005-0000-0000-00000F780000}"/>
    <cellStyle name="Normal 6 3 2 5 5 3" xfId="22230" xr:uid="{00000000-0005-0000-0000-000010780000}"/>
    <cellStyle name="Normal 6 3 2 5 6" xfId="32451" xr:uid="{00000000-0005-0000-0000-000011780000}"/>
    <cellStyle name="Normal 6 3 2 5 7" xfId="17217" xr:uid="{00000000-0005-0000-0000-000012780000}"/>
    <cellStyle name="Normal 6 3 2 6" xfId="2910" xr:uid="{00000000-0005-0000-0000-000013780000}"/>
    <cellStyle name="Normal 6 3 2 6 2" xfId="12984" xr:uid="{00000000-0005-0000-0000-000014780000}"/>
    <cellStyle name="Normal 6 3 2 6 2 2" xfId="43315" xr:uid="{00000000-0005-0000-0000-000015780000}"/>
    <cellStyle name="Normal 6 3 2 6 2 3" xfId="28082" xr:uid="{00000000-0005-0000-0000-000016780000}"/>
    <cellStyle name="Normal 6 3 2 6 3" xfId="7964" xr:uid="{00000000-0005-0000-0000-000017780000}"/>
    <cellStyle name="Normal 6 3 2 6 3 2" xfId="38298" xr:uid="{00000000-0005-0000-0000-000018780000}"/>
    <cellStyle name="Normal 6 3 2 6 3 3" xfId="23065" xr:uid="{00000000-0005-0000-0000-000019780000}"/>
    <cellStyle name="Normal 6 3 2 6 4" xfId="33285" xr:uid="{00000000-0005-0000-0000-00001A780000}"/>
    <cellStyle name="Normal 6 3 2 6 5" xfId="18052" xr:uid="{00000000-0005-0000-0000-00001B780000}"/>
    <cellStyle name="Normal 6 3 2 7" xfId="4603" xr:uid="{00000000-0005-0000-0000-00001C780000}"/>
    <cellStyle name="Normal 6 3 2 7 2" xfId="14655" xr:uid="{00000000-0005-0000-0000-00001D780000}"/>
    <cellStyle name="Normal 6 3 2 7 2 2" xfId="44986" xr:uid="{00000000-0005-0000-0000-00001E780000}"/>
    <cellStyle name="Normal 6 3 2 7 2 3" xfId="29753" xr:uid="{00000000-0005-0000-0000-00001F780000}"/>
    <cellStyle name="Normal 6 3 2 7 3" xfId="9635" xr:uid="{00000000-0005-0000-0000-000020780000}"/>
    <cellStyle name="Normal 6 3 2 7 3 2" xfId="39969" xr:uid="{00000000-0005-0000-0000-000021780000}"/>
    <cellStyle name="Normal 6 3 2 7 3 3" xfId="24736" xr:uid="{00000000-0005-0000-0000-000022780000}"/>
    <cellStyle name="Normal 6 3 2 7 4" xfId="34956" xr:uid="{00000000-0005-0000-0000-000023780000}"/>
    <cellStyle name="Normal 6 3 2 7 5" xfId="19723" xr:uid="{00000000-0005-0000-0000-000024780000}"/>
    <cellStyle name="Normal 6 3 2 8" xfId="11313" xr:uid="{00000000-0005-0000-0000-000025780000}"/>
    <cellStyle name="Normal 6 3 2 8 2" xfId="41644" xr:uid="{00000000-0005-0000-0000-000026780000}"/>
    <cellStyle name="Normal 6 3 2 8 3" xfId="26411" xr:uid="{00000000-0005-0000-0000-000027780000}"/>
    <cellStyle name="Normal 6 3 2 9" xfId="6292" xr:uid="{00000000-0005-0000-0000-000028780000}"/>
    <cellStyle name="Normal 6 3 2 9 2" xfId="36627" xr:uid="{00000000-0005-0000-0000-000029780000}"/>
    <cellStyle name="Normal 6 3 2 9 3" xfId="21394" xr:uid="{00000000-0005-0000-0000-00002A780000}"/>
    <cellStyle name="Normal 6 3 3" xfId="1256" xr:uid="{00000000-0005-0000-0000-00002B780000}"/>
    <cellStyle name="Normal 6 3 3 10" xfId="16433" xr:uid="{00000000-0005-0000-0000-00002C780000}"/>
    <cellStyle name="Normal 6 3 3 2" xfId="1475" xr:uid="{00000000-0005-0000-0000-00002D780000}"/>
    <cellStyle name="Normal 6 3 3 2 2" xfId="1896" xr:uid="{00000000-0005-0000-0000-00002E780000}"/>
    <cellStyle name="Normal 6 3 3 2 2 2" xfId="2735" xr:uid="{00000000-0005-0000-0000-00002F780000}"/>
    <cellStyle name="Normal 6 3 3 2 2 2 2" xfId="4425" xr:uid="{00000000-0005-0000-0000-000030780000}"/>
    <cellStyle name="Normal 6 3 3 2 2 2 2 2" xfId="14498" xr:uid="{00000000-0005-0000-0000-000031780000}"/>
    <cellStyle name="Normal 6 3 3 2 2 2 2 2 2" xfId="44829" xr:uid="{00000000-0005-0000-0000-000032780000}"/>
    <cellStyle name="Normal 6 3 3 2 2 2 2 2 3" xfId="29596" xr:uid="{00000000-0005-0000-0000-000033780000}"/>
    <cellStyle name="Normal 6 3 3 2 2 2 2 3" xfId="9478" xr:uid="{00000000-0005-0000-0000-000034780000}"/>
    <cellStyle name="Normal 6 3 3 2 2 2 2 3 2" xfId="39812" xr:uid="{00000000-0005-0000-0000-000035780000}"/>
    <cellStyle name="Normal 6 3 3 2 2 2 2 3 3" xfId="24579" xr:uid="{00000000-0005-0000-0000-000036780000}"/>
    <cellStyle name="Normal 6 3 3 2 2 2 2 4" xfId="34799" xr:uid="{00000000-0005-0000-0000-000037780000}"/>
    <cellStyle name="Normal 6 3 3 2 2 2 2 5" xfId="19566" xr:uid="{00000000-0005-0000-0000-000038780000}"/>
    <cellStyle name="Normal 6 3 3 2 2 2 3" xfId="6117" xr:uid="{00000000-0005-0000-0000-000039780000}"/>
    <cellStyle name="Normal 6 3 3 2 2 2 3 2" xfId="16169" xr:uid="{00000000-0005-0000-0000-00003A780000}"/>
    <cellStyle name="Normal 6 3 3 2 2 2 3 2 2" xfId="46500" xr:uid="{00000000-0005-0000-0000-00003B780000}"/>
    <cellStyle name="Normal 6 3 3 2 2 2 3 2 3" xfId="31267" xr:uid="{00000000-0005-0000-0000-00003C780000}"/>
    <cellStyle name="Normal 6 3 3 2 2 2 3 3" xfId="11149" xr:uid="{00000000-0005-0000-0000-00003D780000}"/>
    <cellStyle name="Normal 6 3 3 2 2 2 3 3 2" xfId="41483" xr:uid="{00000000-0005-0000-0000-00003E780000}"/>
    <cellStyle name="Normal 6 3 3 2 2 2 3 3 3" xfId="26250" xr:uid="{00000000-0005-0000-0000-00003F780000}"/>
    <cellStyle name="Normal 6 3 3 2 2 2 3 4" xfId="36470" xr:uid="{00000000-0005-0000-0000-000040780000}"/>
    <cellStyle name="Normal 6 3 3 2 2 2 3 5" xfId="21237" xr:uid="{00000000-0005-0000-0000-000041780000}"/>
    <cellStyle name="Normal 6 3 3 2 2 2 4" xfId="12827" xr:uid="{00000000-0005-0000-0000-000042780000}"/>
    <cellStyle name="Normal 6 3 3 2 2 2 4 2" xfId="43158" xr:uid="{00000000-0005-0000-0000-000043780000}"/>
    <cellStyle name="Normal 6 3 3 2 2 2 4 3" xfId="27925" xr:uid="{00000000-0005-0000-0000-000044780000}"/>
    <cellStyle name="Normal 6 3 3 2 2 2 5" xfId="7806" xr:uid="{00000000-0005-0000-0000-000045780000}"/>
    <cellStyle name="Normal 6 3 3 2 2 2 5 2" xfId="38141" xr:uid="{00000000-0005-0000-0000-000046780000}"/>
    <cellStyle name="Normal 6 3 3 2 2 2 5 3" xfId="22908" xr:uid="{00000000-0005-0000-0000-000047780000}"/>
    <cellStyle name="Normal 6 3 3 2 2 2 6" xfId="33129" xr:uid="{00000000-0005-0000-0000-000048780000}"/>
    <cellStyle name="Normal 6 3 3 2 2 2 7" xfId="17895" xr:uid="{00000000-0005-0000-0000-000049780000}"/>
    <cellStyle name="Normal 6 3 3 2 2 3" xfId="3588" xr:uid="{00000000-0005-0000-0000-00004A780000}"/>
    <cellStyle name="Normal 6 3 3 2 2 3 2" xfId="13662" xr:uid="{00000000-0005-0000-0000-00004B780000}"/>
    <cellStyle name="Normal 6 3 3 2 2 3 2 2" xfId="43993" xr:uid="{00000000-0005-0000-0000-00004C780000}"/>
    <cellStyle name="Normal 6 3 3 2 2 3 2 3" xfId="28760" xr:uid="{00000000-0005-0000-0000-00004D780000}"/>
    <cellStyle name="Normal 6 3 3 2 2 3 3" xfId="8642" xr:uid="{00000000-0005-0000-0000-00004E780000}"/>
    <cellStyle name="Normal 6 3 3 2 2 3 3 2" xfId="38976" xr:uid="{00000000-0005-0000-0000-00004F780000}"/>
    <cellStyle name="Normal 6 3 3 2 2 3 3 3" xfId="23743" xr:uid="{00000000-0005-0000-0000-000050780000}"/>
    <cellStyle name="Normal 6 3 3 2 2 3 4" xfId="33963" xr:uid="{00000000-0005-0000-0000-000051780000}"/>
    <cellStyle name="Normal 6 3 3 2 2 3 5" xfId="18730" xr:uid="{00000000-0005-0000-0000-000052780000}"/>
    <cellStyle name="Normal 6 3 3 2 2 4" xfId="5281" xr:uid="{00000000-0005-0000-0000-000053780000}"/>
    <cellStyle name="Normal 6 3 3 2 2 4 2" xfId="15333" xr:uid="{00000000-0005-0000-0000-000054780000}"/>
    <cellStyle name="Normal 6 3 3 2 2 4 2 2" xfId="45664" xr:uid="{00000000-0005-0000-0000-000055780000}"/>
    <cellStyle name="Normal 6 3 3 2 2 4 2 3" xfId="30431" xr:uid="{00000000-0005-0000-0000-000056780000}"/>
    <cellStyle name="Normal 6 3 3 2 2 4 3" xfId="10313" xr:uid="{00000000-0005-0000-0000-000057780000}"/>
    <cellStyle name="Normal 6 3 3 2 2 4 3 2" xfId="40647" xr:uid="{00000000-0005-0000-0000-000058780000}"/>
    <cellStyle name="Normal 6 3 3 2 2 4 3 3" xfId="25414" xr:uid="{00000000-0005-0000-0000-000059780000}"/>
    <cellStyle name="Normal 6 3 3 2 2 4 4" xfId="35634" xr:uid="{00000000-0005-0000-0000-00005A780000}"/>
    <cellStyle name="Normal 6 3 3 2 2 4 5" xfId="20401" xr:uid="{00000000-0005-0000-0000-00005B780000}"/>
    <cellStyle name="Normal 6 3 3 2 2 5" xfId="11991" xr:uid="{00000000-0005-0000-0000-00005C780000}"/>
    <cellStyle name="Normal 6 3 3 2 2 5 2" xfId="42322" xr:uid="{00000000-0005-0000-0000-00005D780000}"/>
    <cellStyle name="Normal 6 3 3 2 2 5 3" xfId="27089" xr:uid="{00000000-0005-0000-0000-00005E780000}"/>
    <cellStyle name="Normal 6 3 3 2 2 6" xfId="6970" xr:uid="{00000000-0005-0000-0000-00005F780000}"/>
    <cellStyle name="Normal 6 3 3 2 2 6 2" xfId="37305" xr:uid="{00000000-0005-0000-0000-000060780000}"/>
    <cellStyle name="Normal 6 3 3 2 2 6 3" xfId="22072" xr:uid="{00000000-0005-0000-0000-000061780000}"/>
    <cellStyle name="Normal 6 3 3 2 2 7" xfId="32293" xr:uid="{00000000-0005-0000-0000-000062780000}"/>
    <cellStyle name="Normal 6 3 3 2 2 8" xfId="17059" xr:uid="{00000000-0005-0000-0000-000063780000}"/>
    <cellStyle name="Normal 6 3 3 2 3" xfId="2317" xr:uid="{00000000-0005-0000-0000-000064780000}"/>
    <cellStyle name="Normal 6 3 3 2 3 2" xfId="4007" xr:uid="{00000000-0005-0000-0000-000065780000}"/>
    <cellStyle name="Normal 6 3 3 2 3 2 2" xfId="14080" xr:uid="{00000000-0005-0000-0000-000066780000}"/>
    <cellStyle name="Normal 6 3 3 2 3 2 2 2" xfId="44411" xr:uid="{00000000-0005-0000-0000-000067780000}"/>
    <cellStyle name="Normal 6 3 3 2 3 2 2 3" xfId="29178" xr:uid="{00000000-0005-0000-0000-000068780000}"/>
    <cellStyle name="Normal 6 3 3 2 3 2 3" xfId="9060" xr:uid="{00000000-0005-0000-0000-000069780000}"/>
    <cellStyle name="Normal 6 3 3 2 3 2 3 2" xfId="39394" xr:uid="{00000000-0005-0000-0000-00006A780000}"/>
    <cellStyle name="Normal 6 3 3 2 3 2 3 3" xfId="24161" xr:uid="{00000000-0005-0000-0000-00006B780000}"/>
    <cellStyle name="Normal 6 3 3 2 3 2 4" xfId="34381" xr:uid="{00000000-0005-0000-0000-00006C780000}"/>
    <cellStyle name="Normal 6 3 3 2 3 2 5" xfId="19148" xr:uid="{00000000-0005-0000-0000-00006D780000}"/>
    <cellStyle name="Normal 6 3 3 2 3 3" xfId="5699" xr:uid="{00000000-0005-0000-0000-00006E780000}"/>
    <cellStyle name="Normal 6 3 3 2 3 3 2" xfId="15751" xr:uid="{00000000-0005-0000-0000-00006F780000}"/>
    <cellStyle name="Normal 6 3 3 2 3 3 2 2" xfId="46082" xr:uid="{00000000-0005-0000-0000-000070780000}"/>
    <cellStyle name="Normal 6 3 3 2 3 3 2 3" xfId="30849" xr:uid="{00000000-0005-0000-0000-000071780000}"/>
    <cellStyle name="Normal 6 3 3 2 3 3 3" xfId="10731" xr:uid="{00000000-0005-0000-0000-000072780000}"/>
    <cellStyle name="Normal 6 3 3 2 3 3 3 2" xfId="41065" xr:uid="{00000000-0005-0000-0000-000073780000}"/>
    <cellStyle name="Normal 6 3 3 2 3 3 3 3" xfId="25832" xr:uid="{00000000-0005-0000-0000-000074780000}"/>
    <cellStyle name="Normal 6 3 3 2 3 3 4" xfId="36052" xr:uid="{00000000-0005-0000-0000-000075780000}"/>
    <cellStyle name="Normal 6 3 3 2 3 3 5" xfId="20819" xr:uid="{00000000-0005-0000-0000-000076780000}"/>
    <cellStyle name="Normal 6 3 3 2 3 4" xfId="12409" xr:uid="{00000000-0005-0000-0000-000077780000}"/>
    <cellStyle name="Normal 6 3 3 2 3 4 2" xfId="42740" xr:uid="{00000000-0005-0000-0000-000078780000}"/>
    <cellStyle name="Normal 6 3 3 2 3 4 3" xfId="27507" xr:uid="{00000000-0005-0000-0000-000079780000}"/>
    <cellStyle name="Normal 6 3 3 2 3 5" xfId="7388" xr:uid="{00000000-0005-0000-0000-00007A780000}"/>
    <cellStyle name="Normal 6 3 3 2 3 5 2" xfId="37723" xr:uid="{00000000-0005-0000-0000-00007B780000}"/>
    <cellStyle name="Normal 6 3 3 2 3 5 3" xfId="22490" xr:uid="{00000000-0005-0000-0000-00007C780000}"/>
    <cellStyle name="Normal 6 3 3 2 3 6" xfId="32711" xr:uid="{00000000-0005-0000-0000-00007D780000}"/>
    <cellStyle name="Normal 6 3 3 2 3 7" xfId="17477" xr:uid="{00000000-0005-0000-0000-00007E780000}"/>
    <cellStyle name="Normal 6 3 3 2 4" xfId="3170" xr:uid="{00000000-0005-0000-0000-00007F780000}"/>
    <cellStyle name="Normal 6 3 3 2 4 2" xfId="13244" xr:uid="{00000000-0005-0000-0000-000080780000}"/>
    <cellStyle name="Normal 6 3 3 2 4 2 2" xfId="43575" xr:uid="{00000000-0005-0000-0000-000081780000}"/>
    <cellStyle name="Normal 6 3 3 2 4 2 3" xfId="28342" xr:uid="{00000000-0005-0000-0000-000082780000}"/>
    <cellStyle name="Normal 6 3 3 2 4 3" xfId="8224" xr:uid="{00000000-0005-0000-0000-000083780000}"/>
    <cellStyle name="Normal 6 3 3 2 4 3 2" xfId="38558" xr:uid="{00000000-0005-0000-0000-000084780000}"/>
    <cellStyle name="Normal 6 3 3 2 4 3 3" xfId="23325" xr:uid="{00000000-0005-0000-0000-000085780000}"/>
    <cellStyle name="Normal 6 3 3 2 4 4" xfId="33545" xr:uid="{00000000-0005-0000-0000-000086780000}"/>
    <cellStyle name="Normal 6 3 3 2 4 5" xfId="18312" xr:uid="{00000000-0005-0000-0000-000087780000}"/>
    <cellStyle name="Normal 6 3 3 2 5" xfId="4863" xr:uid="{00000000-0005-0000-0000-000088780000}"/>
    <cellStyle name="Normal 6 3 3 2 5 2" xfId="14915" xr:uid="{00000000-0005-0000-0000-000089780000}"/>
    <cellStyle name="Normal 6 3 3 2 5 2 2" xfId="45246" xr:uid="{00000000-0005-0000-0000-00008A780000}"/>
    <cellStyle name="Normal 6 3 3 2 5 2 3" xfId="30013" xr:uid="{00000000-0005-0000-0000-00008B780000}"/>
    <cellStyle name="Normal 6 3 3 2 5 3" xfId="9895" xr:uid="{00000000-0005-0000-0000-00008C780000}"/>
    <cellStyle name="Normal 6 3 3 2 5 3 2" xfId="40229" xr:uid="{00000000-0005-0000-0000-00008D780000}"/>
    <cellStyle name="Normal 6 3 3 2 5 3 3" xfId="24996" xr:uid="{00000000-0005-0000-0000-00008E780000}"/>
    <cellStyle name="Normal 6 3 3 2 5 4" xfId="35216" xr:uid="{00000000-0005-0000-0000-00008F780000}"/>
    <cellStyle name="Normal 6 3 3 2 5 5" xfId="19983" xr:uid="{00000000-0005-0000-0000-000090780000}"/>
    <cellStyle name="Normal 6 3 3 2 6" xfId="11573" xr:uid="{00000000-0005-0000-0000-000091780000}"/>
    <cellStyle name="Normal 6 3 3 2 6 2" xfId="41904" xr:uid="{00000000-0005-0000-0000-000092780000}"/>
    <cellStyle name="Normal 6 3 3 2 6 3" xfId="26671" xr:uid="{00000000-0005-0000-0000-000093780000}"/>
    <cellStyle name="Normal 6 3 3 2 7" xfId="6552" xr:uid="{00000000-0005-0000-0000-000094780000}"/>
    <cellStyle name="Normal 6 3 3 2 7 2" xfId="36887" xr:uid="{00000000-0005-0000-0000-000095780000}"/>
    <cellStyle name="Normal 6 3 3 2 7 3" xfId="21654" xr:uid="{00000000-0005-0000-0000-000096780000}"/>
    <cellStyle name="Normal 6 3 3 2 8" xfId="31875" xr:uid="{00000000-0005-0000-0000-000097780000}"/>
    <cellStyle name="Normal 6 3 3 2 9" xfId="16641" xr:uid="{00000000-0005-0000-0000-000098780000}"/>
    <cellStyle name="Normal 6 3 3 3" xfId="1688" xr:uid="{00000000-0005-0000-0000-000099780000}"/>
    <cellStyle name="Normal 6 3 3 3 2" xfId="2527" xr:uid="{00000000-0005-0000-0000-00009A780000}"/>
    <cellStyle name="Normal 6 3 3 3 2 2" xfId="4217" xr:uid="{00000000-0005-0000-0000-00009B780000}"/>
    <cellStyle name="Normal 6 3 3 3 2 2 2" xfId="14290" xr:uid="{00000000-0005-0000-0000-00009C780000}"/>
    <cellStyle name="Normal 6 3 3 3 2 2 2 2" xfId="44621" xr:uid="{00000000-0005-0000-0000-00009D780000}"/>
    <cellStyle name="Normal 6 3 3 3 2 2 2 3" xfId="29388" xr:uid="{00000000-0005-0000-0000-00009E780000}"/>
    <cellStyle name="Normal 6 3 3 3 2 2 3" xfId="9270" xr:uid="{00000000-0005-0000-0000-00009F780000}"/>
    <cellStyle name="Normal 6 3 3 3 2 2 3 2" xfId="39604" xr:uid="{00000000-0005-0000-0000-0000A0780000}"/>
    <cellStyle name="Normal 6 3 3 3 2 2 3 3" xfId="24371" xr:uid="{00000000-0005-0000-0000-0000A1780000}"/>
    <cellStyle name="Normal 6 3 3 3 2 2 4" xfId="34591" xr:uid="{00000000-0005-0000-0000-0000A2780000}"/>
    <cellStyle name="Normal 6 3 3 3 2 2 5" xfId="19358" xr:uid="{00000000-0005-0000-0000-0000A3780000}"/>
    <cellStyle name="Normal 6 3 3 3 2 3" xfId="5909" xr:uid="{00000000-0005-0000-0000-0000A4780000}"/>
    <cellStyle name="Normal 6 3 3 3 2 3 2" xfId="15961" xr:uid="{00000000-0005-0000-0000-0000A5780000}"/>
    <cellStyle name="Normal 6 3 3 3 2 3 2 2" xfId="46292" xr:uid="{00000000-0005-0000-0000-0000A6780000}"/>
    <cellStyle name="Normal 6 3 3 3 2 3 2 3" xfId="31059" xr:uid="{00000000-0005-0000-0000-0000A7780000}"/>
    <cellStyle name="Normal 6 3 3 3 2 3 3" xfId="10941" xr:uid="{00000000-0005-0000-0000-0000A8780000}"/>
    <cellStyle name="Normal 6 3 3 3 2 3 3 2" xfId="41275" xr:uid="{00000000-0005-0000-0000-0000A9780000}"/>
    <cellStyle name="Normal 6 3 3 3 2 3 3 3" xfId="26042" xr:uid="{00000000-0005-0000-0000-0000AA780000}"/>
    <cellStyle name="Normal 6 3 3 3 2 3 4" xfId="36262" xr:uid="{00000000-0005-0000-0000-0000AB780000}"/>
    <cellStyle name="Normal 6 3 3 3 2 3 5" xfId="21029" xr:uid="{00000000-0005-0000-0000-0000AC780000}"/>
    <cellStyle name="Normal 6 3 3 3 2 4" xfId="12619" xr:uid="{00000000-0005-0000-0000-0000AD780000}"/>
    <cellStyle name="Normal 6 3 3 3 2 4 2" xfId="42950" xr:uid="{00000000-0005-0000-0000-0000AE780000}"/>
    <cellStyle name="Normal 6 3 3 3 2 4 3" xfId="27717" xr:uid="{00000000-0005-0000-0000-0000AF780000}"/>
    <cellStyle name="Normal 6 3 3 3 2 5" xfId="7598" xr:uid="{00000000-0005-0000-0000-0000B0780000}"/>
    <cellStyle name="Normal 6 3 3 3 2 5 2" xfId="37933" xr:uid="{00000000-0005-0000-0000-0000B1780000}"/>
    <cellStyle name="Normal 6 3 3 3 2 5 3" xfId="22700" xr:uid="{00000000-0005-0000-0000-0000B2780000}"/>
    <cellStyle name="Normal 6 3 3 3 2 6" xfId="32921" xr:uid="{00000000-0005-0000-0000-0000B3780000}"/>
    <cellStyle name="Normal 6 3 3 3 2 7" xfId="17687" xr:uid="{00000000-0005-0000-0000-0000B4780000}"/>
    <cellStyle name="Normal 6 3 3 3 3" xfId="3380" xr:uid="{00000000-0005-0000-0000-0000B5780000}"/>
    <cellStyle name="Normal 6 3 3 3 3 2" xfId="13454" xr:uid="{00000000-0005-0000-0000-0000B6780000}"/>
    <cellStyle name="Normal 6 3 3 3 3 2 2" xfId="43785" xr:uid="{00000000-0005-0000-0000-0000B7780000}"/>
    <cellStyle name="Normal 6 3 3 3 3 2 3" xfId="28552" xr:uid="{00000000-0005-0000-0000-0000B8780000}"/>
    <cellStyle name="Normal 6 3 3 3 3 3" xfId="8434" xr:uid="{00000000-0005-0000-0000-0000B9780000}"/>
    <cellStyle name="Normal 6 3 3 3 3 3 2" xfId="38768" xr:uid="{00000000-0005-0000-0000-0000BA780000}"/>
    <cellStyle name="Normal 6 3 3 3 3 3 3" xfId="23535" xr:uid="{00000000-0005-0000-0000-0000BB780000}"/>
    <cellStyle name="Normal 6 3 3 3 3 4" xfId="33755" xr:uid="{00000000-0005-0000-0000-0000BC780000}"/>
    <cellStyle name="Normal 6 3 3 3 3 5" xfId="18522" xr:uid="{00000000-0005-0000-0000-0000BD780000}"/>
    <cellStyle name="Normal 6 3 3 3 4" xfId="5073" xr:uid="{00000000-0005-0000-0000-0000BE780000}"/>
    <cellStyle name="Normal 6 3 3 3 4 2" xfId="15125" xr:uid="{00000000-0005-0000-0000-0000BF780000}"/>
    <cellStyle name="Normal 6 3 3 3 4 2 2" xfId="45456" xr:uid="{00000000-0005-0000-0000-0000C0780000}"/>
    <cellStyle name="Normal 6 3 3 3 4 2 3" xfId="30223" xr:uid="{00000000-0005-0000-0000-0000C1780000}"/>
    <cellStyle name="Normal 6 3 3 3 4 3" xfId="10105" xr:uid="{00000000-0005-0000-0000-0000C2780000}"/>
    <cellStyle name="Normal 6 3 3 3 4 3 2" xfId="40439" xr:uid="{00000000-0005-0000-0000-0000C3780000}"/>
    <cellStyle name="Normal 6 3 3 3 4 3 3" xfId="25206" xr:uid="{00000000-0005-0000-0000-0000C4780000}"/>
    <cellStyle name="Normal 6 3 3 3 4 4" xfId="35426" xr:uid="{00000000-0005-0000-0000-0000C5780000}"/>
    <cellStyle name="Normal 6 3 3 3 4 5" xfId="20193" xr:uid="{00000000-0005-0000-0000-0000C6780000}"/>
    <cellStyle name="Normal 6 3 3 3 5" xfId="11783" xr:uid="{00000000-0005-0000-0000-0000C7780000}"/>
    <cellStyle name="Normal 6 3 3 3 5 2" xfId="42114" xr:uid="{00000000-0005-0000-0000-0000C8780000}"/>
    <cellStyle name="Normal 6 3 3 3 5 3" xfId="26881" xr:uid="{00000000-0005-0000-0000-0000C9780000}"/>
    <cellStyle name="Normal 6 3 3 3 6" xfId="6762" xr:uid="{00000000-0005-0000-0000-0000CA780000}"/>
    <cellStyle name="Normal 6 3 3 3 6 2" xfId="37097" xr:uid="{00000000-0005-0000-0000-0000CB780000}"/>
    <cellStyle name="Normal 6 3 3 3 6 3" xfId="21864" xr:uid="{00000000-0005-0000-0000-0000CC780000}"/>
    <cellStyle name="Normal 6 3 3 3 7" xfId="32085" xr:uid="{00000000-0005-0000-0000-0000CD780000}"/>
    <cellStyle name="Normal 6 3 3 3 8" xfId="16851" xr:uid="{00000000-0005-0000-0000-0000CE780000}"/>
    <cellStyle name="Normal 6 3 3 4" xfId="2109" xr:uid="{00000000-0005-0000-0000-0000CF780000}"/>
    <cellStyle name="Normal 6 3 3 4 2" xfId="3799" xr:uid="{00000000-0005-0000-0000-0000D0780000}"/>
    <cellStyle name="Normal 6 3 3 4 2 2" xfId="13872" xr:uid="{00000000-0005-0000-0000-0000D1780000}"/>
    <cellStyle name="Normal 6 3 3 4 2 2 2" xfId="44203" xr:uid="{00000000-0005-0000-0000-0000D2780000}"/>
    <cellStyle name="Normal 6 3 3 4 2 2 3" xfId="28970" xr:uid="{00000000-0005-0000-0000-0000D3780000}"/>
    <cellStyle name="Normal 6 3 3 4 2 3" xfId="8852" xr:uid="{00000000-0005-0000-0000-0000D4780000}"/>
    <cellStyle name="Normal 6 3 3 4 2 3 2" xfId="39186" xr:uid="{00000000-0005-0000-0000-0000D5780000}"/>
    <cellStyle name="Normal 6 3 3 4 2 3 3" xfId="23953" xr:uid="{00000000-0005-0000-0000-0000D6780000}"/>
    <cellStyle name="Normal 6 3 3 4 2 4" xfId="34173" xr:uid="{00000000-0005-0000-0000-0000D7780000}"/>
    <cellStyle name="Normal 6 3 3 4 2 5" xfId="18940" xr:uid="{00000000-0005-0000-0000-0000D8780000}"/>
    <cellStyle name="Normal 6 3 3 4 3" xfId="5491" xr:uid="{00000000-0005-0000-0000-0000D9780000}"/>
    <cellStyle name="Normal 6 3 3 4 3 2" xfId="15543" xr:uid="{00000000-0005-0000-0000-0000DA780000}"/>
    <cellStyle name="Normal 6 3 3 4 3 2 2" xfId="45874" xr:uid="{00000000-0005-0000-0000-0000DB780000}"/>
    <cellStyle name="Normal 6 3 3 4 3 2 3" xfId="30641" xr:uid="{00000000-0005-0000-0000-0000DC780000}"/>
    <cellStyle name="Normal 6 3 3 4 3 3" xfId="10523" xr:uid="{00000000-0005-0000-0000-0000DD780000}"/>
    <cellStyle name="Normal 6 3 3 4 3 3 2" xfId="40857" xr:uid="{00000000-0005-0000-0000-0000DE780000}"/>
    <cellStyle name="Normal 6 3 3 4 3 3 3" xfId="25624" xr:uid="{00000000-0005-0000-0000-0000DF780000}"/>
    <cellStyle name="Normal 6 3 3 4 3 4" xfId="35844" xr:uid="{00000000-0005-0000-0000-0000E0780000}"/>
    <cellStyle name="Normal 6 3 3 4 3 5" xfId="20611" xr:uid="{00000000-0005-0000-0000-0000E1780000}"/>
    <cellStyle name="Normal 6 3 3 4 4" xfId="12201" xr:uid="{00000000-0005-0000-0000-0000E2780000}"/>
    <cellStyle name="Normal 6 3 3 4 4 2" xfId="42532" xr:uid="{00000000-0005-0000-0000-0000E3780000}"/>
    <cellStyle name="Normal 6 3 3 4 4 3" xfId="27299" xr:uid="{00000000-0005-0000-0000-0000E4780000}"/>
    <cellStyle name="Normal 6 3 3 4 5" xfId="7180" xr:uid="{00000000-0005-0000-0000-0000E5780000}"/>
    <cellStyle name="Normal 6 3 3 4 5 2" xfId="37515" xr:uid="{00000000-0005-0000-0000-0000E6780000}"/>
    <cellStyle name="Normal 6 3 3 4 5 3" xfId="22282" xr:uid="{00000000-0005-0000-0000-0000E7780000}"/>
    <cellStyle name="Normal 6 3 3 4 6" xfId="32503" xr:uid="{00000000-0005-0000-0000-0000E8780000}"/>
    <cellStyle name="Normal 6 3 3 4 7" xfId="17269" xr:uid="{00000000-0005-0000-0000-0000E9780000}"/>
    <cellStyle name="Normal 6 3 3 5" xfId="2962" xr:uid="{00000000-0005-0000-0000-0000EA780000}"/>
    <cellStyle name="Normal 6 3 3 5 2" xfId="13036" xr:uid="{00000000-0005-0000-0000-0000EB780000}"/>
    <cellStyle name="Normal 6 3 3 5 2 2" xfId="43367" xr:uid="{00000000-0005-0000-0000-0000EC780000}"/>
    <cellStyle name="Normal 6 3 3 5 2 3" xfId="28134" xr:uid="{00000000-0005-0000-0000-0000ED780000}"/>
    <cellStyle name="Normal 6 3 3 5 3" xfId="8016" xr:uid="{00000000-0005-0000-0000-0000EE780000}"/>
    <cellStyle name="Normal 6 3 3 5 3 2" xfId="38350" xr:uid="{00000000-0005-0000-0000-0000EF780000}"/>
    <cellStyle name="Normal 6 3 3 5 3 3" xfId="23117" xr:uid="{00000000-0005-0000-0000-0000F0780000}"/>
    <cellStyle name="Normal 6 3 3 5 4" xfId="33337" xr:uid="{00000000-0005-0000-0000-0000F1780000}"/>
    <cellStyle name="Normal 6 3 3 5 5" xfId="18104" xr:uid="{00000000-0005-0000-0000-0000F2780000}"/>
    <cellStyle name="Normal 6 3 3 6" xfId="4655" xr:uid="{00000000-0005-0000-0000-0000F3780000}"/>
    <cellStyle name="Normal 6 3 3 6 2" xfId="14707" xr:uid="{00000000-0005-0000-0000-0000F4780000}"/>
    <cellStyle name="Normal 6 3 3 6 2 2" xfId="45038" xr:uid="{00000000-0005-0000-0000-0000F5780000}"/>
    <cellStyle name="Normal 6 3 3 6 2 3" xfId="29805" xr:uid="{00000000-0005-0000-0000-0000F6780000}"/>
    <cellStyle name="Normal 6 3 3 6 3" xfId="9687" xr:uid="{00000000-0005-0000-0000-0000F7780000}"/>
    <cellStyle name="Normal 6 3 3 6 3 2" xfId="40021" xr:uid="{00000000-0005-0000-0000-0000F8780000}"/>
    <cellStyle name="Normal 6 3 3 6 3 3" xfId="24788" xr:uid="{00000000-0005-0000-0000-0000F9780000}"/>
    <cellStyle name="Normal 6 3 3 6 4" xfId="35008" xr:uid="{00000000-0005-0000-0000-0000FA780000}"/>
    <cellStyle name="Normal 6 3 3 6 5" xfId="19775" xr:uid="{00000000-0005-0000-0000-0000FB780000}"/>
    <cellStyle name="Normal 6 3 3 7" xfId="11365" xr:uid="{00000000-0005-0000-0000-0000FC780000}"/>
    <cellStyle name="Normal 6 3 3 7 2" xfId="41696" xr:uid="{00000000-0005-0000-0000-0000FD780000}"/>
    <cellStyle name="Normal 6 3 3 7 3" xfId="26463" xr:uid="{00000000-0005-0000-0000-0000FE780000}"/>
    <cellStyle name="Normal 6 3 3 8" xfId="6344" xr:uid="{00000000-0005-0000-0000-0000FF780000}"/>
    <cellStyle name="Normal 6 3 3 8 2" xfId="36679" xr:uid="{00000000-0005-0000-0000-000000790000}"/>
    <cellStyle name="Normal 6 3 3 8 3" xfId="21446" xr:uid="{00000000-0005-0000-0000-000001790000}"/>
    <cellStyle name="Normal 6 3 3 9" xfId="31668" xr:uid="{00000000-0005-0000-0000-000002790000}"/>
    <cellStyle name="Normal 6 3 4" xfId="1369" xr:uid="{00000000-0005-0000-0000-000003790000}"/>
    <cellStyle name="Normal 6 3 4 2" xfId="1792" xr:uid="{00000000-0005-0000-0000-000004790000}"/>
    <cellStyle name="Normal 6 3 4 2 2" xfId="2631" xr:uid="{00000000-0005-0000-0000-000005790000}"/>
    <cellStyle name="Normal 6 3 4 2 2 2" xfId="4321" xr:uid="{00000000-0005-0000-0000-000006790000}"/>
    <cellStyle name="Normal 6 3 4 2 2 2 2" xfId="14394" xr:uid="{00000000-0005-0000-0000-000007790000}"/>
    <cellStyle name="Normal 6 3 4 2 2 2 2 2" xfId="44725" xr:uid="{00000000-0005-0000-0000-000008790000}"/>
    <cellStyle name="Normal 6 3 4 2 2 2 2 3" xfId="29492" xr:uid="{00000000-0005-0000-0000-000009790000}"/>
    <cellStyle name="Normal 6 3 4 2 2 2 3" xfId="9374" xr:uid="{00000000-0005-0000-0000-00000A790000}"/>
    <cellStyle name="Normal 6 3 4 2 2 2 3 2" xfId="39708" xr:uid="{00000000-0005-0000-0000-00000B790000}"/>
    <cellStyle name="Normal 6 3 4 2 2 2 3 3" xfId="24475" xr:uid="{00000000-0005-0000-0000-00000C790000}"/>
    <cellStyle name="Normal 6 3 4 2 2 2 4" xfId="34695" xr:uid="{00000000-0005-0000-0000-00000D790000}"/>
    <cellStyle name="Normal 6 3 4 2 2 2 5" xfId="19462" xr:uid="{00000000-0005-0000-0000-00000E790000}"/>
    <cellStyle name="Normal 6 3 4 2 2 3" xfId="6013" xr:uid="{00000000-0005-0000-0000-00000F790000}"/>
    <cellStyle name="Normal 6 3 4 2 2 3 2" xfId="16065" xr:uid="{00000000-0005-0000-0000-000010790000}"/>
    <cellStyle name="Normal 6 3 4 2 2 3 2 2" xfId="46396" xr:uid="{00000000-0005-0000-0000-000011790000}"/>
    <cellStyle name="Normal 6 3 4 2 2 3 2 3" xfId="31163" xr:uid="{00000000-0005-0000-0000-000012790000}"/>
    <cellStyle name="Normal 6 3 4 2 2 3 3" xfId="11045" xr:uid="{00000000-0005-0000-0000-000013790000}"/>
    <cellStyle name="Normal 6 3 4 2 2 3 3 2" xfId="41379" xr:uid="{00000000-0005-0000-0000-000014790000}"/>
    <cellStyle name="Normal 6 3 4 2 2 3 3 3" xfId="26146" xr:uid="{00000000-0005-0000-0000-000015790000}"/>
    <cellStyle name="Normal 6 3 4 2 2 3 4" xfId="36366" xr:uid="{00000000-0005-0000-0000-000016790000}"/>
    <cellStyle name="Normal 6 3 4 2 2 3 5" xfId="21133" xr:uid="{00000000-0005-0000-0000-000017790000}"/>
    <cellStyle name="Normal 6 3 4 2 2 4" xfId="12723" xr:uid="{00000000-0005-0000-0000-000018790000}"/>
    <cellStyle name="Normal 6 3 4 2 2 4 2" xfId="43054" xr:uid="{00000000-0005-0000-0000-000019790000}"/>
    <cellStyle name="Normal 6 3 4 2 2 4 3" xfId="27821" xr:uid="{00000000-0005-0000-0000-00001A790000}"/>
    <cellStyle name="Normal 6 3 4 2 2 5" xfId="7702" xr:uid="{00000000-0005-0000-0000-00001B790000}"/>
    <cellStyle name="Normal 6 3 4 2 2 5 2" xfId="38037" xr:uid="{00000000-0005-0000-0000-00001C790000}"/>
    <cellStyle name="Normal 6 3 4 2 2 5 3" xfId="22804" xr:uid="{00000000-0005-0000-0000-00001D790000}"/>
    <cellStyle name="Normal 6 3 4 2 2 6" xfId="33025" xr:uid="{00000000-0005-0000-0000-00001E790000}"/>
    <cellStyle name="Normal 6 3 4 2 2 7" xfId="17791" xr:uid="{00000000-0005-0000-0000-00001F790000}"/>
    <cellStyle name="Normal 6 3 4 2 3" xfId="3484" xr:uid="{00000000-0005-0000-0000-000020790000}"/>
    <cellStyle name="Normal 6 3 4 2 3 2" xfId="13558" xr:uid="{00000000-0005-0000-0000-000021790000}"/>
    <cellStyle name="Normal 6 3 4 2 3 2 2" xfId="43889" xr:uid="{00000000-0005-0000-0000-000022790000}"/>
    <cellStyle name="Normal 6 3 4 2 3 2 3" xfId="28656" xr:uid="{00000000-0005-0000-0000-000023790000}"/>
    <cellStyle name="Normal 6 3 4 2 3 3" xfId="8538" xr:uid="{00000000-0005-0000-0000-000024790000}"/>
    <cellStyle name="Normal 6 3 4 2 3 3 2" xfId="38872" xr:uid="{00000000-0005-0000-0000-000025790000}"/>
    <cellStyle name="Normal 6 3 4 2 3 3 3" xfId="23639" xr:uid="{00000000-0005-0000-0000-000026790000}"/>
    <cellStyle name="Normal 6 3 4 2 3 4" xfId="33859" xr:uid="{00000000-0005-0000-0000-000027790000}"/>
    <cellStyle name="Normal 6 3 4 2 3 5" xfId="18626" xr:uid="{00000000-0005-0000-0000-000028790000}"/>
    <cellStyle name="Normal 6 3 4 2 4" xfId="5177" xr:uid="{00000000-0005-0000-0000-000029790000}"/>
    <cellStyle name="Normal 6 3 4 2 4 2" xfId="15229" xr:uid="{00000000-0005-0000-0000-00002A790000}"/>
    <cellStyle name="Normal 6 3 4 2 4 2 2" xfId="45560" xr:uid="{00000000-0005-0000-0000-00002B790000}"/>
    <cellStyle name="Normal 6 3 4 2 4 2 3" xfId="30327" xr:uid="{00000000-0005-0000-0000-00002C790000}"/>
    <cellStyle name="Normal 6 3 4 2 4 3" xfId="10209" xr:uid="{00000000-0005-0000-0000-00002D790000}"/>
    <cellStyle name="Normal 6 3 4 2 4 3 2" xfId="40543" xr:uid="{00000000-0005-0000-0000-00002E790000}"/>
    <cellStyle name="Normal 6 3 4 2 4 3 3" xfId="25310" xr:uid="{00000000-0005-0000-0000-00002F790000}"/>
    <cellStyle name="Normal 6 3 4 2 4 4" xfId="35530" xr:uid="{00000000-0005-0000-0000-000030790000}"/>
    <cellStyle name="Normal 6 3 4 2 4 5" xfId="20297" xr:uid="{00000000-0005-0000-0000-000031790000}"/>
    <cellStyle name="Normal 6 3 4 2 5" xfId="11887" xr:uid="{00000000-0005-0000-0000-000032790000}"/>
    <cellStyle name="Normal 6 3 4 2 5 2" xfId="42218" xr:uid="{00000000-0005-0000-0000-000033790000}"/>
    <cellStyle name="Normal 6 3 4 2 5 3" xfId="26985" xr:uid="{00000000-0005-0000-0000-000034790000}"/>
    <cellStyle name="Normal 6 3 4 2 6" xfId="6866" xr:uid="{00000000-0005-0000-0000-000035790000}"/>
    <cellStyle name="Normal 6 3 4 2 6 2" xfId="37201" xr:uid="{00000000-0005-0000-0000-000036790000}"/>
    <cellStyle name="Normal 6 3 4 2 6 3" xfId="21968" xr:uid="{00000000-0005-0000-0000-000037790000}"/>
    <cellStyle name="Normal 6 3 4 2 7" xfId="32189" xr:uid="{00000000-0005-0000-0000-000038790000}"/>
    <cellStyle name="Normal 6 3 4 2 8" xfId="16955" xr:uid="{00000000-0005-0000-0000-000039790000}"/>
    <cellStyle name="Normal 6 3 4 3" xfId="2213" xr:uid="{00000000-0005-0000-0000-00003A790000}"/>
    <cellStyle name="Normal 6 3 4 3 2" xfId="3903" xr:uid="{00000000-0005-0000-0000-00003B790000}"/>
    <cellStyle name="Normal 6 3 4 3 2 2" xfId="13976" xr:uid="{00000000-0005-0000-0000-00003C790000}"/>
    <cellStyle name="Normal 6 3 4 3 2 2 2" xfId="44307" xr:uid="{00000000-0005-0000-0000-00003D790000}"/>
    <cellStyle name="Normal 6 3 4 3 2 2 3" xfId="29074" xr:uid="{00000000-0005-0000-0000-00003E790000}"/>
    <cellStyle name="Normal 6 3 4 3 2 3" xfId="8956" xr:uid="{00000000-0005-0000-0000-00003F790000}"/>
    <cellStyle name="Normal 6 3 4 3 2 3 2" xfId="39290" xr:uid="{00000000-0005-0000-0000-000040790000}"/>
    <cellStyle name="Normal 6 3 4 3 2 3 3" xfId="24057" xr:uid="{00000000-0005-0000-0000-000041790000}"/>
    <cellStyle name="Normal 6 3 4 3 2 4" xfId="34277" xr:uid="{00000000-0005-0000-0000-000042790000}"/>
    <cellStyle name="Normal 6 3 4 3 2 5" xfId="19044" xr:uid="{00000000-0005-0000-0000-000043790000}"/>
    <cellStyle name="Normal 6 3 4 3 3" xfId="5595" xr:uid="{00000000-0005-0000-0000-000044790000}"/>
    <cellStyle name="Normal 6 3 4 3 3 2" xfId="15647" xr:uid="{00000000-0005-0000-0000-000045790000}"/>
    <cellStyle name="Normal 6 3 4 3 3 2 2" xfId="45978" xr:uid="{00000000-0005-0000-0000-000046790000}"/>
    <cellStyle name="Normal 6 3 4 3 3 2 3" xfId="30745" xr:uid="{00000000-0005-0000-0000-000047790000}"/>
    <cellStyle name="Normal 6 3 4 3 3 3" xfId="10627" xr:uid="{00000000-0005-0000-0000-000048790000}"/>
    <cellStyle name="Normal 6 3 4 3 3 3 2" xfId="40961" xr:uid="{00000000-0005-0000-0000-000049790000}"/>
    <cellStyle name="Normal 6 3 4 3 3 3 3" xfId="25728" xr:uid="{00000000-0005-0000-0000-00004A790000}"/>
    <cellStyle name="Normal 6 3 4 3 3 4" xfId="35948" xr:uid="{00000000-0005-0000-0000-00004B790000}"/>
    <cellStyle name="Normal 6 3 4 3 3 5" xfId="20715" xr:uid="{00000000-0005-0000-0000-00004C790000}"/>
    <cellStyle name="Normal 6 3 4 3 4" xfId="12305" xr:uid="{00000000-0005-0000-0000-00004D790000}"/>
    <cellStyle name="Normal 6 3 4 3 4 2" xfId="42636" xr:uid="{00000000-0005-0000-0000-00004E790000}"/>
    <cellStyle name="Normal 6 3 4 3 4 3" xfId="27403" xr:uid="{00000000-0005-0000-0000-00004F790000}"/>
    <cellStyle name="Normal 6 3 4 3 5" xfId="7284" xr:uid="{00000000-0005-0000-0000-000050790000}"/>
    <cellStyle name="Normal 6 3 4 3 5 2" xfId="37619" xr:uid="{00000000-0005-0000-0000-000051790000}"/>
    <cellStyle name="Normal 6 3 4 3 5 3" xfId="22386" xr:uid="{00000000-0005-0000-0000-000052790000}"/>
    <cellStyle name="Normal 6 3 4 3 6" xfId="32607" xr:uid="{00000000-0005-0000-0000-000053790000}"/>
    <cellStyle name="Normal 6 3 4 3 7" xfId="17373" xr:uid="{00000000-0005-0000-0000-000054790000}"/>
    <cellStyle name="Normal 6 3 4 4" xfId="3066" xr:uid="{00000000-0005-0000-0000-000055790000}"/>
    <cellStyle name="Normal 6 3 4 4 2" xfId="13140" xr:uid="{00000000-0005-0000-0000-000056790000}"/>
    <cellStyle name="Normal 6 3 4 4 2 2" xfId="43471" xr:uid="{00000000-0005-0000-0000-000057790000}"/>
    <cellStyle name="Normal 6 3 4 4 2 3" xfId="28238" xr:uid="{00000000-0005-0000-0000-000058790000}"/>
    <cellStyle name="Normal 6 3 4 4 3" xfId="8120" xr:uid="{00000000-0005-0000-0000-000059790000}"/>
    <cellStyle name="Normal 6 3 4 4 3 2" xfId="38454" xr:uid="{00000000-0005-0000-0000-00005A790000}"/>
    <cellStyle name="Normal 6 3 4 4 3 3" xfId="23221" xr:uid="{00000000-0005-0000-0000-00005B790000}"/>
    <cellStyle name="Normal 6 3 4 4 4" xfId="33441" xr:uid="{00000000-0005-0000-0000-00005C790000}"/>
    <cellStyle name="Normal 6 3 4 4 5" xfId="18208" xr:uid="{00000000-0005-0000-0000-00005D790000}"/>
    <cellStyle name="Normal 6 3 4 5" xfId="4759" xr:uid="{00000000-0005-0000-0000-00005E790000}"/>
    <cellStyle name="Normal 6 3 4 5 2" xfId="14811" xr:uid="{00000000-0005-0000-0000-00005F790000}"/>
    <cellStyle name="Normal 6 3 4 5 2 2" xfId="45142" xr:uid="{00000000-0005-0000-0000-000060790000}"/>
    <cellStyle name="Normal 6 3 4 5 2 3" xfId="29909" xr:uid="{00000000-0005-0000-0000-000061790000}"/>
    <cellStyle name="Normal 6 3 4 5 3" xfId="9791" xr:uid="{00000000-0005-0000-0000-000062790000}"/>
    <cellStyle name="Normal 6 3 4 5 3 2" xfId="40125" xr:uid="{00000000-0005-0000-0000-000063790000}"/>
    <cellStyle name="Normal 6 3 4 5 3 3" xfId="24892" xr:uid="{00000000-0005-0000-0000-000064790000}"/>
    <cellStyle name="Normal 6 3 4 5 4" xfId="35112" xr:uid="{00000000-0005-0000-0000-000065790000}"/>
    <cellStyle name="Normal 6 3 4 5 5" xfId="19879" xr:uid="{00000000-0005-0000-0000-000066790000}"/>
    <cellStyle name="Normal 6 3 4 6" xfId="11469" xr:uid="{00000000-0005-0000-0000-000067790000}"/>
    <cellStyle name="Normal 6 3 4 6 2" xfId="41800" xr:uid="{00000000-0005-0000-0000-000068790000}"/>
    <cellStyle name="Normal 6 3 4 6 3" xfId="26567" xr:uid="{00000000-0005-0000-0000-000069790000}"/>
    <cellStyle name="Normal 6 3 4 7" xfId="6448" xr:uid="{00000000-0005-0000-0000-00006A790000}"/>
    <cellStyle name="Normal 6 3 4 7 2" xfId="36783" xr:uid="{00000000-0005-0000-0000-00006B790000}"/>
    <cellStyle name="Normal 6 3 4 7 3" xfId="21550" xr:uid="{00000000-0005-0000-0000-00006C790000}"/>
    <cellStyle name="Normal 6 3 4 8" xfId="31771" xr:uid="{00000000-0005-0000-0000-00006D790000}"/>
    <cellStyle name="Normal 6 3 4 9" xfId="16537" xr:uid="{00000000-0005-0000-0000-00006E790000}"/>
    <cellStyle name="Normal 6 3 5" xfId="1582" xr:uid="{00000000-0005-0000-0000-00006F790000}"/>
    <cellStyle name="Normal 6 3 5 2" xfId="2423" xr:uid="{00000000-0005-0000-0000-000070790000}"/>
    <cellStyle name="Normal 6 3 5 2 2" xfId="4113" xr:uid="{00000000-0005-0000-0000-000071790000}"/>
    <cellStyle name="Normal 6 3 5 2 2 2" xfId="14186" xr:uid="{00000000-0005-0000-0000-000072790000}"/>
    <cellStyle name="Normal 6 3 5 2 2 2 2" xfId="44517" xr:uid="{00000000-0005-0000-0000-000073790000}"/>
    <cellStyle name="Normal 6 3 5 2 2 2 3" xfId="29284" xr:uid="{00000000-0005-0000-0000-000074790000}"/>
    <cellStyle name="Normal 6 3 5 2 2 3" xfId="9166" xr:uid="{00000000-0005-0000-0000-000075790000}"/>
    <cellStyle name="Normal 6 3 5 2 2 3 2" xfId="39500" xr:uid="{00000000-0005-0000-0000-000076790000}"/>
    <cellStyle name="Normal 6 3 5 2 2 3 3" xfId="24267" xr:uid="{00000000-0005-0000-0000-000077790000}"/>
    <cellStyle name="Normal 6 3 5 2 2 4" xfId="34487" xr:uid="{00000000-0005-0000-0000-000078790000}"/>
    <cellStyle name="Normal 6 3 5 2 2 5" xfId="19254" xr:uid="{00000000-0005-0000-0000-000079790000}"/>
    <cellStyle name="Normal 6 3 5 2 3" xfId="5805" xr:uid="{00000000-0005-0000-0000-00007A790000}"/>
    <cellStyle name="Normal 6 3 5 2 3 2" xfId="15857" xr:uid="{00000000-0005-0000-0000-00007B790000}"/>
    <cellStyle name="Normal 6 3 5 2 3 2 2" xfId="46188" xr:uid="{00000000-0005-0000-0000-00007C790000}"/>
    <cellStyle name="Normal 6 3 5 2 3 2 3" xfId="30955" xr:uid="{00000000-0005-0000-0000-00007D790000}"/>
    <cellStyle name="Normal 6 3 5 2 3 3" xfId="10837" xr:uid="{00000000-0005-0000-0000-00007E790000}"/>
    <cellStyle name="Normal 6 3 5 2 3 3 2" xfId="41171" xr:uid="{00000000-0005-0000-0000-00007F790000}"/>
    <cellStyle name="Normal 6 3 5 2 3 3 3" xfId="25938" xr:uid="{00000000-0005-0000-0000-000080790000}"/>
    <cellStyle name="Normal 6 3 5 2 3 4" xfId="36158" xr:uid="{00000000-0005-0000-0000-000081790000}"/>
    <cellStyle name="Normal 6 3 5 2 3 5" xfId="20925" xr:uid="{00000000-0005-0000-0000-000082790000}"/>
    <cellStyle name="Normal 6 3 5 2 4" xfId="12515" xr:uid="{00000000-0005-0000-0000-000083790000}"/>
    <cellStyle name="Normal 6 3 5 2 4 2" xfId="42846" xr:uid="{00000000-0005-0000-0000-000084790000}"/>
    <cellStyle name="Normal 6 3 5 2 4 3" xfId="27613" xr:uid="{00000000-0005-0000-0000-000085790000}"/>
    <cellStyle name="Normal 6 3 5 2 5" xfId="7494" xr:uid="{00000000-0005-0000-0000-000086790000}"/>
    <cellStyle name="Normal 6 3 5 2 5 2" xfId="37829" xr:uid="{00000000-0005-0000-0000-000087790000}"/>
    <cellStyle name="Normal 6 3 5 2 5 3" xfId="22596" xr:uid="{00000000-0005-0000-0000-000088790000}"/>
    <cellStyle name="Normal 6 3 5 2 6" xfId="32817" xr:uid="{00000000-0005-0000-0000-000089790000}"/>
    <cellStyle name="Normal 6 3 5 2 7" xfId="17583" xr:uid="{00000000-0005-0000-0000-00008A790000}"/>
    <cellStyle name="Normal 6 3 5 3" xfId="3276" xr:uid="{00000000-0005-0000-0000-00008B790000}"/>
    <cellStyle name="Normal 6 3 5 3 2" xfId="13350" xr:uid="{00000000-0005-0000-0000-00008C790000}"/>
    <cellStyle name="Normal 6 3 5 3 2 2" xfId="43681" xr:uid="{00000000-0005-0000-0000-00008D790000}"/>
    <cellStyle name="Normal 6 3 5 3 2 3" xfId="28448" xr:uid="{00000000-0005-0000-0000-00008E790000}"/>
    <cellStyle name="Normal 6 3 5 3 3" xfId="8330" xr:uid="{00000000-0005-0000-0000-00008F790000}"/>
    <cellStyle name="Normal 6 3 5 3 3 2" xfId="38664" xr:uid="{00000000-0005-0000-0000-000090790000}"/>
    <cellStyle name="Normal 6 3 5 3 3 3" xfId="23431" xr:uid="{00000000-0005-0000-0000-000091790000}"/>
    <cellStyle name="Normal 6 3 5 3 4" xfId="33651" xr:uid="{00000000-0005-0000-0000-000092790000}"/>
    <cellStyle name="Normal 6 3 5 3 5" xfId="18418" xr:uid="{00000000-0005-0000-0000-000093790000}"/>
    <cellStyle name="Normal 6 3 5 4" xfId="4969" xr:uid="{00000000-0005-0000-0000-000094790000}"/>
    <cellStyle name="Normal 6 3 5 4 2" xfId="15021" xr:uid="{00000000-0005-0000-0000-000095790000}"/>
    <cellStyle name="Normal 6 3 5 4 2 2" xfId="45352" xr:uid="{00000000-0005-0000-0000-000096790000}"/>
    <cellStyle name="Normal 6 3 5 4 2 3" xfId="30119" xr:uid="{00000000-0005-0000-0000-000097790000}"/>
    <cellStyle name="Normal 6 3 5 4 3" xfId="10001" xr:uid="{00000000-0005-0000-0000-000098790000}"/>
    <cellStyle name="Normal 6 3 5 4 3 2" xfId="40335" xr:uid="{00000000-0005-0000-0000-000099790000}"/>
    <cellStyle name="Normal 6 3 5 4 3 3" xfId="25102" xr:uid="{00000000-0005-0000-0000-00009A790000}"/>
    <cellStyle name="Normal 6 3 5 4 4" xfId="35322" xr:uid="{00000000-0005-0000-0000-00009B790000}"/>
    <cellStyle name="Normal 6 3 5 4 5" xfId="20089" xr:uid="{00000000-0005-0000-0000-00009C790000}"/>
    <cellStyle name="Normal 6 3 5 5" xfId="11679" xr:uid="{00000000-0005-0000-0000-00009D790000}"/>
    <cellStyle name="Normal 6 3 5 5 2" xfId="42010" xr:uid="{00000000-0005-0000-0000-00009E790000}"/>
    <cellStyle name="Normal 6 3 5 5 3" xfId="26777" xr:uid="{00000000-0005-0000-0000-00009F790000}"/>
    <cellStyle name="Normal 6 3 5 6" xfId="6658" xr:uid="{00000000-0005-0000-0000-0000A0790000}"/>
    <cellStyle name="Normal 6 3 5 6 2" xfId="36993" xr:uid="{00000000-0005-0000-0000-0000A1790000}"/>
    <cellStyle name="Normal 6 3 5 6 3" xfId="21760" xr:uid="{00000000-0005-0000-0000-0000A2790000}"/>
    <cellStyle name="Normal 6 3 5 7" xfId="31981" xr:uid="{00000000-0005-0000-0000-0000A3790000}"/>
    <cellStyle name="Normal 6 3 5 8" xfId="16747" xr:uid="{00000000-0005-0000-0000-0000A4790000}"/>
    <cellStyle name="Normal 6 3 6" xfId="2003" xr:uid="{00000000-0005-0000-0000-0000A5790000}"/>
    <cellStyle name="Normal 6 3 6 2" xfId="3695" xr:uid="{00000000-0005-0000-0000-0000A6790000}"/>
    <cellStyle name="Normal 6 3 6 2 2" xfId="13768" xr:uid="{00000000-0005-0000-0000-0000A7790000}"/>
    <cellStyle name="Normal 6 3 6 2 2 2" xfId="44099" xr:uid="{00000000-0005-0000-0000-0000A8790000}"/>
    <cellStyle name="Normal 6 3 6 2 2 3" xfId="28866" xr:uid="{00000000-0005-0000-0000-0000A9790000}"/>
    <cellStyle name="Normal 6 3 6 2 3" xfId="8748" xr:uid="{00000000-0005-0000-0000-0000AA790000}"/>
    <cellStyle name="Normal 6 3 6 2 3 2" xfId="39082" xr:uid="{00000000-0005-0000-0000-0000AB790000}"/>
    <cellStyle name="Normal 6 3 6 2 3 3" xfId="23849" xr:uid="{00000000-0005-0000-0000-0000AC790000}"/>
    <cellStyle name="Normal 6 3 6 2 4" xfId="34069" xr:uid="{00000000-0005-0000-0000-0000AD790000}"/>
    <cellStyle name="Normal 6 3 6 2 5" xfId="18836" xr:uid="{00000000-0005-0000-0000-0000AE790000}"/>
    <cellStyle name="Normal 6 3 6 3" xfId="5387" xr:uid="{00000000-0005-0000-0000-0000AF790000}"/>
    <cellStyle name="Normal 6 3 6 3 2" xfId="15439" xr:uid="{00000000-0005-0000-0000-0000B0790000}"/>
    <cellStyle name="Normal 6 3 6 3 2 2" xfId="45770" xr:uid="{00000000-0005-0000-0000-0000B1790000}"/>
    <cellStyle name="Normal 6 3 6 3 2 3" xfId="30537" xr:uid="{00000000-0005-0000-0000-0000B2790000}"/>
    <cellStyle name="Normal 6 3 6 3 3" xfId="10419" xr:uid="{00000000-0005-0000-0000-0000B3790000}"/>
    <cellStyle name="Normal 6 3 6 3 3 2" xfId="40753" xr:uid="{00000000-0005-0000-0000-0000B4790000}"/>
    <cellStyle name="Normal 6 3 6 3 3 3" xfId="25520" xr:uid="{00000000-0005-0000-0000-0000B5790000}"/>
    <cellStyle name="Normal 6 3 6 3 4" xfId="35740" xr:uid="{00000000-0005-0000-0000-0000B6790000}"/>
    <cellStyle name="Normal 6 3 6 3 5" xfId="20507" xr:uid="{00000000-0005-0000-0000-0000B7790000}"/>
    <cellStyle name="Normal 6 3 6 4" xfId="12097" xr:uid="{00000000-0005-0000-0000-0000B8790000}"/>
    <cellStyle name="Normal 6 3 6 4 2" xfId="42428" xr:uid="{00000000-0005-0000-0000-0000B9790000}"/>
    <cellStyle name="Normal 6 3 6 4 3" xfId="27195" xr:uid="{00000000-0005-0000-0000-0000BA790000}"/>
    <cellStyle name="Normal 6 3 6 5" xfId="7076" xr:uid="{00000000-0005-0000-0000-0000BB790000}"/>
    <cellStyle name="Normal 6 3 6 5 2" xfId="37411" xr:uid="{00000000-0005-0000-0000-0000BC790000}"/>
    <cellStyle name="Normal 6 3 6 5 3" xfId="22178" xr:uid="{00000000-0005-0000-0000-0000BD790000}"/>
    <cellStyle name="Normal 6 3 6 6" xfId="32399" xr:uid="{00000000-0005-0000-0000-0000BE790000}"/>
    <cellStyle name="Normal 6 3 6 7" xfId="17165" xr:uid="{00000000-0005-0000-0000-0000BF790000}"/>
    <cellStyle name="Normal 6 3 7" xfId="2854" xr:uid="{00000000-0005-0000-0000-0000C0790000}"/>
    <cellStyle name="Normal 6 3 7 2" xfId="12932" xr:uid="{00000000-0005-0000-0000-0000C1790000}"/>
    <cellStyle name="Normal 6 3 7 2 2" xfId="43263" xr:uid="{00000000-0005-0000-0000-0000C2790000}"/>
    <cellStyle name="Normal 6 3 7 2 3" xfId="28030" xr:uid="{00000000-0005-0000-0000-0000C3790000}"/>
    <cellStyle name="Normal 6 3 7 3" xfId="7912" xr:uid="{00000000-0005-0000-0000-0000C4790000}"/>
    <cellStyle name="Normal 6 3 7 3 2" xfId="38246" xr:uid="{00000000-0005-0000-0000-0000C5790000}"/>
    <cellStyle name="Normal 6 3 7 3 3" xfId="23013" xr:uid="{00000000-0005-0000-0000-0000C6790000}"/>
    <cellStyle name="Normal 6 3 7 4" xfId="33233" xr:uid="{00000000-0005-0000-0000-0000C7790000}"/>
    <cellStyle name="Normal 6 3 7 5" xfId="18000" xr:uid="{00000000-0005-0000-0000-0000C8790000}"/>
    <cellStyle name="Normal 6 3 8" xfId="4548" xr:uid="{00000000-0005-0000-0000-0000C9790000}"/>
    <cellStyle name="Normal 6 3 8 2" xfId="14603" xr:uid="{00000000-0005-0000-0000-0000CA790000}"/>
    <cellStyle name="Normal 6 3 8 2 2" xfId="44934" xr:uid="{00000000-0005-0000-0000-0000CB790000}"/>
    <cellStyle name="Normal 6 3 8 2 3" xfId="29701" xr:uid="{00000000-0005-0000-0000-0000CC790000}"/>
    <cellStyle name="Normal 6 3 8 3" xfId="9583" xr:uid="{00000000-0005-0000-0000-0000CD790000}"/>
    <cellStyle name="Normal 6 3 8 3 2" xfId="39917" xr:uid="{00000000-0005-0000-0000-0000CE790000}"/>
    <cellStyle name="Normal 6 3 8 3 3" xfId="24684" xr:uid="{00000000-0005-0000-0000-0000CF790000}"/>
    <cellStyle name="Normal 6 3 8 4" xfId="34904" xr:uid="{00000000-0005-0000-0000-0000D0790000}"/>
    <cellStyle name="Normal 6 3 8 5" xfId="19671" xr:uid="{00000000-0005-0000-0000-0000D1790000}"/>
    <cellStyle name="Normal 6 3 9" xfId="11259" xr:uid="{00000000-0005-0000-0000-0000D2790000}"/>
    <cellStyle name="Normal 6 3 9 2" xfId="41592" xr:uid="{00000000-0005-0000-0000-0000D3790000}"/>
    <cellStyle name="Normal 6 3 9 3" xfId="26359" xr:uid="{00000000-0005-0000-0000-0000D4790000}"/>
    <cellStyle name="Normal 6 4" xfId="888" xr:uid="{00000000-0005-0000-0000-0000D5790000}"/>
    <cellStyle name="Normal 6 4 2" xfId="31566" xr:uid="{00000000-0005-0000-0000-0000D6790000}"/>
    <cellStyle name="Normal 6 4 3" xfId="31386" xr:uid="{00000000-0005-0000-0000-0000D7790000}"/>
    <cellStyle name="Normal 6 5" xfId="889" xr:uid="{00000000-0005-0000-0000-0000D8790000}"/>
    <cellStyle name="Normal 6 6" xfId="890" xr:uid="{00000000-0005-0000-0000-0000D9790000}"/>
    <cellStyle name="Normal 6 7" xfId="881" xr:uid="{00000000-0005-0000-0000-0000DA790000}"/>
    <cellStyle name="Normal 6 8" xfId="503" xr:uid="{00000000-0005-0000-0000-0000DB790000}"/>
    <cellStyle name="Normal 6 8 10" xfId="6203" xr:uid="{00000000-0005-0000-0000-0000DC790000}"/>
    <cellStyle name="Normal 6 8 10 2" xfId="36541" xr:uid="{00000000-0005-0000-0000-0000DD790000}"/>
    <cellStyle name="Normal 6 8 10 3" xfId="21308" xr:uid="{00000000-0005-0000-0000-0000DE790000}"/>
    <cellStyle name="Normal 6 8 11" xfId="31532" xr:uid="{00000000-0005-0000-0000-0000DF790000}"/>
    <cellStyle name="Normal 6 8 12" xfId="16293" xr:uid="{00000000-0005-0000-0000-0000E0790000}"/>
    <cellStyle name="Normal 6 8 2" xfId="1167" xr:uid="{00000000-0005-0000-0000-0000E1790000}"/>
    <cellStyle name="Normal 6 8 2 10" xfId="31585" xr:uid="{00000000-0005-0000-0000-0000E2790000}"/>
    <cellStyle name="Normal 6 8 2 11" xfId="16347" xr:uid="{00000000-0005-0000-0000-0000E3790000}"/>
    <cellStyle name="Normal 6 8 2 2" xfId="1276" xr:uid="{00000000-0005-0000-0000-0000E4790000}"/>
    <cellStyle name="Normal 6 8 2 2 10" xfId="16451" xr:uid="{00000000-0005-0000-0000-0000E5790000}"/>
    <cellStyle name="Normal 6 8 2 2 2" xfId="1493" xr:uid="{00000000-0005-0000-0000-0000E6790000}"/>
    <cellStyle name="Normal 6 8 2 2 2 2" xfId="1914" xr:uid="{00000000-0005-0000-0000-0000E7790000}"/>
    <cellStyle name="Normal 6 8 2 2 2 2 2" xfId="2753" xr:uid="{00000000-0005-0000-0000-0000E8790000}"/>
    <cellStyle name="Normal 6 8 2 2 2 2 2 2" xfId="4443" xr:uid="{00000000-0005-0000-0000-0000E9790000}"/>
    <cellStyle name="Normal 6 8 2 2 2 2 2 2 2" xfId="14516" xr:uid="{00000000-0005-0000-0000-0000EA790000}"/>
    <cellStyle name="Normal 6 8 2 2 2 2 2 2 2 2" xfId="44847" xr:uid="{00000000-0005-0000-0000-0000EB790000}"/>
    <cellStyle name="Normal 6 8 2 2 2 2 2 2 2 3" xfId="29614" xr:uid="{00000000-0005-0000-0000-0000EC790000}"/>
    <cellStyle name="Normal 6 8 2 2 2 2 2 2 3" xfId="9496" xr:uid="{00000000-0005-0000-0000-0000ED790000}"/>
    <cellStyle name="Normal 6 8 2 2 2 2 2 2 3 2" xfId="39830" xr:uid="{00000000-0005-0000-0000-0000EE790000}"/>
    <cellStyle name="Normal 6 8 2 2 2 2 2 2 3 3" xfId="24597" xr:uid="{00000000-0005-0000-0000-0000EF790000}"/>
    <cellStyle name="Normal 6 8 2 2 2 2 2 2 4" xfId="34817" xr:uid="{00000000-0005-0000-0000-0000F0790000}"/>
    <cellStyle name="Normal 6 8 2 2 2 2 2 2 5" xfId="19584" xr:uid="{00000000-0005-0000-0000-0000F1790000}"/>
    <cellStyle name="Normal 6 8 2 2 2 2 2 3" xfId="6135" xr:uid="{00000000-0005-0000-0000-0000F2790000}"/>
    <cellStyle name="Normal 6 8 2 2 2 2 2 3 2" xfId="16187" xr:uid="{00000000-0005-0000-0000-0000F3790000}"/>
    <cellStyle name="Normal 6 8 2 2 2 2 2 3 2 2" xfId="46518" xr:uid="{00000000-0005-0000-0000-0000F4790000}"/>
    <cellStyle name="Normal 6 8 2 2 2 2 2 3 2 3" xfId="31285" xr:uid="{00000000-0005-0000-0000-0000F5790000}"/>
    <cellStyle name="Normal 6 8 2 2 2 2 2 3 3" xfId="11167" xr:uid="{00000000-0005-0000-0000-0000F6790000}"/>
    <cellStyle name="Normal 6 8 2 2 2 2 2 3 3 2" xfId="41501" xr:uid="{00000000-0005-0000-0000-0000F7790000}"/>
    <cellStyle name="Normal 6 8 2 2 2 2 2 3 3 3" xfId="26268" xr:uid="{00000000-0005-0000-0000-0000F8790000}"/>
    <cellStyle name="Normal 6 8 2 2 2 2 2 3 4" xfId="36488" xr:uid="{00000000-0005-0000-0000-0000F9790000}"/>
    <cellStyle name="Normal 6 8 2 2 2 2 2 3 5" xfId="21255" xr:uid="{00000000-0005-0000-0000-0000FA790000}"/>
    <cellStyle name="Normal 6 8 2 2 2 2 2 4" xfId="12845" xr:uid="{00000000-0005-0000-0000-0000FB790000}"/>
    <cellStyle name="Normal 6 8 2 2 2 2 2 4 2" xfId="43176" xr:uid="{00000000-0005-0000-0000-0000FC790000}"/>
    <cellStyle name="Normal 6 8 2 2 2 2 2 4 3" xfId="27943" xr:uid="{00000000-0005-0000-0000-0000FD790000}"/>
    <cellStyle name="Normal 6 8 2 2 2 2 2 5" xfId="7824" xr:uid="{00000000-0005-0000-0000-0000FE790000}"/>
    <cellStyle name="Normal 6 8 2 2 2 2 2 5 2" xfId="38159" xr:uid="{00000000-0005-0000-0000-0000FF790000}"/>
    <cellStyle name="Normal 6 8 2 2 2 2 2 5 3" xfId="22926" xr:uid="{00000000-0005-0000-0000-0000007A0000}"/>
    <cellStyle name="Normal 6 8 2 2 2 2 2 6" xfId="33147" xr:uid="{00000000-0005-0000-0000-0000017A0000}"/>
    <cellStyle name="Normal 6 8 2 2 2 2 2 7" xfId="17913" xr:uid="{00000000-0005-0000-0000-0000027A0000}"/>
    <cellStyle name="Normal 6 8 2 2 2 2 3" xfId="3606" xr:uid="{00000000-0005-0000-0000-0000037A0000}"/>
    <cellStyle name="Normal 6 8 2 2 2 2 3 2" xfId="13680" xr:uid="{00000000-0005-0000-0000-0000047A0000}"/>
    <cellStyle name="Normal 6 8 2 2 2 2 3 2 2" xfId="44011" xr:uid="{00000000-0005-0000-0000-0000057A0000}"/>
    <cellStyle name="Normal 6 8 2 2 2 2 3 2 3" xfId="28778" xr:uid="{00000000-0005-0000-0000-0000067A0000}"/>
    <cellStyle name="Normal 6 8 2 2 2 2 3 3" xfId="8660" xr:uid="{00000000-0005-0000-0000-0000077A0000}"/>
    <cellStyle name="Normal 6 8 2 2 2 2 3 3 2" xfId="38994" xr:uid="{00000000-0005-0000-0000-0000087A0000}"/>
    <cellStyle name="Normal 6 8 2 2 2 2 3 3 3" xfId="23761" xr:uid="{00000000-0005-0000-0000-0000097A0000}"/>
    <cellStyle name="Normal 6 8 2 2 2 2 3 4" xfId="33981" xr:uid="{00000000-0005-0000-0000-00000A7A0000}"/>
    <cellStyle name="Normal 6 8 2 2 2 2 3 5" xfId="18748" xr:uid="{00000000-0005-0000-0000-00000B7A0000}"/>
    <cellStyle name="Normal 6 8 2 2 2 2 4" xfId="5299" xr:uid="{00000000-0005-0000-0000-00000C7A0000}"/>
    <cellStyle name="Normal 6 8 2 2 2 2 4 2" xfId="15351" xr:uid="{00000000-0005-0000-0000-00000D7A0000}"/>
    <cellStyle name="Normal 6 8 2 2 2 2 4 2 2" xfId="45682" xr:uid="{00000000-0005-0000-0000-00000E7A0000}"/>
    <cellStyle name="Normal 6 8 2 2 2 2 4 2 3" xfId="30449" xr:uid="{00000000-0005-0000-0000-00000F7A0000}"/>
    <cellStyle name="Normal 6 8 2 2 2 2 4 3" xfId="10331" xr:uid="{00000000-0005-0000-0000-0000107A0000}"/>
    <cellStyle name="Normal 6 8 2 2 2 2 4 3 2" xfId="40665" xr:uid="{00000000-0005-0000-0000-0000117A0000}"/>
    <cellStyle name="Normal 6 8 2 2 2 2 4 3 3" xfId="25432" xr:uid="{00000000-0005-0000-0000-0000127A0000}"/>
    <cellStyle name="Normal 6 8 2 2 2 2 4 4" xfId="35652" xr:uid="{00000000-0005-0000-0000-0000137A0000}"/>
    <cellStyle name="Normal 6 8 2 2 2 2 4 5" xfId="20419" xr:uid="{00000000-0005-0000-0000-0000147A0000}"/>
    <cellStyle name="Normal 6 8 2 2 2 2 5" xfId="12009" xr:uid="{00000000-0005-0000-0000-0000157A0000}"/>
    <cellStyle name="Normal 6 8 2 2 2 2 5 2" xfId="42340" xr:uid="{00000000-0005-0000-0000-0000167A0000}"/>
    <cellStyle name="Normal 6 8 2 2 2 2 5 3" xfId="27107" xr:uid="{00000000-0005-0000-0000-0000177A0000}"/>
    <cellStyle name="Normal 6 8 2 2 2 2 6" xfId="6988" xr:uid="{00000000-0005-0000-0000-0000187A0000}"/>
    <cellStyle name="Normal 6 8 2 2 2 2 6 2" xfId="37323" xr:uid="{00000000-0005-0000-0000-0000197A0000}"/>
    <cellStyle name="Normal 6 8 2 2 2 2 6 3" xfId="22090" xr:uid="{00000000-0005-0000-0000-00001A7A0000}"/>
    <cellStyle name="Normal 6 8 2 2 2 2 7" xfId="32311" xr:uid="{00000000-0005-0000-0000-00001B7A0000}"/>
    <cellStyle name="Normal 6 8 2 2 2 2 8" xfId="17077" xr:uid="{00000000-0005-0000-0000-00001C7A0000}"/>
    <cellStyle name="Normal 6 8 2 2 2 3" xfId="2335" xr:uid="{00000000-0005-0000-0000-00001D7A0000}"/>
    <cellStyle name="Normal 6 8 2 2 2 3 2" xfId="4025" xr:uid="{00000000-0005-0000-0000-00001E7A0000}"/>
    <cellStyle name="Normal 6 8 2 2 2 3 2 2" xfId="14098" xr:uid="{00000000-0005-0000-0000-00001F7A0000}"/>
    <cellStyle name="Normal 6 8 2 2 2 3 2 2 2" xfId="44429" xr:uid="{00000000-0005-0000-0000-0000207A0000}"/>
    <cellStyle name="Normal 6 8 2 2 2 3 2 2 3" xfId="29196" xr:uid="{00000000-0005-0000-0000-0000217A0000}"/>
    <cellStyle name="Normal 6 8 2 2 2 3 2 3" xfId="9078" xr:uid="{00000000-0005-0000-0000-0000227A0000}"/>
    <cellStyle name="Normal 6 8 2 2 2 3 2 3 2" xfId="39412" xr:uid="{00000000-0005-0000-0000-0000237A0000}"/>
    <cellStyle name="Normal 6 8 2 2 2 3 2 3 3" xfId="24179" xr:uid="{00000000-0005-0000-0000-0000247A0000}"/>
    <cellStyle name="Normal 6 8 2 2 2 3 2 4" xfId="34399" xr:uid="{00000000-0005-0000-0000-0000257A0000}"/>
    <cellStyle name="Normal 6 8 2 2 2 3 2 5" xfId="19166" xr:uid="{00000000-0005-0000-0000-0000267A0000}"/>
    <cellStyle name="Normal 6 8 2 2 2 3 3" xfId="5717" xr:uid="{00000000-0005-0000-0000-0000277A0000}"/>
    <cellStyle name="Normal 6 8 2 2 2 3 3 2" xfId="15769" xr:uid="{00000000-0005-0000-0000-0000287A0000}"/>
    <cellStyle name="Normal 6 8 2 2 2 3 3 2 2" xfId="46100" xr:uid="{00000000-0005-0000-0000-0000297A0000}"/>
    <cellStyle name="Normal 6 8 2 2 2 3 3 2 3" xfId="30867" xr:uid="{00000000-0005-0000-0000-00002A7A0000}"/>
    <cellStyle name="Normal 6 8 2 2 2 3 3 3" xfId="10749" xr:uid="{00000000-0005-0000-0000-00002B7A0000}"/>
    <cellStyle name="Normal 6 8 2 2 2 3 3 3 2" xfId="41083" xr:uid="{00000000-0005-0000-0000-00002C7A0000}"/>
    <cellStyle name="Normal 6 8 2 2 2 3 3 3 3" xfId="25850" xr:uid="{00000000-0005-0000-0000-00002D7A0000}"/>
    <cellStyle name="Normal 6 8 2 2 2 3 3 4" xfId="36070" xr:uid="{00000000-0005-0000-0000-00002E7A0000}"/>
    <cellStyle name="Normal 6 8 2 2 2 3 3 5" xfId="20837" xr:uid="{00000000-0005-0000-0000-00002F7A0000}"/>
    <cellStyle name="Normal 6 8 2 2 2 3 4" xfId="12427" xr:uid="{00000000-0005-0000-0000-0000307A0000}"/>
    <cellStyle name="Normal 6 8 2 2 2 3 4 2" xfId="42758" xr:uid="{00000000-0005-0000-0000-0000317A0000}"/>
    <cellStyle name="Normal 6 8 2 2 2 3 4 3" xfId="27525" xr:uid="{00000000-0005-0000-0000-0000327A0000}"/>
    <cellStyle name="Normal 6 8 2 2 2 3 5" xfId="7406" xr:uid="{00000000-0005-0000-0000-0000337A0000}"/>
    <cellStyle name="Normal 6 8 2 2 2 3 5 2" xfId="37741" xr:uid="{00000000-0005-0000-0000-0000347A0000}"/>
    <cellStyle name="Normal 6 8 2 2 2 3 5 3" xfId="22508" xr:uid="{00000000-0005-0000-0000-0000357A0000}"/>
    <cellStyle name="Normal 6 8 2 2 2 3 6" xfId="32729" xr:uid="{00000000-0005-0000-0000-0000367A0000}"/>
    <cellStyle name="Normal 6 8 2 2 2 3 7" xfId="17495" xr:uid="{00000000-0005-0000-0000-0000377A0000}"/>
    <cellStyle name="Normal 6 8 2 2 2 4" xfId="3188" xr:uid="{00000000-0005-0000-0000-0000387A0000}"/>
    <cellStyle name="Normal 6 8 2 2 2 4 2" xfId="13262" xr:uid="{00000000-0005-0000-0000-0000397A0000}"/>
    <cellStyle name="Normal 6 8 2 2 2 4 2 2" xfId="43593" xr:uid="{00000000-0005-0000-0000-00003A7A0000}"/>
    <cellStyle name="Normal 6 8 2 2 2 4 2 3" xfId="28360" xr:uid="{00000000-0005-0000-0000-00003B7A0000}"/>
    <cellStyle name="Normal 6 8 2 2 2 4 3" xfId="8242" xr:uid="{00000000-0005-0000-0000-00003C7A0000}"/>
    <cellStyle name="Normal 6 8 2 2 2 4 3 2" xfId="38576" xr:uid="{00000000-0005-0000-0000-00003D7A0000}"/>
    <cellStyle name="Normal 6 8 2 2 2 4 3 3" xfId="23343" xr:uid="{00000000-0005-0000-0000-00003E7A0000}"/>
    <cellStyle name="Normal 6 8 2 2 2 4 4" xfId="33563" xr:uid="{00000000-0005-0000-0000-00003F7A0000}"/>
    <cellStyle name="Normal 6 8 2 2 2 4 5" xfId="18330" xr:uid="{00000000-0005-0000-0000-0000407A0000}"/>
    <cellStyle name="Normal 6 8 2 2 2 5" xfId="4881" xr:uid="{00000000-0005-0000-0000-0000417A0000}"/>
    <cellStyle name="Normal 6 8 2 2 2 5 2" xfId="14933" xr:uid="{00000000-0005-0000-0000-0000427A0000}"/>
    <cellStyle name="Normal 6 8 2 2 2 5 2 2" xfId="45264" xr:uid="{00000000-0005-0000-0000-0000437A0000}"/>
    <cellStyle name="Normal 6 8 2 2 2 5 2 3" xfId="30031" xr:uid="{00000000-0005-0000-0000-0000447A0000}"/>
    <cellStyle name="Normal 6 8 2 2 2 5 3" xfId="9913" xr:uid="{00000000-0005-0000-0000-0000457A0000}"/>
    <cellStyle name="Normal 6 8 2 2 2 5 3 2" xfId="40247" xr:uid="{00000000-0005-0000-0000-0000467A0000}"/>
    <cellStyle name="Normal 6 8 2 2 2 5 3 3" xfId="25014" xr:uid="{00000000-0005-0000-0000-0000477A0000}"/>
    <cellStyle name="Normal 6 8 2 2 2 5 4" xfId="35234" xr:uid="{00000000-0005-0000-0000-0000487A0000}"/>
    <cellStyle name="Normal 6 8 2 2 2 5 5" xfId="20001" xr:uid="{00000000-0005-0000-0000-0000497A0000}"/>
    <cellStyle name="Normal 6 8 2 2 2 6" xfId="11591" xr:uid="{00000000-0005-0000-0000-00004A7A0000}"/>
    <cellStyle name="Normal 6 8 2 2 2 6 2" xfId="41922" xr:uid="{00000000-0005-0000-0000-00004B7A0000}"/>
    <cellStyle name="Normal 6 8 2 2 2 6 3" xfId="26689" xr:uid="{00000000-0005-0000-0000-00004C7A0000}"/>
    <cellStyle name="Normal 6 8 2 2 2 7" xfId="6570" xr:uid="{00000000-0005-0000-0000-00004D7A0000}"/>
    <cellStyle name="Normal 6 8 2 2 2 7 2" xfId="36905" xr:uid="{00000000-0005-0000-0000-00004E7A0000}"/>
    <cellStyle name="Normal 6 8 2 2 2 7 3" xfId="21672" xr:uid="{00000000-0005-0000-0000-00004F7A0000}"/>
    <cellStyle name="Normal 6 8 2 2 2 8" xfId="31893" xr:uid="{00000000-0005-0000-0000-0000507A0000}"/>
    <cellStyle name="Normal 6 8 2 2 2 9" xfId="16659" xr:uid="{00000000-0005-0000-0000-0000517A0000}"/>
    <cellStyle name="Normal 6 8 2 2 3" xfId="1706" xr:uid="{00000000-0005-0000-0000-0000527A0000}"/>
    <cellStyle name="Normal 6 8 2 2 3 2" xfId="2545" xr:uid="{00000000-0005-0000-0000-0000537A0000}"/>
    <cellStyle name="Normal 6 8 2 2 3 2 2" xfId="4235" xr:uid="{00000000-0005-0000-0000-0000547A0000}"/>
    <cellStyle name="Normal 6 8 2 2 3 2 2 2" xfId="14308" xr:uid="{00000000-0005-0000-0000-0000557A0000}"/>
    <cellStyle name="Normal 6 8 2 2 3 2 2 2 2" xfId="44639" xr:uid="{00000000-0005-0000-0000-0000567A0000}"/>
    <cellStyle name="Normal 6 8 2 2 3 2 2 2 3" xfId="29406" xr:uid="{00000000-0005-0000-0000-0000577A0000}"/>
    <cellStyle name="Normal 6 8 2 2 3 2 2 3" xfId="9288" xr:uid="{00000000-0005-0000-0000-0000587A0000}"/>
    <cellStyle name="Normal 6 8 2 2 3 2 2 3 2" xfId="39622" xr:uid="{00000000-0005-0000-0000-0000597A0000}"/>
    <cellStyle name="Normal 6 8 2 2 3 2 2 3 3" xfId="24389" xr:uid="{00000000-0005-0000-0000-00005A7A0000}"/>
    <cellStyle name="Normal 6 8 2 2 3 2 2 4" xfId="34609" xr:uid="{00000000-0005-0000-0000-00005B7A0000}"/>
    <cellStyle name="Normal 6 8 2 2 3 2 2 5" xfId="19376" xr:uid="{00000000-0005-0000-0000-00005C7A0000}"/>
    <cellStyle name="Normal 6 8 2 2 3 2 3" xfId="5927" xr:uid="{00000000-0005-0000-0000-00005D7A0000}"/>
    <cellStyle name="Normal 6 8 2 2 3 2 3 2" xfId="15979" xr:uid="{00000000-0005-0000-0000-00005E7A0000}"/>
    <cellStyle name="Normal 6 8 2 2 3 2 3 2 2" xfId="46310" xr:uid="{00000000-0005-0000-0000-00005F7A0000}"/>
    <cellStyle name="Normal 6 8 2 2 3 2 3 2 3" xfId="31077" xr:uid="{00000000-0005-0000-0000-0000607A0000}"/>
    <cellStyle name="Normal 6 8 2 2 3 2 3 3" xfId="10959" xr:uid="{00000000-0005-0000-0000-0000617A0000}"/>
    <cellStyle name="Normal 6 8 2 2 3 2 3 3 2" xfId="41293" xr:uid="{00000000-0005-0000-0000-0000627A0000}"/>
    <cellStyle name="Normal 6 8 2 2 3 2 3 3 3" xfId="26060" xr:uid="{00000000-0005-0000-0000-0000637A0000}"/>
    <cellStyle name="Normal 6 8 2 2 3 2 3 4" xfId="36280" xr:uid="{00000000-0005-0000-0000-0000647A0000}"/>
    <cellStyle name="Normal 6 8 2 2 3 2 3 5" xfId="21047" xr:uid="{00000000-0005-0000-0000-0000657A0000}"/>
    <cellStyle name="Normal 6 8 2 2 3 2 4" xfId="12637" xr:uid="{00000000-0005-0000-0000-0000667A0000}"/>
    <cellStyle name="Normal 6 8 2 2 3 2 4 2" xfId="42968" xr:uid="{00000000-0005-0000-0000-0000677A0000}"/>
    <cellStyle name="Normal 6 8 2 2 3 2 4 3" xfId="27735" xr:uid="{00000000-0005-0000-0000-0000687A0000}"/>
    <cellStyle name="Normal 6 8 2 2 3 2 5" xfId="7616" xr:uid="{00000000-0005-0000-0000-0000697A0000}"/>
    <cellStyle name="Normal 6 8 2 2 3 2 5 2" xfId="37951" xr:uid="{00000000-0005-0000-0000-00006A7A0000}"/>
    <cellStyle name="Normal 6 8 2 2 3 2 5 3" xfId="22718" xr:uid="{00000000-0005-0000-0000-00006B7A0000}"/>
    <cellStyle name="Normal 6 8 2 2 3 2 6" xfId="32939" xr:uid="{00000000-0005-0000-0000-00006C7A0000}"/>
    <cellStyle name="Normal 6 8 2 2 3 2 7" xfId="17705" xr:uid="{00000000-0005-0000-0000-00006D7A0000}"/>
    <cellStyle name="Normal 6 8 2 2 3 3" xfId="3398" xr:uid="{00000000-0005-0000-0000-00006E7A0000}"/>
    <cellStyle name="Normal 6 8 2 2 3 3 2" xfId="13472" xr:uid="{00000000-0005-0000-0000-00006F7A0000}"/>
    <cellStyle name="Normal 6 8 2 2 3 3 2 2" xfId="43803" xr:uid="{00000000-0005-0000-0000-0000707A0000}"/>
    <cellStyle name="Normal 6 8 2 2 3 3 2 3" xfId="28570" xr:uid="{00000000-0005-0000-0000-0000717A0000}"/>
    <cellStyle name="Normal 6 8 2 2 3 3 3" xfId="8452" xr:uid="{00000000-0005-0000-0000-0000727A0000}"/>
    <cellStyle name="Normal 6 8 2 2 3 3 3 2" xfId="38786" xr:uid="{00000000-0005-0000-0000-0000737A0000}"/>
    <cellStyle name="Normal 6 8 2 2 3 3 3 3" xfId="23553" xr:uid="{00000000-0005-0000-0000-0000747A0000}"/>
    <cellStyle name="Normal 6 8 2 2 3 3 4" xfId="33773" xr:uid="{00000000-0005-0000-0000-0000757A0000}"/>
    <cellStyle name="Normal 6 8 2 2 3 3 5" xfId="18540" xr:uid="{00000000-0005-0000-0000-0000767A0000}"/>
    <cellStyle name="Normal 6 8 2 2 3 4" xfId="5091" xr:uid="{00000000-0005-0000-0000-0000777A0000}"/>
    <cellStyle name="Normal 6 8 2 2 3 4 2" xfId="15143" xr:uid="{00000000-0005-0000-0000-0000787A0000}"/>
    <cellStyle name="Normal 6 8 2 2 3 4 2 2" xfId="45474" xr:uid="{00000000-0005-0000-0000-0000797A0000}"/>
    <cellStyle name="Normal 6 8 2 2 3 4 2 3" xfId="30241" xr:uid="{00000000-0005-0000-0000-00007A7A0000}"/>
    <cellStyle name="Normal 6 8 2 2 3 4 3" xfId="10123" xr:uid="{00000000-0005-0000-0000-00007B7A0000}"/>
    <cellStyle name="Normal 6 8 2 2 3 4 3 2" xfId="40457" xr:uid="{00000000-0005-0000-0000-00007C7A0000}"/>
    <cellStyle name="Normal 6 8 2 2 3 4 3 3" xfId="25224" xr:uid="{00000000-0005-0000-0000-00007D7A0000}"/>
    <cellStyle name="Normal 6 8 2 2 3 4 4" xfId="35444" xr:uid="{00000000-0005-0000-0000-00007E7A0000}"/>
    <cellStyle name="Normal 6 8 2 2 3 4 5" xfId="20211" xr:uid="{00000000-0005-0000-0000-00007F7A0000}"/>
    <cellStyle name="Normal 6 8 2 2 3 5" xfId="11801" xr:uid="{00000000-0005-0000-0000-0000807A0000}"/>
    <cellStyle name="Normal 6 8 2 2 3 5 2" xfId="42132" xr:uid="{00000000-0005-0000-0000-0000817A0000}"/>
    <cellStyle name="Normal 6 8 2 2 3 5 3" xfId="26899" xr:uid="{00000000-0005-0000-0000-0000827A0000}"/>
    <cellStyle name="Normal 6 8 2 2 3 6" xfId="6780" xr:uid="{00000000-0005-0000-0000-0000837A0000}"/>
    <cellStyle name="Normal 6 8 2 2 3 6 2" xfId="37115" xr:uid="{00000000-0005-0000-0000-0000847A0000}"/>
    <cellStyle name="Normal 6 8 2 2 3 6 3" xfId="21882" xr:uid="{00000000-0005-0000-0000-0000857A0000}"/>
    <cellStyle name="Normal 6 8 2 2 3 7" xfId="32103" xr:uid="{00000000-0005-0000-0000-0000867A0000}"/>
    <cellStyle name="Normal 6 8 2 2 3 8" xfId="16869" xr:uid="{00000000-0005-0000-0000-0000877A0000}"/>
    <cellStyle name="Normal 6 8 2 2 4" xfId="2127" xr:uid="{00000000-0005-0000-0000-0000887A0000}"/>
    <cellStyle name="Normal 6 8 2 2 4 2" xfId="3817" xr:uid="{00000000-0005-0000-0000-0000897A0000}"/>
    <cellStyle name="Normal 6 8 2 2 4 2 2" xfId="13890" xr:uid="{00000000-0005-0000-0000-00008A7A0000}"/>
    <cellStyle name="Normal 6 8 2 2 4 2 2 2" xfId="44221" xr:uid="{00000000-0005-0000-0000-00008B7A0000}"/>
    <cellStyle name="Normal 6 8 2 2 4 2 2 3" xfId="28988" xr:uid="{00000000-0005-0000-0000-00008C7A0000}"/>
    <cellStyle name="Normal 6 8 2 2 4 2 3" xfId="8870" xr:uid="{00000000-0005-0000-0000-00008D7A0000}"/>
    <cellStyle name="Normal 6 8 2 2 4 2 3 2" xfId="39204" xr:uid="{00000000-0005-0000-0000-00008E7A0000}"/>
    <cellStyle name="Normal 6 8 2 2 4 2 3 3" xfId="23971" xr:uid="{00000000-0005-0000-0000-00008F7A0000}"/>
    <cellStyle name="Normal 6 8 2 2 4 2 4" xfId="34191" xr:uid="{00000000-0005-0000-0000-0000907A0000}"/>
    <cellStyle name="Normal 6 8 2 2 4 2 5" xfId="18958" xr:uid="{00000000-0005-0000-0000-0000917A0000}"/>
    <cellStyle name="Normal 6 8 2 2 4 3" xfId="5509" xr:uid="{00000000-0005-0000-0000-0000927A0000}"/>
    <cellStyle name="Normal 6 8 2 2 4 3 2" xfId="15561" xr:uid="{00000000-0005-0000-0000-0000937A0000}"/>
    <cellStyle name="Normal 6 8 2 2 4 3 2 2" xfId="45892" xr:uid="{00000000-0005-0000-0000-0000947A0000}"/>
    <cellStyle name="Normal 6 8 2 2 4 3 2 3" xfId="30659" xr:uid="{00000000-0005-0000-0000-0000957A0000}"/>
    <cellStyle name="Normal 6 8 2 2 4 3 3" xfId="10541" xr:uid="{00000000-0005-0000-0000-0000967A0000}"/>
    <cellStyle name="Normal 6 8 2 2 4 3 3 2" xfId="40875" xr:uid="{00000000-0005-0000-0000-0000977A0000}"/>
    <cellStyle name="Normal 6 8 2 2 4 3 3 3" xfId="25642" xr:uid="{00000000-0005-0000-0000-0000987A0000}"/>
    <cellStyle name="Normal 6 8 2 2 4 3 4" xfId="35862" xr:uid="{00000000-0005-0000-0000-0000997A0000}"/>
    <cellStyle name="Normal 6 8 2 2 4 3 5" xfId="20629" xr:uid="{00000000-0005-0000-0000-00009A7A0000}"/>
    <cellStyle name="Normal 6 8 2 2 4 4" xfId="12219" xr:uid="{00000000-0005-0000-0000-00009B7A0000}"/>
    <cellStyle name="Normal 6 8 2 2 4 4 2" xfId="42550" xr:uid="{00000000-0005-0000-0000-00009C7A0000}"/>
    <cellStyle name="Normal 6 8 2 2 4 4 3" xfId="27317" xr:uid="{00000000-0005-0000-0000-00009D7A0000}"/>
    <cellStyle name="Normal 6 8 2 2 4 5" xfId="7198" xr:uid="{00000000-0005-0000-0000-00009E7A0000}"/>
    <cellStyle name="Normal 6 8 2 2 4 5 2" xfId="37533" xr:uid="{00000000-0005-0000-0000-00009F7A0000}"/>
    <cellStyle name="Normal 6 8 2 2 4 5 3" xfId="22300" xr:uid="{00000000-0005-0000-0000-0000A07A0000}"/>
    <cellStyle name="Normal 6 8 2 2 4 6" xfId="32521" xr:uid="{00000000-0005-0000-0000-0000A17A0000}"/>
    <cellStyle name="Normal 6 8 2 2 4 7" xfId="17287" xr:uid="{00000000-0005-0000-0000-0000A27A0000}"/>
    <cellStyle name="Normal 6 8 2 2 5" xfId="2980" xr:uid="{00000000-0005-0000-0000-0000A37A0000}"/>
    <cellStyle name="Normal 6 8 2 2 5 2" xfId="13054" xr:uid="{00000000-0005-0000-0000-0000A47A0000}"/>
    <cellStyle name="Normal 6 8 2 2 5 2 2" xfId="43385" xr:uid="{00000000-0005-0000-0000-0000A57A0000}"/>
    <cellStyle name="Normal 6 8 2 2 5 2 3" xfId="28152" xr:uid="{00000000-0005-0000-0000-0000A67A0000}"/>
    <cellStyle name="Normal 6 8 2 2 5 3" xfId="8034" xr:uid="{00000000-0005-0000-0000-0000A77A0000}"/>
    <cellStyle name="Normal 6 8 2 2 5 3 2" xfId="38368" xr:uid="{00000000-0005-0000-0000-0000A87A0000}"/>
    <cellStyle name="Normal 6 8 2 2 5 3 3" xfId="23135" xr:uid="{00000000-0005-0000-0000-0000A97A0000}"/>
    <cellStyle name="Normal 6 8 2 2 5 4" xfId="33355" xr:uid="{00000000-0005-0000-0000-0000AA7A0000}"/>
    <cellStyle name="Normal 6 8 2 2 5 5" xfId="18122" xr:uid="{00000000-0005-0000-0000-0000AB7A0000}"/>
    <cellStyle name="Normal 6 8 2 2 6" xfId="4673" xr:uid="{00000000-0005-0000-0000-0000AC7A0000}"/>
    <cellStyle name="Normal 6 8 2 2 6 2" xfId="14725" xr:uid="{00000000-0005-0000-0000-0000AD7A0000}"/>
    <cellStyle name="Normal 6 8 2 2 6 2 2" xfId="45056" xr:uid="{00000000-0005-0000-0000-0000AE7A0000}"/>
    <cellStyle name="Normal 6 8 2 2 6 2 3" xfId="29823" xr:uid="{00000000-0005-0000-0000-0000AF7A0000}"/>
    <cellStyle name="Normal 6 8 2 2 6 3" xfId="9705" xr:uid="{00000000-0005-0000-0000-0000B07A0000}"/>
    <cellStyle name="Normal 6 8 2 2 6 3 2" xfId="40039" xr:uid="{00000000-0005-0000-0000-0000B17A0000}"/>
    <cellStyle name="Normal 6 8 2 2 6 3 3" xfId="24806" xr:uid="{00000000-0005-0000-0000-0000B27A0000}"/>
    <cellStyle name="Normal 6 8 2 2 6 4" xfId="35026" xr:uid="{00000000-0005-0000-0000-0000B37A0000}"/>
    <cellStyle name="Normal 6 8 2 2 6 5" xfId="19793" xr:uid="{00000000-0005-0000-0000-0000B47A0000}"/>
    <cellStyle name="Normal 6 8 2 2 7" xfId="11383" xr:uid="{00000000-0005-0000-0000-0000B57A0000}"/>
    <cellStyle name="Normal 6 8 2 2 7 2" xfId="41714" xr:uid="{00000000-0005-0000-0000-0000B67A0000}"/>
    <cellStyle name="Normal 6 8 2 2 7 3" xfId="26481" xr:uid="{00000000-0005-0000-0000-0000B77A0000}"/>
    <cellStyle name="Normal 6 8 2 2 8" xfId="6362" xr:uid="{00000000-0005-0000-0000-0000B87A0000}"/>
    <cellStyle name="Normal 6 8 2 2 8 2" xfId="36697" xr:uid="{00000000-0005-0000-0000-0000B97A0000}"/>
    <cellStyle name="Normal 6 8 2 2 8 3" xfId="21464" xr:uid="{00000000-0005-0000-0000-0000BA7A0000}"/>
    <cellStyle name="Normal 6 8 2 2 9" xfId="31686" xr:uid="{00000000-0005-0000-0000-0000BB7A0000}"/>
    <cellStyle name="Normal 6 8 2 3" xfId="1389" xr:uid="{00000000-0005-0000-0000-0000BC7A0000}"/>
    <cellStyle name="Normal 6 8 2 3 2" xfId="1810" xr:uid="{00000000-0005-0000-0000-0000BD7A0000}"/>
    <cellStyle name="Normal 6 8 2 3 2 2" xfId="2649" xr:uid="{00000000-0005-0000-0000-0000BE7A0000}"/>
    <cellStyle name="Normal 6 8 2 3 2 2 2" xfId="4339" xr:uid="{00000000-0005-0000-0000-0000BF7A0000}"/>
    <cellStyle name="Normal 6 8 2 3 2 2 2 2" xfId="14412" xr:uid="{00000000-0005-0000-0000-0000C07A0000}"/>
    <cellStyle name="Normal 6 8 2 3 2 2 2 2 2" xfId="44743" xr:uid="{00000000-0005-0000-0000-0000C17A0000}"/>
    <cellStyle name="Normal 6 8 2 3 2 2 2 2 3" xfId="29510" xr:uid="{00000000-0005-0000-0000-0000C27A0000}"/>
    <cellStyle name="Normal 6 8 2 3 2 2 2 3" xfId="9392" xr:uid="{00000000-0005-0000-0000-0000C37A0000}"/>
    <cellStyle name="Normal 6 8 2 3 2 2 2 3 2" xfId="39726" xr:uid="{00000000-0005-0000-0000-0000C47A0000}"/>
    <cellStyle name="Normal 6 8 2 3 2 2 2 3 3" xfId="24493" xr:uid="{00000000-0005-0000-0000-0000C57A0000}"/>
    <cellStyle name="Normal 6 8 2 3 2 2 2 4" xfId="34713" xr:uid="{00000000-0005-0000-0000-0000C67A0000}"/>
    <cellStyle name="Normal 6 8 2 3 2 2 2 5" xfId="19480" xr:uid="{00000000-0005-0000-0000-0000C77A0000}"/>
    <cellStyle name="Normal 6 8 2 3 2 2 3" xfId="6031" xr:uid="{00000000-0005-0000-0000-0000C87A0000}"/>
    <cellStyle name="Normal 6 8 2 3 2 2 3 2" xfId="16083" xr:uid="{00000000-0005-0000-0000-0000C97A0000}"/>
    <cellStyle name="Normal 6 8 2 3 2 2 3 2 2" xfId="46414" xr:uid="{00000000-0005-0000-0000-0000CA7A0000}"/>
    <cellStyle name="Normal 6 8 2 3 2 2 3 2 3" xfId="31181" xr:uid="{00000000-0005-0000-0000-0000CB7A0000}"/>
    <cellStyle name="Normal 6 8 2 3 2 2 3 3" xfId="11063" xr:uid="{00000000-0005-0000-0000-0000CC7A0000}"/>
    <cellStyle name="Normal 6 8 2 3 2 2 3 3 2" xfId="41397" xr:uid="{00000000-0005-0000-0000-0000CD7A0000}"/>
    <cellStyle name="Normal 6 8 2 3 2 2 3 3 3" xfId="26164" xr:uid="{00000000-0005-0000-0000-0000CE7A0000}"/>
    <cellStyle name="Normal 6 8 2 3 2 2 3 4" xfId="36384" xr:uid="{00000000-0005-0000-0000-0000CF7A0000}"/>
    <cellStyle name="Normal 6 8 2 3 2 2 3 5" xfId="21151" xr:uid="{00000000-0005-0000-0000-0000D07A0000}"/>
    <cellStyle name="Normal 6 8 2 3 2 2 4" xfId="12741" xr:uid="{00000000-0005-0000-0000-0000D17A0000}"/>
    <cellStyle name="Normal 6 8 2 3 2 2 4 2" xfId="43072" xr:uid="{00000000-0005-0000-0000-0000D27A0000}"/>
    <cellStyle name="Normal 6 8 2 3 2 2 4 3" xfId="27839" xr:uid="{00000000-0005-0000-0000-0000D37A0000}"/>
    <cellStyle name="Normal 6 8 2 3 2 2 5" xfId="7720" xr:uid="{00000000-0005-0000-0000-0000D47A0000}"/>
    <cellStyle name="Normal 6 8 2 3 2 2 5 2" xfId="38055" xr:uid="{00000000-0005-0000-0000-0000D57A0000}"/>
    <cellStyle name="Normal 6 8 2 3 2 2 5 3" xfId="22822" xr:uid="{00000000-0005-0000-0000-0000D67A0000}"/>
    <cellStyle name="Normal 6 8 2 3 2 2 6" xfId="33043" xr:uid="{00000000-0005-0000-0000-0000D77A0000}"/>
    <cellStyle name="Normal 6 8 2 3 2 2 7" xfId="17809" xr:uid="{00000000-0005-0000-0000-0000D87A0000}"/>
    <cellStyle name="Normal 6 8 2 3 2 3" xfId="3502" xr:uid="{00000000-0005-0000-0000-0000D97A0000}"/>
    <cellStyle name="Normal 6 8 2 3 2 3 2" xfId="13576" xr:uid="{00000000-0005-0000-0000-0000DA7A0000}"/>
    <cellStyle name="Normal 6 8 2 3 2 3 2 2" xfId="43907" xr:uid="{00000000-0005-0000-0000-0000DB7A0000}"/>
    <cellStyle name="Normal 6 8 2 3 2 3 2 3" xfId="28674" xr:uid="{00000000-0005-0000-0000-0000DC7A0000}"/>
    <cellStyle name="Normal 6 8 2 3 2 3 3" xfId="8556" xr:uid="{00000000-0005-0000-0000-0000DD7A0000}"/>
    <cellStyle name="Normal 6 8 2 3 2 3 3 2" xfId="38890" xr:uid="{00000000-0005-0000-0000-0000DE7A0000}"/>
    <cellStyle name="Normal 6 8 2 3 2 3 3 3" xfId="23657" xr:uid="{00000000-0005-0000-0000-0000DF7A0000}"/>
    <cellStyle name="Normal 6 8 2 3 2 3 4" xfId="33877" xr:uid="{00000000-0005-0000-0000-0000E07A0000}"/>
    <cellStyle name="Normal 6 8 2 3 2 3 5" xfId="18644" xr:uid="{00000000-0005-0000-0000-0000E17A0000}"/>
    <cellStyle name="Normal 6 8 2 3 2 4" xfId="5195" xr:uid="{00000000-0005-0000-0000-0000E27A0000}"/>
    <cellStyle name="Normal 6 8 2 3 2 4 2" xfId="15247" xr:uid="{00000000-0005-0000-0000-0000E37A0000}"/>
    <cellStyle name="Normal 6 8 2 3 2 4 2 2" xfId="45578" xr:uid="{00000000-0005-0000-0000-0000E47A0000}"/>
    <cellStyle name="Normal 6 8 2 3 2 4 2 3" xfId="30345" xr:uid="{00000000-0005-0000-0000-0000E57A0000}"/>
    <cellStyle name="Normal 6 8 2 3 2 4 3" xfId="10227" xr:uid="{00000000-0005-0000-0000-0000E67A0000}"/>
    <cellStyle name="Normal 6 8 2 3 2 4 3 2" xfId="40561" xr:uid="{00000000-0005-0000-0000-0000E77A0000}"/>
    <cellStyle name="Normal 6 8 2 3 2 4 3 3" xfId="25328" xr:uid="{00000000-0005-0000-0000-0000E87A0000}"/>
    <cellStyle name="Normal 6 8 2 3 2 4 4" xfId="35548" xr:uid="{00000000-0005-0000-0000-0000E97A0000}"/>
    <cellStyle name="Normal 6 8 2 3 2 4 5" xfId="20315" xr:uid="{00000000-0005-0000-0000-0000EA7A0000}"/>
    <cellStyle name="Normal 6 8 2 3 2 5" xfId="11905" xr:uid="{00000000-0005-0000-0000-0000EB7A0000}"/>
    <cellStyle name="Normal 6 8 2 3 2 5 2" xfId="42236" xr:uid="{00000000-0005-0000-0000-0000EC7A0000}"/>
    <cellStyle name="Normal 6 8 2 3 2 5 3" xfId="27003" xr:uid="{00000000-0005-0000-0000-0000ED7A0000}"/>
    <cellStyle name="Normal 6 8 2 3 2 6" xfId="6884" xr:uid="{00000000-0005-0000-0000-0000EE7A0000}"/>
    <cellStyle name="Normal 6 8 2 3 2 6 2" xfId="37219" xr:uid="{00000000-0005-0000-0000-0000EF7A0000}"/>
    <cellStyle name="Normal 6 8 2 3 2 6 3" xfId="21986" xr:uid="{00000000-0005-0000-0000-0000F07A0000}"/>
    <cellStyle name="Normal 6 8 2 3 2 7" xfId="32207" xr:uid="{00000000-0005-0000-0000-0000F17A0000}"/>
    <cellStyle name="Normal 6 8 2 3 2 8" xfId="16973" xr:uid="{00000000-0005-0000-0000-0000F27A0000}"/>
    <cellStyle name="Normal 6 8 2 3 3" xfId="2231" xr:uid="{00000000-0005-0000-0000-0000F37A0000}"/>
    <cellStyle name="Normal 6 8 2 3 3 2" xfId="3921" xr:uid="{00000000-0005-0000-0000-0000F47A0000}"/>
    <cellStyle name="Normal 6 8 2 3 3 2 2" xfId="13994" xr:uid="{00000000-0005-0000-0000-0000F57A0000}"/>
    <cellStyle name="Normal 6 8 2 3 3 2 2 2" xfId="44325" xr:uid="{00000000-0005-0000-0000-0000F67A0000}"/>
    <cellStyle name="Normal 6 8 2 3 3 2 2 3" xfId="29092" xr:uid="{00000000-0005-0000-0000-0000F77A0000}"/>
    <cellStyle name="Normal 6 8 2 3 3 2 3" xfId="8974" xr:uid="{00000000-0005-0000-0000-0000F87A0000}"/>
    <cellStyle name="Normal 6 8 2 3 3 2 3 2" xfId="39308" xr:uid="{00000000-0005-0000-0000-0000F97A0000}"/>
    <cellStyle name="Normal 6 8 2 3 3 2 3 3" xfId="24075" xr:uid="{00000000-0005-0000-0000-0000FA7A0000}"/>
    <cellStyle name="Normal 6 8 2 3 3 2 4" xfId="34295" xr:uid="{00000000-0005-0000-0000-0000FB7A0000}"/>
    <cellStyle name="Normal 6 8 2 3 3 2 5" xfId="19062" xr:uid="{00000000-0005-0000-0000-0000FC7A0000}"/>
    <cellStyle name="Normal 6 8 2 3 3 3" xfId="5613" xr:uid="{00000000-0005-0000-0000-0000FD7A0000}"/>
    <cellStyle name="Normal 6 8 2 3 3 3 2" xfId="15665" xr:uid="{00000000-0005-0000-0000-0000FE7A0000}"/>
    <cellStyle name="Normal 6 8 2 3 3 3 2 2" xfId="45996" xr:uid="{00000000-0005-0000-0000-0000FF7A0000}"/>
    <cellStyle name="Normal 6 8 2 3 3 3 2 3" xfId="30763" xr:uid="{00000000-0005-0000-0000-0000007B0000}"/>
    <cellStyle name="Normal 6 8 2 3 3 3 3" xfId="10645" xr:uid="{00000000-0005-0000-0000-0000017B0000}"/>
    <cellStyle name="Normal 6 8 2 3 3 3 3 2" xfId="40979" xr:uid="{00000000-0005-0000-0000-0000027B0000}"/>
    <cellStyle name="Normal 6 8 2 3 3 3 3 3" xfId="25746" xr:uid="{00000000-0005-0000-0000-0000037B0000}"/>
    <cellStyle name="Normal 6 8 2 3 3 3 4" xfId="35966" xr:uid="{00000000-0005-0000-0000-0000047B0000}"/>
    <cellStyle name="Normal 6 8 2 3 3 3 5" xfId="20733" xr:uid="{00000000-0005-0000-0000-0000057B0000}"/>
    <cellStyle name="Normal 6 8 2 3 3 4" xfId="12323" xr:uid="{00000000-0005-0000-0000-0000067B0000}"/>
    <cellStyle name="Normal 6 8 2 3 3 4 2" xfId="42654" xr:uid="{00000000-0005-0000-0000-0000077B0000}"/>
    <cellStyle name="Normal 6 8 2 3 3 4 3" xfId="27421" xr:uid="{00000000-0005-0000-0000-0000087B0000}"/>
    <cellStyle name="Normal 6 8 2 3 3 5" xfId="7302" xr:uid="{00000000-0005-0000-0000-0000097B0000}"/>
    <cellStyle name="Normal 6 8 2 3 3 5 2" xfId="37637" xr:uid="{00000000-0005-0000-0000-00000A7B0000}"/>
    <cellStyle name="Normal 6 8 2 3 3 5 3" xfId="22404" xr:uid="{00000000-0005-0000-0000-00000B7B0000}"/>
    <cellStyle name="Normal 6 8 2 3 3 6" xfId="32625" xr:uid="{00000000-0005-0000-0000-00000C7B0000}"/>
    <cellStyle name="Normal 6 8 2 3 3 7" xfId="17391" xr:uid="{00000000-0005-0000-0000-00000D7B0000}"/>
    <cellStyle name="Normal 6 8 2 3 4" xfId="3084" xr:uid="{00000000-0005-0000-0000-00000E7B0000}"/>
    <cellStyle name="Normal 6 8 2 3 4 2" xfId="13158" xr:uid="{00000000-0005-0000-0000-00000F7B0000}"/>
    <cellStyle name="Normal 6 8 2 3 4 2 2" xfId="43489" xr:uid="{00000000-0005-0000-0000-0000107B0000}"/>
    <cellStyle name="Normal 6 8 2 3 4 2 3" xfId="28256" xr:uid="{00000000-0005-0000-0000-0000117B0000}"/>
    <cellStyle name="Normal 6 8 2 3 4 3" xfId="8138" xr:uid="{00000000-0005-0000-0000-0000127B0000}"/>
    <cellStyle name="Normal 6 8 2 3 4 3 2" xfId="38472" xr:uid="{00000000-0005-0000-0000-0000137B0000}"/>
    <cellStyle name="Normal 6 8 2 3 4 3 3" xfId="23239" xr:uid="{00000000-0005-0000-0000-0000147B0000}"/>
    <cellStyle name="Normal 6 8 2 3 4 4" xfId="33459" xr:uid="{00000000-0005-0000-0000-0000157B0000}"/>
    <cellStyle name="Normal 6 8 2 3 4 5" xfId="18226" xr:uid="{00000000-0005-0000-0000-0000167B0000}"/>
    <cellStyle name="Normal 6 8 2 3 5" xfId="4777" xr:uid="{00000000-0005-0000-0000-0000177B0000}"/>
    <cellStyle name="Normal 6 8 2 3 5 2" xfId="14829" xr:uid="{00000000-0005-0000-0000-0000187B0000}"/>
    <cellStyle name="Normal 6 8 2 3 5 2 2" xfId="45160" xr:uid="{00000000-0005-0000-0000-0000197B0000}"/>
    <cellStyle name="Normal 6 8 2 3 5 2 3" xfId="29927" xr:uid="{00000000-0005-0000-0000-00001A7B0000}"/>
    <cellStyle name="Normal 6 8 2 3 5 3" xfId="9809" xr:uid="{00000000-0005-0000-0000-00001B7B0000}"/>
    <cellStyle name="Normal 6 8 2 3 5 3 2" xfId="40143" xr:uid="{00000000-0005-0000-0000-00001C7B0000}"/>
    <cellStyle name="Normal 6 8 2 3 5 3 3" xfId="24910" xr:uid="{00000000-0005-0000-0000-00001D7B0000}"/>
    <cellStyle name="Normal 6 8 2 3 5 4" xfId="35130" xr:uid="{00000000-0005-0000-0000-00001E7B0000}"/>
    <cellStyle name="Normal 6 8 2 3 5 5" xfId="19897" xr:uid="{00000000-0005-0000-0000-00001F7B0000}"/>
    <cellStyle name="Normal 6 8 2 3 6" xfId="11487" xr:uid="{00000000-0005-0000-0000-0000207B0000}"/>
    <cellStyle name="Normal 6 8 2 3 6 2" xfId="41818" xr:uid="{00000000-0005-0000-0000-0000217B0000}"/>
    <cellStyle name="Normal 6 8 2 3 6 3" xfId="26585" xr:uid="{00000000-0005-0000-0000-0000227B0000}"/>
    <cellStyle name="Normal 6 8 2 3 7" xfId="6466" xr:uid="{00000000-0005-0000-0000-0000237B0000}"/>
    <cellStyle name="Normal 6 8 2 3 7 2" xfId="36801" xr:uid="{00000000-0005-0000-0000-0000247B0000}"/>
    <cellStyle name="Normal 6 8 2 3 7 3" xfId="21568" xr:uid="{00000000-0005-0000-0000-0000257B0000}"/>
    <cellStyle name="Normal 6 8 2 3 8" xfId="31789" xr:uid="{00000000-0005-0000-0000-0000267B0000}"/>
    <cellStyle name="Normal 6 8 2 3 9" xfId="16555" xr:uid="{00000000-0005-0000-0000-0000277B0000}"/>
    <cellStyle name="Normal 6 8 2 4" xfId="1602" xr:uid="{00000000-0005-0000-0000-0000287B0000}"/>
    <cellStyle name="Normal 6 8 2 4 2" xfId="2441" xr:uid="{00000000-0005-0000-0000-0000297B0000}"/>
    <cellStyle name="Normal 6 8 2 4 2 2" xfId="4131" xr:uid="{00000000-0005-0000-0000-00002A7B0000}"/>
    <cellStyle name="Normal 6 8 2 4 2 2 2" xfId="14204" xr:uid="{00000000-0005-0000-0000-00002B7B0000}"/>
    <cellStyle name="Normal 6 8 2 4 2 2 2 2" xfId="44535" xr:uid="{00000000-0005-0000-0000-00002C7B0000}"/>
    <cellStyle name="Normal 6 8 2 4 2 2 2 3" xfId="29302" xr:uid="{00000000-0005-0000-0000-00002D7B0000}"/>
    <cellStyle name="Normal 6 8 2 4 2 2 3" xfId="9184" xr:uid="{00000000-0005-0000-0000-00002E7B0000}"/>
    <cellStyle name="Normal 6 8 2 4 2 2 3 2" xfId="39518" xr:uid="{00000000-0005-0000-0000-00002F7B0000}"/>
    <cellStyle name="Normal 6 8 2 4 2 2 3 3" xfId="24285" xr:uid="{00000000-0005-0000-0000-0000307B0000}"/>
    <cellStyle name="Normal 6 8 2 4 2 2 4" xfId="34505" xr:uid="{00000000-0005-0000-0000-0000317B0000}"/>
    <cellStyle name="Normal 6 8 2 4 2 2 5" xfId="19272" xr:uid="{00000000-0005-0000-0000-0000327B0000}"/>
    <cellStyle name="Normal 6 8 2 4 2 3" xfId="5823" xr:uid="{00000000-0005-0000-0000-0000337B0000}"/>
    <cellStyle name="Normal 6 8 2 4 2 3 2" xfId="15875" xr:uid="{00000000-0005-0000-0000-0000347B0000}"/>
    <cellStyle name="Normal 6 8 2 4 2 3 2 2" xfId="46206" xr:uid="{00000000-0005-0000-0000-0000357B0000}"/>
    <cellStyle name="Normal 6 8 2 4 2 3 2 3" xfId="30973" xr:uid="{00000000-0005-0000-0000-0000367B0000}"/>
    <cellStyle name="Normal 6 8 2 4 2 3 3" xfId="10855" xr:uid="{00000000-0005-0000-0000-0000377B0000}"/>
    <cellStyle name="Normal 6 8 2 4 2 3 3 2" xfId="41189" xr:uid="{00000000-0005-0000-0000-0000387B0000}"/>
    <cellStyle name="Normal 6 8 2 4 2 3 3 3" xfId="25956" xr:uid="{00000000-0005-0000-0000-0000397B0000}"/>
    <cellStyle name="Normal 6 8 2 4 2 3 4" xfId="36176" xr:uid="{00000000-0005-0000-0000-00003A7B0000}"/>
    <cellStyle name="Normal 6 8 2 4 2 3 5" xfId="20943" xr:uid="{00000000-0005-0000-0000-00003B7B0000}"/>
    <cellStyle name="Normal 6 8 2 4 2 4" xfId="12533" xr:uid="{00000000-0005-0000-0000-00003C7B0000}"/>
    <cellStyle name="Normal 6 8 2 4 2 4 2" xfId="42864" xr:uid="{00000000-0005-0000-0000-00003D7B0000}"/>
    <cellStyle name="Normal 6 8 2 4 2 4 3" xfId="27631" xr:uid="{00000000-0005-0000-0000-00003E7B0000}"/>
    <cellStyle name="Normal 6 8 2 4 2 5" xfId="7512" xr:uid="{00000000-0005-0000-0000-00003F7B0000}"/>
    <cellStyle name="Normal 6 8 2 4 2 5 2" xfId="37847" xr:uid="{00000000-0005-0000-0000-0000407B0000}"/>
    <cellStyle name="Normal 6 8 2 4 2 5 3" xfId="22614" xr:uid="{00000000-0005-0000-0000-0000417B0000}"/>
    <cellStyle name="Normal 6 8 2 4 2 6" xfId="32835" xr:uid="{00000000-0005-0000-0000-0000427B0000}"/>
    <cellStyle name="Normal 6 8 2 4 2 7" xfId="17601" xr:uid="{00000000-0005-0000-0000-0000437B0000}"/>
    <cellStyle name="Normal 6 8 2 4 3" xfId="3294" xr:uid="{00000000-0005-0000-0000-0000447B0000}"/>
    <cellStyle name="Normal 6 8 2 4 3 2" xfId="13368" xr:uid="{00000000-0005-0000-0000-0000457B0000}"/>
    <cellStyle name="Normal 6 8 2 4 3 2 2" xfId="43699" xr:uid="{00000000-0005-0000-0000-0000467B0000}"/>
    <cellStyle name="Normal 6 8 2 4 3 2 3" xfId="28466" xr:uid="{00000000-0005-0000-0000-0000477B0000}"/>
    <cellStyle name="Normal 6 8 2 4 3 3" xfId="8348" xr:uid="{00000000-0005-0000-0000-0000487B0000}"/>
    <cellStyle name="Normal 6 8 2 4 3 3 2" xfId="38682" xr:uid="{00000000-0005-0000-0000-0000497B0000}"/>
    <cellStyle name="Normal 6 8 2 4 3 3 3" xfId="23449" xr:uid="{00000000-0005-0000-0000-00004A7B0000}"/>
    <cellStyle name="Normal 6 8 2 4 3 4" xfId="33669" xr:uid="{00000000-0005-0000-0000-00004B7B0000}"/>
    <cellStyle name="Normal 6 8 2 4 3 5" xfId="18436" xr:uid="{00000000-0005-0000-0000-00004C7B0000}"/>
    <cellStyle name="Normal 6 8 2 4 4" xfId="4987" xr:uid="{00000000-0005-0000-0000-00004D7B0000}"/>
    <cellStyle name="Normal 6 8 2 4 4 2" xfId="15039" xr:uid="{00000000-0005-0000-0000-00004E7B0000}"/>
    <cellStyle name="Normal 6 8 2 4 4 2 2" xfId="45370" xr:uid="{00000000-0005-0000-0000-00004F7B0000}"/>
    <cellStyle name="Normal 6 8 2 4 4 2 3" xfId="30137" xr:uid="{00000000-0005-0000-0000-0000507B0000}"/>
    <cellStyle name="Normal 6 8 2 4 4 3" xfId="10019" xr:uid="{00000000-0005-0000-0000-0000517B0000}"/>
    <cellStyle name="Normal 6 8 2 4 4 3 2" xfId="40353" xr:uid="{00000000-0005-0000-0000-0000527B0000}"/>
    <cellStyle name="Normal 6 8 2 4 4 3 3" xfId="25120" xr:uid="{00000000-0005-0000-0000-0000537B0000}"/>
    <cellStyle name="Normal 6 8 2 4 4 4" xfId="35340" xr:uid="{00000000-0005-0000-0000-0000547B0000}"/>
    <cellStyle name="Normal 6 8 2 4 4 5" xfId="20107" xr:uid="{00000000-0005-0000-0000-0000557B0000}"/>
    <cellStyle name="Normal 6 8 2 4 5" xfId="11697" xr:uid="{00000000-0005-0000-0000-0000567B0000}"/>
    <cellStyle name="Normal 6 8 2 4 5 2" xfId="42028" xr:uid="{00000000-0005-0000-0000-0000577B0000}"/>
    <cellStyle name="Normal 6 8 2 4 5 3" xfId="26795" xr:uid="{00000000-0005-0000-0000-0000587B0000}"/>
    <cellStyle name="Normal 6 8 2 4 6" xfId="6676" xr:uid="{00000000-0005-0000-0000-0000597B0000}"/>
    <cellStyle name="Normal 6 8 2 4 6 2" xfId="37011" xr:uid="{00000000-0005-0000-0000-00005A7B0000}"/>
    <cellStyle name="Normal 6 8 2 4 6 3" xfId="21778" xr:uid="{00000000-0005-0000-0000-00005B7B0000}"/>
    <cellStyle name="Normal 6 8 2 4 7" xfId="31999" xr:uid="{00000000-0005-0000-0000-00005C7B0000}"/>
    <cellStyle name="Normal 6 8 2 4 8" xfId="16765" xr:uid="{00000000-0005-0000-0000-00005D7B0000}"/>
    <cellStyle name="Normal 6 8 2 5" xfId="2023" xr:uid="{00000000-0005-0000-0000-00005E7B0000}"/>
    <cellStyle name="Normal 6 8 2 5 2" xfId="3713" xr:uid="{00000000-0005-0000-0000-00005F7B0000}"/>
    <cellStyle name="Normal 6 8 2 5 2 2" xfId="13786" xr:uid="{00000000-0005-0000-0000-0000607B0000}"/>
    <cellStyle name="Normal 6 8 2 5 2 2 2" xfId="44117" xr:uid="{00000000-0005-0000-0000-0000617B0000}"/>
    <cellStyle name="Normal 6 8 2 5 2 2 3" xfId="28884" xr:uid="{00000000-0005-0000-0000-0000627B0000}"/>
    <cellStyle name="Normal 6 8 2 5 2 3" xfId="8766" xr:uid="{00000000-0005-0000-0000-0000637B0000}"/>
    <cellStyle name="Normal 6 8 2 5 2 3 2" xfId="39100" xr:uid="{00000000-0005-0000-0000-0000647B0000}"/>
    <cellStyle name="Normal 6 8 2 5 2 3 3" xfId="23867" xr:uid="{00000000-0005-0000-0000-0000657B0000}"/>
    <cellStyle name="Normal 6 8 2 5 2 4" xfId="34087" xr:uid="{00000000-0005-0000-0000-0000667B0000}"/>
    <cellStyle name="Normal 6 8 2 5 2 5" xfId="18854" xr:uid="{00000000-0005-0000-0000-0000677B0000}"/>
    <cellStyle name="Normal 6 8 2 5 3" xfId="5405" xr:uid="{00000000-0005-0000-0000-0000687B0000}"/>
    <cellStyle name="Normal 6 8 2 5 3 2" xfId="15457" xr:uid="{00000000-0005-0000-0000-0000697B0000}"/>
    <cellStyle name="Normal 6 8 2 5 3 2 2" xfId="45788" xr:uid="{00000000-0005-0000-0000-00006A7B0000}"/>
    <cellStyle name="Normal 6 8 2 5 3 2 3" xfId="30555" xr:uid="{00000000-0005-0000-0000-00006B7B0000}"/>
    <cellStyle name="Normal 6 8 2 5 3 3" xfId="10437" xr:uid="{00000000-0005-0000-0000-00006C7B0000}"/>
    <cellStyle name="Normal 6 8 2 5 3 3 2" xfId="40771" xr:uid="{00000000-0005-0000-0000-00006D7B0000}"/>
    <cellStyle name="Normal 6 8 2 5 3 3 3" xfId="25538" xr:uid="{00000000-0005-0000-0000-00006E7B0000}"/>
    <cellStyle name="Normal 6 8 2 5 3 4" xfId="35758" xr:uid="{00000000-0005-0000-0000-00006F7B0000}"/>
    <cellStyle name="Normal 6 8 2 5 3 5" xfId="20525" xr:uid="{00000000-0005-0000-0000-0000707B0000}"/>
    <cellStyle name="Normal 6 8 2 5 4" xfId="12115" xr:uid="{00000000-0005-0000-0000-0000717B0000}"/>
    <cellStyle name="Normal 6 8 2 5 4 2" xfId="42446" xr:uid="{00000000-0005-0000-0000-0000727B0000}"/>
    <cellStyle name="Normal 6 8 2 5 4 3" xfId="27213" xr:uid="{00000000-0005-0000-0000-0000737B0000}"/>
    <cellStyle name="Normal 6 8 2 5 5" xfId="7094" xr:uid="{00000000-0005-0000-0000-0000747B0000}"/>
    <cellStyle name="Normal 6 8 2 5 5 2" xfId="37429" xr:uid="{00000000-0005-0000-0000-0000757B0000}"/>
    <cellStyle name="Normal 6 8 2 5 5 3" xfId="22196" xr:uid="{00000000-0005-0000-0000-0000767B0000}"/>
    <cellStyle name="Normal 6 8 2 5 6" xfId="32417" xr:uid="{00000000-0005-0000-0000-0000777B0000}"/>
    <cellStyle name="Normal 6 8 2 5 7" xfId="17183" xr:uid="{00000000-0005-0000-0000-0000787B0000}"/>
    <cellStyle name="Normal 6 8 2 6" xfId="2876" xr:uid="{00000000-0005-0000-0000-0000797B0000}"/>
    <cellStyle name="Normal 6 8 2 6 2" xfId="12950" xr:uid="{00000000-0005-0000-0000-00007A7B0000}"/>
    <cellStyle name="Normal 6 8 2 6 2 2" xfId="43281" xr:uid="{00000000-0005-0000-0000-00007B7B0000}"/>
    <cellStyle name="Normal 6 8 2 6 2 3" xfId="28048" xr:uid="{00000000-0005-0000-0000-00007C7B0000}"/>
    <cellStyle name="Normal 6 8 2 6 3" xfId="7930" xr:uid="{00000000-0005-0000-0000-00007D7B0000}"/>
    <cellStyle name="Normal 6 8 2 6 3 2" xfId="38264" xr:uid="{00000000-0005-0000-0000-00007E7B0000}"/>
    <cellStyle name="Normal 6 8 2 6 3 3" xfId="23031" xr:uid="{00000000-0005-0000-0000-00007F7B0000}"/>
    <cellStyle name="Normal 6 8 2 6 4" xfId="33251" xr:uid="{00000000-0005-0000-0000-0000807B0000}"/>
    <cellStyle name="Normal 6 8 2 6 5" xfId="18018" xr:uid="{00000000-0005-0000-0000-0000817B0000}"/>
    <cellStyle name="Normal 6 8 2 7" xfId="4569" xr:uid="{00000000-0005-0000-0000-0000827B0000}"/>
    <cellStyle name="Normal 6 8 2 7 2" xfId="14621" xr:uid="{00000000-0005-0000-0000-0000837B0000}"/>
    <cellStyle name="Normal 6 8 2 7 2 2" xfId="44952" xr:uid="{00000000-0005-0000-0000-0000847B0000}"/>
    <cellStyle name="Normal 6 8 2 7 2 3" xfId="29719" xr:uid="{00000000-0005-0000-0000-0000857B0000}"/>
    <cellStyle name="Normal 6 8 2 7 3" xfId="9601" xr:uid="{00000000-0005-0000-0000-0000867B0000}"/>
    <cellStyle name="Normal 6 8 2 7 3 2" xfId="39935" xr:uid="{00000000-0005-0000-0000-0000877B0000}"/>
    <cellStyle name="Normal 6 8 2 7 3 3" xfId="24702" xr:uid="{00000000-0005-0000-0000-0000887B0000}"/>
    <cellStyle name="Normal 6 8 2 7 4" xfId="34922" xr:uid="{00000000-0005-0000-0000-0000897B0000}"/>
    <cellStyle name="Normal 6 8 2 7 5" xfId="19689" xr:uid="{00000000-0005-0000-0000-00008A7B0000}"/>
    <cellStyle name="Normal 6 8 2 8" xfId="11279" xr:uid="{00000000-0005-0000-0000-00008B7B0000}"/>
    <cellStyle name="Normal 6 8 2 8 2" xfId="41610" xr:uid="{00000000-0005-0000-0000-00008C7B0000}"/>
    <cellStyle name="Normal 6 8 2 8 3" xfId="26377" xr:uid="{00000000-0005-0000-0000-00008D7B0000}"/>
    <cellStyle name="Normal 6 8 2 9" xfId="6258" xr:uid="{00000000-0005-0000-0000-00008E7B0000}"/>
    <cellStyle name="Normal 6 8 2 9 2" xfId="36593" xr:uid="{00000000-0005-0000-0000-00008F7B0000}"/>
    <cellStyle name="Normal 6 8 2 9 3" xfId="21360" xr:uid="{00000000-0005-0000-0000-0000907B0000}"/>
    <cellStyle name="Normal 6 8 3" xfId="1222" xr:uid="{00000000-0005-0000-0000-0000917B0000}"/>
    <cellStyle name="Normal 6 8 3 10" xfId="16399" xr:uid="{00000000-0005-0000-0000-0000927B0000}"/>
    <cellStyle name="Normal 6 8 3 2" xfId="1441" xr:uid="{00000000-0005-0000-0000-0000937B0000}"/>
    <cellStyle name="Normal 6 8 3 2 2" xfId="1862" xr:uid="{00000000-0005-0000-0000-0000947B0000}"/>
    <cellStyle name="Normal 6 8 3 2 2 2" xfId="2701" xr:uid="{00000000-0005-0000-0000-0000957B0000}"/>
    <cellStyle name="Normal 6 8 3 2 2 2 2" xfId="4391" xr:uid="{00000000-0005-0000-0000-0000967B0000}"/>
    <cellStyle name="Normal 6 8 3 2 2 2 2 2" xfId="14464" xr:uid="{00000000-0005-0000-0000-0000977B0000}"/>
    <cellStyle name="Normal 6 8 3 2 2 2 2 2 2" xfId="44795" xr:uid="{00000000-0005-0000-0000-0000987B0000}"/>
    <cellStyle name="Normal 6 8 3 2 2 2 2 2 3" xfId="29562" xr:uid="{00000000-0005-0000-0000-0000997B0000}"/>
    <cellStyle name="Normal 6 8 3 2 2 2 2 3" xfId="9444" xr:uid="{00000000-0005-0000-0000-00009A7B0000}"/>
    <cellStyle name="Normal 6 8 3 2 2 2 2 3 2" xfId="39778" xr:uid="{00000000-0005-0000-0000-00009B7B0000}"/>
    <cellStyle name="Normal 6 8 3 2 2 2 2 3 3" xfId="24545" xr:uid="{00000000-0005-0000-0000-00009C7B0000}"/>
    <cellStyle name="Normal 6 8 3 2 2 2 2 4" xfId="34765" xr:uid="{00000000-0005-0000-0000-00009D7B0000}"/>
    <cellStyle name="Normal 6 8 3 2 2 2 2 5" xfId="19532" xr:uid="{00000000-0005-0000-0000-00009E7B0000}"/>
    <cellStyle name="Normal 6 8 3 2 2 2 3" xfId="6083" xr:uid="{00000000-0005-0000-0000-00009F7B0000}"/>
    <cellStyle name="Normal 6 8 3 2 2 2 3 2" xfId="16135" xr:uid="{00000000-0005-0000-0000-0000A07B0000}"/>
    <cellStyle name="Normal 6 8 3 2 2 2 3 2 2" xfId="46466" xr:uid="{00000000-0005-0000-0000-0000A17B0000}"/>
    <cellStyle name="Normal 6 8 3 2 2 2 3 2 3" xfId="31233" xr:uid="{00000000-0005-0000-0000-0000A27B0000}"/>
    <cellStyle name="Normal 6 8 3 2 2 2 3 3" xfId="11115" xr:uid="{00000000-0005-0000-0000-0000A37B0000}"/>
    <cellStyle name="Normal 6 8 3 2 2 2 3 3 2" xfId="41449" xr:uid="{00000000-0005-0000-0000-0000A47B0000}"/>
    <cellStyle name="Normal 6 8 3 2 2 2 3 3 3" xfId="26216" xr:uid="{00000000-0005-0000-0000-0000A57B0000}"/>
    <cellStyle name="Normal 6 8 3 2 2 2 3 4" xfId="36436" xr:uid="{00000000-0005-0000-0000-0000A67B0000}"/>
    <cellStyle name="Normal 6 8 3 2 2 2 3 5" xfId="21203" xr:uid="{00000000-0005-0000-0000-0000A77B0000}"/>
    <cellStyle name="Normal 6 8 3 2 2 2 4" xfId="12793" xr:uid="{00000000-0005-0000-0000-0000A87B0000}"/>
    <cellStyle name="Normal 6 8 3 2 2 2 4 2" xfId="43124" xr:uid="{00000000-0005-0000-0000-0000A97B0000}"/>
    <cellStyle name="Normal 6 8 3 2 2 2 4 3" xfId="27891" xr:uid="{00000000-0005-0000-0000-0000AA7B0000}"/>
    <cellStyle name="Normal 6 8 3 2 2 2 5" xfId="7772" xr:uid="{00000000-0005-0000-0000-0000AB7B0000}"/>
    <cellStyle name="Normal 6 8 3 2 2 2 5 2" xfId="38107" xr:uid="{00000000-0005-0000-0000-0000AC7B0000}"/>
    <cellStyle name="Normal 6 8 3 2 2 2 5 3" xfId="22874" xr:uid="{00000000-0005-0000-0000-0000AD7B0000}"/>
    <cellStyle name="Normal 6 8 3 2 2 2 6" xfId="33095" xr:uid="{00000000-0005-0000-0000-0000AE7B0000}"/>
    <cellStyle name="Normal 6 8 3 2 2 2 7" xfId="17861" xr:uid="{00000000-0005-0000-0000-0000AF7B0000}"/>
    <cellStyle name="Normal 6 8 3 2 2 3" xfId="3554" xr:uid="{00000000-0005-0000-0000-0000B07B0000}"/>
    <cellStyle name="Normal 6 8 3 2 2 3 2" xfId="13628" xr:uid="{00000000-0005-0000-0000-0000B17B0000}"/>
    <cellStyle name="Normal 6 8 3 2 2 3 2 2" xfId="43959" xr:uid="{00000000-0005-0000-0000-0000B27B0000}"/>
    <cellStyle name="Normal 6 8 3 2 2 3 2 3" xfId="28726" xr:uid="{00000000-0005-0000-0000-0000B37B0000}"/>
    <cellStyle name="Normal 6 8 3 2 2 3 3" xfId="8608" xr:uid="{00000000-0005-0000-0000-0000B47B0000}"/>
    <cellStyle name="Normal 6 8 3 2 2 3 3 2" xfId="38942" xr:uid="{00000000-0005-0000-0000-0000B57B0000}"/>
    <cellStyle name="Normal 6 8 3 2 2 3 3 3" xfId="23709" xr:uid="{00000000-0005-0000-0000-0000B67B0000}"/>
    <cellStyle name="Normal 6 8 3 2 2 3 4" xfId="33929" xr:uid="{00000000-0005-0000-0000-0000B77B0000}"/>
    <cellStyle name="Normal 6 8 3 2 2 3 5" xfId="18696" xr:uid="{00000000-0005-0000-0000-0000B87B0000}"/>
    <cellStyle name="Normal 6 8 3 2 2 4" xfId="5247" xr:uid="{00000000-0005-0000-0000-0000B97B0000}"/>
    <cellStyle name="Normal 6 8 3 2 2 4 2" xfId="15299" xr:uid="{00000000-0005-0000-0000-0000BA7B0000}"/>
    <cellStyle name="Normal 6 8 3 2 2 4 2 2" xfId="45630" xr:uid="{00000000-0005-0000-0000-0000BB7B0000}"/>
    <cellStyle name="Normal 6 8 3 2 2 4 2 3" xfId="30397" xr:uid="{00000000-0005-0000-0000-0000BC7B0000}"/>
    <cellStyle name="Normal 6 8 3 2 2 4 3" xfId="10279" xr:uid="{00000000-0005-0000-0000-0000BD7B0000}"/>
    <cellStyle name="Normal 6 8 3 2 2 4 3 2" xfId="40613" xr:uid="{00000000-0005-0000-0000-0000BE7B0000}"/>
    <cellStyle name="Normal 6 8 3 2 2 4 3 3" xfId="25380" xr:uid="{00000000-0005-0000-0000-0000BF7B0000}"/>
    <cellStyle name="Normal 6 8 3 2 2 4 4" xfId="35600" xr:uid="{00000000-0005-0000-0000-0000C07B0000}"/>
    <cellStyle name="Normal 6 8 3 2 2 4 5" xfId="20367" xr:uid="{00000000-0005-0000-0000-0000C17B0000}"/>
    <cellStyle name="Normal 6 8 3 2 2 5" xfId="11957" xr:uid="{00000000-0005-0000-0000-0000C27B0000}"/>
    <cellStyle name="Normal 6 8 3 2 2 5 2" xfId="42288" xr:uid="{00000000-0005-0000-0000-0000C37B0000}"/>
    <cellStyle name="Normal 6 8 3 2 2 5 3" xfId="27055" xr:uid="{00000000-0005-0000-0000-0000C47B0000}"/>
    <cellStyle name="Normal 6 8 3 2 2 6" xfId="6936" xr:uid="{00000000-0005-0000-0000-0000C57B0000}"/>
    <cellStyle name="Normal 6 8 3 2 2 6 2" xfId="37271" xr:uid="{00000000-0005-0000-0000-0000C67B0000}"/>
    <cellStyle name="Normal 6 8 3 2 2 6 3" xfId="22038" xr:uid="{00000000-0005-0000-0000-0000C77B0000}"/>
    <cellStyle name="Normal 6 8 3 2 2 7" xfId="32259" xr:uid="{00000000-0005-0000-0000-0000C87B0000}"/>
    <cellStyle name="Normal 6 8 3 2 2 8" xfId="17025" xr:uid="{00000000-0005-0000-0000-0000C97B0000}"/>
    <cellStyle name="Normal 6 8 3 2 3" xfId="2283" xr:uid="{00000000-0005-0000-0000-0000CA7B0000}"/>
    <cellStyle name="Normal 6 8 3 2 3 2" xfId="3973" xr:uid="{00000000-0005-0000-0000-0000CB7B0000}"/>
    <cellStyle name="Normal 6 8 3 2 3 2 2" xfId="14046" xr:uid="{00000000-0005-0000-0000-0000CC7B0000}"/>
    <cellStyle name="Normal 6 8 3 2 3 2 2 2" xfId="44377" xr:uid="{00000000-0005-0000-0000-0000CD7B0000}"/>
    <cellStyle name="Normal 6 8 3 2 3 2 2 3" xfId="29144" xr:uid="{00000000-0005-0000-0000-0000CE7B0000}"/>
    <cellStyle name="Normal 6 8 3 2 3 2 3" xfId="9026" xr:uid="{00000000-0005-0000-0000-0000CF7B0000}"/>
    <cellStyle name="Normal 6 8 3 2 3 2 3 2" xfId="39360" xr:uid="{00000000-0005-0000-0000-0000D07B0000}"/>
    <cellStyle name="Normal 6 8 3 2 3 2 3 3" xfId="24127" xr:uid="{00000000-0005-0000-0000-0000D17B0000}"/>
    <cellStyle name="Normal 6 8 3 2 3 2 4" xfId="34347" xr:uid="{00000000-0005-0000-0000-0000D27B0000}"/>
    <cellStyle name="Normal 6 8 3 2 3 2 5" xfId="19114" xr:uid="{00000000-0005-0000-0000-0000D37B0000}"/>
    <cellStyle name="Normal 6 8 3 2 3 3" xfId="5665" xr:uid="{00000000-0005-0000-0000-0000D47B0000}"/>
    <cellStyle name="Normal 6 8 3 2 3 3 2" xfId="15717" xr:uid="{00000000-0005-0000-0000-0000D57B0000}"/>
    <cellStyle name="Normal 6 8 3 2 3 3 2 2" xfId="46048" xr:uid="{00000000-0005-0000-0000-0000D67B0000}"/>
    <cellStyle name="Normal 6 8 3 2 3 3 2 3" xfId="30815" xr:uid="{00000000-0005-0000-0000-0000D77B0000}"/>
    <cellStyle name="Normal 6 8 3 2 3 3 3" xfId="10697" xr:uid="{00000000-0005-0000-0000-0000D87B0000}"/>
    <cellStyle name="Normal 6 8 3 2 3 3 3 2" xfId="41031" xr:uid="{00000000-0005-0000-0000-0000D97B0000}"/>
    <cellStyle name="Normal 6 8 3 2 3 3 3 3" xfId="25798" xr:uid="{00000000-0005-0000-0000-0000DA7B0000}"/>
    <cellStyle name="Normal 6 8 3 2 3 3 4" xfId="36018" xr:uid="{00000000-0005-0000-0000-0000DB7B0000}"/>
    <cellStyle name="Normal 6 8 3 2 3 3 5" xfId="20785" xr:uid="{00000000-0005-0000-0000-0000DC7B0000}"/>
    <cellStyle name="Normal 6 8 3 2 3 4" xfId="12375" xr:uid="{00000000-0005-0000-0000-0000DD7B0000}"/>
    <cellStyle name="Normal 6 8 3 2 3 4 2" xfId="42706" xr:uid="{00000000-0005-0000-0000-0000DE7B0000}"/>
    <cellStyle name="Normal 6 8 3 2 3 4 3" xfId="27473" xr:uid="{00000000-0005-0000-0000-0000DF7B0000}"/>
    <cellStyle name="Normal 6 8 3 2 3 5" xfId="7354" xr:uid="{00000000-0005-0000-0000-0000E07B0000}"/>
    <cellStyle name="Normal 6 8 3 2 3 5 2" xfId="37689" xr:uid="{00000000-0005-0000-0000-0000E17B0000}"/>
    <cellStyle name="Normal 6 8 3 2 3 5 3" xfId="22456" xr:uid="{00000000-0005-0000-0000-0000E27B0000}"/>
    <cellStyle name="Normal 6 8 3 2 3 6" xfId="32677" xr:uid="{00000000-0005-0000-0000-0000E37B0000}"/>
    <cellStyle name="Normal 6 8 3 2 3 7" xfId="17443" xr:uid="{00000000-0005-0000-0000-0000E47B0000}"/>
    <cellStyle name="Normal 6 8 3 2 4" xfId="3136" xr:uid="{00000000-0005-0000-0000-0000E57B0000}"/>
    <cellStyle name="Normal 6 8 3 2 4 2" xfId="13210" xr:uid="{00000000-0005-0000-0000-0000E67B0000}"/>
    <cellStyle name="Normal 6 8 3 2 4 2 2" xfId="43541" xr:uid="{00000000-0005-0000-0000-0000E77B0000}"/>
    <cellStyle name="Normal 6 8 3 2 4 2 3" xfId="28308" xr:uid="{00000000-0005-0000-0000-0000E87B0000}"/>
    <cellStyle name="Normal 6 8 3 2 4 3" xfId="8190" xr:uid="{00000000-0005-0000-0000-0000E97B0000}"/>
    <cellStyle name="Normal 6 8 3 2 4 3 2" xfId="38524" xr:uid="{00000000-0005-0000-0000-0000EA7B0000}"/>
    <cellStyle name="Normal 6 8 3 2 4 3 3" xfId="23291" xr:uid="{00000000-0005-0000-0000-0000EB7B0000}"/>
    <cellStyle name="Normal 6 8 3 2 4 4" xfId="33511" xr:uid="{00000000-0005-0000-0000-0000EC7B0000}"/>
    <cellStyle name="Normal 6 8 3 2 4 5" xfId="18278" xr:uid="{00000000-0005-0000-0000-0000ED7B0000}"/>
    <cellStyle name="Normal 6 8 3 2 5" xfId="4829" xr:uid="{00000000-0005-0000-0000-0000EE7B0000}"/>
    <cellStyle name="Normal 6 8 3 2 5 2" xfId="14881" xr:uid="{00000000-0005-0000-0000-0000EF7B0000}"/>
    <cellStyle name="Normal 6 8 3 2 5 2 2" xfId="45212" xr:uid="{00000000-0005-0000-0000-0000F07B0000}"/>
    <cellStyle name="Normal 6 8 3 2 5 2 3" xfId="29979" xr:uid="{00000000-0005-0000-0000-0000F17B0000}"/>
    <cellStyle name="Normal 6 8 3 2 5 3" xfId="9861" xr:uid="{00000000-0005-0000-0000-0000F27B0000}"/>
    <cellStyle name="Normal 6 8 3 2 5 3 2" xfId="40195" xr:uid="{00000000-0005-0000-0000-0000F37B0000}"/>
    <cellStyle name="Normal 6 8 3 2 5 3 3" xfId="24962" xr:uid="{00000000-0005-0000-0000-0000F47B0000}"/>
    <cellStyle name="Normal 6 8 3 2 5 4" xfId="35182" xr:uid="{00000000-0005-0000-0000-0000F57B0000}"/>
    <cellStyle name="Normal 6 8 3 2 5 5" xfId="19949" xr:uid="{00000000-0005-0000-0000-0000F67B0000}"/>
    <cellStyle name="Normal 6 8 3 2 6" xfId="11539" xr:uid="{00000000-0005-0000-0000-0000F77B0000}"/>
    <cellStyle name="Normal 6 8 3 2 6 2" xfId="41870" xr:uid="{00000000-0005-0000-0000-0000F87B0000}"/>
    <cellStyle name="Normal 6 8 3 2 6 3" xfId="26637" xr:uid="{00000000-0005-0000-0000-0000F97B0000}"/>
    <cellStyle name="Normal 6 8 3 2 7" xfId="6518" xr:uid="{00000000-0005-0000-0000-0000FA7B0000}"/>
    <cellStyle name="Normal 6 8 3 2 7 2" xfId="36853" xr:uid="{00000000-0005-0000-0000-0000FB7B0000}"/>
    <cellStyle name="Normal 6 8 3 2 7 3" xfId="21620" xr:uid="{00000000-0005-0000-0000-0000FC7B0000}"/>
    <cellStyle name="Normal 6 8 3 2 8" xfId="31841" xr:uid="{00000000-0005-0000-0000-0000FD7B0000}"/>
    <cellStyle name="Normal 6 8 3 2 9" xfId="16607" xr:uid="{00000000-0005-0000-0000-0000FE7B0000}"/>
    <cellStyle name="Normal 6 8 3 3" xfId="1654" xr:uid="{00000000-0005-0000-0000-0000FF7B0000}"/>
    <cellStyle name="Normal 6 8 3 3 2" xfId="2493" xr:uid="{00000000-0005-0000-0000-0000007C0000}"/>
    <cellStyle name="Normal 6 8 3 3 2 2" xfId="4183" xr:uid="{00000000-0005-0000-0000-0000017C0000}"/>
    <cellStyle name="Normal 6 8 3 3 2 2 2" xfId="14256" xr:uid="{00000000-0005-0000-0000-0000027C0000}"/>
    <cellStyle name="Normal 6 8 3 3 2 2 2 2" xfId="44587" xr:uid="{00000000-0005-0000-0000-0000037C0000}"/>
    <cellStyle name="Normal 6 8 3 3 2 2 2 3" xfId="29354" xr:uid="{00000000-0005-0000-0000-0000047C0000}"/>
    <cellStyle name="Normal 6 8 3 3 2 2 3" xfId="9236" xr:uid="{00000000-0005-0000-0000-0000057C0000}"/>
    <cellStyle name="Normal 6 8 3 3 2 2 3 2" xfId="39570" xr:uid="{00000000-0005-0000-0000-0000067C0000}"/>
    <cellStyle name="Normal 6 8 3 3 2 2 3 3" xfId="24337" xr:uid="{00000000-0005-0000-0000-0000077C0000}"/>
    <cellStyle name="Normal 6 8 3 3 2 2 4" xfId="34557" xr:uid="{00000000-0005-0000-0000-0000087C0000}"/>
    <cellStyle name="Normal 6 8 3 3 2 2 5" xfId="19324" xr:uid="{00000000-0005-0000-0000-0000097C0000}"/>
    <cellStyle name="Normal 6 8 3 3 2 3" xfId="5875" xr:uid="{00000000-0005-0000-0000-00000A7C0000}"/>
    <cellStyle name="Normal 6 8 3 3 2 3 2" xfId="15927" xr:uid="{00000000-0005-0000-0000-00000B7C0000}"/>
    <cellStyle name="Normal 6 8 3 3 2 3 2 2" xfId="46258" xr:uid="{00000000-0005-0000-0000-00000C7C0000}"/>
    <cellStyle name="Normal 6 8 3 3 2 3 2 3" xfId="31025" xr:uid="{00000000-0005-0000-0000-00000D7C0000}"/>
    <cellStyle name="Normal 6 8 3 3 2 3 3" xfId="10907" xr:uid="{00000000-0005-0000-0000-00000E7C0000}"/>
    <cellStyle name="Normal 6 8 3 3 2 3 3 2" xfId="41241" xr:uid="{00000000-0005-0000-0000-00000F7C0000}"/>
    <cellStyle name="Normal 6 8 3 3 2 3 3 3" xfId="26008" xr:uid="{00000000-0005-0000-0000-0000107C0000}"/>
    <cellStyle name="Normal 6 8 3 3 2 3 4" xfId="36228" xr:uid="{00000000-0005-0000-0000-0000117C0000}"/>
    <cellStyle name="Normal 6 8 3 3 2 3 5" xfId="20995" xr:uid="{00000000-0005-0000-0000-0000127C0000}"/>
    <cellStyle name="Normal 6 8 3 3 2 4" xfId="12585" xr:uid="{00000000-0005-0000-0000-0000137C0000}"/>
    <cellStyle name="Normal 6 8 3 3 2 4 2" xfId="42916" xr:uid="{00000000-0005-0000-0000-0000147C0000}"/>
    <cellStyle name="Normal 6 8 3 3 2 4 3" xfId="27683" xr:uid="{00000000-0005-0000-0000-0000157C0000}"/>
    <cellStyle name="Normal 6 8 3 3 2 5" xfId="7564" xr:uid="{00000000-0005-0000-0000-0000167C0000}"/>
    <cellStyle name="Normal 6 8 3 3 2 5 2" xfId="37899" xr:uid="{00000000-0005-0000-0000-0000177C0000}"/>
    <cellStyle name="Normal 6 8 3 3 2 5 3" xfId="22666" xr:uid="{00000000-0005-0000-0000-0000187C0000}"/>
    <cellStyle name="Normal 6 8 3 3 2 6" xfId="32887" xr:uid="{00000000-0005-0000-0000-0000197C0000}"/>
    <cellStyle name="Normal 6 8 3 3 2 7" xfId="17653" xr:uid="{00000000-0005-0000-0000-00001A7C0000}"/>
    <cellStyle name="Normal 6 8 3 3 3" xfId="3346" xr:uid="{00000000-0005-0000-0000-00001B7C0000}"/>
    <cellStyle name="Normal 6 8 3 3 3 2" xfId="13420" xr:uid="{00000000-0005-0000-0000-00001C7C0000}"/>
    <cellStyle name="Normal 6 8 3 3 3 2 2" xfId="43751" xr:uid="{00000000-0005-0000-0000-00001D7C0000}"/>
    <cellStyle name="Normal 6 8 3 3 3 2 3" xfId="28518" xr:uid="{00000000-0005-0000-0000-00001E7C0000}"/>
    <cellStyle name="Normal 6 8 3 3 3 3" xfId="8400" xr:uid="{00000000-0005-0000-0000-00001F7C0000}"/>
    <cellStyle name="Normal 6 8 3 3 3 3 2" xfId="38734" xr:uid="{00000000-0005-0000-0000-0000207C0000}"/>
    <cellStyle name="Normal 6 8 3 3 3 3 3" xfId="23501" xr:uid="{00000000-0005-0000-0000-0000217C0000}"/>
    <cellStyle name="Normal 6 8 3 3 3 4" xfId="33721" xr:uid="{00000000-0005-0000-0000-0000227C0000}"/>
    <cellStyle name="Normal 6 8 3 3 3 5" xfId="18488" xr:uid="{00000000-0005-0000-0000-0000237C0000}"/>
    <cellStyle name="Normal 6 8 3 3 4" xfId="5039" xr:uid="{00000000-0005-0000-0000-0000247C0000}"/>
    <cellStyle name="Normal 6 8 3 3 4 2" xfId="15091" xr:uid="{00000000-0005-0000-0000-0000257C0000}"/>
    <cellStyle name="Normal 6 8 3 3 4 2 2" xfId="45422" xr:uid="{00000000-0005-0000-0000-0000267C0000}"/>
    <cellStyle name="Normal 6 8 3 3 4 2 3" xfId="30189" xr:uid="{00000000-0005-0000-0000-0000277C0000}"/>
    <cellStyle name="Normal 6 8 3 3 4 3" xfId="10071" xr:uid="{00000000-0005-0000-0000-0000287C0000}"/>
    <cellStyle name="Normal 6 8 3 3 4 3 2" xfId="40405" xr:uid="{00000000-0005-0000-0000-0000297C0000}"/>
    <cellStyle name="Normal 6 8 3 3 4 3 3" xfId="25172" xr:uid="{00000000-0005-0000-0000-00002A7C0000}"/>
    <cellStyle name="Normal 6 8 3 3 4 4" xfId="35392" xr:uid="{00000000-0005-0000-0000-00002B7C0000}"/>
    <cellStyle name="Normal 6 8 3 3 4 5" xfId="20159" xr:uid="{00000000-0005-0000-0000-00002C7C0000}"/>
    <cellStyle name="Normal 6 8 3 3 5" xfId="11749" xr:uid="{00000000-0005-0000-0000-00002D7C0000}"/>
    <cellStyle name="Normal 6 8 3 3 5 2" xfId="42080" xr:uid="{00000000-0005-0000-0000-00002E7C0000}"/>
    <cellStyle name="Normal 6 8 3 3 5 3" xfId="26847" xr:uid="{00000000-0005-0000-0000-00002F7C0000}"/>
    <cellStyle name="Normal 6 8 3 3 6" xfId="6728" xr:uid="{00000000-0005-0000-0000-0000307C0000}"/>
    <cellStyle name="Normal 6 8 3 3 6 2" xfId="37063" xr:uid="{00000000-0005-0000-0000-0000317C0000}"/>
    <cellStyle name="Normal 6 8 3 3 6 3" xfId="21830" xr:uid="{00000000-0005-0000-0000-0000327C0000}"/>
    <cellStyle name="Normal 6 8 3 3 7" xfId="32051" xr:uid="{00000000-0005-0000-0000-0000337C0000}"/>
    <cellStyle name="Normal 6 8 3 3 8" xfId="16817" xr:uid="{00000000-0005-0000-0000-0000347C0000}"/>
    <cellStyle name="Normal 6 8 3 4" xfId="2075" xr:uid="{00000000-0005-0000-0000-0000357C0000}"/>
    <cellStyle name="Normal 6 8 3 4 2" xfId="3765" xr:uid="{00000000-0005-0000-0000-0000367C0000}"/>
    <cellStyle name="Normal 6 8 3 4 2 2" xfId="13838" xr:uid="{00000000-0005-0000-0000-0000377C0000}"/>
    <cellStyle name="Normal 6 8 3 4 2 2 2" xfId="44169" xr:uid="{00000000-0005-0000-0000-0000387C0000}"/>
    <cellStyle name="Normal 6 8 3 4 2 2 3" xfId="28936" xr:uid="{00000000-0005-0000-0000-0000397C0000}"/>
    <cellStyle name="Normal 6 8 3 4 2 3" xfId="8818" xr:uid="{00000000-0005-0000-0000-00003A7C0000}"/>
    <cellStyle name="Normal 6 8 3 4 2 3 2" xfId="39152" xr:uid="{00000000-0005-0000-0000-00003B7C0000}"/>
    <cellStyle name="Normal 6 8 3 4 2 3 3" xfId="23919" xr:uid="{00000000-0005-0000-0000-00003C7C0000}"/>
    <cellStyle name="Normal 6 8 3 4 2 4" xfId="34139" xr:uid="{00000000-0005-0000-0000-00003D7C0000}"/>
    <cellStyle name="Normal 6 8 3 4 2 5" xfId="18906" xr:uid="{00000000-0005-0000-0000-00003E7C0000}"/>
    <cellStyle name="Normal 6 8 3 4 3" xfId="5457" xr:uid="{00000000-0005-0000-0000-00003F7C0000}"/>
    <cellStyle name="Normal 6 8 3 4 3 2" xfId="15509" xr:uid="{00000000-0005-0000-0000-0000407C0000}"/>
    <cellStyle name="Normal 6 8 3 4 3 2 2" xfId="45840" xr:uid="{00000000-0005-0000-0000-0000417C0000}"/>
    <cellStyle name="Normal 6 8 3 4 3 2 3" xfId="30607" xr:uid="{00000000-0005-0000-0000-0000427C0000}"/>
    <cellStyle name="Normal 6 8 3 4 3 3" xfId="10489" xr:uid="{00000000-0005-0000-0000-0000437C0000}"/>
    <cellStyle name="Normal 6 8 3 4 3 3 2" xfId="40823" xr:uid="{00000000-0005-0000-0000-0000447C0000}"/>
    <cellStyle name="Normal 6 8 3 4 3 3 3" xfId="25590" xr:uid="{00000000-0005-0000-0000-0000457C0000}"/>
    <cellStyle name="Normal 6 8 3 4 3 4" xfId="35810" xr:uid="{00000000-0005-0000-0000-0000467C0000}"/>
    <cellStyle name="Normal 6 8 3 4 3 5" xfId="20577" xr:uid="{00000000-0005-0000-0000-0000477C0000}"/>
    <cellStyle name="Normal 6 8 3 4 4" xfId="12167" xr:uid="{00000000-0005-0000-0000-0000487C0000}"/>
    <cellStyle name="Normal 6 8 3 4 4 2" xfId="42498" xr:uid="{00000000-0005-0000-0000-0000497C0000}"/>
    <cellStyle name="Normal 6 8 3 4 4 3" xfId="27265" xr:uid="{00000000-0005-0000-0000-00004A7C0000}"/>
    <cellStyle name="Normal 6 8 3 4 5" xfId="7146" xr:uid="{00000000-0005-0000-0000-00004B7C0000}"/>
    <cellStyle name="Normal 6 8 3 4 5 2" xfId="37481" xr:uid="{00000000-0005-0000-0000-00004C7C0000}"/>
    <cellStyle name="Normal 6 8 3 4 5 3" xfId="22248" xr:uid="{00000000-0005-0000-0000-00004D7C0000}"/>
    <cellStyle name="Normal 6 8 3 4 6" xfId="32469" xr:uid="{00000000-0005-0000-0000-00004E7C0000}"/>
    <cellStyle name="Normal 6 8 3 4 7" xfId="17235" xr:uid="{00000000-0005-0000-0000-00004F7C0000}"/>
    <cellStyle name="Normal 6 8 3 5" xfId="2928" xr:uid="{00000000-0005-0000-0000-0000507C0000}"/>
    <cellStyle name="Normal 6 8 3 5 2" xfId="13002" xr:uid="{00000000-0005-0000-0000-0000517C0000}"/>
    <cellStyle name="Normal 6 8 3 5 2 2" xfId="43333" xr:uid="{00000000-0005-0000-0000-0000527C0000}"/>
    <cellStyle name="Normal 6 8 3 5 2 3" xfId="28100" xr:uid="{00000000-0005-0000-0000-0000537C0000}"/>
    <cellStyle name="Normal 6 8 3 5 3" xfId="7982" xr:uid="{00000000-0005-0000-0000-0000547C0000}"/>
    <cellStyle name="Normal 6 8 3 5 3 2" xfId="38316" xr:uid="{00000000-0005-0000-0000-0000557C0000}"/>
    <cellStyle name="Normal 6 8 3 5 3 3" xfId="23083" xr:uid="{00000000-0005-0000-0000-0000567C0000}"/>
    <cellStyle name="Normal 6 8 3 5 4" xfId="33303" xr:uid="{00000000-0005-0000-0000-0000577C0000}"/>
    <cellStyle name="Normal 6 8 3 5 5" xfId="18070" xr:uid="{00000000-0005-0000-0000-0000587C0000}"/>
    <cellStyle name="Normal 6 8 3 6" xfId="4621" xr:uid="{00000000-0005-0000-0000-0000597C0000}"/>
    <cellStyle name="Normal 6 8 3 6 2" xfId="14673" xr:uid="{00000000-0005-0000-0000-00005A7C0000}"/>
    <cellStyle name="Normal 6 8 3 6 2 2" xfId="45004" xr:uid="{00000000-0005-0000-0000-00005B7C0000}"/>
    <cellStyle name="Normal 6 8 3 6 2 3" xfId="29771" xr:uid="{00000000-0005-0000-0000-00005C7C0000}"/>
    <cellStyle name="Normal 6 8 3 6 3" xfId="9653" xr:uid="{00000000-0005-0000-0000-00005D7C0000}"/>
    <cellStyle name="Normal 6 8 3 6 3 2" xfId="39987" xr:uid="{00000000-0005-0000-0000-00005E7C0000}"/>
    <cellStyle name="Normal 6 8 3 6 3 3" xfId="24754" xr:uid="{00000000-0005-0000-0000-00005F7C0000}"/>
    <cellStyle name="Normal 6 8 3 6 4" xfId="34974" xr:uid="{00000000-0005-0000-0000-0000607C0000}"/>
    <cellStyle name="Normal 6 8 3 6 5" xfId="19741" xr:uid="{00000000-0005-0000-0000-0000617C0000}"/>
    <cellStyle name="Normal 6 8 3 7" xfId="11331" xr:uid="{00000000-0005-0000-0000-0000627C0000}"/>
    <cellStyle name="Normal 6 8 3 7 2" xfId="41662" xr:uid="{00000000-0005-0000-0000-0000637C0000}"/>
    <cellStyle name="Normal 6 8 3 7 3" xfId="26429" xr:uid="{00000000-0005-0000-0000-0000647C0000}"/>
    <cellStyle name="Normal 6 8 3 8" xfId="6310" xr:uid="{00000000-0005-0000-0000-0000657C0000}"/>
    <cellStyle name="Normal 6 8 3 8 2" xfId="36645" xr:uid="{00000000-0005-0000-0000-0000667C0000}"/>
    <cellStyle name="Normal 6 8 3 8 3" xfId="21412" xr:uid="{00000000-0005-0000-0000-0000677C0000}"/>
    <cellStyle name="Normal 6 8 3 9" xfId="31635" xr:uid="{00000000-0005-0000-0000-0000687C0000}"/>
    <cellStyle name="Normal 6 8 4" xfId="1335" xr:uid="{00000000-0005-0000-0000-0000697C0000}"/>
    <cellStyle name="Normal 6 8 4 2" xfId="1758" xr:uid="{00000000-0005-0000-0000-00006A7C0000}"/>
    <cellStyle name="Normal 6 8 4 2 2" xfId="2597" xr:uid="{00000000-0005-0000-0000-00006B7C0000}"/>
    <cellStyle name="Normal 6 8 4 2 2 2" xfId="4287" xr:uid="{00000000-0005-0000-0000-00006C7C0000}"/>
    <cellStyle name="Normal 6 8 4 2 2 2 2" xfId="14360" xr:uid="{00000000-0005-0000-0000-00006D7C0000}"/>
    <cellStyle name="Normal 6 8 4 2 2 2 2 2" xfId="44691" xr:uid="{00000000-0005-0000-0000-00006E7C0000}"/>
    <cellStyle name="Normal 6 8 4 2 2 2 2 3" xfId="29458" xr:uid="{00000000-0005-0000-0000-00006F7C0000}"/>
    <cellStyle name="Normal 6 8 4 2 2 2 3" xfId="9340" xr:uid="{00000000-0005-0000-0000-0000707C0000}"/>
    <cellStyle name="Normal 6 8 4 2 2 2 3 2" xfId="39674" xr:uid="{00000000-0005-0000-0000-0000717C0000}"/>
    <cellStyle name="Normal 6 8 4 2 2 2 3 3" xfId="24441" xr:uid="{00000000-0005-0000-0000-0000727C0000}"/>
    <cellStyle name="Normal 6 8 4 2 2 2 4" xfId="34661" xr:uid="{00000000-0005-0000-0000-0000737C0000}"/>
    <cellStyle name="Normal 6 8 4 2 2 2 5" xfId="19428" xr:uid="{00000000-0005-0000-0000-0000747C0000}"/>
    <cellStyle name="Normal 6 8 4 2 2 3" xfId="5979" xr:uid="{00000000-0005-0000-0000-0000757C0000}"/>
    <cellStyle name="Normal 6 8 4 2 2 3 2" xfId="16031" xr:uid="{00000000-0005-0000-0000-0000767C0000}"/>
    <cellStyle name="Normal 6 8 4 2 2 3 2 2" xfId="46362" xr:uid="{00000000-0005-0000-0000-0000777C0000}"/>
    <cellStyle name="Normal 6 8 4 2 2 3 2 3" xfId="31129" xr:uid="{00000000-0005-0000-0000-0000787C0000}"/>
    <cellStyle name="Normal 6 8 4 2 2 3 3" xfId="11011" xr:uid="{00000000-0005-0000-0000-0000797C0000}"/>
    <cellStyle name="Normal 6 8 4 2 2 3 3 2" xfId="41345" xr:uid="{00000000-0005-0000-0000-00007A7C0000}"/>
    <cellStyle name="Normal 6 8 4 2 2 3 3 3" xfId="26112" xr:uid="{00000000-0005-0000-0000-00007B7C0000}"/>
    <cellStyle name="Normal 6 8 4 2 2 3 4" xfId="36332" xr:uid="{00000000-0005-0000-0000-00007C7C0000}"/>
    <cellStyle name="Normal 6 8 4 2 2 3 5" xfId="21099" xr:uid="{00000000-0005-0000-0000-00007D7C0000}"/>
    <cellStyle name="Normal 6 8 4 2 2 4" xfId="12689" xr:uid="{00000000-0005-0000-0000-00007E7C0000}"/>
    <cellStyle name="Normal 6 8 4 2 2 4 2" xfId="43020" xr:uid="{00000000-0005-0000-0000-00007F7C0000}"/>
    <cellStyle name="Normal 6 8 4 2 2 4 3" xfId="27787" xr:uid="{00000000-0005-0000-0000-0000807C0000}"/>
    <cellStyle name="Normal 6 8 4 2 2 5" xfId="7668" xr:uid="{00000000-0005-0000-0000-0000817C0000}"/>
    <cellStyle name="Normal 6 8 4 2 2 5 2" xfId="38003" xr:uid="{00000000-0005-0000-0000-0000827C0000}"/>
    <cellStyle name="Normal 6 8 4 2 2 5 3" xfId="22770" xr:uid="{00000000-0005-0000-0000-0000837C0000}"/>
    <cellStyle name="Normal 6 8 4 2 2 6" xfId="32991" xr:uid="{00000000-0005-0000-0000-0000847C0000}"/>
    <cellStyle name="Normal 6 8 4 2 2 7" xfId="17757" xr:uid="{00000000-0005-0000-0000-0000857C0000}"/>
    <cellStyle name="Normal 6 8 4 2 3" xfId="3450" xr:uid="{00000000-0005-0000-0000-0000867C0000}"/>
    <cellStyle name="Normal 6 8 4 2 3 2" xfId="13524" xr:uid="{00000000-0005-0000-0000-0000877C0000}"/>
    <cellStyle name="Normal 6 8 4 2 3 2 2" xfId="43855" xr:uid="{00000000-0005-0000-0000-0000887C0000}"/>
    <cellStyle name="Normal 6 8 4 2 3 2 3" xfId="28622" xr:uid="{00000000-0005-0000-0000-0000897C0000}"/>
    <cellStyle name="Normal 6 8 4 2 3 3" xfId="8504" xr:uid="{00000000-0005-0000-0000-00008A7C0000}"/>
    <cellStyle name="Normal 6 8 4 2 3 3 2" xfId="38838" xr:uid="{00000000-0005-0000-0000-00008B7C0000}"/>
    <cellStyle name="Normal 6 8 4 2 3 3 3" xfId="23605" xr:uid="{00000000-0005-0000-0000-00008C7C0000}"/>
    <cellStyle name="Normal 6 8 4 2 3 4" xfId="33825" xr:uid="{00000000-0005-0000-0000-00008D7C0000}"/>
    <cellStyle name="Normal 6 8 4 2 3 5" xfId="18592" xr:uid="{00000000-0005-0000-0000-00008E7C0000}"/>
    <cellStyle name="Normal 6 8 4 2 4" xfId="5143" xr:uid="{00000000-0005-0000-0000-00008F7C0000}"/>
    <cellStyle name="Normal 6 8 4 2 4 2" xfId="15195" xr:uid="{00000000-0005-0000-0000-0000907C0000}"/>
    <cellStyle name="Normal 6 8 4 2 4 2 2" xfId="45526" xr:uid="{00000000-0005-0000-0000-0000917C0000}"/>
    <cellStyle name="Normal 6 8 4 2 4 2 3" xfId="30293" xr:uid="{00000000-0005-0000-0000-0000927C0000}"/>
    <cellStyle name="Normal 6 8 4 2 4 3" xfId="10175" xr:uid="{00000000-0005-0000-0000-0000937C0000}"/>
    <cellStyle name="Normal 6 8 4 2 4 3 2" xfId="40509" xr:uid="{00000000-0005-0000-0000-0000947C0000}"/>
    <cellStyle name="Normal 6 8 4 2 4 3 3" xfId="25276" xr:uid="{00000000-0005-0000-0000-0000957C0000}"/>
    <cellStyle name="Normal 6 8 4 2 4 4" xfId="35496" xr:uid="{00000000-0005-0000-0000-0000967C0000}"/>
    <cellStyle name="Normal 6 8 4 2 4 5" xfId="20263" xr:uid="{00000000-0005-0000-0000-0000977C0000}"/>
    <cellStyle name="Normal 6 8 4 2 5" xfId="11853" xr:uid="{00000000-0005-0000-0000-0000987C0000}"/>
    <cellStyle name="Normal 6 8 4 2 5 2" xfId="42184" xr:uid="{00000000-0005-0000-0000-0000997C0000}"/>
    <cellStyle name="Normal 6 8 4 2 5 3" xfId="26951" xr:uid="{00000000-0005-0000-0000-00009A7C0000}"/>
    <cellStyle name="Normal 6 8 4 2 6" xfId="6832" xr:uid="{00000000-0005-0000-0000-00009B7C0000}"/>
    <cellStyle name="Normal 6 8 4 2 6 2" xfId="37167" xr:uid="{00000000-0005-0000-0000-00009C7C0000}"/>
    <cellStyle name="Normal 6 8 4 2 6 3" xfId="21934" xr:uid="{00000000-0005-0000-0000-00009D7C0000}"/>
    <cellStyle name="Normal 6 8 4 2 7" xfId="32155" xr:uid="{00000000-0005-0000-0000-00009E7C0000}"/>
    <cellStyle name="Normal 6 8 4 2 8" xfId="16921" xr:uid="{00000000-0005-0000-0000-00009F7C0000}"/>
    <cellStyle name="Normal 6 8 4 3" xfId="2179" xr:uid="{00000000-0005-0000-0000-0000A07C0000}"/>
    <cellStyle name="Normal 6 8 4 3 2" xfId="3869" xr:uid="{00000000-0005-0000-0000-0000A17C0000}"/>
    <cellStyle name="Normal 6 8 4 3 2 2" xfId="13942" xr:uid="{00000000-0005-0000-0000-0000A27C0000}"/>
    <cellStyle name="Normal 6 8 4 3 2 2 2" xfId="44273" xr:uid="{00000000-0005-0000-0000-0000A37C0000}"/>
    <cellStyle name="Normal 6 8 4 3 2 2 3" xfId="29040" xr:uid="{00000000-0005-0000-0000-0000A47C0000}"/>
    <cellStyle name="Normal 6 8 4 3 2 3" xfId="8922" xr:uid="{00000000-0005-0000-0000-0000A57C0000}"/>
    <cellStyle name="Normal 6 8 4 3 2 3 2" xfId="39256" xr:uid="{00000000-0005-0000-0000-0000A67C0000}"/>
    <cellStyle name="Normal 6 8 4 3 2 3 3" xfId="24023" xr:uid="{00000000-0005-0000-0000-0000A77C0000}"/>
    <cellStyle name="Normal 6 8 4 3 2 4" xfId="34243" xr:uid="{00000000-0005-0000-0000-0000A87C0000}"/>
    <cellStyle name="Normal 6 8 4 3 2 5" xfId="19010" xr:uid="{00000000-0005-0000-0000-0000A97C0000}"/>
    <cellStyle name="Normal 6 8 4 3 3" xfId="5561" xr:uid="{00000000-0005-0000-0000-0000AA7C0000}"/>
    <cellStyle name="Normal 6 8 4 3 3 2" xfId="15613" xr:uid="{00000000-0005-0000-0000-0000AB7C0000}"/>
    <cellStyle name="Normal 6 8 4 3 3 2 2" xfId="45944" xr:uid="{00000000-0005-0000-0000-0000AC7C0000}"/>
    <cellStyle name="Normal 6 8 4 3 3 2 3" xfId="30711" xr:uid="{00000000-0005-0000-0000-0000AD7C0000}"/>
    <cellStyle name="Normal 6 8 4 3 3 3" xfId="10593" xr:uid="{00000000-0005-0000-0000-0000AE7C0000}"/>
    <cellStyle name="Normal 6 8 4 3 3 3 2" xfId="40927" xr:uid="{00000000-0005-0000-0000-0000AF7C0000}"/>
    <cellStyle name="Normal 6 8 4 3 3 3 3" xfId="25694" xr:uid="{00000000-0005-0000-0000-0000B07C0000}"/>
    <cellStyle name="Normal 6 8 4 3 3 4" xfId="35914" xr:uid="{00000000-0005-0000-0000-0000B17C0000}"/>
    <cellStyle name="Normal 6 8 4 3 3 5" xfId="20681" xr:uid="{00000000-0005-0000-0000-0000B27C0000}"/>
    <cellStyle name="Normal 6 8 4 3 4" xfId="12271" xr:uid="{00000000-0005-0000-0000-0000B37C0000}"/>
    <cellStyle name="Normal 6 8 4 3 4 2" xfId="42602" xr:uid="{00000000-0005-0000-0000-0000B47C0000}"/>
    <cellStyle name="Normal 6 8 4 3 4 3" xfId="27369" xr:uid="{00000000-0005-0000-0000-0000B57C0000}"/>
    <cellStyle name="Normal 6 8 4 3 5" xfId="7250" xr:uid="{00000000-0005-0000-0000-0000B67C0000}"/>
    <cellStyle name="Normal 6 8 4 3 5 2" xfId="37585" xr:uid="{00000000-0005-0000-0000-0000B77C0000}"/>
    <cellStyle name="Normal 6 8 4 3 5 3" xfId="22352" xr:uid="{00000000-0005-0000-0000-0000B87C0000}"/>
    <cellStyle name="Normal 6 8 4 3 6" xfId="32573" xr:uid="{00000000-0005-0000-0000-0000B97C0000}"/>
    <cellStyle name="Normal 6 8 4 3 7" xfId="17339" xr:uid="{00000000-0005-0000-0000-0000BA7C0000}"/>
    <cellStyle name="Normal 6 8 4 4" xfId="3032" xr:uid="{00000000-0005-0000-0000-0000BB7C0000}"/>
    <cellStyle name="Normal 6 8 4 4 2" xfId="13106" xr:uid="{00000000-0005-0000-0000-0000BC7C0000}"/>
    <cellStyle name="Normal 6 8 4 4 2 2" xfId="43437" xr:uid="{00000000-0005-0000-0000-0000BD7C0000}"/>
    <cellStyle name="Normal 6 8 4 4 2 3" xfId="28204" xr:uid="{00000000-0005-0000-0000-0000BE7C0000}"/>
    <cellStyle name="Normal 6 8 4 4 3" xfId="8086" xr:uid="{00000000-0005-0000-0000-0000BF7C0000}"/>
    <cellStyle name="Normal 6 8 4 4 3 2" xfId="38420" xr:uid="{00000000-0005-0000-0000-0000C07C0000}"/>
    <cellStyle name="Normal 6 8 4 4 3 3" xfId="23187" xr:uid="{00000000-0005-0000-0000-0000C17C0000}"/>
    <cellStyle name="Normal 6 8 4 4 4" xfId="33407" xr:uid="{00000000-0005-0000-0000-0000C27C0000}"/>
    <cellStyle name="Normal 6 8 4 4 5" xfId="18174" xr:uid="{00000000-0005-0000-0000-0000C37C0000}"/>
    <cellStyle name="Normal 6 8 4 5" xfId="4725" xr:uid="{00000000-0005-0000-0000-0000C47C0000}"/>
    <cellStyle name="Normal 6 8 4 5 2" xfId="14777" xr:uid="{00000000-0005-0000-0000-0000C57C0000}"/>
    <cellStyle name="Normal 6 8 4 5 2 2" xfId="45108" xr:uid="{00000000-0005-0000-0000-0000C67C0000}"/>
    <cellStyle name="Normal 6 8 4 5 2 3" xfId="29875" xr:uid="{00000000-0005-0000-0000-0000C77C0000}"/>
    <cellStyle name="Normal 6 8 4 5 3" xfId="9757" xr:uid="{00000000-0005-0000-0000-0000C87C0000}"/>
    <cellStyle name="Normal 6 8 4 5 3 2" xfId="40091" xr:uid="{00000000-0005-0000-0000-0000C97C0000}"/>
    <cellStyle name="Normal 6 8 4 5 3 3" xfId="24858" xr:uid="{00000000-0005-0000-0000-0000CA7C0000}"/>
    <cellStyle name="Normal 6 8 4 5 4" xfId="35078" xr:uid="{00000000-0005-0000-0000-0000CB7C0000}"/>
    <cellStyle name="Normal 6 8 4 5 5" xfId="19845" xr:uid="{00000000-0005-0000-0000-0000CC7C0000}"/>
    <cellStyle name="Normal 6 8 4 6" xfId="11435" xr:uid="{00000000-0005-0000-0000-0000CD7C0000}"/>
    <cellStyle name="Normal 6 8 4 6 2" xfId="41766" xr:uid="{00000000-0005-0000-0000-0000CE7C0000}"/>
    <cellStyle name="Normal 6 8 4 6 3" xfId="26533" xr:uid="{00000000-0005-0000-0000-0000CF7C0000}"/>
    <cellStyle name="Normal 6 8 4 7" xfId="6414" xr:uid="{00000000-0005-0000-0000-0000D07C0000}"/>
    <cellStyle name="Normal 6 8 4 7 2" xfId="36749" xr:uid="{00000000-0005-0000-0000-0000D17C0000}"/>
    <cellStyle name="Normal 6 8 4 7 3" xfId="21516" xr:uid="{00000000-0005-0000-0000-0000D27C0000}"/>
    <cellStyle name="Normal 6 8 4 8" xfId="31737" xr:uid="{00000000-0005-0000-0000-0000D37C0000}"/>
    <cellStyle name="Normal 6 8 4 9" xfId="16503" xr:uid="{00000000-0005-0000-0000-0000D47C0000}"/>
    <cellStyle name="Normal 6 8 5" xfId="1548" xr:uid="{00000000-0005-0000-0000-0000D57C0000}"/>
    <cellStyle name="Normal 6 8 5 2" xfId="2389" xr:uid="{00000000-0005-0000-0000-0000D67C0000}"/>
    <cellStyle name="Normal 6 8 5 2 2" xfId="4079" xr:uid="{00000000-0005-0000-0000-0000D77C0000}"/>
    <cellStyle name="Normal 6 8 5 2 2 2" xfId="14152" xr:uid="{00000000-0005-0000-0000-0000D87C0000}"/>
    <cellStyle name="Normal 6 8 5 2 2 2 2" xfId="44483" xr:uid="{00000000-0005-0000-0000-0000D97C0000}"/>
    <cellStyle name="Normal 6 8 5 2 2 2 3" xfId="29250" xr:uid="{00000000-0005-0000-0000-0000DA7C0000}"/>
    <cellStyle name="Normal 6 8 5 2 2 3" xfId="9132" xr:uid="{00000000-0005-0000-0000-0000DB7C0000}"/>
    <cellStyle name="Normal 6 8 5 2 2 3 2" xfId="39466" xr:uid="{00000000-0005-0000-0000-0000DC7C0000}"/>
    <cellStyle name="Normal 6 8 5 2 2 3 3" xfId="24233" xr:uid="{00000000-0005-0000-0000-0000DD7C0000}"/>
    <cellStyle name="Normal 6 8 5 2 2 4" xfId="34453" xr:uid="{00000000-0005-0000-0000-0000DE7C0000}"/>
    <cellStyle name="Normal 6 8 5 2 2 5" xfId="19220" xr:uid="{00000000-0005-0000-0000-0000DF7C0000}"/>
    <cellStyle name="Normal 6 8 5 2 3" xfId="5771" xr:uid="{00000000-0005-0000-0000-0000E07C0000}"/>
    <cellStyle name="Normal 6 8 5 2 3 2" xfId="15823" xr:uid="{00000000-0005-0000-0000-0000E17C0000}"/>
    <cellStyle name="Normal 6 8 5 2 3 2 2" xfId="46154" xr:uid="{00000000-0005-0000-0000-0000E27C0000}"/>
    <cellStyle name="Normal 6 8 5 2 3 2 3" xfId="30921" xr:uid="{00000000-0005-0000-0000-0000E37C0000}"/>
    <cellStyle name="Normal 6 8 5 2 3 3" xfId="10803" xr:uid="{00000000-0005-0000-0000-0000E47C0000}"/>
    <cellStyle name="Normal 6 8 5 2 3 3 2" xfId="41137" xr:uid="{00000000-0005-0000-0000-0000E57C0000}"/>
    <cellStyle name="Normal 6 8 5 2 3 3 3" xfId="25904" xr:uid="{00000000-0005-0000-0000-0000E67C0000}"/>
    <cellStyle name="Normal 6 8 5 2 3 4" xfId="36124" xr:uid="{00000000-0005-0000-0000-0000E77C0000}"/>
    <cellStyle name="Normal 6 8 5 2 3 5" xfId="20891" xr:uid="{00000000-0005-0000-0000-0000E87C0000}"/>
    <cellStyle name="Normal 6 8 5 2 4" xfId="12481" xr:uid="{00000000-0005-0000-0000-0000E97C0000}"/>
    <cellStyle name="Normal 6 8 5 2 4 2" xfId="42812" xr:uid="{00000000-0005-0000-0000-0000EA7C0000}"/>
    <cellStyle name="Normal 6 8 5 2 4 3" xfId="27579" xr:uid="{00000000-0005-0000-0000-0000EB7C0000}"/>
    <cellStyle name="Normal 6 8 5 2 5" xfId="7460" xr:uid="{00000000-0005-0000-0000-0000EC7C0000}"/>
    <cellStyle name="Normal 6 8 5 2 5 2" xfId="37795" xr:uid="{00000000-0005-0000-0000-0000ED7C0000}"/>
    <cellStyle name="Normal 6 8 5 2 5 3" xfId="22562" xr:uid="{00000000-0005-0000-0000-0000EE7C0000}"/>
    <cellStyle name="Normal 6 8 5 2 6" xfId="32783" xr:uid="{00000000-0005-0000-0000-0000EF7C0000}"/>
    <cellStyle name="Normal 6 8 5 2 7" xfId="17549" xr:uid="{00000000-0005-0000-0000-0000F07C0000}"/>
    <cellStyle name="Normal 6 8 5 3" xfId="3242" xr:uid="{00000000-0005-0000-0000-0000F17C0000}"/>
    <cellStyle name="Normal 6 8 5 3 2" xfId="13316" xr:uid="{00000000-0005-0000-0000-0000F27C0000}"/>
    <cellStyle name="Normal 6 8 5 3 2 2" xfId="43647" xr:uid="{00000000-0005-0000-0000-0000F37C0000}"/>
    <cellStyle name="Normal 6 8 5 3 2 3" xfId="28414" xr:uid="{00000000-0005-0000-0000-0000F47C0000}"/>
    <cellStyle name="Normal 6 8 5 3 3" xfId="8296" xr:uid="{00000000-0005-0000-0000-0000F57C0000}"/>
    <cellStyle name="Normal 6 8 5 3 3 2" xfId="38630" xr:uid="{00000000-0005-0000-0000-0000F67C0000}"/>
    <cellStyle name="Normal 6 8 5 3 3 3" xfId="23397" xr:uid="{00000000-0005-0000-0000-0000F77C0000}"/>
    <cellStyle name="Normal 6 8 5 3 4" xfId="33617" xr:uid="{00000000-0005-0000-0000-0000F87C0000}"/>
    <cellStyle name="Normal 6 8 5 3 5" xfId="18384" xr:uid="{00000000-0005-0000-0000-0000F97C0000}"/>
    <cellStyle name="Normal 6 8 5 4" xfId="4935" xr:uid="{00000000-0005-0000-0000-0000FA7C0000}"/>
    <cellStyle name="Normal 6 8 5 4 2" xfId="14987" xr:uid="{00000000-0005-0000-0000-0000FB7C0000}"/>
    <cellStyle name="Normal 6 8 5 4 2 2" xfId="45318" xr:uid="{00000000-0005-0000-0000-0000FC7C0000}"/>
    <cellStyle name="Normal 6 8 5 4 2 3" xfId="30085" xr:uid="{00000000-0005-0000-0000-0000FD7C0000}"/>
    <cellStyle name="Normal 6 8 5 4 3" xfId="9967" xr:uid="{00000000-0005-0000-0000-0000FE7C0000}"/>
    <cellStyle name="Normal 6 8 5 4 3 2" xfId="40301" xr:uid="{00000000-0005-0000-0000-0000FF7C0000}"/>
    <cellStyle name="Normal 6 8 5 4 3 3" xfId="25068" xr:uid="{00000000-0005-0000-0000-0000007D0000}"/>
    <cellStyle name="Normal 6 8 5 4 4" xfId="35288" xr:uid="{00000000-0005-0000-0000-0000017D0000}"/>
    <cellStyle name="Normal 6 8 5 4 5" xfId="20055" xr:uid="{00000000-0005-0000-0000-0000027D0000}"/>
    <cellStyle name="Normal 6 8 5 5" xfId="11645" xr:uid="{00000000-0005-0000-0000-0000037D0000}"/>
    <cellStyle name="Normal 6 8 5 5 2" xfId="41976" xr:uid="{00000000-0005-0000-0000-0000047D0000}"/>
    <cellStyle name="Normal 6 8 5 5 3" xfId="26743" xr:uid="{00000000-0005-0000-0000-0000057D0000}"/>
    <cellStyle name="Normal 6 8 5 6" xfId="6624" xr:uid="{00000000-0005-0000-0000-0000067D0000}"/>
    <cellStyle name="Normal 6 8 5 6 2" xfId="36959" xr:uid="{00000000-0005-0000-0000-0000077D0000}"/>
    <cellStyle name="Normal 6 8 5 6 3" xfId="21726" xr:uid="{00000000-0005-0000-0000-0000087D0000}"/>
    <cellStyle name="Normal 6 8 5 7" xfId="31947" xr:uid="{00000000-0005-0000-0000-0000097D0000}"/>
    <cellStyle name="Normal 6 8 5 8" xfId="16713" xr:uid="{00000000-0005-0000-0000-00000A7D0000}"/>
    <cellStyle name="Normal 6 8 6" xfId="1969" xr:uid="{00000000-0005-0000-0000-00000B7D0000}"/>
    <cellStyle name="Normal 6 8 6 2" xfId="3661" xr:uid="{00000000-0005-0000-0000-00000C7D0000}"/>
    <cellStyle name="Normal 6 8 6 2 2" xfId="13734" xr:uid="{00000000-0005-0000-0000-00000D7D0000}"/>
    <cellStyle name="Normal 6 8 6 2 2 2" xfId="44065" xr:uid="{00000000-0005-0000-0000-00000E7D0000}"/>
    <cellStyle name="Normal 6 8 6 2 2 3" xfId="28832" xr:uid="{00000000-0005-0000-0000-00000F7D0000}"/>
    <cellStyle name="Normal 6 8 6 2 3" xfId="8714" xr:uid="{00000000-0005-0000-0000-0000107D0000}"/>
    <cellStyle name="Normal 6 8 6 2 3 2" xfId="39048" xr:uid="{00000000-0005-0000-0000-0000117D0000}"/>
    <cellStyle name="Normal 6 8 6 2 3 3" xfId="23815" xr:uid="{00000000-0005-0000-0000-0000127D0000}"/>
    <cellStyle name="Normal 6 8 6 2 4" xfId="34035" xr:uid="{00000000-0005-0000-0000-0000137D0000}"/>
    <cellStyle name="Normal 6 8 6 2 5" xfId="18802" xr:uid="{00000000-0005-0000-0000-0000147D0000}"/>
    <cellStyle name="Normal 6 8 6 3" xfId="5353" xr:uid="{00000000-0005-0000-0000-0000157D0000}"/>
    <cellStyle name="Normal 6 8 6 3 2" xfId="15405" xr:uid="{00000000-0005-0000-0000-0000167D0000}"/>
    <cellStyle name="Normal 6 8 6 3 2 2" xfId="45736" xr:uid="{00000000-0005-0000-0000-0000177D0000}"/>
    <cellStyle name="Normal 6 8 6 3 2 3" xfId="30503" xr:uid="{00000000-0005-0000-0000-0000187D0000}"/>
    <cellStyle name="Normal 6 8 6 3 3" xfId="10385" xr:uid="{00000000-0005-0000-0000-0000197D0000}"/>
    <cellStyle name="Normal 6 8 6 3 3 2" xfId="40719" xr:uid="{00000000-0005-0000-0000-00001A7D0000}"/>
    <cellStyle name="Normal 6 8 6 3 3 3" xfId="25486" xr:uid="{00000000-0005-0000-0000-00001B7D0000}"/>
    <cellStyle name="Normal 6 8 6 3 4" xfId="35706" xr:uid="{00000000-0005-0000-0000-00001C7D0000}"/>
    <cellStyle name="Normal 6 8 6 3 5" xfId="20473" xr:uid="{00000000-0005-0000-0000-00001D7D0000}"/>
    <cellStyle name="Normal 6 8 6 4" xfId="12063" xr:uid="{00000000-0005-0000-0000-00001E7D0000}"/>
    <cellStyle name="Normal 6 8 6 4 2" xfId="42394" xr:uid="{00000000-0005-0000-0000-00001F7D0000}"/>
    <cellStyle name="Normal 6 8 6 4 3" xfId="27161" xr:uid="{00000000-0005-0000-0000-0000207D0000}"/>
    <cellStyle name="Normal 6 8 6 5" xfId="7042" xr:uid="{00000000-0005-0000-0000-0000217D0000}"/>
    <cellStyle name="Normal 6 8 6 5 2" xfId="37377" xr:uid="{00000000-0005-0000-0000-0000227D0000}"/>
    <cellStyle name="Normal 6 8 6 5 3" xfId="22144" xr:uid="{00000000-0005-0000-0000-0000237D0000}"/>
    <cellStyle name="Normal 6 8 6 6" xfId="32365" xr:uid="{00000000-0005-0000-0000-0000247D0000}"/>
    <cellStyle name="Normal 6 8 6 7" xfId="17131" xr:uid="{00000000-0005-0000-0000-0000257D0000}"/>
    <cellStyle name="Normal 6 8 7" xfId="2817" xr:uid="{00000000-0005-0000-0000-0000267D0000}"/>
    <cellStyle name="Normal 6 8 7 2" xfId="12898" xr:uid="{00000000-0005-0000-0000-0000277D0000}"/>
    <cellStyle name="Normal 6 8 7 2 2" xfId="43229" xr:uid="{00000000-0005-0000-0000-0000287D0000}"/>
    <cellStyle name="Normal 6 8 7 2 3" xfId="27996" xr:uid="{00000000-0005-0000-0000-0000297D0000}"/>
    <cellStyle name="Normal 6 8 7 3" xfId="7877" xr:uid="{00000000-0005-0000-0000-00002A7D0000}"/>
    <cellStyle name="Normal 6 8 7 3 2" xfId="38212" xr:uid="{00000000-0005-0000-0000-00002B7D0000}"/>
    <cellStyle name="Normal 6 8 7 3 3" xfId="22979" xr:uid="{00000000-0005-0000-0000-00002C7D0000}"/>
    <cellStyle name="Normal 6 8 7 4" xfId="33199" xr:uid="{00000000-0005-0000-0000-00002D7D0000}"/>
    <cellStyle name="Normal 6 8 7 5" xfId="17966" xr:uid="{00000000-0005-0000-0000-00002E7D0000}"/>
    <cellStyle name="Normal 6 8 8" xfId="4513" xr:uid="{00000000-0005-0000-0000-00002F7D0000}"/>
    <cellStyle name="Normal 6 8 8 2" xfId="14569" xr:uid="{00000000-0005-0000-0000-0000307D0000}"/>
    <cellStyle name="Normal 6 8 8 2 2" xfId="44900" xr:uid="{00000000-0005-0000-0000-0000317D0000}"/>
    <cellStyle name="Normal 6 8 8 2 3" xfId="29667" xr:uid="{00000000-0005-0000-0000-0000327D0000}"/>
    <cellStyle name="Normal 6 8 8 3" xfId="9549" xr:uid="{00000000-0005-0000-0000-0000337D0000}"/>
    <cellStyle name="Normal 6 8 8 3 2" xfId="39883" xr:uid="{00000000-0005-0000-0000-0000347D0000}"/>
    <cellStyle name="Normal 6 8 8 3 3" xfId="24650" xr:uid="{00000000-0005-0000-0000-0000357D0000}"/>
    <cellStyle name="Normal 6 8 8 4" xfId="34870" xr:uid="{00000000-0005-0000-0000-0000367D0000}"/>
    <cellStyle name="Normal 6 8 8 5" xfId="19637" xr:uid="{00000000-0005-0000-0000-0000377D0000}"/>
    <cellStyle name="Normal 6 8 9" xfId="11225" xr:uid="{00000000-0005-0000-0000-0000387D0000}"/>
    <cellStyle name="Normal 6 8 9 2" xfId="41558" xr:uid="{00000000-0005-0000-0000-0000397D0000}"/>
    <cellStyle name="Normal 6 8 9 3" xfId="26325" xr:uid="{00000000-0005-0000-0000-00003A7D0000}"/>
    <cellStyle name="Normal 6 9" xfId="31418" xr:uid="{00000000-0005-0000-0000-00003B7D0000}"/>
    <cellStyle name="Normal 60" xfId="891" xr:uid="{00000000-0005-0000-0000-00003C7D0000}"/>
    <cellStyle name="Normal 60 10" xfId="6239" xr:uid="{00000000-0005-0000-0000-00003D7D0000}"/>
    <cellStyle name="Normal 60 10 2" xfId="36576" xr:uid="{00000000-0005-0000-0000-00003E7D0000}"/>
    <cellStyle name="Normal 60 10 3" xfId="21343" xr:uid="{00000000-0005-0000-0000-00003F7D0000}"/>
    <cellStyle name="Normal 60 11" xfId="31567" xr:uid="{00000000-0005-0000-0000-0000407D0000}"/>
    <cellStyle name="Normal 60 12" xfId="16328" xr:uid="{00000000-0005-0000-0000-0000417D0000}"/>
    <cellStyle name="Normal 60 2" xfId="1203" xr:uid="{00000000-0005-0000-0000-0000427D0000}"/>
    <cellStyle name="Normal 60 2 10" xfId="31618" xr:uid="{00000000-0005-0000-0000-0000437D0000}"/>
    <cellStyle name="Normal 60 2 11" xfId="16382" xr:uid="{00000000-0005-0000-0000-0000447D0000}"/>
    <cellStyle name="Normal 60 2 2" xfId="1311" xr:uid="{00000000-0005-0000-0000-0000457D0000}"/>
    <cellStyle name="Normal 60 2 2 10" xfId="16486" xr:uid="{00000000-0005-0000-0000-0000467D0000}"/>
    <cellStyle name="Normal 60 2 2 2" xfId="1528" xr:uid="{00000000-0005-0000-0000-0000477D0000}"/>
    <cellStyle name="Normal 60 2 2 2 2" xfId="1949" xr:uid="{00000000-0005-0000-0000-0000487D0000}"/>
    <cellStyle name="Normal 60 2 2 2 2 2" xfId="2788" xr:uid="{00000000-0005-0000-0000-0000497D0000}"/>
    <cellStyle name="Normal 60 2 2 2 2 2 2" xfId="4478" xr:uid="{00000000-0005-0000-0000-00004A7D0000}"/>
    <cellStyle name="Normal 60 2 2 2 2 2 2 2" xfId="14551" xr:uid="{00000000-0005-0000-0000-00004B7D0000}"/>
    <cellStyle name="Normal 60 2 2 2 2 2 2 2 2" xfId="44882" xr:uid="{00000000-0005-0000-0000-00004C7D0000}"/>
    <cellStyle name="Normal 60 2 2 2 2 2 2 2 3" xfId="29649" xr:uid="{00000000-0005-0000-0000-00004D7D0000}"/>
    <cellStyle name="Normal 60 2 2 2 2 2 2 3" xfId="9531" xr:uid="{00000000-0005-0000-0000-00004E7D0000}"/>
    <cellStyle name="Normal 60 2 2 2 2 2 2 3 2" xfId="39865" xr:uid="{00000000-0005-0000-0000-00004F7D0000}"/>
    <cellStyle name="Normal 60 2 2 2 2 2 2 3 3" xfId="24632" xr:uid="{00000000-0005-0000-0000-0000507D0000}"/>
    <cellStyle name="Normal 60 2 2 2 2 2 2 4" xfId="34852" xr:uid="{00000000-0005-0000-0000-0000517D0000}"/>
    <cellStyle name="Normal 60 2 2 2 2 2 2 5" xfId="19619" xr:uid="{00000000-0005-0000-0000-0000527D0000}"/>
    <cellStyle name="Normal 60 2 2 2 2 2 3" xfId="6170" xr:uid="{00000000-0005-0000-0000-0000537D0000}"/>
    <cellStyle name="Normal 60 2 2 2 2 2 3 2" xfId="16222" xr:uid="{00000000-0005-0000-0000-0000547D0000}"/>
    <cellStyle name="Normal 60 2 2 2 2 2 3 2 2" xfId="46553" xr:uid="{00000000-0005-0000-0000-0000557D0000}"/>
    <cellStyle name="Normal 60 2 2 2 2 2 3 2 3" xfId="31320" xr:uid="{00000000-0005-0000-0000-0000567D0000}"/>
    <cellStyle name="Normal 60 2 2 2 2 2 3 3" xfId="11202" xr:uid="{00000000-0005-0000-0000-0000577D0000}"/>
    <cellStyle name="Normal 60 2 2 2 2 2 3 3 2" xfId="41536" xr:uid="{00000000-0005-0000-0000-0000587D0000}"/>
    <cellStyle name="Normal 60 2 2 2 2 2 3 3 3" xfId="26303" xr:uid="{00000000-0005-0000-0000-0000597D0000}"/>
    <cellStyle name="Normal 60 2 2 2 2 2 3 4" xfId="36523" xr:uid="{00000000-0005-0000-0000-00005A7D0000}"/>
    <cellStyle name="Normal 60 2 2 2 2 2 3 5" xfId="21290" xr:uid="{00000000-0005-0000-0000-00005B7D0000}"/>
    <cellStyle name="Normal 60 2 2 2 2 2 4" xfId="12880" xr:uid="{00000000-0005-0000-0000-00005C7D0000}"/>
    <cellStyle name="Normal 60 2 2 2 2 2 4 2" xfId="43211" xr:uid="{00000000-0005-0000-0000-00005D7D0000}"/>
    <cellStyle name="Normal 60 2 2 2 2 2 4 3" xfId="27978" xr:uid="{00000000-0005-0000-0000-00005E7D0000}"/>
    <cellStyle name="Normal 60 2 2 2 2 2 5" xfId="7859" xr:uid="{00000000-0005-0000-0000-00005F7D0000}"/>
    <cellStyle name="Normal 60 2 2 2 2 2 5 2" xfId="38194" xr:uid="{00000000-0005-0000-0000-0000607D0000}"/>
    <cellStyle name="Normal 60 2 2 2 2 2 5 3" xfId="22961" xr:uid="{00000000-0005-0000-0000-0000617D0000}"/>
    <cellStyle name="Normal 60 2 2 2 2 2 6" xfId="33182" xr:uid="{00000000-0005-0000-0000-0000627D0000}"/>
    <cellStyle name="Normal 60 2 2 2 2 2 7" xfId="17948" xr:uid="{00000000-0005-0000-0000-0000637D0000}"/>
    <cellStyle name="Normal 60 2 2 2 2 3" xfId="3641" xr:uid="{00000000-0005-0000-0000-0000647D0000}"/>
    <cellStyle name="Normal 60 2 2 2 2 3 2" xfId="13715" xr:uid="{00000000-0005-0000-0000-0000657D0000}"/>
    <cellStyle name="Normal 60 2 2 2 2 3 2 2" xfId="44046" xr:uid="{00000000-0005-0000-0000-0000667D0000}"/>
    <cellStyle name="Normal 60 2 2 2 2 3 2 3" xfId="28813" xr:uid="{00000000-0005-0000-0000-0000677D0000}"/>
    <cellStyle name="Normal 60 2 2 2 2 3 3" xfId="8695" xr:uid="{00000000-0005-0000-0000-0000687D0000}"/>
    <cellStyle name="Normal 60 2 2 2 2 3 3 2" xfId="39029" xr:uid="{00000000-0005-0000-0000-0000697D0000}"/>
    <cellStyle name="Normal 60 2 2 2 2 3 3 3" xfId="23796" xr:uid="{00000000-0005-0000-0000-00006A7D0000}"/>
    <cellStyle name="Normal 60 2 2 2 2 3 4" xfId="34016" xr:uid="{00000000-0005-0000-0000-00006B7D0000}"/>
    <cellStyle name="Normal 60 2 2 2 2 3 5" xfId="18783" xr:uid="{00000000-0005-0000-0000-00006C7D0000}"/>
    <cellStyle name="Normal 60 2 2 2 2 4" xfId="5334" xr:uid="{00000000-0005-0000-0000-00006D7D0000}"/>
    <cellStyle name="Normal 60 2 2 2 2 4 2" xfId="15386" xr:uid="{00000000-0005-0000-0000-00006E7D0000}"/>
    <cellStyle name="Normal 60 2 2 2 2 4 2 2" xfId="45717" xr:uid="{00000000-0005-0000-0000-00006F7D0000}"/>
    <cellStyle name="Normal 60 2 2 2 2 4 2 3" xfId="30484" xr:uid="{00000000-0005-0000-0000-0000707D0000}"/>
    <cellStyle name="Normal 60 2 2 2 2 4 3" xfId="10366" xr:uid="{00000000-0005-0000-0000-0000717D0000}"/>
    <cellStyle name="Normal 60 2 2 2 2 4 3 2" xfId="40700" xr:uid="{00000000-0005-0000-0000-0000727D0000}"/>
    <cellStyle name="Normal 60 2 2 2 2 4 3 3" xfId="25467" xr:uid="{00000000-0005-0000-0000-0000737D0000}"/>
    <cellStyle name="Normal 60 2 2 2 2 4 4" xfId="35687" xr:uid="{00000000-0005-0000-0000-0000747D0000}"/>
    <cellStyle name="Normal 60 2 2 2 2 4 5" xfId="20454" xr:uid="{00000000-0005-0000-0000-0000757D0000}"/>
    <cellStyle name="Normal 60 2 2 2 2 5" xfId="12044" xr:uid="{00000000-0005-0000-0000-0000767D0000}"/>
    <cellStyle name="Normal 60 2 2 2 2 5 2" xfId="42375" xr:uid="{00000000-0005-0000-0000-0000777D0000}"/>
    <cellStyle name="Normal 60 2 2 2 2 5 3" xfId="27142" xr:uid="{00000000-0005-0000-0000-0000787D0000}"/>
    <cellStyle name="Normal 60 2 2 2 2 6" xfId="7023" xr:uid="{00000000-0005-0000-0000-0000797D0000}"/>
    <cellStyle name="Normal 60 2 2 2 2 6 2" xfId="37358" xr:uid="{00000000-0005-0000-0000-00007A7D0000}"/>
    <cellStyle name="Normal 60 2 2 2 2 6 3" xfId="22125" xr:uid="{00000000-0005-0000-0000-00007B7D0000}"/>
    <cellStyle name="Normal 60 2 2 2 2 7" xfId="32346" xr:uid="{00000000-0005-0000-0000-00007C7D0000}"/>
    <cellStyle name="Normal 60 2 2 2 2 8" xfId="17112" xr:uid="{00000000-0005-0000-0000-00007D7D0000}"/>
    <cellStyle name="Normal 60 2 2 2 3" xfId="2370" xr:uid="{00000000-0005-0000-0000-00007E7D0000}"/>
    <cellStyle name="Normal 60 2 2 2 3 2" xfId="4060" xr:uid="{00000000-0005-0000-0000-00007F7D0000}"/>
    <cellStyle name="Normal 60 2 2 2 3 2 2" xfId="14133" xr:uid="{00000000-0005-0000-0000-0000807D0000}"/>
    <cellStyle name="Normal 60 2 2 2 3 2 2 2" xfId="44464" xr:uid="{00000000-0005-0000-0000-0000817D0000}"/>
    <cellStyle name="Normal 60 2 2 2 3 2 2 3" xfId="29231" xr:uid="{00000000-0005-0000-0000-0000827D0000}"/>
    <cellStyle name="Normal 60 2 2 2 3 2 3" xfId="9113" xr:uid="{00000000-0005-0000-0000-0000837D0000}"/>
    <cellStyle name="Normal 60 2 2 2 3 2 3 2" xfId="39447" xr:uid="{00000000-0005-0000-0000-0000847D0000}"/>
    <cellStyle name="Normal 60 2 2 2 3 2 3 3" xfId="24214" xr:uid="{00000000-0005-0000-0000-0000857D0000}"/>
    <cellStyle name="Normal 60 2 2 2 3 2 4" xfId="34434" xr:uid="{00000000-0005-0000-0000-0000867D0000}"/>
    <cellStyle name="Normal 60 2 2 2 3 2 5" xfId="19201" xr:uid="{00000000-0005-0000-0000-0000877D0000}"/>
    <cellStyle name="Normal 60 2 2 2 3 3" xfId="5752" xr:uid="{00000000-0005-0000-0000-0000887D0000}"/>
    <cellStyle name="Normal 60 2 2 2 3 3 2" xfId="15804" xr:uid="{00000000-0005-0000-0000-0000897D0000}"/>
    <cellStyle name="Normal 60 2 2 2 3 3 2 2" xfId="46135" xr:uid="{00000000-0005-0000-0000-00008A7D0000}"/>
    <cellStyle name="Normal 60 2 2 2 3 3 2 3" xfId="30902" xr:uid="{00000000-0005-0000-0000-00008B7D0000}"/>
    <cellStyle name="Normal 60 2 2 2 3 3 3" xfId="10784" xr:uid="{00000000-0005-0000-0000-00008C7D0000}"/>
    <cellStyle name="Normal 60 2 2 2 3 3 3 2" xfId="41118" xr:uid="{00000000-0005-0000-0000-00008D7D0000}"/>
    <cellStyle name="Normal 60 2 2 2 3 3 3 3" xfId="25885" xr:uid="{00000000-0005-0000-0000-00008E7D0000}"/>
    <cellStyle name="Normal 60 2 2 2 3 3 4" xfId="36105" xr:uid="{00000000-0005-0000-0000-00008F7D0000}"/>
    <cellStyle name="Normal 60 2 2 2 3 3 5" xfId="20872" xr:uid="{00000000-0005-0000-0000-0000907D0000}"/>
    <cellStyle name="Normal 60 2 2 2 3 4" xfId="12462" xr:uid="{00000000-0005-0000-0000-0000917D0000}"/>
    <cellStyle name="Normal 60 2 2 2 3 4 2" xfId="42793" xr:uid="{00000000-0005-0000-0000-0000927D0000}"/>
    <cellStyle name="Normal 60 2 2 2 3 4 3" xfId="27560" xr:uid="{00000000-0005-0000-0000-0000937D0000}"/>
    <cellStyle name="Normal 60 2 2 2 3 5" xfId="7441" xr:uid="{00000000-0005-0000-0000-0000947D0000}"/>
    <cellStyle name="Normal 60 2 2 2 3 5 2" xfId="37776" xr:uid="{00000000-0005-0000-0000-0000957D0000}"/>
    <cellStyle name="Normal 60 2 2 2 3 5 3" xfId="22543" xr:uid="{00000000-0005-0000-0000-0000967D0000}"/>
    <cellStyle name="Normal 60 2 2 2 3 6" xfId="32764" xr:uid="{00000000-0005-0000-0000-0000977D0000}"/>
    <cellStyle name="Normal 60 2 2 2 3 7" xfId="17530" xr:uid="{00000000-0005-0000-0000-0000987D0000}"/>
    <cellStyle name="Normal 60 2 2 2 4" xfId="3223" xr:uid="{00000000-0005-0000-0000-0000997D0000}"/>
    <cellStyle name="Normal 60 2 2 2 4 2" xfId="13297" xr:uid="{00000000-0005-0000-0000-00009A7D0000}"/>
    <cellStyle name="Normal 60 2 2 2 4 2 2" xfId="43628" xr:uid="{00000000-0005-0000-0000-00009B7D0000}"/>
    <cellStyle name="Normal 60 2 2 2 4 2 3" xfId="28395" xr:uid="{00000000-0005-0000-0000-00009C7D0000}"/>
    <cellStyle name="Normal 60 2 2 2 4 3" xfId="8277" xr:uid="{00000000-0005-0000-0000-00009D7D0000}"/>
    <cellStyle name="Normal 60 2 2 2 4 3 2" xfId="38611" xr:uid="{00000000-0005-0000-0000-00009E7D0000}"/>
    <cellStyle name="Normal 60 2 2 2 4 3 3" xfId="23378" xr:uid="{00000000-0005-0000-0000-00009F7D0000}"/>
    <cellStyle name="Normal 60 2 2 2 4 4" xfId="33598" xr:uid="{00000000-0005-0000-0000-0000A07D0000}"/>
    <cellStyle name="Normal 60 2 2 2 4 5" xfId="18365" xr:uid="{00000000-0005-0000-0000-0000A17D0000}"/>
    <cellStyle name="Normal 60 2 2 2 5" xfId="4916" xr:uid="{00000000-0005-0000-0000-0000A27D0000}"/>
    <cellStyle name="Normal 60 2 2 2 5 2" xfId="14968" xr:uid="{00000000-0005-0000-0000-0000A37D0000}"/>
    <cellStyle name="Normal 60 2 2 2 5 2 2" xfId="45299" xr:uid="{00000000-0005-0000-0000-0000A47D0000}"/>
    <cellStyle name="Normal 60 2 2 2 5 2 3" xfId="30066" xr:uid="{00000000-0005-0000-0000-0000A57D0000}"/>
    <cellStyle name="Normal 60 2 2 2 5 3" xfId="9948" xr:uid="{00000000-0005-0000-0000-0000A67D0000}"/>
    <cellStyle name="Normal 60 2 2 2 5 3 2" xfId="40282" xr:uid="{00000000-0005-0000-0000-0000A77D0000}"/>
    <cellStyle name="Normal 60 2 2 2 5 3 3" xfId="25049" xr:uid="{00000000-0005-0000-0000-0000A87D0000}"/>
    <cellStyle name="Normal 60 2 2 2 5 4" xfId="35269" xr:uid="{00000000-0005-0000-0000-0000A97D0000}"/>
    <cellStyle name="Normal 60 2 2 2 5 5" xfId="20036" xr:uid="{00000000-0005-0000-0000-0000AA7D0000}"/>
    <cellStyle name="Normal 60 2 2 2 6" xfId="11626" xr:uid="{00000000-0005-0000-0000-0000AB7D0000}"/>
    <cellStyle name="Normal 60 2 2 2 6 2" xfId="41957" xr:uid="{00000000-0005-0000-0000-0000AC7D0000}"/>
    <cellStyle name="Normal 60 2 2 2 6 3" xfId="26724" xr:uid="{00000000-0005-0000-0000-0000AD7D0000}"/>
    <cellStyle name="Normal 60 2 2 2 7" xfId="6605" xr:uid="{00000000-0005-0000-0000-0000AE7D0000}"/>
    <cellStyle name="Normal 60 2 2 2 7 2" xfId="36940" xr:uid="{00000000-0005-0000-0000-0000AF7D0000}"/>
    <cellStyle name="Normal 60 2 2 2 7 3" xfId="21707" xr:uid="{00000000-0005-0000-0000-0000B07D0000}"/>
    <cellStyle name="Normal 60 2 2 2 8" xfId="31928" xr:uid="{00000000-0005-0000-0000-0000B17D0000}"/>
    <cellStyle name="Normal 60 2 2 2 9" xfId="16694" xr:uid="{00000000-0005-0000-0000-0000B27D0000}"/>
    <cellStyle name="Normal 60 2 2 3" xfId="1741" xr:uid="{00000000-0005-0000-0000-0000B37D0000}"/>
    <cellStyle name="Normal 60 2 2 3 2" xfId="2580" xr:uid="{00000000-0005-0000-0000-0000B47D0000}"/>
    <cellStyle name="Normal 60 2 2 3 2 2" xfId="4270" xr:uid="{00000000-0005-0000-0000-0000B57D0000}"/>
    <cellStyle name="Normal 60 2 2 3 2 2 2" xfId="14343" xr:uid="{00000000-0005-0000-0000-0000B67D0000}"/>
    <cellStyle name="Normal 60 2 2 3 2 2 2 2" xfId="44674" xr:uid="{00000000-0005-0000-0000-0000B77D0000}"/>
    <cellStyle name="Normal 60 2 2 3 2 2 2 3" xfId="29441" xr:uid="{00000000-0005-0000-0000-0000B87D0000}"/>
    <cellStyle name="Normal 60 2 2 3 2 2 3" xfId="9323" xr:uid="{00000000-0005-0000-0000-0000B97D0000}"/>
    <cellStyle name="Normal 60 2 2 3 2 2 3 2" xfId="39657" xr:uid="{00000000-0005-0000-0000-0000BA7D0000}"/>
    <cellStyle name="Normal 60 2 2 3 2 2 3 3" xfId="24424" xr:uid="{00000000-0005-0000-0000-0000BB7D0000}"/>
    <cellStyle name="Normal 60 2 2 3 2 2 4" xfId="34644" xr:uid="{00000000-0005-0000-0000-0000BC7D0000}"/>
    <cellStyle name="Normal 60 2 2 3 2 2 5" xfId="19411" xr:uid="{00000000-0005-0000-0000-0000BD7D0000}"/>
    <cellStyle name="Normal 60 2 2 3 2 3" xfId="5962" xr:uid="{00000000-0005-0000-0000-0000BE7D0000}"/>
    <cellStyle name="Normal 60 2 2 3 2 3 2" xfId="16014" xr:uid="{00000000-0005-0000-0000-0000BF7D0000}"/>
    <cellStyle name="Normal 60 2 2 3 2 3 2 2" xfId="46345" xr:uid="{00000000-0005-0000-0000-0000C07D0000}"/>
    <cellStyle name="Normal 60 2 2 3 2 3 2 3" xfId="31112" xr:uid="{00000000-0005-0000-0000-0000C17D0000}"/>
    <cellStyle name="Normal 60 2 2 3 2 3 3" xfId="10994" xr:uid="{00000000-0005-0000-0000-0000C27D0000}"/>
    <cellStyle name="Normal 60 2 2 3 2 3 3 2" xfId="41328" xr:uid="{00000000-0005-0000-0000-0000C37D0000}"/>
    <cellStyle name="Normal 60 2 2 3 2 3 3 3" xfId="26095" xr:uid="{00000000-0005-0000-0000-0000C47D0000}"/>
    <cellStyle name="Normal 60 2 2 3 2 3 4" xfId="36315" xr:uid="{00000000-0005-0000-0000-0000C57D0000}"/>
    <cellStyle name="Normal 60 2 2 3 2 3 5" xfId="21082" xr:uid="{00000000-0005-0000-0000-0000C67D0000}"/>
    <cellStyle name="Normal 60 2 2 3 2 4" xfId="12672" xr:uid="{00000000-0005-0000-0000-0000C77D0000}"/>
    <cellStyle name="Normal 60 2 2 3 2 4 2" xfId="43003" xr:uid="{00000000-0005-0000-0000-0000C87D0000}"/>
    <cellStyle name="Normal 60 2 2 3 2 4 3" xfId="27770" xr:uid="{00000000-0005-0000-0000-0000C97D0000}"/>
    <cellStyle name="Normal 60 2 2 3 2 5" xfId="7651" xr:uid="{00000000-0005-0000-0000-0000CA7D0000}"/>
    <cellStyle name="Normal 60 2 2 3 2 5 2" xfId="37986" xr:uid="{00000000-0005-0000-0000-0000CB7D0000}"/>
    <cellStyle name="Normal 60 2 2 3 2 5 3" xfId="22753" xr:uid="{00000000-0005-0000-0000-0000CC7D0000}"/>
    <cellStyle name="Normal 60 2 2 3 2 6" xfId="32974" xr:uid="{00000000-0005-0000-0000-0000CD7D0000}"/>
    <cellStyle name="Normal 60 2 2 3 2 7" xfId="17740" xr:uid="{00000000-0005-0000-0000-0000CE7D0000}"/>
    <cellStyle name="Normal 60 2 2 3 3" xfId="3433" xr:uid="{00000000-0005-0000-0000-0000CF7D0000}"/>
    <cellStyle name="Normal 60 2 2 3 3 2" xfId="13507" xr:uid="{00000000-0005-0000-0000-0000D07D0000}"/>
    <cellStyle name="Normal 60 2 2 3 3 2 2" xfId="43838" xr:uid="{00000000-0005-0000-0000-0000D17D0000}"/>
    <cellStyle name="Normal 60 2 2 3 3 2 3" xfId="28605" xr:uid="{00000000-0005-0000-0000-0000D27D0000}"/>
    <cellStyle name="Normal 60 2 2 3 3 3" xfId="8487" xr:uid="{00000000-0005-0000-0000-0000D37D0000}"/>
    <cellStyle name="Normal 60 2 2 3 3 3 2" xfId="38821" xr:uid="{00000000-0005-0000-0000-0000D47D0000}"/>
    <cellStyle name="Normal 60 2 2 3 3 3 3" xfId="23588" xr:uid="{00000000-0005-0000-0000-0000D57D0000}"/>
    <cellStyle name="Normal 60 2 2 3 3 4" xfId="33808" xr:uid="{00000000-0005-0000-0000-0000D67D0000}"/>
    <cellStyle name="Normal 60 2 2 3 3 5" xfId="18575" xr:uid="{00000000-0005-0000-0000-0000D77D0000}"/>
    <cellStyle name="Normal 60 2 2 3 4" xfId="5126" xr:uid="{00000000-0005-0000-0000-0000D87D0000}"/>
    <cellStyle name="Normal 60 2 2 3 4 2" xfId="15178" xr:uid="{00000000-0005-0000-0000-0000D97D0000}"/>
    <cellStyle name="Normal 60 2 2 3 4 2 2" xfId="45509" xr:uid="{00000000-0005-0000-0000-0000DA7D0000}"/>
    <cellStyle name="Normal 60 2 2 3 4 2 3" xfId="30276" xr:uid="{00000000-0005-0000-0000-0000DB7D0000}"/>
    <cellStyle name="Normal 60 2 2 3 4 3" xfId="10158" xr:uid="{00000000-0005-0000-0000-0000DC7D0000}"/>
    <cellStyle name="Normal 60 2 2 3 4 3 2" xfId="40492" xr:uid="{00000000-0005-0000-0000-0000DD7D0000}"/>
    <cellStyle name="Normal 60 2 2 3 4 3 3" xfId="25259" xr:uid="{00000000-0005-0000-0000-0000DE7D0000}"/>
    <cellStyle name="Normal 60 2 2 3 4 4" xfId="35479" xr:uid="{00000000-0005-0000-0000-0000DF7D0000}"/>
    <cellStyle name="Normal 60 2 2 3 4 5" xfId="20246" xr:uid="{00000000-0005-0000-0000-0000E07D0000}"/>
    <cellStyle name="Normal 60 2 2 3 5" xfId="11836" xr:uid="{00000000-0005-0000-0000-0000E17D0000}"/>
    <cellStyle name="Normal 60 2 2 3 5 2" xfId="42167" xr:uid="{00000000-0005-0000-0000-0000E27D0000}"/>
    <cellStyle name="Normal 60 2 2 3 5 3" xfId="26934" xr:uid="{00000000-0005-0000-0000-0000E37D0000}"/>
    <cellStyle name="Normal 60 2 2 3 6" xfId="6815" xr:uid="{00000000-0005-0000-0000-0000E47D0000}"/>
    <cellStyle name="Normal 60 2 2 3 6 2" xfId="37150" xr:uid="{00000000-0005-0000-0000-0000E57D0000}"/>
    <cellStyle name="Normal 60 2 2 3 6 3" xfId="21917" xr:uid="{00000000-0005-0000-0000-0000E67D0000}"/>
    <cellStyle name="Normal 60 2 2 3 7" xfId="32138" xr:uid="{00000000-0005-0000-0000-0000E77D0000}"/>
    <cellStyle name="Normal 60 2 2 3 8" xfId="16904" xr:uid="{00000000-0005-0000-0000-0000E87D0000}"/>
    <cellStyle name="Normal 60 2 2 4" xfId="2162" xr:uid="{00000000-0005-0000-0000-0000E97D0000}"/>
    <cellStyle name="Normal 60 2 2 4 2" xfId="3852" xr:uid="{00000000-0005-0000-0000-0000EA7D0000}"/>
    <cellStyle name="Normal 60 2 2 4 2 2" xfId="13925" xr:uid="{00000000-0005-0000-0000-0000EB7D0000}"/>
    <cellStyle name="Normal 60 2 2 4 2 2 2" xfId="44256" xr:uid="{00000000-0005-0000-0000-0000EC7D0000}"/>
    <cellStyle name="Normal 60 2 2 4 2 2 3" xfId="29023" xr:uid="{00000000-0005-0000-0000-0000ED7D0000}"/>
    <cellStyle name="Normal 60 2 2 4 2 3" xfId="8905" xr:uid="{00000000-0005-0000-0000-0000EE7D0000}"/>
    <cellStyle name="Normal 60 2 2 4 2 3 2" xfId="39239" xr:uid="{00000000-0005-0000-0000-0000EF7D0000}"/>
    <cellStyle name="Normal 60 2 2 4 2 3 3" xfId="24006" xr:uid="{00000000-0005-0000-0000-0000F07D0000}"/>
    <cellStyle name="Normal 60 2 2 4 2 4" xfId="34226" xr:uid="{00000000-0005-0000-0000-0000F17D0000}"/>
    <cellStyle name="Normal 60 2 2 4 2 5" xfId="18993" xr:uid="{00000000-0005-0000-0000-0000F27D0000}"/>
    <cellStyle name="Normal 60 2 2 4 3" xfId="5544" xr:uid="{00000000-0005-0000-0000-0000F37D0000}"/>
    <cellStyle name="Normal 60 2 2 4 3 2" xfId="15596" xr:uid="{00000000-0005-0000-0000-0000F47D0000}"/>
    <cellStyle name="Normal 60 2 2 4 3 2 2" xfId="45927" xr:uid="{00000000-0005-0000-0000-0000F57D0000}"/>
    <cellStyle name="Normal 60 2 2 4 3 2 3" xfId="30694" xr:uid="{00000000-0005-0000-0000-0000F67D0000}"/>
    <cellStyle name="Normal 60 2 2 4 3 3" xfId="10576" xr:uid="{00000000-0005-0000-0000-0000F77D0000}"/>
    <cellStyle name="Normal 60 2 2 4 3 3 2" xfId="40910" xr:uid="{00000000-0005-0000-0000-0000F87D0000}"/>
    <cellStyle name="Normal 60 2 2 4 3 3 3" xfId="25677" xr:uid="{00000000-0005-0000-0000-0000F97D0000}"/>
    <cellStyle name="Normal 60 2 2 4 3 4" xfId="35897" xr:uid="{00000000-0005-0000-0000-0000FA7D0000}"/>
    <cellStyle name="Normal 60 2 2 4 3 5" xfId="20664" xr:uid="{00000000-0005-0000-0000-0000FB7D0000}"/>
    <cellStyle name="Normal 60 2 2 4 4" xfId="12254" xr:uid="{00000000-0005-0000-0000-0000FC7D0000}"/>
    <cellStyle name="Normal 60 2 2 4 4 2" xfId="42585" xr:uid="{00000000-0005-0000-0000-0000FD7D0000}"/>
    <cellStyle name="Normal 60 2 2 4 4 3" xfId="27352" xr:uid="{00000000-0005-0000-0000-0000FE7D0000}"/>
    <cellStyle name="Normal 60 2 2 4 5" xfId="7233" xr:uid="{00000000-0005-0000-0000-0000FF7D0000}"/>
    <cellStyle name="Normal 60 2 2 4 5 2" xfId="37568" xr:uid="{00000000-0005-0000-0000-0000007E0000}"/>
    <cellStyle name="Normal 60 2 2 4 5 3" xfId="22335" xr:uid="{00000000-0005-0000-0000-0000017E0000}"/>
    <cellStyle name="Normal 60 2 2 4 6" xfId="32556" xr:uid="{00000000-0005-0000-0000-0000027E0000}"/>
    <cellStyle name="Normal 60 2 2 4 7" xfId="17322" xr:uid="{00000000-0005-0000-0000-0000037E0000}"/>
    <cellStyle name="Normal 60 2 2 5" xfId="3015" xr:uid="{00000000-0005-0000-0000-0000047E0000}"/>
    <cellStyle name="Normal 60 2 2 5 2" xfId="13089" xr:uid="{00000000-0005-0000-0000-0000057E0000}"/>
    <cellStyle name="Normal 60 2 2 5 2 2" xfId="43420" xr:uid="{00000000-0005-0000-0000-0000067E0000}"/>
    <cellStyle name="Normal 60 2 2 5 2 3" xfId="28187" xr:uid="{00000000-0005-0000-0000-0000077E0000}"/>
    <cellStyle name="Normal 60 2 2 5 3" xfId="8069" xr:uid="{00000000-0005-0000-0000-0000087E0000}"/>
    <cellStyle name="Normal 60 2 2 5 3 2" xfId="38403" xr:uid="{00000000-0005-0000-0000-0000097E0000}"/>
    <cellStyle name="Normal 60 2 2 5 3 3" xfId="23170" xr:uid="{00000000-0005-0000-0000-00000A7E0000}"/>
    <cellStyle name="Normal 60 2 2 5 4" xfId="33390" xr:uid="{00000000-0005-0000-0000-00000B7E0000}"/>
    <cellStyle name="Normal 60 2 2 5 5" xfId="18157" xr:uid="{00000000-0005-0000-0000-00000C7E0000}"/>
    <cellStyle name="Normal 60 2 2 6" xfId="4708" xr:uid="{00000000-0005-0000-0000-00000D7E0000}"/>
    <cellStyle name="Normal 60 2 2 6 2" xfId="14760" xr:uid="{00000000-0005-0000-0000-00000E7E0000}"/>
    <cellStyle name="Normal 60 2 2 6 2 2" xfId="45091" xr:uid="{00000000-0005-0000-0000-00000F7E0000}"/>
    <cellStyle name="Normal 60 2 2 6 2 3" xfId="29858" xr:uid="{00000000-0005-0000-0000-0000107E0000}"/>
    <cellStyle name="Normal 60 2 2 6 3" xfId="9740" xr:uid="{00000000-0005-0000-0000-0000117E0000}"/>
    <cellStyle name="Normal 60 2 2 6 3 2" xfId="40074" xr:uid="{00000000-0005-0000-0000-0000127E0000}"/>
    <cellStyle name="Normal 60 2 2 6 3 3" xfId="24841" xr:uid="{00000000-0005-0000-0000-0000137E0000}"/>
    <cellStyle name="Normal 60 2 2 6 4" xfId="35061" xr:uid="{00000000-0005-0000-0000-0000147E0000}"/>
    <cellStyle name="Normal 60 2 2 6 5" xfId="19828" xr:uid="{00000000-0005-0000-0000-0000157E0000}"/>
    <cellStyle name="Normal 60 2 2 7" xfId="11418" xr:uid="{00000000-0005-0000-0000-0000167E0000}"/>
    <cellStyle name="Normal 60 2 2 7 2" xfId="41749" xr:uid="{00000000-0005-0000-0000-0000177E0000}"/>
    <cellStyle name="Normal 60 2 2 7 3" xfId="26516" xr:uid="{00000000-0005-0000-0000-0000187E0000}"/>
    <cellStyle name="Normal 60 2 2 8" xfId="6397" xr:uid="{00000000-0005-0000-0000-0000197E0000}"/>
    <cellStyle name="Normal 60 2 2 8 2" xfId="36732" xr:uid="{00000000-0005-0000-0000-00001A7E0000}"/>
    <cellStyle name="Normal 60 2 2 8 3" xfId="21499" xr:uid="{00000000-0005-0000-0000-00001B7E0000}"/>
    <cellStyle name="Normal 60 2 2 9" xfId="31720" xr:uid="{00000000-0005-0000-0000-00001C7E0000}"/>
    <cellStyle name="Normal 60 2 3" xfId="1424" xr:uid="{00000000-0005-0000-0000-00001D7E0000}"/>
    <cellStyle name="Normal 60 2 3 2" xfId="1845" xr:uid="{00000000-0005-0000-0000-00001E7E0000}"/>
    <cellStyle name="Normal 60 2 3 2 2" xfId="2684" xr:uid="{00000000-0005-0000-0000-00001F7E0000}"/>
    <cellStyle name="Normal 60 2 3 2 2 2" xfId="4374" xr:uid="{00000000-0005-0000-0000-0000207E0000}"/>
    <cellStyle name="Normal 60 2 3 2 2 2 2" xfId="14447" xr:uid="{00000000-0005-0000-0000-0000217E0000}"/>
    <cellStyle name="Normal 60 2 3 2 2 2 2 2" xfId="44778" xr:uid="{00000000-0005-0000-0000-0000227E0000}"/>
    <cellStyle name="Normal 60 2 3 2 2 2 2 3" xfId="29545" xr:uid="{00000000-0005-0000-0000-0000237E0000}"/>
    <cellStyle name="Normal 60 2 3 2 2 2 3" xfId="9427" xr:uid="{00000000-0005-0000-0000-0000247E0000}"/>
    <cellStyle name="Normal 60 2 3 2 2 2 3 2" xfId="39761" xr:uid="{00000000-0005-0000-0000-0000257E0000}"/>
    <cellStyle name="Normal 60 2 3 2 2 2 3 3" xfId="24528" xr:uid="{00000000-0005-0000-0000-0000267E0000}"/>
    <cellStyle name="Normal 60 2 3 2 2 2 4" xfId="34748" xr:uid="{00000000-0005-0000-0000-0000277E0000}"/>
    <cellStyle name="Normal 60 2 3 2 2 2 5" xfId="19515" xr:uid="{00000000-0005-0000-0000-0000287E0000}"/>
    <cellStyle name="Normal 60 2 3 2 2 3" xfId="6066" xr:uid="{00000000-0005-0000-0000-0000297E0000}"/>
    <cellStyle name="Normal 60 2 3 2 2 3 2" xfId="16118" xr:uid="{00000000-0005-0000-0000-00002A7E0000}"/>
    <cellStyle name="Normal 60 2 3 2 2 3 2 2" xfId="46449" xr:uid="{00000000-0005-0000-0000-00002B7E0000}"/>
    <cellStyle name="Normal 60 2 3 2 2 3 2 3" xfId="31216" xr:uid="{00000000-0005-0000-0000-00002C7E0000}"/>
    <cellStyle name="Normal 60 2 3 2 2 3 3" xfId="11098" xr:uid="{00000000-0005-0000-0000-00002D7E0000}"/>
    <cellStyle name="Normal 60 2 3 2 2 3 3 2" xfId="41432" xr:uid="{00000000-0005-0000-0000-00002E7E0000}"/>
    <cellStyle name="Normal 60 2 3 2 2 3 3 3" xfId="26199" xr:uid="{00000000-0005-0000-0000-00002F7E0000}"/>
    <cellStyle name="Normal 60 2 3 2 2 3 4" xfId="36419" xr:uid="{00000000-0005-0000-0000-0000307E0000}"/>
    <cellStyle name="Normal 60 2 3 2 2 3 5" xfId="21186" xr:uid="{00000000-0005-0000-0000-0000317E0000}"/>
    <cellStyle name="Normal 60 2 3 2 2 4" xfId="12776" xr:uid="{00000000-0005-0000-0000-0000327E0000}"/>
    <cellStyle name="Normal 60 2 3 2 2 4 2" xfId="43107" xr:uid="{00000000-0005-0000-0000-0000337E0000}"/>
    <cellStyle name="Normal 60 2 3 2 2 4 3" xfId="27874" xr:uid="{00000000-0005-0000-0000-0000347E0000}"/>
    <cellStyle name="Normal 60 2 3 2 2 5" xfId="7755" xr:uid="{00000000-0005-0000-0000-0000357E0000}"/>
    <cellStyle name="Normal 60 2 3 2 2 5 2" xfId="38090" xr:uid="{00000000-0005-0000-0000-0000367E0000}"/>
    <cellStyle name="Normal 60 2 3 2 2 5 3" xfId="22857" xr:uid="{00000000-0005-0000-0000-0000377E0000}"/>
    <cellStyle name="Normal 60 2 3 2 2 6" xfId="33078" xr:uid="{00000000-0005-0000-0000-0000387E0000}"/>
    <cellStyle name="Normal 60 2 3 2 2 7" xfId="17844" xr:uid="{00000000-0005-0000-0000-0000397E0000}"/>
    <cellStyle name="Normal 60 2 3 2 3" xfId="3537" xr:uid="{00000000-0005-0000-0000-00003A7E0000}"/>
    <cellStyle name="Normal 60 2 3 2 3 2" xfId="13611" xr:uid="{00000000-0005-0000-0000-00003B7E0000}"/>
    <cellStyle name="Normal 60 2 3 2 3 2 2" xfId="43942" xr:uid="{00000000-0005-0000-0000-00003C7E0000}"/>
    <cellStyle name="Normal 60 2 3 2 3 2 3" xfId="28709" xr:uid="{00000000-0005-0000-0000-00003D7E0000}"/>
    <cellStyle name="Normal 60 2 3 2 3 3" xfId="8591" xr:uid="{00000000-0005-0000-0000-00003E7E0000}"/>
    <cellStyle name="Normal 60 2 3 2 3 3 2" xfId="38925" xr:uid="{00000000-0005-0000-0000-00003F7E0000}"/>
    <cellStyle name="Normal 60 2 3 2 3 3 3" xfId="23692" xr:uid="{00000000-0005-0000-0000-0000407E0000}"/>
    <cellStyle name="Normal 60 2 3 2 3 4" xfId="33912" xr:uid="{00000000-0005-0000-0000-0000417E0000}"/>
    <cellStyle name="Normal 60 2 3 2 3 5" xfId="18679" xr:uid="{00000000-0005-0000-0000-0000427E0000}"/>
    <cellStyle name="Normal 60 2 3 2 4" xfId="5230" xr:uid="{00000000-0005-0000-0000-0000437E0000}"/>
    <cellStyle name="Normal 60 2 3 2 4 2" xfId="15282" xr:uid="{00000000-0005-0000-0000-0000447E0000}"/>
    <cellStyle name="Normal 60 2 3 2 4 2 2" xfId="45613" xr:uid="{00000000-0005-0000-0000-0000457E0000}"/>
    <cellStyle name="Normal 60 2 3 2 4 2 3" xfId="30380" xr:uid="{00000000-0005-0000-0000-0000467E0000}"/>
    <cellStyle name="Normal 60 2 3 2 4 3" xfId="10262" xr:uid="{00000000-0005-0000-0000-0000477E0000}"/>
    <cellStyle name="Normal 60 2 3 2 4 3 2" xfId="40596" xr:uid="{00000000-0005-0000-0000-0000487E0000}"/>
    <cellStyle name="Normal 60 2 3 2 4 3 3" xfId="25363" xr:uid="{00000000-0005-0000-0000-0000497E0000}"/>
    <cellStyle name="Normal 60 2 3 2 4 4" xfId="35583" xr:uid="{00000000-0005-0000-0000-00004A7E0000}"/>
    <cellStyle name="Normal 60 2 3 2 4 5" xfId="20350" xr:uid="{00000000-0005-0000-0000-00004B7E0000}"/>
    <cellStyle name="Normal 60 2 3 2 5" xfId="11940" xr:uid="{00000000-0005-0000-0000-00004C7E0000}"/>
    <cellStyle name="Normal 60 2 3 2 5 2" xfId="42271" xr:uid="{00000000-0005-0000-0000-00004D7E0000}"/>
    <cellStyle name="Normal 60 2 3 2 5 3" xfId="27038" xr:uid="{00000000-0005-0000-0000-00004E7E0000}"/>
    <cellStyle name="Normal 60 2 3 2 6" xfId="6919" xr:uid="{00000000-0005-0000-0000-00004F7E0000}"/>
    <cellStyle name="Normal 60 2 3 2 6 2" xfId="37254" xr:uid="{00000000-0005-0000-0000-0000507E0000}"/>
    <cellStyle name="Normal 60 2 3 2 6 3" xfId="22021" xr:uid="{00000000-0005-0000-0000-0000517E0000}"/>
    <cellStyle name="Normal 60 2 3 2 7" xfId="32242" xr:uid="{00000000-0005-0000-0000-0000527E0000}"/>
    <cellStyle name="Normal 60 2 3 2 8" xfId="17008" xr:uid="{00000000-0005-0000-0000-0000537E0000}"/>
    <cellStyle name="Normal 60 2 3 3" xfId="2266" xr:uid="{00000000-0005-0000-0000-0000547E0000}"/>
    <cellStyle name="Normal 60 2 3 3 2" xfId="3956" xr:uid="{00000000-0005-0000-0000-0000557E0000}"/>
    <cellStyle name="Normal 60 2 3 3 2 2" xfId="14029" xr:uid="{00000000-0005-0000-0000-0000567E0000}"/>
    <cellStyle name="Normal 60 2 3 3 2 2 2" xfId="44360" xr:uid="{00000000-0005-0000-0000-0000577E0000}"/>
    <cellStyle name="Normal 60 2 3 3 2 2 3" xfId="29127" xr:uid="{00000000-0005-0000-0000-0000587E0000}"/>
    <cellStyle name="Normal 60 2 3 3 2 3" xfId="9009" xr:uid="{00000000-0005-0000-0000-0000597E0000}"/>
    <cellStyle name="Normal 60 2 3 3 2 3 2" xfId="39343" xr:uid="{00000000-0005-0000-0000-00005A7E0000}"/>
    <cellStyle name="Normal 60 2 3 3 2 3 3" xfId="24110" xr:uid="{00000000-0005-0000-0000-00005B7E0000}"/>
    <cellStyle name="Normal 60 2 3 3 2 4" xfId="34330" xr:uid="{00000000-0005-0000-0000-00005C7E0000}"/>
    <cellStyle name="Normal 60 2 3 3 2 5" xfId="19097" xr:uid="{00000000-0005-0000-0000-00005D7E0000}"/>
    <cellStyle name="Normal 60 2 3 3 3" xfId="5648" xr:uid="{00000000-0005-0000-0000-00005E7E0000}"/>
    <cellStyle name="Normal 60 2 3 3 3 2" xfId="15700" xr:uid="{00000000-0005-0000-0000-00005F7E0000}"/>
    <cellStyle name="Normal 60 2 3 3 3 2 2" xfId="46031" xr:uid="{00000000-0005-0000-0000-0000607E0000}"/>
    <cellStyle name="Normal 60 2 3 3 3 2 3" xfId="30798" xr:uid="{00000000-0005-0000-0000-0000617E0000}"/>
    <cellStyle name="Normal 60 2 3 3 3 3" xfId="10680" xr:uid="{00000000-0005-0000-0000-0000627E0000}"/>
    <cellStyle name="Normal 60 2 3 3 3 3 2" xfId="41014" xr:uid="{00000000-0005-0000-0000-0000637E0000}"/>
    <cellStyle name="Normal 60 2 3 3 3 3 3" xfId="25781" xr:uid="{00000000-0005-0000-0000-0000647E0000}"/>
    <cellStyle name="Normal 60 2 3 3 3 4" xfId="36001" xr:uid="{00000000-0005-0000-0000-0000657E0000}"/>
    <cellStyle name="Normal 60 2 3 3 3 5" xfId="20768" xr:uid="{00000000-0005-0000-0000-0000667E0000}"/>
    <cellStyle name="Normal 60 2 3 3 4" xfId="12358" xr:uid="{00000000-0005-0000-0000-0000677E0000}"/>
    <cellStyle name="Normal 60 2 3 3 4 2" xfId="42689" xr:uid="{00000000-0005-0000-0000-0000687E0000}"/>
    <cellStyle name="Normal 60 2 3 3 4 3" xfId="27456" xr:uid="{00000000-0005-0000-0000-0000697E0000}"/>
    <cellStyle name="Normal 60 2 3 3 5" xfId="7337" xr:uid="{00000000-0005-0000-0000-00006A7E0000}"/>
    <cellStyle name="Normal 60 2 3 3 5 2" xfId="37672" xr:uid="{00000000-0005-0000-0000-00006B7E0000}"/>
    <cellStyle name="Normal 60 2 3 3 5 3" xfId="22439" xr:uid="{00000000-0005-0000-0000-00006C7E0000}"/>
    <cellStyle name="Normal 60 2 3 3 6" xfId="32660" xr:uid="{00000000-0005-0000-0000-00006D7E0000}"/>
    <cellStyle name="Normal 60 2 3 3 7" xfId="17426" xr:uid="{00000000-0005-0000-0000-00006E7E0000}"/>
    <cellStyle name="Normal 60 2 3 4" xfId="3119" xr:uid="{00000000-0005-0000-0000-00006F7E0000}"/>
    <cellStyle name="Normal 60 2 3 4 2" xfId="13193" xr:uid="{00000000-0005-0000-0000-0000707E0000}"/>
    <cellStyle name="Normal 60 2 3 4 2 2" xfId="43524" xr:uid="{00000000-0005-0000-0000-0000717E0000}"/>
    <cellStyle name="Normal 60 2 3 4 2 3" xfId="28291" xr:uid="{00000000-0005-0000-0000-0000727E0000}"/>
    <cellStyle name="Normal 60 2 3 4 3" xfId="8173" xr:uid="{00000000-0005-0000-0000-0000737E0000}"/>
    <cellStyle name="Normal 60 2 3 4 3 2" xfId="38507" xr:uid="{00000000-0005-0000-0000-0000747E0000}"/>
    <cellStyle name="Normal 60 2 3 4 3 3" xfId="23274" xr:uid="{00000000-0005-0000-0000-0000757E0000}"/>
    <cellStyle name="Normal 60 2 3 4 4" xfId="33494" xr:uid="{00000000-0005-0000-0000-0000767E0000}"/>
    <cellStyle name="Normal 60 2 3 4 5" xfId="18261" xr:uid="{00000000-0005-0000-0000-0000777E0000}"/>
    <cellStyle name="Normal 60 2 3 5" xfId="4812" xr:uid="{00000000-0005-0000-0000-0000787E0000}"/>
    <cellStyle name="Normal 60 2 3 5 2" xfId="14864" xr:uid="{00000000-0005-0000-0000-0000797E0000}"/>
    <cellStyle name="Normal 60 2 3 5 2 2" xfId="45195" xr:uid="{00000000-0005-0000-0000-00007A7E0000}"/>
    <cellStyle name="Normal 60 2 3 5 2 3" xfId="29962" xr:uid="{00000000-0005-0000-0000-00007B7E0000}"/>
    <cellStyle name="Normal 60 2 3 5 3" xfId="9844" xr:uid="{00000000-0005-0000-0000-00007C7E0000}"/>
    <cellStyle name="Normal 60 2 3 5 3 2" xfId="40178" xr:uid="{00000000-0005-0000-0000-00007D7E0000}"/>
    <cellStyle name="Normal 60 2 3 5 3 3" xfId="24945" xr:uid="{00000000-0005-0000-0000-00007E7E0000}"/>
    <cellStyle name="Normal 60 2 3 5 4" xfId="35165" xr:uid="{00000000-0005-0000-0000-00007F7E0000}"/>
    <cellStyle name="Normal 60 2 3 5 5" xfId="19932" xr:uid="{00000000-0005-0000-0000-0000807E0000}"/>
    <cellStyle name="Normal 60 2 3 6" xfId="11522" xr:uid="{00000000-0005-0000-0000-0000817E0000}"/>
    <cellStyle name="Normal 60 2 3 6 2" xfId="41853" xr:uid="{00000000-0005-0000-0000-0000827E0000}"/>
    <cellStyle name="Normal 60 2 3 6 3" xfId="26620" xr:uid="{00000000-0005-0000-0000-0000837E0000}"/>
    <cellStyle name="Normal 60 2 3 7" xfId="6501" xr:uid="{00000000-0005-0000-0000-0000847E0000}"/>
    <cellStyle name="Normal 60 2 3 7 2" xfId="36836" xr:uid="{00000000-0005-0000-0000-0000857E0000}"/>
    <cellStyle name="Normal 60 2 3 7 3" xfId="21603" xr:uid="{00000000-0005-0000-0000-0000867E0000}"/>
    <cellStyle name="Normal 60 2 3 8" xfId="31824" xr:uid="{00000000-0005-0000-0000-0000877E0000}"/>
    <cellStyle name="Normal 60 2 3 9" xfId="16590" xr:uid="{00000000-0005-0000-0000-0000887E0000}"/>
    <cellStyle name="Normal 60 2 4" xfId="1637" xr:uid="{00000000-0005-0000-0000-0000897E0000}"/>
    <cellStyle name="Normal 60 2 4 2" xfId="2476" xr:uid="{00000000-0005-0000-0000-00008A7E0000}"/>
    <cellStyle name="Normal 60 2 4 2 2" xfId="4166" xr:uid="{00000000-0005-0000-0000-00008B7E0000}"/>
    <cellStyle name="Normal 60 2 4 2 2 2" xfId="14239" xr:uid="{00000000-0005-0000-0000-00008C7E0000}"/>
    <cellStyle name="Normal 60 2 4 2 2 2 2" xfId="44570" xr:uid="{00000000-0005-0000-0000-00008D7E0000}"/>
    <cellStyle name="Normal 60 2 4 2 2 2 3" xfId="29337" xr:uid="{00000000-0005-0000-0000-00008E7E0000}"/>
    <cellStyle name="Normal 60 2 4 2 2 3" xfId="9219" xr:uid="{00000000-0005-0000-0000-00008F7E0000}"/>
    <cellStyle name="Normal 60 2 4 2 2 3 2" xfId="39553" xr:uid="{00000000-0005-0000-0000-0000907E0000}"/>
    <cellStyle name="Normal 60 2 4 2 2 3 3" xfId="24320" xr:uid="{00000000-0005-0000-0000-0000917E0000}"/>
    <cellStyle name="Normal 60 2 4 2 2 4" xfId="34540" xr:uid="{00000000-0005-0000-0000-0000927E0000}"/>
    <cellStyle name="Normal 60 2 4 2 2 5" xfId="19307" xr:uid="{00000000-0005-0000-0000-0000937E0000}"/>
    <cellStyle name="Normal 60 2 4 2 3" xfId="5858" xr:uid="{00000000-0005-0000-0000-0000947E0000}"/>
    <cellStyle name="Normal 60 2 4 2 3 2" xfId="15910" xr:uid="{00000000-0005-0000-0000-0000957E0000}"/>
    <cellStyle name="Normal 60 2 4 2 3 2 2" xfId="46241" xr:uid="{00000000-0005-0000-0000-0000967E0000}"/>
    <cellStyle name="Normal 60 2 4 2 3 2 3" xfId="31008" xr:uid="{00000000-0005-0000-0000-0000977E0000}"/>
    <cellStyle name="Normal 60 2 4 2 3 3" xfId="10890" xr:uid="{00000000-0005-0000-0000-0000987E0000}"/>
    <cellStyle name="Normal 60 2 4 2 3 3 2" xfId="41224" xr:uid="{00000000-0005-0000-0000-0000997E0000}"/>
    <cellStyle name="Normal 60 2 4 2 3 3 3" xfId="25991" xr:uid="{00000000-0005-0000-0000-00009A7E0000}"/>
    <cellStyle name="Normal 60 2 4 2 3 4" xfId="36211" xr:uid="{00000000-0005-0000-0000-00009B7E0000}"/>
    <cellStyle name="Normal 60 2 4 2 3 5" xfId="20978" xr:uid="{00000000-0005-0000-0000-00009C7E0000}"/>
    <cellStyle name="Normal 60 2 4 2 4" xfId="12568" xr:uid="{00000000-0005-0000-0000-00009D7E0000}"/>
    <cellStyle name="Normal 60 2 4 2 4 2" xfId="42899" xr:uid="{00000000-0005-0000-0000-00009E7E0000}"/>
    <cellStyle name="Normal 60 2 4 2 4 3" xfId="27666" xr:uid="{00000000-0005-0000-0000-00009F7E0000}"/>
    <cellStyle name="Normal 60 2 4 2 5" xfId="7547" xr:uid="{00000000-0005-0000-0000-0000A07E0000}"/>
    <cellStyle name="Normal 60 2 4 2 5 2" xfId="37882" xr:uid="{00000000-0005-0000-0000-0000A17E0000}"/>
    <cellStyle name="Normal 60 2 4 2 5 3" xfId="22649" xr:uid="{00000000-0005-0000-0000-0000A27E0000}"/>
    <cellStyle name="Normal 60 2 4 2 6" xfId="32870" xr:uid="{00000000-0005-0000-0000-0000A37E0000}"/>
    <cellStyle name="Normal 60 2 4 2 7" xfId="17636" xr:uid="{00000000-0005-0000-0000-0000A47E0000}"/>
    <cellStyle name="Normal 60 2 4 3" xfId="3329" xr:uid="{00000000-0005-0000-0000-0000A57E0000}"/>
    <cellStyle name="Normal 60 2 4 3 2" xfId="13403" xr:uid="{00000000-0005-0000-0000-0000A67E0000}"/>
    <cellStyle name="Normal 60 2 4 3 2 2" xfId="43734" xr:uid="{00000000-0005-0000-0000-0000A77E0000}"/>
    <cellStyle name="Normal 60 2 4 3 2 3" xfId="28501" xr:uid="{00000000-0005-0000-0000-0000A87E0000}"/>
    <cellStyle name="Normal 60 2 4 3 3" xfId="8383" xr:uid="{00000000-0005-0000-0000-0000A97E0000}"/>
    <cellStyle name="Normal 60 2 4 3 3 2" xfId="38717" xr:uid="{00000000-0005-0000-0000-0000AA7E0000}"/>
    <cellStyle name="Normal 60 2 4 3 3 3" xfId="23484" xr:uid="{00000000-0005-0000-0000-0000AB7E0000}"/>
    <cellStyle name="Normal 60 2 4 3 4" xfId="33704" xr:uid="{00000000-0005-0000-0000-0000AC7E0000}"/>
    <cellStyle name="Normal 60 2 4 3 5" xfId="18471" xr:uid="{00000000-0005-0000-0000-0000AD7E0000}"/>
    <cellStyle name="Normal 60 2 4 4" xfId="5022" xr:uid="{00000000-0005-0000-0000-0000AE7E0000}"/>
    <cellStyle name="Normal 60 2 4 4 2" xfId="15074" xr:uid="{00000000-0005-0000-0000-0000AF7E0000}"/>
    <cellStyle name="Normal 60 2 4 4 2 2" xfId="45405" xr:uid="{00000000-0005-0000-0000-0000B07E0000}"/>
    <cellStyle name="Normal 60 2 4 4 2 3" xfId="30172" xr:uid="{00000000-0005-0000-0000-0000B17E0000}"/>
    <cellStyle name="Normal 60 2 4 4 3" xfId="10054" xr:uid="{00000000-0005-0000-0000-0000B27E0000}"/>
    <cellStyle name="Normal 60 2 4 4 3 2" xfId="40388" xr:uid="{00000000-0005-0000-0000-0000B37E0000}"/>
    <cellStyle name="Normal 60 2 4 4 3 3" xfId="25155" xr:uid="{00000000-0005-0000-0000-0000B47E0000}"/>
    <cellStyle name="Normal 60 2 4 4 4" xfId="35375" xr:uid="{00000000-0005-0000-0000-0000B57E0000}"/>
    <cellStyle name="Normal 60 2 4 4 5" xfId="20142" xr:uid="{00000000-0005-0000-0000-0000B67E0000}"/>
    <cellStyle name="Normal 60 2 4 5" xfId="11732" xr:uid="{00000000-0005-0000-0000-0000B77E0000}"/>
    <cellStyle name="Normal 60 2 4 5 2" xfId="42063" xr:uid="{00000000-0005-0000-0000-0000B87E0000}"/>
    <cellStyle name="Normal 60 2 4 5 3" xfId="26830" xr:uid="{00000000-0005-0000-0000-0000B97E0000}"/>
    <cellStyle name="Normal 60 2 4 6" xfId="6711" xr:uid="{00000000-0005-0000-0000-0000BA7E0000}"/>
    <cellStyle name="Normal 60 2 4 6 2" xfId="37046" xr:uid="{00000000-0005-0000-0000-0000BB7E0000}"/>
    <cellStyle name="Normal 60 2 4 6 3" xfId="21813" xr:uid="{00000000-0005-0000-0000-0000BC7E0000}"/>
    <cellStyle name="Normal 60 2 4 7" xfId="32034" xr:uid="{00000000-0005-0000-0000-0000BD7E0000}"/>
    <cellStyle name="Normal 60 2 4 8" xfId="16800" xr:uid="{00000000-0005-0000-0000-0000BE7E0000}"/>
    <cellStyle name="Normal 60 2 5" xfId="2058" xr:uid="{00000000-0005-0000-0000-0000BF7E0000}"/>
    <cellStyle name="Normal 60 2 5 2" xfId="3748" xr:uid="{00000000-0005-0000-0000-0000C07E0000}"/>
    <cellStyle name="Normal 60 2 5 2 2" xfId="13821" xr:uid="{00000000-0005-0000-0000-0000C17E0000}"/>
    <cellStyle name="Normal 60 2 5 2 2 2" xfId="44152" xr:uid="{00000000-0005-0000-0000-0000C27E0000}"/>
    <cellStyle name="Normal 60 2 5 2 2 3" xfId="28919" xr:uid="{00000000-0005-0000-0000-0000C37E0000}"/>
    <cellStyle name="Normal 60 2 5 2 3" xfId="8801" xr:uid="{00000000-0005-0000-0000-0000C47E0000}"/>
    <cellStyle name="Normal 60 2 5 2 3 2" xfId="39135" xr:uid="{00000000-0005-0000-0000-0000C57E0000}"/>
    <cellStyle name="Normal 60 2 5 2 3 3" xfId="23902" xr:uid="{00000000-0005-0000-0000-0000C67E0000}"/>
    <cellStyle name="Normal 60 2 5 2 4" xfId="34122" xr:uid="{00000000-0005-0000-0000-0000C77E0000}"/>
    <cellStyle name="Normal 60 2 5 2 5" xfId="18889" xr:uid="{00000000-0005-0000-0000-0000C87E0000}"/>
    <cellStyle name="Normal 60 2 5 3" xfId="5440" xr:uid="{00000000-0005-0000-0000-0000C97E0000}"/>
    <cellStyle name="Normal 60 2 5 3 2" xfId="15492" xr:uid="{00000000-0005-0000-0000-0000CA7E0000}"/>
    <cellStyle name="Normal 60 2 5 3 2 2" xfId="45823" xr:uid="{00000000-0005-0000-0000-0000CB7E0000}"/>
    <cellStyle name="Normal 60 2 5 3 2 3" xfId="30590" xr:uid="{00000000-0005-0000-0000-0000CC7E0000}"/>
    <cellStyle name="Normal 60 2 5 3 3" xfId="10472" xr:uid="{00000000-0005-0000-0000-0000CD7E0000}"/>
    <cellStyle name="Normal 60 2 5 3 3 2" xfId="40806" xr:uid="{00000000-0005-0000-0000-0000CE7E0000}"/>
    <cellStyle name="Normal 60 2 5 3 3 3" xfId="25573" xr:uid="{00000000-0005-0000-0000-0000CF7E0000}"/>
    <cellStyle name="Normal 60 2 5 3 4" xfId="35793" xr:uid="{00000000-0005-0000-0000-0000D07E0000}"/>
    <cellStyle name="Normal 60 2 5 3 5" xfId="20560" xr:uid="{00000000-0005-0000-0000-0000D17E0000}"/>
    <cellStyle name="Normal 60 2 5 4" xfId="12150" xr:uid="{00000000-0005-0000-0000-0000D27E0000}"/>
    <cellStyle name="Normal 60 2 5 4 2" xfId="42481" xr:uid="{00000000-0005-0000-0000-0000D37E0000}"/>
    <cellStyle name="Normal 60 2 5 4 3" xfId="27248" xr:uid="{00000000-0005-0000-0000-0000D47E0000}"/>
    <cellStyle name="Normal 60 2 5 5" xfId="7129" xr:uid="{00000000-0005-0000-0000-0000D57E0000}"/>
    <cellStyle name="Normal 60 2 5 5 2" xfId="37464" xr:uid="{00000000-0005-0000-0000-0000D67E0000}"/>
    <cellStyle name="Normal 60 2 5 5 3" xfId="22231" xr:uid="{00000000-0005-0000-0000-0000D77E0000}"/>
    <cellStyle name="Normal 60 2 5 6" xfId="32452" xr:uid="{00000000-0005-0000-0000-0000D87E0000}"/>
    <cellStyle name="Normal 60 2 5 7" xfId="17218" xr:uid="{00000000-0005-0000-0000-0000D97E0000}"/>
    <cellStyle name="Normal 60 2 6" xfId="2911" xr:uid="{00000000-0005-0000-0000-0000DA7E0000}"/>
    <cellStyle name="Normal 60 2 6 2" xfId="12985" xr:uid="{00000000-0005-0000-0000-0000DB7E0000}"/>
    <cellStyle name="Normal 60 2 6 2 2" xfId="43316" xr:uid="{00000000-0005-0000-0000-0000DC7E0000}"/>
    <cellStyle name="Normal 60 2 6 2 3" xfId="28083" xr:uid="{00000000-0005-0000-0000-0000DD7E0000}"/>
    <cellStyle name="Normal 60 2 6 3" xfId="7965" xr:uid="{00000000-0005-0000-0000-0000DE7E0000}"/>
    <cellStyle name="Normal 60 2 6 3 2" xfId="38299" xr:uid="{00000000-0005-0000-0000-0000DF7E0000}"/>
    <cellStyle name="Normal 60 2 6 3 3" xfId="23066" xr:uid="{00000000-0005-0000-0000-0000E07E0000}"/>
    <cellStyle name="Normal 60 2 6 4" xfId="33286" xr:uid="{00000000-0005-0000-0000-0000E17E0000}"/>
    <cellStyle name="Normal 60 2 6 5" xfId="18053" xr:uid="{00000000-0005-0000-0000-0000E27E0000}"/>
    <cellStyle name="Normal 60 2 7" xfId="4604" xr:uid="{00000000-0005-0000-0000-0000E37E0000}"/>
    <cellStyle name="Normal 60 2 7 2" xfId="14656" xr:uid="{00000000-0005-0000-0000-0000E47E0000}"/>
    <cellStyle name="Normal 60 2 7 2 2" xfId="44987" xr:uid="{00000000-0005-0000-0000-0000E57E0000}"/>
    <cellStyle name="Normal 60 2 7 2 3" xfId="29754" xr:uid="{00000000-0005-0000-0000-0000E67E0000}"/>
    <cellStyle name="Normal 60 2 7 3" xfId="9636" xr:uid="{00000000-0005-0000-0000-0000E77E0000}"/>
    <cellStyle name="Normal 60 2 7 3 2" xfId="39970" xr:uid="{00000000-0005-0000-0000-0000E87E0000}"/>
    <cellStyle name="Normal 60 2 7 3 3" xfId="24737" xr:uid="{00000000-0005-0000-0000-0000E97E0000}"/>
    <cellStyle name="Normal 60 2 7 4" xfId="34957" xr:uid="{00000000-0005-0000-0000-0000EA7E0000}"/>
    <cellStyle name="Normal 60 2 7 5" xfId="19724" xr:uid="{00000000-0005-0000-0000-0000EB7E0000}"/>
    <cellStyle name="Normal 60 2 8" xfId="11314" xr:uid="{00000000-0005-0000-0000-0000EC7E0000}"/>
    <cellStyle name="Normal 60 2 8 2" xfId="41645" xr:uid="{00000000-0005-0000-0000-0000ED7E0000}"/>
    <cellStyle name="Normal 60 2 8 3" xfId="26412" xr:uid="{00000000-0005-0000-0000-0000EE7E0000}"/>
    <cellStyle name="Normal 60 2 9" xfId="6293" xr:uid="{00000000-0005-0000-0000-0000EF7E0000}"/>
    <cellStyle name="Normal 60 2 9 2" xfId="36628" xr:uid="{00000000-0005-0000-0000-0000F07E0000}"/>
    <cellStyle name="Normal 60 2 9 3" xfId="21395" xr:uid="{00000000-0005-0000-0000-0000F17E0000}"/>
    <cellStyle name="Normal 60 3" xfId="1257" xr:uid="{00000000-0005-0000-0000-0000F27E0000}"/>
    <cellStyle name="Normal 60 3 10" xfId="16434" xr:uid="{00000000-0005-0000-0000-0000F37E0000}"/>
    <cellStyle name="Normal 60 3 2" xfId="1476" xr:uid="{00000000-0005-0000-0000-0000F47E0000}"/>
    <cellStyle name="Normal 60 3 2 2" xfId="1897" xr:uid="{00000000-0005-0000-0000-0000F57E0000}"/>
    <cellStyle name="Normal 60 3 2 2 2" xfId="2736" xr:uid="{00000000-0005-0000-0000-0000F67E0000}"/>
    <cellStyle name="Normal 60 3 2 2 2 2" xfId="4426" xr:uid="{00000000-0005-0000-0000-0000F77E0000}"/>
    <cellStyle name="Normal 60 3 2 2 2 2 2" xfId="14499" xr:uid="{00000000-0005-0000-0000-0000F87E0000}"/>
    <cellStyle name="Normal 60 3 2 2 2 2 2 2" xfId="44830" xr:uid="{00000000-0005-0000-0000-0000F97E0000}"/>
    <cellStyle name="Normal 60 3 2 2 2 2 2 3" xfId="29597" xr:uid="{00000000-0005-0000-0000-0000FA7E0000}"/>
    <cellStyle name="Normal 60 3 2 2 2 2 3" xfId="9479" xr:uid="{00000000-0005-0000-0000-0000FB7E0000}"/>
    <cellStyle name="Normal 60 3 2 2 2 2 3 2" xfId="39813" xr:uid="{00000000-0005-0000-0000-0000FC7E0000}"/>
    <cellStyle name="Normal 60 3 2 2 2 2 3 3" xfId="24580" xr:uid="{00000000-0005-0000-0000-0000FD7E0000}"/>
    <cellStyle name="Normal 60 3 2 2 2 2 4" xfId="34800" xr:uid="{00000000-0005-0000-0000-0000FE7E0000}"/>
    <cellStyle name="Normal 60 3 2 2 2 2 5" xfId="19567" xr:uid="{00000000-0005-0000-0000-0000FF7E0000}"/>
    <cellStyle name="Normal 60 3 2 2 2 3" xfId="6118" xr:uid="{00000000-0005-0000-0000-0000007F0000}"/>
    <cellStyle name="Normal 60 3 2 2 2 3 2" xfId="16170" xr:uid="{00000000-0005-0000-0000-0000017F0000}"/>
    <cellStyle name="Normal 60 3 2 2 2 3 2 2" xfId="46501" xr:uid="{00000000-0005-0000-0000-0000027F0000}"/>
    <cellStyle name="Normal 60 3 2 2 2 3 2 3" xfId="31268" xr:uid="{00000000-0005-0000-0000-0000037F0000}"/>
    <cellStyle name="Normal 60 3 2 2 2 3 3" xfId="11150" xr:uid="{00000000-0005-0000-0000-0000047F0000}"/>
    <cellStyle name="Normal 60 3 2 2 2 3 3 2" xfId="41484" xr:uid="{00000000-0005-0000-0000-0000057F0000}"/>
    <cellStyle name="Normal 60 3 2 2 2 3 3 3" xfId="26251" xr:uid="{00000000-0005-0000-0000-0000067F0000}"/>
    <cellStyle name="Normal 60 3 2 2 2 3 4" xfId="36471" xr:uid="{00000000-0005-0000-0000-0000077F0000}"/>
    <cellStyle name="Normal 60 3 2 2 2 3 5" xfId="21238" xr:uid="{00000000-0005-0000-0000-0000087F0000}"/>
    <cellStyle name="Normal 60 3 2 2 2 4" xfId="12828" xr:uid="{00000000-0005-0000-0000-0000097F0000}"/>
    <cellStyle name="Normal 60 3 2 2 2 4 2" xfId="43159" xr:uid="{00000000-0005-0000-0000-00000A7F0000}"/>
    <cellStyle name="Normal 60 3 2 2 2 4 3" xfId="27926" xr:uid="{00000000-0005-0000-0000-00000B7F0000}"/>
    <cellStyle name="Normal 60 3 2 2 2 5" xfId="7807" xr:uid="{00000000-0005-0000-0000-00000C7F0000}"/>
    <cellStyle name="Normal 60 3 2 2 2 5 2" xfId="38142" xr:uid="{00000000-0005-0000-0000-00000D7F0000}"/>
    <cellStyle name="Normal 60 3 2 2 2 5 3" xfId="22909" xr:uid="{00000000-0005-0000-0000-00000E7F0000}"/>
    <cellStyle name="Normal 60 3 2 2 2 6" xfId="33130" xr:uid="{00000000-0005-0000-0000-00000F7F0000}"/>
    <cellStyle name="Normal 60 3 2 2 2 7" xfId="17896" xr:uid="{00000000-0005-0000-0000-0000107F0000}"/>
    <cellStyle name="Normal 60 3 2 2 3" xfId="3589" xr:uid="{00000000-0005-0000-0000-0000117F0000}"/>
    <cellStyle name="Normal 60 3 2 2 3 2" xfId="13663" xr:uid="{00000000-0005-0000-0000-0000127F0000}"/>
    <cellStyle name="Normal 60 3 2 2 3 2 2" xfId="43994" xr:uid="{00000000-0005-0000-0000-0000137F0000}"/>
    <cellStyle name="Normal 60 3 2 2 3 2 3" xfId="28761" xr:uid="{00000000-0005-0000-0000-0000147F0000}"/>
    <cellStyle name="Normal 60 3 2 2 3 3" xfId="8643" xr:uid="{00000000-0005-0000-0000-0000157F0000}"/>
    <cellStyle name="Normal 60 3 2 2 3 3 2" xfId="38977" xr:uid="{00000000-0005-0000-0000-0000167F0000}"/>
    <cellStyle name="Normal 60 3 2 2 3 3 3" xfId="23744" xr:uid="{00000000-0005-0000-0000-0000177F0000}"/>
    <cellStyle name="Normal 60 3 2 2 3 4" xfId="33964" xr:uid="{00000000-0005-0000-0000-0000187F0000}"/>
    <cellStyle name="Normal 60 3 2 2 3 5" xfId="18731" xr:uid="{00000000-0005-0000-0000-0000197F0000}"/>
    <cellStyle name="Normal 60 3 2 2 4" xfId="5282" xr:uid="{00000000-0005-0000-0000-00001A7F0000}"/>
    <cellStyle name="Normal 60 3 2 2 4 2" xfId="15334" xr:uid="{00000000-0005-0000-0000-00001B7F0000}"/>
    <cellStyle name="Normal 60 3 2 2 4 2 2" xfId="45665" xr:uid="{00000000-0005-0000-0000-00001C7F0000}"/>
    <cellStyle name="Normal 60 3 2 2 4 2 3" xfId="30432" xr:uid="{00000000-0005-0000-0000-00001D7F0000}"/>
    <cellStyle name="Normal 60 3 2 2 4 3" xfId="10314" xr:uid="{00000000-0005-0000-0000-00001E7F0000}"/>
    <cellStyle name="Normal 60 3 2 2 4 3 2" xfId="40648" xr:uid="{00000000-0005-0000-0000-00001F7F0000}"/>
    <cellStyle name="Normal 60 3 2 2 4 3 3" xfId="25415" xr:uid="{00000000-0005-0000-0000-0000207F0000}"/>
    <cellStyle name="Normal 60 3 2 2 4 4" xfId="35635" xr:uid="{00000000-0005-0000-0000-0000217F0000}"/>
    <cellStyle name="Normal 60 3 2 2 4 5" xfId="20402" xr:uid="{00000000-0005-0000-0000-0000227F0000}"/>
    <cellStyle name="Normal 60 3 2 2 5" xfId="11992" xr:uid="{00000000-0005-0000-0000-0000237F0000}"/>
    <cellStyle name="Normal 60 3 2 2 5 2" xfId="42323" xr:uid="{00000000-0005-0000-0000-0000247F0000}"/>
    <cellStyle name="Normal 60 3 2 2 5 3" xfId="27090" xr:uid="{00000000-0005-0000-0000-0000257F0000}"/>
    <cellStyle name="Normal 60 3 2 2 6" xfId="6971" xr:uid="{00000000-0005-0000-0000-0000267F0000}"/>
    <cellStyle name="Normal 60 3 2 2 6 2" xfId="37306" xr:uid="{00000000-0005-0000-0000-0000277F0000}"/>
    <cellStyle name="Normal 60 3 2 2 6 3" xfId="22073" xr:uid="{00000000-0005-0000-0000-0000287F0000}"/>
    <cellStyle name="Normal 60 3 2 2 7" xfId="32294" xr:uid="{00000000-0005-0000-0000-0000297F0000}"/>
    <cellStyle name="Normal 60 3 2 2 8" xfId="17060" xr:uid="{00000000-0005-0000-0000-00002A7F0000}"/>
    <cellStyle name="Normal 60 3 2 3" xfId="2318" xr:uid="{00000000-0005-0000-0000-00002B7F0000}"/>
    <cellStyle name="Normal 60 3 2 3 2" xfId="4008" xr:uid="{00000000-0005-0000-0000-00002C7F0000}"/>
    <cellStyle name="Normal 60 3 2 3 2 2" xfId="14081" xr:uid="{00000000-0005-0000-0000-00002D7F0000}"/>
    <cellStyle name="Normal 60 3 2 3 2 2 2" xfId="44412" xr:uid="{00000000-0005-0000-0000-00002E7F0000}"/>
    <cellStyle name="Normal 60 3 2 3 2 2 3" xfId="29179" xr:uid="{00000000-0005-0000-0000-00002F7F0000}"/>
    <cellStyle name="Normal 60 3 2 3 2 3" xfId="9061" xr:uid="{00000000-0005-0000-0000-0000307F0000}"/>
    <cellStyle name="Normal 60 3 2 3 2 3 2" xfId="39395" xr:uid="{00000000-0005-0000-0000-0000317F0000}"/>
    <cellStyle name="Normal 60 3 2 3 2 3 3" xfId="24162" xr:uid="{00000000-0005-0000-0000-0000327F0000}"/>
    <cellStyle name="Normal 60 3 2 3 2 4" xfId="34382" xr:uid="{00000000-0005-0000-0000-0000337F0000}"/>
    <cellStyle name="Normal 60 3 2 3 2 5" xfId="19149" xr:uid="{00000000-0005-0000-0000-0000347F0000}"/>
    <cellStyle name="Normal 60 3 2 3 3" xfId="5700" xr:uid="{00000000-0005-0000-0000-0000357F0000}"/>
    <cellStyle name="Normal 60 3 2 3 3 2" xfId="15752" xr:uid="{00000000-0005-0000-0000-0000367F0000}"/>
    <cellStyle name="Normal 60 3 2 3 3 2 2" xfId="46083" xr:uid="{00000000-0005-0000-0000-0000377F0000}"/>
    <cellStyle name="Normal 60 3 2 3 3 2 3" xfId="30850" xr:uid="{00000000-0005-0000-0000-0000387F0000}"/>
    <cellStyle name="Normal 60 3 2 3 3 3" xfId="10732" xr:uid="{00000000-0005-0000-0000-0000397F0000}"/>
    <cellStyle name="Normal 60 3 2 3 3 3 2" xfId="41066" xr:uid="{00000000-0005-0000-0000-00003A7F0000}"/>
    <cellStyle name="Normal 60 3 2 3 3 3 3" xfId="25833" xr:uid="{00000000-0005-0000-0000-00003B7F0000}"/>
    <cellStyle name="Normal 60 3 2 3 3 4" xfId="36053" xr:uid="{00000000-0005-0000-0000-00003C7F0000}"/>
    <cellStyle name="Normal 60 3 2 3 3 5" xfId="20820" xr:uid="{00000000-0005-0000-0000-00003D7F0000}"/>
    <cellStyle name="Normal 60 3 2 3 4" xfId="12410" xr:uid="{00000000-0005-0000-0000-00003E7F0000}"/>
    <cellStyle name="Normal 60 3 2 3 4 2" xfId="42741" xr:uid="{00000000-0005-0000-0000-00003F7F0000}"/>
    <cellStyle name="Normal 60 3 2 3 4 3" xfId="27508" xr:uid="{00000000-0005-0000-0000-0000407F0000}"/>
    <cellStyle name="Normal 60 3 2 3 5" xfId="7389" xr:uid="{00000000-0005-0000-0000-0000417F0000}"/>
    <cellStyle name="Normal 60 3 2 3 5 2" xfId="37724" xr:uid="{00000000-0005-0000-0000-0000427F0000}"/>
    <cellStyle name="Normal 60 3 2 3 5 3" xfId="22491" xr:uid="{00000000-0005-0000-0000-0000437F0000}"/>
    <cellStyle name="Normal 60 3 2 3 6" xfId="32712" xr:uid="{00000000-0005-0000-0000-0000447F0000}"/>
    <cellStyle name="Normal 60 3 2 3 7" xfId="17478" xr:uid="{00000000-0005-0000-0000-0000457F0000}"/>
    <cellStyle name="Normal 60 3 2 4" xfId="3171" xr:uid="{00000000-0005-0000-0000-0000467F0000}"/>
    <cellStyle name="Normal 60 3 2 4 2" xfId="13245" xr:uid="{00000000-0005-0000-0000-0000477F0000}"/>
    <cellStyle name="Normal 60 3 2 4 2 2" xfId="43576" xr:uid="{00000000-0005-0000-0000-0000487F0000}"/>
    <cellStyle name="Normal 60 3 2 4 2 3" xfId="28343" xr:uid="{00000000-0005-0000-0000-0000497F0000}"/>
    <cellStyle name="Normal 60 3 2 4 3" xfId="8225" xr:uid="{00000000-0005-0000-0000-00004A7F0000}"/>
    <cellStyle name="Normal 60 3 2 4 3 2" xfId="38559" xr:uid="{00000000-0005-0000-0000-00004B7F0000}"/>
    <cellStyle name="Normal 60 3 2 4 3 3" xfId="23326" xr:uid="{00000000-0005-0000-0000-00004C7F0000}"/>
    <cellStyle name="Normal 60 3 2 4 4" xfId="33546" xr:uid="{00000000-0005-0000-0000-00004D7F0000}"/>
    <cellStyle name="Normal 60 3 2 4 5" xfId="18313" xr:uid="{00000000-0005-0000-0000-00004E7F0000}"/>
    <cellStyle name="Normal 60 3 2 5" xfId="4864" xr:uid="{00000000-0005-0000-0000-00004F7F0000}"/>
    <cellStyle name="Normal 60 3 2 5 2" xfId="14916" xr:uid="{00000000-0005-0000-0000-0000507F0000}"/>
    <cellStyle name="Normal 60 3 2 5 2 2" xfId="45247" xr:uid="{00000000-0005-0000-0000-0000517F0000}"/>
    <cellStyle name="Normal 60 3 2 5 2 3" xfId="30014" xr:uid="{00000000-0005-0000-0000-0000527F0000}"/>
    <cellStyle name="Normal 60 3 2 5 3" xfId="9896" xr:uid="{00000000-0005-0000-0000-0000537F0000}"/>
    <cellStyle name="Normal 60 3 2 5 3 2" xfId="40230" xr:uid="{00000000-0005-0000-0000-0000547F0000}"/>
    <cellStyle name="Normal 60 3 2 5 3 3" xfId="24997" xr:uid="{00000000-0005-0000-0000-0000557F0000}"/>
    <cellStyle name="Normal 60 3 2 5 4" xfId="35217" xr:uid="{00000000-0005-0000-0000-0000567F0000}"/>
    <cellStyle name="Normal 60 3 2 5 5" xfId="19984" xr:uid="{00000000-0005-0000-0000-0000577F0000}"/>
    <cellStyle name="Normal 60 3 2 6" xfId="11574" xr:uid="{00000000-0005-0000-0000-0000587F0000}"/>
    <cellStyle name="Normal 60 3 2 6 2" xfId="41905" xr:uid="{00000000-0005-0000-0000-0000597F0000}"/>
    <cellStyle name="Normal 60 3 2 6 3" xfId="26672" xr:uid="{00000000-0005-0000-0000-00005A7F0000}"/>
    <cellStyle name="Normal 60 3 2 7" xfId="6553" xr:uid="{00000000-0005-0000-0000-00005B7F0000}"/>
    <cellStyle name="Normal 60 3 2 7 2" xfId="36888" xr:uid="{00000000-0005-0000-0000-00005C7F0000}"/>
    <cellStyle name="Normal 60 3 2 7 3" xfId="21655" xr:uid="{00000000-0005-0000-0000-00005D7F0000}"/>
    <cellStyle name="Normal 60 3 2 8" xfId="31876" xr:uid="{00000000-0005-0000-0000-00005E7F0000}"/>
    <cellStyle name="Normal 60 3 2 9" xfId="16642" xr:uid="{00000000-0005-0000-0000-00005F7F0000}"/>
    <cellStyle name="Normal 60 3 3" xfId="1689" xr:uid="{00000000-0005-0000-0000-0000607F0000}"/>
    <cellStyle name="Normal 60 3 3 2" xfId="2528" xr:uid="{00000000-0005-0000-0000-0000617F0000}"/>
    <cellStyle name="Normal 60 3 3 2 2" xfId="4218" xr:uid="{00000000-0005-0000-0000-0000627F0000}"/>
    <cellStyle name="Normal 60 3 3 2 2 2" xfId="14291" xr:uid="{00000000-0005-0000-0000-0000637F0000}"/>
    <cellStyle name="Normal 60 3 3 2 2 2 2" xfId="44622" xr:uid="{00000000-0005-0000-0000-0000647F0000}"/>
    <cellStyle name="Normal 60 3 3 2 2 2 3" xfId="29389" xr:uid="{00000000-0005-0000-0000-0000657F0000}"/>
    <cellStyle name="Normal 60 3 3 2 2 3" xfId="9271" xr:uid="{00000000-0005-0000-0000-0000667F0000}"/>
    <cellStyle name="Normal 60 3 3 2 2 3 2" xfId="39605" xr:uid="{00000000-0005-0000-0000-0000677F0000}"/>
    <cellStyle name="Normal 60 3 3 2 2 3 3" xfId="24372" xr:uid="{00000000-0005-0000-0000-0000687F0000}"/>
    <cellStyle name="Normal 60 3 3 2 2 4" xfId="34592" xr:uid="{00000000-0005-0000-0000-0000697F0000}"/>
    <cellStyle name="Normal 60 3 3 2 2 5" xfId="19359" xr:uid="{00000000-0005-0000-0000-00006A7F0000}"/>
    <cellStyle name="Normal 60 3 3 2 3" xfId="5910" xr:uid="{00000000-0005-0000-0000-00006B7F0000}"/>
    <cellStyle name="Normal 60 3 3 2 3 2" xfId="15962" xr:uid="{00000000-0005-0000-0000-00006C7F0000}"/>
    <cellStyle name="Normal 60 3 3 2 3 2 2" xfId="46293" xr:uid="{00000000-0005-0000-0000-00006D7F0000}"/>
    <cellStyle name="Normal 60 3 3 2 3 2 3" xfId="31060" xr:uid="{00000000-0005-0000-0000-00006E7F0000}"/>
    <cellStyle name="Normal 60 3 3 2 3 3" xfId="10942" xr:uid="{00000000-0005-0000-0000-00006F7F0000}"/>
    <cellStyle name="Normal 60 3 3 2 3 3 2" xfId="41276" xr:uid="{00000000-0005-0000-0000-0000707F0000}"/>
    <cellStyle name="Normal 60 3 3 2 3 3 3" xfId="26043" xr:uid="{00000000-0005-0000-0000-0000717F0000}"/>
    <cellStyle name="Normal 60 3 3 2 3 4" xfId="36263" xr:uid="{00000000-0005-0000-0000-0000727F0000}"/>
    <cellStyle name="Normal 60 3 3 2 3 5" xfId="21030" xr:uid="{00000000-0005-0000-0000-0000737F0000}"/>
    <cellStyle name="Normal 60 3 3 2 4" xfId="12620" xr:uid="{00000000-0005-0000-0000-0000747F0000}"/>
    <cellStyle name="Normal 60 3 3 2 4 2" xfId="42951" xr:uid="{00000000-0005-0000-0000-0000757F0000}"/>
    <cellStyle name="Normal 60 3 3 2 4 3" xfId="27718" xr:uid="{00000000-0005-0000-0000-0000767F0000}"/>
    <cellStyle name="Normal 60 3 3 2 5" xfId="7599" xr:uid="{00000000-0005-0000-0000-0000777F0000}"/>
    <cellStyle name="Normal 60 3 3 2 5 2" xfId="37934" xr:uid="{00000000-0005-0000-0000-0000787F0000}"/>
    <cellStyle name="Normal 60 3 3 2 5 3" xfId="22701" xr:uid="{00000000-0005-0000-0000-0000797F0000}"/>
    <cellStyle name="Normal 60 3 3 2 6" xfId="32922" xr:uid="{00000000-0005-0000-0000-00007A7F0000}"/>
    <cellStyle name="Normal 60 3 3 2 7" xfId="17688" xr:uid="{00000000-0005-0000-0000-00007B7F0000}"/>
    <cellStyle name="Normal 60 3 3 3" xfId="3381" xr:uid="{00000000-0005-0000-0000-00007C7F0000}"/>
    <cellStyle name="Normal 60 3 3 3 2" xfId="13455" xr:uid="{00000000-0005-0000-0000-00007D7F0000}"/>
    <cellStyle name="Normal 60 3 3 3 2 2" xfId="43786" xr:uid="{00000000-0005-0000-0000-00007E7F0000}"/>
    <cellStyle name="Normal 60 3 3 3 2 3" xfId="28553" xr:uid="{00000000-0005-0000-0000-00007F7F0000}"/>
    <cellStyle name="Normal 60 3 3 3 3" xfId="8435" xr:uid="{00000000-0005-0000-0000-0000807F0000}"/>
    <cellStyle name="Normal 60 3 3 3 3 2" xfId="38769" xr:uid="{00000000-0005-0000-0000-0000817F0000}"/>
    <cellStyle name="Normal 60 3 3 3 3 3" xfId="23536" xr:uid="{00000000-0005-0000-0000-0000827F0000}"/>
    <cellStyle name="Normal 60 3 3 3 4" xfId="33756" xr:uid="{00000000-0005-0000-0000-0000837F0000}"/>
    <cellStyle name="Normal 60 3 3 3 5" xfId="18523" xr:uid="{00000000-0005-0000-0000-0000847F0000}"/>
    <cellStyle name="Normal 60 3 3 4" xfId="5074" xr:uid="{00000000-0005-0000-0000-0000857F0000}"/>
    <cellStyle name="Normal 60 3 3 4 2" xfId="15126" xr:uid="{00000000-0005-0000-0000-0000867F0000}"/>
    <cellStyle name="Normal 60 3 3 4 2 2" xfId="45457" xr:uid="{00000000-0005-0000-0000-0000877F0000}"/>
    <cellStyle name="Normal 60 3 3 4 2 3" xfId="30224" xr:uid="{00000000-0005-0000-0000-0000887F0000}"/>
    <cellStyle name="Normal 60 3 3 4 3" xfId="10106" xr:uid="{00000000-0005-0000-0000-0000897F0000}"/>
    <cellStyle name="Normal 60 3 3 4 3 2" xfId="40440" xr:uid="{00000000-0005-0000-0000-00008A7F0000}"/>
    <cellStyle name="Normal 60 3 3 4 3 3" xfId="25207" xr:uid="{00000000-0005-0000-0000-00008B7F0000}"/>
    <cellStyle name="Normal 60 3 3 4 4" xfId="35427" xr:uid="{00000000-0005-0000-0000-00008C7F0000}"/>
    <cellStyle name="Normal 60 3 3 4 5" xfId="20194" xr:uid="{00000000-0005-0000-0000-00008D7F0000}"/>
    <cellStyle name="Normal 60 3 3 5" xfId="11784" xr:uid="{00000000-0005-0000-0000-00008E7F0000}"/>
    <cellStyle name="Normal 60 3 3 5 2" xfId="42115" xr:uid="{00000000-0005-0000-0000-00008F7F0000}"/>
    <cellStyle name="Normal 60 3 3 5 3" xfId="26882" xr:uid="{00000000-0005-0000-0000-0000907F0000}"/>
    <cellStyle name="Normal 60 3 3 6" xfId="6763" xr:uid="{00000000-0005-0000-0000-0000917F0000}"/>
    <cellStyle name="Normal 60 3 3 6 2" xfId="37098" xr:uid="{00000000-0005-0000-0000-0000927F0000}"/>
    <cellStyle name="Normal 60 3 3 6 3" xfId="21865" xr:uid="{00000000-0005-0000-0000-0000937F0000}"/>
    <cellStyle name="Normal 60 3 3 7" xfId="32086" xr:uid="{00000000-0005-0000-0000-0000947F0000}"/>
    <cellStyle name="Normal 60 3 3 8" xfId="16852" xr:uid="{00000000-0005-0000-0000-0000957F0000}"/>
    <cellStyle name="Normal 60 3 4" xfId="2110" xr:uid="{00000000-0005-0000-0000-0000967F0000}"/>
    <cellStyle name="Normal 60 3 4 2" xfId="3800" xr:uid="{00000000-0005-0000-0000-0000977F0000}"/>
    <cellStyle name="Normal 60 3 4 2 2" xfId="13873" xr:uid="{00000000-0005-0000-0000-0000987F0000}"/>
    <cellStyle name="Normal 60 3 4 2 2 2" xfId="44204" xr:uid="{00000000-0005-0000-0000-0000997F0000}"/>
    <cellStyle name="Normal 60 3 4 2 2 3" xfId="28971" xr:uid="{00000000-0005-0000-0000-00009A7F0000}"/>
    <cellStyle name="Normal 60 3 4 2 3" xfId="8853" xr:uid="{00000000-0005-0000-0000-00009B7F0000}"/>
    <cellStyle name="Normal 60 3 4 2 3 2" xfId="39187" xr:uid="{00000000-0005-0000-0000-00009C7F0000}"/>
    <cellStyle name="Normal 60 3 4 2 3 3" xfId="23954" xr:uid="{00000000-0005-0000-0000-00009D7F0000}"/>
    <cellStyle name="Normal 60 3 4 2 4" xfId="34174" xr:uid="{00000000-0005-0000-0000-00009E7F0000}"/>
    <cellStyle name="Normal 60 3 4 2 5" xfId="18941" xr:uid="{00000000-0005-0000-0000-00009F7F0000}"/>
    <cellStyle name="Normal 60 3 4 3" xfId="5492" xr:uid="{00000000-0005-0000-0000-0000A07F0000}"/>
    <cellStyle name="Normal 60 3 4 3 2" xfId="15544" xr:uid="{00000000-0005-0000-0000-0000A17F0000}"/>
    <cellStyle name="Normal 60 3 4 3 2 2" xfId="45875" xr:uid="{00000000-0005-0000-0000-0000A27F0000}"/>
    <cellStyle name="Normal 60 3 4 3 2 3" xfId="30642" xr:uid="{00000000-0005-0000-0000-0000A37F0000}"/>
    <cellStyle name="Normal 60 3 4 3 3" xfId="10524" xr:uid="{00000000-0005-0000-0000-0000A47F0000}"/>
    <cellStyle name="Normal 60 3 4 3 3 2" xfId="40858" xr:uid="{00000000-0005-0000-0000-0000A57F0000}"/>
    <cellStyle name="Normal 60 3 4 3 3 3" xfId="25625" xr:uid="{00000000-0005-0000-0000-0000A67F0000}"/>
    <cellStyle name="Normal 60 3 4 3 4" xfId="35845" xr:uid="{00000000-0005-0000-0000-0000A77F0000}"/>
    <cellStyle name="Normal 60 3 4 3 5" xfId="20612" xr:uid="{00000000-0005-0000-0000-0000A87F0000}"/>
    <cellStyle name="Normal 60 3 4 4" xfId="12202" xr:uid="{00000000-0005-0000-0000-0000A97F0000}"/>
    <cellStyle name="Normal 60 3 4 4 2" xfId="42533" xr:uid="{00000000-0005-0000-0000-0000AA7F0000}"/>
    <cellStyle name="Normal 60 3 4 4 3" xfId="27300" xr:uid="{00000000-0005-0000-0000-0000AB7F0000}"/>
    <cellStyle name="Normal 60 3 4 5" xfId="7181" xr:uid="{00000000-0005-0000-0000-0000AC7F0000}"/>
    <cellStyle name="Normal 60 3 4 5 2" xfId="37516" xr:uid="{00000000-0005-0000-0000-0000AD7F0000}"/>
    <cellStyle name="Normal 60 3 4 5 3" xfId="22283" xr:uid="{00000000-0005-0000-0000-0000AE7F0000}"/>
    <cellStyle name="Normal 60 3 4 6" xfId="32504" xr:uid="{00000000-0005-0000-0000-0000AF7F0000}"/>
    <cellStyle name="Normal 60 3 4 7" xfId="17270" xr:uid="{00000000-0005-0000-0000-0000B07F0000}"/>
    <cellStyle name="Normal 60 3 5" xfId="2963" xr:uid="{00000000-0005-0000-0000-0000B17F0000}"/>
    <cellStyle name="Normal 60 3 5 2" xfId="13037" xr:uid="{00000000-0005-0000-0000-0000B27F0000}"/>
    <cellStyle name="Normal 60 3 5 2 2" xfId="43368" xr:uid="{00000000-0005-0000-0000-0000B37F0000}"/>
    <cellStyle name="Normal 60 3 5 2 3" xfId="28135" xr:uid="{00000000-0005-0000-0000-0000B47F0000}"/>
    <cellStyle name="Normal 60 3 5 3" xfId="8017" xr:uid="{00000000-0005-0000-0000-0000B57F0000}"/>
    <cellStyle name="Normal 60 3 5 3 2" xfId="38351" xr:uid="{00000000-0005-0000-0000-0000B67F0000}"/>
    <cellStyle name="Normal 60 3 5 3 3" xfId="23118" xr:uid="{00000000-0005-0000-0000-0000B77F0000}"/>
    <cellStyle name="Normal 60 3 5 4" xfId="33338" xr:uid="{00000000-0005-0000-0000-0000B87F0000}"/>
    <cellStyle name="Normal 60 3 5 5" xfId="18105" xr:uid="{00000000-0005-0000-0000-0000B97F0000}"/>
    <cellStyle name="Normal 60 3 6" xfId="4656" xr:uid="{00000000-0005-0000-0000-0000BA7F0000}"/>
    <cellStyle name="Normal 60 3 6 2" xfId="14708" xr:uid="{00000000-0005-0000-0000-0000BB7F0000}"/>
    <cellStyle name="Normal 60 3 6 2 2" xfId="45039" xr:uid="{00000000-0005-0000-0000-0000BC7F0000}"/>
    <cellStyle name="Normal 60 3 6 2 3" xfId="29806" xr:uid="{00000000-0005-0000-0000-0000BD7F0000}"/>
    <cellStyle name="Normal 60 3 6 3" xfId="9688" xr:uid="{00000000-0005-0000-0000-0000BE7F0000}"/>
    <cellStyle name="Normal 60 3 6 3 2" xfId="40022" xr:uid="{00000000-0005-0000-0000-0000BF7F0000}"/>
    <cellStyle name="Normal 60 3 6 3 3" xfId="24789" xr:uid="{00000000-0005-0000-0000-0000C07F0000}"/>
    <cellStyle name="Normal 60 3 6 4" xfId="35009" xr:uid="{00000000-0005-0000-0000-0000C17F0000}"/>
    <cellStyle name="Normal 60 3 6 5" xfId="19776" xr:uid="{00000000-0005-0000-0000-0000C27F0000}"/>
    <cellStyle name="Normal 60 3 7" xfId="11366" xr:uid="{00000000-0005-0000-0000-0000C37F0000}"/>
    <cellStyle name="Normal 60 3 7 2" xfId="41697" xr:uid="{00000000-0005-0000-0000-0000C47F0000}"/>
    <cellStyle name="Normal 60 3 7 3" xfId="26464" xr:uid="{00000000-0005-0000-0000-0000C57F0000}"/>
    <cellStyle name="Normal 60 3 8" xfId="6345" xr:uid="{00000000-0005-0000-0000-0000C67F0000}"/>
    <cellStyle name="Normal 60 3 8 2" xfId="36680" xr:uid="{00000000-0005-0000-0000-0000C77F0000}"/>
    <cellStyle name="Normal 60 3 8 3" xfId="21447" xr:uid="{00000000-0005-0000-0000-0000C87F0000}"/>
    <cellStyle name="Normal 60 3 9" xfId="31669" xr:uid="{00000000-0005-0000-0000-0000C97F0000}"/>
    <cellStyle name="Normal 60 4" xfId="1370" xr:uid="{00000000-0005-0000-0000-0000CA7F0000}"/>
    <cellStyle name="Normal 60 4 2" xfId="1793" xr:uid="{00000000-0005-0000-0000-0000CB7F0000}"/>
    <cellStyle name="Normal 60 4 2 2" xfId="2632" xr:uid="{00000000-0005-0000-0000-0000CC7F0000}"/>
    <cellStyle name="Normal 60 4 2 2 2" xfId="4322" xr:uid="{00000000-0005-0000-0000-0000CD7F0000}"/>
    <cellStyle name="Normal 60 4 2 2 2 2" xfId="14395" xr:uid="{00000000-0005-0000-0000-0000CE7F0000}"/>
    <cellStyle name="Normal 60 4 2 2 2 2 2" xfId="44726" xr:uid="{00000000-0005-0000-0000-0000CF7F0000}"/>
    <cellStyle name="Normal 60 4 2 2 2 2 3" xfId="29493" xr:uid="{00000000-0005-0000-0000-0000D07F0000}"/>
    <cellStyle name="Normal 60 4 2 2 2 3" xfId="9375" xr:uid="{00000000-0005-0000-0000-0000D17F0000}"/>
    <cellStyle name="Normal 60 4 2 2 2 3 2" xfId="39709" xr:uid="{00000000-0005-0000-0000-0000D27F0000}"/>
    <cellStyle name="Normal 60 4 2 2 2 3 3" xfId="24476" xr:uid="{00000000-0005-0000-0000-0000D37F0000}"/>
    <cellStyle name="Normal 60 4 2 2 2 4" xfId="34696" xr:uid="{00000000-0005-0000-0000-0000D47F0000}"/>
    <cellStyle name="Normal 60 4 2 2 2 5" xfId="19463" xr:uid="{00000000-0005-0000-0000-0000D57F0000}"/>
    <cellStyle name="Normal 60 4 2 2 3" xfId="6014" xr:uid="{00000000-0005-0000-0000-0000D67F0000}"/>
    <cellStyle name="Normal 60 4 2 2 3 2" xfId="16066" xr:uid="{00000000-0005-0000-0000-0000D77F0000}"/>
    <cellStyle name="Normal 60 4 2 2 3 2 2" xfId="46397" xr:uid="{00000000-0005-0000-0000-0000D87F0000}"/>
    <cellStyle name="Normal 60 4 2 2 3 2 3" xfId="31164" xr:uid="{00000000-0005-0000-0000-0000D97F0000}"/>
    <cellStyle name="Normal 60 4 2 2 3 3" xfId="11046" xr:uid="{00000000-0005-0000-0000-0000DA7F0000}"/>
    <cellStyle name="Normal 60 4 2 2 3 3 2" xfId="41380" xr:uid="{00000000-0005-0000-0000-0000DB7F0000}"/>
    <cellStyle name="Normal 60 4 2 2 3 3 3" xfId="26147" xr:uid="{00000000-0005-0000-0000-0000DC7F0000}"/>
    <cellStyle name="Normal 60 4 2 2 3 4" xfId="36367" xr:uid="{00000000-0005-0000-0000-0000DD7F0000}"/>
    <cellStyle name="Normal 60 4 2 2 3 5" xfId="21134" xr:uid="{00000000-0005-0000-0000-0000DE7F0000}"/>
    <cellStyle name="Normal 60 4 2 2 4" xfId="12724" xr:uid="{00000000-0005-0000-0000-0000DF7F0000}"/>
    <cellStyle name="Normal 60 4 2 2 4 2" xfId="43055" xr:uid="{00000000-0005-0000-0000-0000E07F0000}"/>
    <cellStyle name="Normal 60 4 2 2 4 3" xfId="27822" xr:uid="{00000000-0005-0000-0000-0000E17F0000}"/>
    <cellStyle name="Normal 60 4 2 2 5" xfId="7703" xr:uid="{00000000-0005-0000-0000-0000E27F0000}"/>
    <cellStyle name="Normal 60 4 2 2 5 2" xfId="38038" xr:uid="{00000000-0005-0000-0000-0000E37F0000}"/>
    <cellStyle name="Normal 60 4 2 2 5 3" xfId="22805" xr:uid="{00000000-0005-0000-0000-0000E47F0000}"/>
    <cellStyle name="Normal 60 4 2 2 6" xfId="33026" xr:uid="{00000000-0005-0000-0000-0000E57F0000}"/>
    <cellStyle name="Normal 60 4 2 2 7" xfId="17792" xr:uid="{00000000-0005-0000-0000-0000E67F0000}"/>
    <cellStyle name="Normal 60 4 2 3" xfId="3485" xr:uid="{00000000-0005-0000-0000-0000E77F0000}"/>
    <cellStyle name="Normal 60 4 2 3 2" xfId="13559" xr:uid="{00000000-0005-0000-0000-0000E87F0000}"/>
    <cellStyle name="Normal 60 4 2 3 2 2" xfId="43890" xr:uid="{00000000-0005-0000-0000-0000E97F0000}"/>
    <cellStyle name="Normal 60 4 2 3 2 3" xfId="28657" xr:uid="{00000000-0005-0000-0000-0000EA7F0000}"/>
    <cellStyle name="Normal 60 4 2 3 3" xfId="8539" xr:uid="{00000000-0005-0000-0000-0000EB7F0000}"/>
    <cellStyle name="Normal 60 4 2 3 3 2" xfId="38873" xr:uid="{00000000-0005-0000-0000-0000EC7F0000}"/>
    <cellStyle name="Normal 60 4 2 3 3 3" xfId="23640" xr:uid="{00000000-0005-0000-0000-0000ED7F0000}"/>
    <cellStyle name="Normal 60 4 2 3 4" xfId="33860" xr:uid="{00000000-0005-0000-0000-0000EE7F0000}"/>
    <cellStyle name="Normal 60 4 2 3 5" xfId="18627" xr:uid="{00000000-0005-0000-0000-0000EF7F0000}"/>
    <cellStyle name="Normal 60 4 2 4" xfId="5178" xr:uid="{00000000-0005-0000-0000-0000F07F0000}"/>
    <cellStyle name="Normal 60 4 2 4 2" xfId="15230" xr:uid="{00000000-0005-0000-0000-0000F17F0000}"/>
    <cellStyle name="Normal 60 4 2 4 2 2" xfId="45561" xr:uid="{00000000-0005-0000-0000-0000F27F0000}"/>
    <cellStyle name="Normal 60 4 2 4 2 3" xfId="30328" xr:uid="{00000000-0005-0000-0000-0000F37F0000}"/>
    <cellStyle name="Normal 60 4 2 4 3" xfId="10210" xr:uid="{00000000-0005-0000-0000-0000F47F0000}"/>
    <cellStyle name="Normal 60 4 2 4 3 2" xfId="40544" xr:uid="{00000000-0005-0000-0000-0000F57F0000}"/>
    <cellStyle name="Normal 60 4 2 4 3 3" xfId="25311" xr:uid="{00000000-0005-0000-0000-0000F67F0000}"/>
    <cellStyle name="Normal 60 4 2 4 4" xfId="35531" xr:uid="{00000000-0005-0000-0000-0000F77F0000}"/>
    <cellStyle name="Normal 60 4 2 4 5" xfId="20298" xr:uid="{00000000-0005-0000-0000-0000F87F0000}"/>
    <cellStyle name="Normal 60 4 2 5" xfId="11888" xr:uid="{00000000-0005-0000-0000-0000F97F0000}"/>
    <cellStyle name="Normal 60 4 2 5 2" xfId="42219" xr:uid="{00000000-0005-0000-0000-0000FA7F0000}"/>
    <cellStyle name="Normal 60 4 2 5 3" xfId="26986" xr:uid="{00000000-0005-0000-0000-0000FB7F0000}"/>
    <cellStyle name="Normal 60 4 2 6" xfId="6867" xr:uid="{00000000-0005-0000-0000-0000FC7F0000}"/>
    <cellStyle name="Normal 60 4 2 6 2" xfId="37202" xr:uid="{00000000-0005-0000-0000-0000FD7F0000}"/>
    <cellStyle name="Normal 60 4 2 6 3" xfId="21969" xr:uid="{00000000-0005-0000-0000-0000FE7F0000}"/>
    <cellStyle name="Normal 60 4 2 7" xfId="32190" xr:uid="{00000000-0005-0000-0000-0000FF7F0000}"/>
    <cellStyle name="Normal 60 4 2 8" xfId="16956" xr:uid="{00000000-0005-0000-0000-000000800000}"/>
    <cellStyle name="Normal 60 4 3" xfId="2214" xr:uid="{00000000-0005-0000-0000-000001800000}"/>
    <cellStyle name="Normal 60 4 3 2" xfId="3904" xr:uid="{00000000-0005-0000-0000-000002800000}"/>
    <cellStyle name="Normal 60 4 3 2 2" xfId="13977" xr:uid="{00000000-0005-0000-0000-000003800000}"/>
    <cellStyle name="Normal 60 4 3 2 2 2" xfId="44308" xr:uid="{00000000-0005-0000-0000-000004800000}"/>
    <cellStyle name="Normal 60 4 3 2 2 3" xfId="29075" xr:uid="{00000000-0005-0000-0000-000005800000}"/>
    <cellStyle name="Normal 60 4 3 2 3" xfId="8957" xr:uid="{00000000-0005-0000-0000-000006800000}"/>
    <cellStyle name="Normal 60 4 3 2 3 2" xfId="39291" xr:uid="{00000000-0005-0000-0000-000007800000}"/>
    <cellStyle name="Normal 60 4 3 2 3 3" xfId="24058" xr:uid="{00000000-0005-0000-0000-000008800000}"/>
    <cellStyle name="Normal 60 4 3 2 4" xfId="34278" xr:uid="{00000000-0005-0000-0000-000009800000}"/>
    <cellStyle name="Normal 60 4 3 2 5" xfId="19045" xr:uid="{00000000-0005-0000-0000-00000A800000}"/>
    <cellStyle name="Normal 60 4 3 3" xfId="5596" xr:uid="{00000000-0005-0000-0000-00000B800000}"/>
    <cellStyle name="Normal 60 4 3 3 2" xfId="15648" xr:uid="{00000000-0005-0000-0000-00000C800000}"/>
    <cellStyle name="Normal 60 4 3 3 2 2" xfId="45979" xr:uid="{00000000-0005-0000-0000-00000D800000}"/>
    <cellStyle name="Normal 60 4 3 3 2 3" xfId="30746" xr:uid="{00000000-0005-0000-0000-00000E800000}"/>
    <cellStyle name="Normal 60 4 3 3 3" xfId="10628" xr:uid="{00000000-0005-0000-0000-00000F800000}"/>
    <cellStyle name="Normal 60 4 3 3 3 2" xfId="40962" xr:uid="{00000000-0005-0000-0000-000010800000}"/>
    <cellStyle name="Normal 60 4 3 3 3 3" xfId="25729" xr:uid="{00000000-0005-0000-0000-000011800000}"/>
    <cellStyle name="Normal 60 4 3 3 4" xfId="35949" xr:uid="{00000000-0005-0000-0000-000012800000}"/>
    <cellStyle name="Normal 60 4 3 3 5" xfId="20716" xr:uid="{00000000-0005-0000-0000-000013800000}"/>
    <cellStyle name="Normal 60 4 3 4" xfId="12306" xr:uid="{00000000-0005-0000-0000-000014800000}"/>
    <cellStyle name="Normal 60 4 3 4 2" xfId="42637" xr:uid="{00000000-0005-0000-0000-000015800000}"/>
    <cellStyle name="Normal 60 4 3 4 3" xfId="27404" xr:uid="{00000000-0005-0000-0000-000016800000}"/>
    <cellStyle name="Normal 60 4 3 5" xfId="7285" xr:uid="{00000000-0005-0000-0000-000017800000}"/>
    <cellStyle name="Normal 60 4 3 5 2" xfId="37620" xr:uid="{00000000-0005-0000-0000-000018800000}"/>
    <cellStyle name="Normal 60 4 3 5 3" xfId="22387" xr:uid="{00000000-0005-0000-0000-000019800000}"/>
    <cellStyle name="Normal 60 4 3 6" xfId="32608" xr:uid="{00000000-0005-0000-0000-00001A800000}"/>
    <cellStyle name="Normal 60 4 3 7" xfId="17374" xr:uid="{00000000-0005-0000-0000-00001B800000}"/>
    <cellStyle name="Normal 60 4 4" xfId="3067" xr:uid="{00000000-0005-0000-0000-00001C800000}"/>
    <cellStyle name="Normal 60 4 4 2" xfId="13141" xr:uid="{00000000-0005-0000-0000-00001D800000}"/>
    <cellStyle name="Normal 60 4 4 2 2" xfId="43472" xr:uid="{00000000-0005-0000-0000-00001E800000}"/>
    <cellStyle name="Normal 60 4 4 2 3" xfId="28239" xr:uid="{00000000-0005-0000-0000-00001F800000}"/>
    <cellStyle name="Normal 60 4 4 3" xfId="8121" xr:uid="{00000000-0005-0000-0000-000020800000}"/>
    <cellStyle name="Normal 60 4 4 3 2" xfId="38455" xr:uid="{00000000-0005-0000-0000-000021800000}"/>
    <cellStyle name="Normal 60 4 4 3 3" xfId="23222" xr:uid="{00000000-0005-0000-0000-000022800000}"/>
    <cellStyle name="Normal 60 4 4 4" xfId="33442" xr:uid="{00000000-0005-0000-0000-000023800000}"/>
    <cellStyle name="Normal 60 4 4 5" xfId="18209" xr:uid="{00000000-0005-0000-0000-000024800000}"/>
    <cellStyle name="Normal 60 4 5" xfId="4760" xr:uid="{00000000-0005-0000-0000-000025800000}"/>
    <cellStyle name="Normal 60 4 5 2" xfId="14812" xr:uid="{00000000-0005-0000-0000-000026800000}"/>
    <cellStyle name="Normal 60 4 5 2 2" xfId="45143" xr:uid="{00000000-0005-0000-0000-000027800000}"/>
    <cellStyle name="Normal 60 4 5 2 3" xfId="29910" xr:uid="{00000000-0005-0000-0000-000028800000}"/>
    <cellStyle name="Normal 60 4 5 3" xfId="9792" xr:uid="{00000000-0005-0000-0000-000029800000}"/>
    <cellStyle name="Normal 60 4 5 3 2" xfId="40126" xr:uid="{00000000-0005-0000-0000-00002A800000}"/>
    <cellStyle name="Normal 60 4 5 3 3" xfId="24893" xr:uid="{00000000-0005-0000-0000-00002B800000}"/>
    <cellStyle name="Normal 60 4 5 4" xfId="35113" xr:uid="{00000000-0005-0000-0000-00002C800000}"/>
    <cellStyle name="Normal 60 4 5 5" xfId="19880" xr:uid="{00000000-0005-0000-0000-00002D800000}"/>
    <cellStyle name="Normal 60 4 6" xfId="11470" xr:uid="{00000000-0005-0000-0000-00002E800000}"/>
    <cellStyle name="Normal 60 4 6 2" xfId="41801" xr:uid="{00000000-0005-0000-0000-00002F800000}"/>
    <cellStyle name="Normal 60 4 6 3" xfId="26568" xr:uid="{00000000-0005-0000-0000-000030800000}"/>
    <cellStyle name="Normal 60 4 7" xfId="6449" xr:uid="{00000000-0005-0000-0000-000031800000}"/>
    <cellStyle name="Normal 60 4 7 2" xfId="36784" xr:uid="{00000000-0005-0000-0000-000032800000}"/>
    <cellStyle name="Normal 60 4 7 3" xfId="21551" xr:uid="{00000000-0005-0000-0000-000033800000}"/>
    <cellStyle name="Normal 60 4 8" xfId="31772" xr:uid="{00000000-0005-0000-0000-000034800000}"/>
    <cellStyle name="Normal 60 4 9" xfId="16538" xr:uid="{00000000-0005-0000-0000-000035800000}"/>
    <cellStyle name="Normal 60 5" xfId="1583" xr:uid="{00000000-0005-0000-0000-000036800000}"/>
    <cellStyle name="Normal 60 5 2" xfId="2424" xr:uid="{00000000-0005-0000-0000-000037800000}"/>
    <cellStyle name="Normal 60 5 2 2" xfId="4114" xr:uid="{00000000-0005-0000-0000-000038800000}"/>
    <cellStyle name="Normal 60 5 2 2 2" xfId="14187" xr:uid="{00000000-0005-0000-0000-000039800000}"/>
    <cellStyle name="Normal 60 5 2 2 2 2" xfId="44518" xr:uid="{00000000-0005-0000-0000-00003A800000}"/>
    <cellStyle name="Normal 60 5 2 2 2 3" xfId="29285" xr:uid="{00000000-0005-0000-0000-00003B800000}"/>
    <cellStyle name="Normal 60 5 2 2 3" xfId="9167" xr:uid="{00000000-0005-0000-0000-00003C800000}"/>
    <cellStyle name="Normal 60 5 2 2 3 2" xfId="39501" xr:uid="{00000000-0005-0000-0000-00003D800000}"/>
    <cellStyle name="Normal 60 5 2 2 3 3" xfId="24268" xr:uid="{00000000-0005-0000-0000-00003E800000}"/>
    <cellStyle name="Normal 60 5 2 2 4" xfId="34488" xr:uid="{00000000-0005-0000-0000-00003F800000}"/>
    <cellStyle name="Normal 60 5 2 2 5" xfId="19255" xr:uid="{00000000-0005-0000-0000-000040800000}"/>
    <cellStyle name="Normal 60 5 2 3" xfId="5806" xr:uid="{00000000-0005-0000-0000-000041800000}"/>
    <cellStyle name="Normal 60 5 2 3 2" xfId="15858" xr:uid="{00000000-0005-0000-0000-000042800000}"/>
    <cellStyle name="Normal 60 5 2 3 2 2" xfId="46189" xr:uid="{00000000-0005-0000-0000-000043800000}"/>
    <cellStyle name="Normal 60 5 2 3 2 3" xfId="30956" xr:uid="{00000000-0005-0000-0000-000044800000}"/>
    <cellStyle name="Normal 60 5 2 3 3" xfId="10838" xr:uid="{00000000-0005-0000-0000-000045800000}"/>
    <cellStyle name="Normal 60 5 2 3 3 2" xfId="41172" xr:uid="{00000000-0005-0000-0000-000046800000}"/>
    <cellStyle name="Normal 60 5 2 3 3 3" xfId="25939" xr:uid="{00000000-0005-0000-0000-000047800000}"/>
    <cellStyle name="Normal 60 5 2 3 4" xfId="36159" xr:uid="{00000000-0005-0000-0000-000048800000}"/>
    <cellStyle name="Normal 60 5 2 3 5" xfId="20926" xr:uid="{00000000-0005-0000-0000-000049800000}"/>
    <cellStyle name="Normal 60 5 2 4" xfId="12516" xr:uid="{00000000-0005-0000-0000-00004A800000}"/>
    <cellStyle name="Normal 60 5 2 4 2" xfId="42847" xr:uid="{00000000-0005-0000-0000-00004B800000}"/>
    <cellStyle name="Normal 60 5 2 4 3" xfId="27614" xr:uid="{00000000-0005-0000-0000-00004C800000}"/>
    <cellStyle name="Normal 60 5 2 5" xfId="7495" xr:uid="{00000000-0005-0000-0000-00004D800000}"/>
    <cellStyle name="Normal 60 5 2 5 2" xfId="37830" xr:uid="{00000000-0005-0000-0000-00004E800000}"/>
    <cellStyle name="Normal 60 5 2 5 3" xfId="22597" xr:uid="{00000000-0005-0000-0000-00004F800000}"/>
    <cellStyle name="Normal 60 5 2 6" xfId="32818" xr:uid="{00000000-0005-0000-0000-000050800000}"/>
    <cellStyle name="Normal 60 5 2 7" xfId="17584" xr:uid="{00000000-0005-0000-0000-000051800000}"/>
    <cellStyle name="Normal 60 5 3" xfId="3277" xr:uid="{00000000-0005-0000-0000-000052800000}"/>
    <cellStyle name="Normal 60 5 3 2" xfId="13351" xr:uid="{00000000-0005-0000-0000-000053800000}"/>
    <cellStyle name="Normal 60 5 3 2 2" xfId="43682" xr:uid="{00000000-0005-0000-0000-000054800000}"/>
    <cellStyle name="Normal 60 5 3 2 3" xfId="28449" xr:uid="{00000000-0005-0000-0000-000055800000}"/>
    <cellStyle name="Normal 60 5 3 3" xfId="8331" xr:uid="{00000000-0005-0000-0000-000056800000}"/>
    <cellStyle name="Normal 60 5 3 3 2" xfId="38665" xr:uid="{00000000-0005-0000-0000-000057800000}"/>
    <cellStyle name="Normal 60 5 3 3 3" xfId="23432" xr:uid="{00000000-0005-0000-0000-000058800000}"/>
    <cellStyle name="Normal 60 5 3 4" xfId="33652" xr:uid="{00000000-0005-0000-0000-000059800000}"/>
    <cellStyle name="Normal 60 5 3 5" xfId="18419" xr:uid="{00000000-0005-0000-0000-00005A800000}"/>
    <cellStyle name="Normal 60 5 4" xfId="4970" xr:uid="{00000000-0005-0000-0000-00005B800000}"/>
    <cellStyle name="Normal 60 5 4 2" xfId="15022" xr:uid="{00000000-0005-0000-0000-00005C800000}"/>
    <cellStyle name="Normal 60 5 4 2 2" xfId="45353" xr:uid="{00000000-0005-0000-0000-00005D800000}"/>
    <cellStyle name="Normal 60 5 4 2 3" xfId="30120" xr:uid="{00000000-0005-0000-0000-00005E800000}"/>
    <cellStyle name="Normal 60 5 4 3" xfId="10002" xr:uid="{00000000-0005-0000-0000-00005F800000}"/>
    <cellStyle name="Normal 60 5 4 3 2" xfId="40336" xr:uid="{00000000-0005-0000-0000-000060800000}"/>
    <cellStyle name="Normal 60 5 4 3 3" xfId="25103" xr:uid="{00000000-0005-0000-0000-000061800000}"/>
    <cellStyle name="Normal 60 5 4 4" xfId="35323" xr:uid="{00000000-0005-0000-0000-000062800000}"/>
    <cellStyle name="Normal 60 5 4 5" xfId="20090" xr:uid="{00000000-0005-0000-0000-000063800000}"/>
    <cellStyle name="Normal 60 5 5" xfId="11680" xr:uid="{00000000-0005-0000-0000-000064800000}"/>
    <cellStyle name="Normal 60 5 5 2" xfId="42011" xr:uid="{00000000-0005-0000-0000-000065800000}"/>
    <cellStyle name="Normal 60 5 5 3" xfId="26778" xr:uid="{00000000-0005-0000-0000-000066800000}"/>
    <cellStyle name="Normal 60 5 6" xfId="6659" xr:uid="{00000000-0005-0000-0000-000067800000}"/>
    <cellStyle name="Normal 60 5 6 2" xfId="36994" xr:uid="{00000000-0005-0000-0000-000068800000}"/>
    <cellStyle name="Normal 60 5 6 3" xfId="21761" xr:uid="{00000000-0005-0000-0000-000069800000}"/>
    <cellStyle name="Normal 60 5 7" xfId="31982" xr:uid="{00000000-0005-0000-0000-00006A800000}"/>
    <cellStyle name="Normal 60 5 8" xfId="16748" xr:uid="{00000000-0005-0000-0000-00006B800000}"/>
    <cellStyle name="Normal 60 6" xfId="2004" xr:uid="{00000000-0005-0000-0000-00006C800000}"/>
    <cellStyle name="Normal 60 6 2" xfId="3696" xr:uid="{00000000-0005-0000-0000-00006D800000}"/>
    <cellStyle name="Normal 60 6 2 2" xfId="13769" xr:uid="{00000000-0005-0000-0000-00006E800000}"/>
    <cellStyle name="Normal 60 6 2 2 2" xfId="44100" xr:uid="{00000000-0005-0000-0000-00006F800000}"/>
    <cellStyle name="Normal 60 6 2 2 3" xfId="28867" xr:uid="{00000000-0005-0000-0000-000070800000}"/>
    <cellStyle name="Normal 60 6 2 3" xfId="8749" xr:uid="{00000000-0005-0000-0000-000071800000}"/>
    <cellStyle name="Normal 60 6 2 3 2" xfId="39083" xr:uid="{00000000-0005-0000-0000-000072800000}"/>
    <cellStyle name="Normal 60 6 2 3 3" xfId="23850" xr:uid="{00000000-0005-0000-0000-000073800000}"/>
    <cellStyle name="Normal 60 6 2 4" xfId="34070" xr:uid="{00000000-0005-0000-0000-000074800000}"/>
    <cellStyle name="Normal 60 6 2 5" xfId="18837" xr:uid="{00000000-0005-0000-0000-000075800000}"/>
    <cellStyle name="Normal 60 6 3" xfId="5388" xr:uid="{00000000-0005-0000-0000-000076800000}"/>
    <cellStyle name="Normal 60 6 3 2" xfId="15440" xr:uid="{00000000-0005-0000-0000-000077800000}"/>
    <cellStyle name="Normal 60 6 3 2 2" xfId="45771" xr:uid="{00000000-0005-0000-0000-000078800000}"/>
    <cellStyle name="Normal 60 6 3 2 3" xfId="30538" xr:uid="{00000000-0005-0000-0000-000079800000}"/>
    <cellStyle name="Normal 60 6 3 3" xfId="10420" xr:uid="{00000000-0005-0000-0000-00007A800000}"/>
    <cellStyle name="Normal 60 6 3 3 2" xfId="40754" xr:uid="{00000000-0005-0000-0000-00007B800000}"/>
    <cellStyle name="Normal 60 6 3 3 3" xfId="25521" xr:uid="{00000000-0005-0000-0000-00007C800000}"/>
    <cellStyle name="Normal 60 6 3 4" xfId="35741" xr:uid="{00000000-0005-0000-0000-00007D800000}"/>
    <cellStyle name="Normal 60 6 3 5" xfId="20508" xr:uid="{00000000-0005-0000-0000-00007E800000}"/>
    <cellStyle name="Normal 60 6 4" xfId="12098" xr:uid="{00000000-0005-0000-0000-00007F800000}"/>
    <cellStyle name="Normal 60 6 4 2" xfId="42429" xr:uid="{00000000-0005-0000-0000-000080800000}"/>
    <cellStyle name="Normal 60 6 4 3" xfId="27196" xr:uid="{00000000-0005-0000-0000-000081800000}"/>
    <cellStyle name="Normal 60 6 5" xfId="7077" xr:uid="{00000000-0005-0000-0000-000082800000}"/>
    <cellStyle name="Normal 60 6 5 2" xfId="37412" xr:uid="{00000000-0005-0000-0000-000083800000}"/>
    <cellStyle name="Normal 60 6 5 3" xfId="22179" xr:uid="{00000000-0005-0000-0000-000084800000}"/>
    <cellStyle name="Normal 60 6 6" xfId="32400" xr:uid="{00000000-0005-0000-0000-000085800000}"/>
    <cellStyle name="Normal 60 6 7" xfId="17166" xr:uid="{00000000-0005-0000-0000-000086800000}"/>
    <cellStyle name="Normal 60 7" xfId="2855" xr:uid="{00000000-0005-0000-0000-000087800000}"/>
    <cellStyle name="Normal 60 7 2" xfId="12933" xr:uid="{00000000-0005-0000-0000-000088800000}"/>
    <cellStyle name="Normal 60 7 2 2" xfId="43264" xr:uid="{00000000-0005-0000-0000-000089800000}"/>
    <cellStyle name="Normal 60 7 2 3" xfId="28031" xr:uid="{00000000-0005-0000-0000-00008A800000}"/>
    <cellStyle name="Normal 60 7 3" xfId="7913" xr:uid="{00000000-0005-0000-0000-00008B800000}"/>
    <cellStyle name="Normal 60 7 3 2" xfId="38247" xr:uid="{00000000-0005-0000-0000-00008C800000}"/>
    <cellStyle name="Normal 60 7 3 3" xfId="23014" xr:uid="{00000000-0005-0000-0000-00008D800000}"/>
    <cellStyle name="Normal 60 7 4" xfId="33234" xr:uid="{00000000-0005-0000-0000-00008E800000}"/>
    <cellStyle name="Normal 60 7 5" xfId="18001" xr:uid="{00000000-0005-0000-0000-00008F800000}"/>
    <cellStyle name="Normal 60 8" xfId="4549" xr:uid="{00000000-0005-0000-0000-000090800000}"/>
    <cellStyle name="Normal 60 8 2" xfId="14604" xr:uid="{00000000-0005-0000-0000-000091800000}"/>
    <cellStyle name="Normal 60 8 2 2" xfId="44935" xr:uid="{00000000-0005-0000-0000-000092800000}"/>
    <cellStyle name="Normal 60 8 2 3" xfId="29702" xr:uid="{00000000-0005-0000-0000-000093800000}"/>
    <cellStyle name="Normal 60 8 3" xfId="9584" xr:uid="{00000000-0005-0000-0000-000094800000}"/>
    <cellStyle name="Normal 60 8 3 2" xfId="39918" xr:uid="{00000000-0005-0000-0000-000095800000}"/>
    <cellStyle name="Normal 60 8 3 3" xfId="24685" xr:uid="{00000000-0005-0000-0000-000096800000}"/>
    <cellStyle name="Normal 60 8 4" xfId="34905" xr:uid="{00000000-0005-0000-0000-000097800000}"/>
    <cellStyle name="Normal 60 8 5" xfId="19672" xr:uid="{00000000-0005-0000-0000-000098800000}"/>
    <cellStyle name="Normal 60 9" xfId="11260" xr:uid="{00000000-0005-0000-0000-000099800000}"/>
    <cellStyle name="Normal 60 9 2" xfId="41593" xr:uid="{00000000-0005-0000-0000-00009A800000}"/>
    <cellStyle name="Normal 60 9 3" xfId="26360" xr:uid="{00000000-0005-0000-0000-00009B800000}"/>
    <cellStyle name="Normal 61" xfId="892" xr:uid="{00000000-0005-0000-0000-00009C800000}"/>
    <cellStyle name="Normal 61 2" xfId="893" xr:uid="{00000000-0005-0000-0000-00009D800000}"/>
    <cellStyle name="Normal 62" xfId="894" xr:uid="{00000000-0005-0000-0000-00009E800000}"/>
    <cellStyle name="Normal 62 2" xfId="895" xr:uid="{00000000-0005-0000-0000-00009F800000}"/>
    <cellStyle name="Normal 63" xfId="896" xr:uid="{00000000-0005-0000-0000-0000A0800000}"/>
    <cellStyle name="Normal 64" xfId="897" xr:uid="{00000000-0005-0000-0000-0000A1800000}"/>
    <cellStyle name="Normal 64 10" xfId="6240" xr:uid="{00000000-0005-0000-0000-0000A2800000}"/>
    <cellStyle name="Normal 64 10 2" xfId="36577" xr:uid="{00000000-0005-0000-0000-0000A3800000}"/>
    <cellStyle name="Normal 64 10 3" xfId="21344" xr:uid="{00000000-0005-0000-0000-0000A4800000}"/>
    <cellStyle name="Normal 64 11" xfId="31568" xr:uid="{00000000-0005-0000-0000-0000A5800000}"/>
    <cellStyle name="Normal 64 12" xfId="16329" xr:uid="{00000000-0005-0000-0000-0000A6800000}"/>
    <cellStyle name="Normal 64 2" xfId="1204" xr:uid="{00000000-0005-0000-0000-0000A7800000}"/>
    <cellStyle name="Normal 64 2 10" xfId="31619" xr:uid="{00000000-0005-0000-0000-0000A8800000}"/>
    <cellStyle name="Normal 64 2 11" xfId="16383" xr:uid="{00000000-0005-0000-0000-0000A9800000}"/>
    <cellStyle name="Normal 64 2 2" xfId="1312" xr:uid="{00000000-0005-0000-0000-0000AA800000}"/>
    <cellStyle name="Normal 64 2 2 10" xfId="16487" xr:uid="{00000000-0005-0000-0000-0000AB800000}"/>
    <cellStyle name="Normal 64 2 2 2" xfId="1529" xr:uid="{00000000-0005-0000-0000-0000AC800000}"/>
    <cellStyle name="Normal 64 2 2 2 2" xfId="1950" xr:uid="{00000000-0005-0000-0000-0000AD800000}"/>
    <cellStyle name="Normal 64 2 2 2 2 2" xfId="2789" xr:uid="{00000000-0005-0000-0000-0000AE800000}"/>
    <cellStyle name="Normal 64 2 2 2 2 2 2" xfId="4479" xr:uid="{00000000-0005-0000-0000-0000AF800000}"/>
    <cellStyle name="Normal 64 2 2 2 2 2 2 2" xfId="14552" xr:uid="{00000000-0005-0000-0000-0000B0800000}"/>
    <cellStyle name="Normal 64 2 2 2 2 2 2 2 2" xfId="44883" xr:uid="{00000000-0005-0000-0000-0000B1800000}"/>
    <cellStyle name="Normal 64 2 2 2 2 2 2 2 3" xfId="29650" xr:uid="{00000000-0005-0000-0000-0000B2800000}"/>
    <cellStyle name="Normal 64 2 2 2 2 2 2 3" xfId="9532" xr:uid="{00000000-0005-0000-0000-0000B3800000}"/>
    <cellStyle name="Normal 64 2 2 2 2 2 2 3 2" xfId="39866" xr:uid="{00000000-0005-0000-0000-0000B4800000}"/>
    <cellStyle name="Normal 64 2 2 2 2 2 2 3 3" xfId="24633" xr:uid="{00000000-0005-0000-0000-0000B5800000}"/>
    <cellStyle name="Normal 64 2 2 2 2 2 2 4" xfId="34853" xr:uid="{00000000-0005-0000-0000-0000B6800000}"/>
    <cellStyle name="Normal 64 2 2 2 2 2 2 5" xfId="19620" xr:uid="{00000000-0005-0000-0000-0000B7800000}"/>
    <cellStyle name="Normal 64 2 2 2 2 2 3" xfId="6171" xr:uid="{00000000-0005-0000-0000-0000B8800000}"/>
    <cellStyle name="Normal 64 2 2 2 2 2 3 2" xfId="16223" xr:uid="{00000000-0005-0000-0000-0000B9800000}"/>
    <cellStyle name="Normal 64 2 2 2 2 2 3 2 2" xfId="46554" xr:uid="{00000000-0005-0000-0000-0000BA800000}"/>
    <cellStyle name="Normal 64 2 2 2 2 2 3 2 3" xfId="31321" xr:uid="{00000000-0005-0000-0000-0000BB800000}"/>
    <cellStyle name="Normal 64 2 2 2 2 2 3 3" xfId="11203" xr:uid="{00000000-0005-0000-0000-0000BC800000}"/>
    <cellStyle name="Normal 64 2 2 2 2 2 3 3 2" xfId="41537" xr:uid="{00000000-0005-0000-0000-0000BD800000}"/>
    <cellStyle name="Normal 64 2 2 2 2 2 3 3 3" xfId="26304" xr:uid="{00000000-0005-0000-0000-0000BE800000}"/>
    <cellStyle name="Normal 64 2 2 2 2 2 3 4" xfId="36524" xr:uid="{00000000-0005-0000-0000-0000BF800000}"/>
    <cellStyle name="Normal 64 2 2 2 2 2 3 5" xfId="21291" xr:uid="{00000000-0005-0000-0000-0000C0800000}"/>
    <cellStyle name="Normal 64 2 2 2 2 2 4" xfId="12881" xr:uid="{00000000-0005-0000-0000-0000C1800000}"/>
    <cellStyle name="Normal 64 2 2 2 2 2 4 2" xfId="43212" xr:uid="{00000000-0005-0000-0000-0000C2800000}"/>
    <cellStyle name="Normal 64 2 2 2 2 2 4 3" xfId="27979" xr:uid="{00000000-0005-0000-0000-0000C3800000}"/>
    <cellStyle name="Normal 64 2 2 2 2 2 5" xfId="7860" xr:uid="{00000000-0005-0000-0000-0000C4800000}"/>
    <cellStyle name="Normal 64 2 2 2 2 2 5 2" xfId="38195" xr:uid="{00000000-0005-0000-0000-0000C5800000}"/>
    <cellStyle name="Normal 64 2 2 2 2 2 5 3" xfId="22962" xr:uid="{00000000-0005-0000-0000-0000C6800000}"/>
    <cellStyle name="Normal 64 2 2 2 2 2 6" xfId="33183" xr:uid="{00000000-0005-0000-0000-0000C7800000}"/>
    <cellStyle name="Normal 64 2 2 2 2 2 7" xfId="17949" xr:uid="{00000000-0005-0000-0000-0000C8800000}"/>
    <cellStyle name="Normal 64 2 2 2 2 3" xfId="3642" xr:uid="{00000000-0005-0000-0000-0000C9800000}"/>
    <cellStyle name="Normal 64 2 2 2 2 3 2" xfId="13716" xr:uid="{00000000-0005-0000-0000-0000CA800000}"/>
    <cellStyle name="Normal 64 2 2 2 2 3 2 2" xfId="44047" xr:uid="{00000000-0005-0000-0000-0000CB800000}"/>
    <cellStyle name="Normal 64 2 2 2 2 3 2 3" xfId="28814" xr:uid="{00000000-0005-0000-0000-0000CC800000}"/>
    <cellStyle name="Normal 64 2 2 2 2 3 3" xfId="8696" xr:uid="{00000000-0005-0000-0000-0000CD800000}"/>
    <cellStyle name="Normal 64 2 2 2 2 3 3 2" xfId="39030" xr:uid="{00000000-0005-0000-0000-0000CE800000}"/>
    <cellStyle name="Normal 64 2 2 2 2 3 3 3" xfId="23797" xr:uid="{00000000-0005-0000-0000-0000CF800000}"/>
    <cellStyle name="Normal 64 2 2 2 2 3 4" xfId="34017" xr:uid="{00000000-0005-0000-0000-0000D0800000}"/>
    <cellStyle name="Normal 64 2 2 2 2 3 5" xfId="18784" xr:uid="{00000000-0005-0000-0000-0000D1800000}"/>
    <cellStyle name="Normal 64 2 2 2 2 4" xfId="5335" xr:uid="{00000000-0005-0000-0000-0000D2800000}"/>
    <cellStyle name="Normal 64 2 2 2 2 4 2" xfId="15387" xr:uid="{00000000-0005-0000-0000-0000D3800000}"/>
    <cellStyle name="Normal 64 2 2 2 2 4 2 2" xfId="45718" xr:uid="{00000000-0005-0000-0000-0000D4800000}"/>
    <cellStyle name="Normal 64 2 2 2 2 4 2 3" xfId="30485" xr:uid="{00000000-0005-0000-0000-0000D5800000}"/>
    <cellStyle name="Normal 64 2 2 2 2 4 3" xfId="10367" xr:uid="{00000000-0005-0000-0000-0000D6800000}"/>
    <cellStyle name="Normal 64 2 2 2 2 4 3 2" xfId="40701" xr:uid="{00000000-0005-0000-0000-0000D7800000}"/>
    <cellStyle name="Normal 64 2 2 2 2 4 3 3" xfId="25468" xr:uid="{00000000-0005-0000-0000-0000D8800000}"/>
    <cellStyle name="Normal 64 2 2 2 2 4 4" xfId="35688" xr:uid="{00000000-0005-0000-0000-0000D9800000}"/>
    <cellStyle name="Normal 64 2 2 2 2 4 5" xfId="20455" xr:uid="{00000000-0005-0000-0000-0000DA800000}"/>
    <cellStyle name="Normal 64 2 2 2 2 5" xfId="12045" xr:uid="{00000000-0005-0000-0000-0000DB800000}"/>
    <cellStyle name="Normal 64 2 2 2 2 5 2" xfId="42376" xr:uid="{00000000-0005-0000-0000-0000DC800000}"/>
    <cellStyle name="Normal 64 2 2 2 2 5 3" xfId="27143" xr:uid="{00000000-0005-0000-0000-0000DD800000}"/>
    <cellStyle name="Normal 64 2 2 2 2 6" xfId="7024" xr:uid="{00000000-0005-0000-0000-0000DE800000}"/>
    <cellStyle name="Normal 64 2 2 2 2 6 2" xfId="37359" xr:uid="{00000000-0005-0000-0000-0000DF800000}"/>
    <cellStyle name="Normal 64 2 2 2 2 6 3" xfId="22126" xr:uid="{00000000-0005-0000-0000-0000E0800000}"/>
    <cellStyle name="Normal 64 2 2 2 2 7" xfId="32347" xr:uid="{00000000-0005-0000-0000-0000E1800000}"/>
    <cellStyle name="Normal 64 2 2 2 2 8" xfId="17113" xr:uid="{00000000-0005-0000-0000-0000E2800000}"/>
    <cellStyle name="Normal 64 2 2 2 3" xfId="2371" xr:uid="{00000000-0005-0000-0000-0000E3800000}"/>
    <cellStyle name="Normal 64 2 2 2 3 2" xfId="4061" xr:uid="{00000000-0005-0000-0000-0000E4800000}"/>
    <cellStyle name="Normal 64 2 2 2 3 2 2" xfId="14134" xr:uid="{00000000-0005-0000-0000-0000E5800000}"/>
    <cellStyle name="Normal 64 2 2 2 3 2 2 2" xfId="44465" xr:uid="{00000000-0005-0000-0000-0000E6800000}"/>
    <cellStyle name="Normal 64 2 2 2 3 2 2 3" xfId="29232" xr:uid="{00000000-0005-0000-0000-0000E7800000}"/>
    <cellStyle name="Normal 64 2 2 2 3 2 3" xfId="9114" xr:uid="{00000000-0005-0000-0000-0000E8800000}"/>
    <cellStyle name="Normal 64 2 2 2 3 2 3 2" xfId="39448" xr:uid="{00000000-0005-0000-0000-0000E9800000}"/>
    <cellStyle name="Normal 64 2 2 2 3 2 3 3" xfId="24215" xr:uid="{00000000-0005-0000-0000-0000EA800000}"/>
    <cellStyle name="Normal 64 2 2 2 3 2 4" xfId="34435" xr:uid="{00000000-0005-0000-0000-0000EB800000}"/>
    <cellStyle name="Normal 64 2 2 2 3 2 5" xfId="19202" xr:uid="{00000000-0005-0000-0000-0000EC800000}"/>
    <cellStyle name="Normal 64 2 2 2 3 3" xfId="5753" xr:uid="{00000000-0005-0000-0000-0000ED800000}"/>
    <cellStyle name="Normal 64 2 2 2 3 3 2" xfId="15805" xr:uid="{00000000-0005-0000-0000-0000EE800000}"/>
    <cellStyle name="Normal 64 2 2 2 3 3 2 2" xfId="46136" xr:uid="{00000000-0005-0000-0000-0000EF800000}"/>
    <cellStyle name="Normal 64 2 2 2 3 3 2 3" xfId="30903" xr:uid="{00000000-0005-0000-0000-0000F0800000}"/>
    <cellStyle name="Normal 64 2 2 2 3 3 3" xfId="10785" xr:uid="{00000000-0005-0000-0000-0000F1800000}"/>
    <cellStyle name="Normal 64 2 2 2 3 3 3 2" xfId="41119" xr:uid="{00000000-0005-0000-0000-0000F2800000}"/>
    <cellStyle name="Normal 64 2 2 2 3 3 3 3" xfId="25886" xr:uid="{00000000-0005-0000-0000-0000F3800000}"/>
    <cellStyle name="Normal 64 2 2 2 3 3 4" xfId="36106" xr:uid="{00000000-0005-0000-0000-0000F4800000}"/>
    <cellStyle name="Normal 64 2 2 2 3 3 5" xfId="20873" xr:uid="{00000000-0005-0000-0000-0000F5800000}"/>
    <cellStyle name="Normal 64 2 2 2 3 4" xfId="12463" xr:uid="{00000000-0005-0000-0000-0000F6800000}"/>
    <cellStyle name="Normal 64 2 2 2 3 4 2" xfId="42794" xr:uid="{00000000-0005-0000-0000-0000F7800000}"/>
    <cellStyle name="Normal 64 2 2 2 3 4 3" xfId="27561" xr:uid="{00000000-0005-0000-0000-0000F8800000}"/>
    <cellStyle name="Normal 64 2 2 2 3 5" xfId="7442" xr:uid="{00000000-0005-0000-0000-0000F9800000}"/>
    <cellStyle name="Normal 64 2 2 2 3 5 2" xfId="37777" xr:uid="{00000000-0005-0000-0000-0000FA800000}"/>
    <cellStyle name="Normal 64 2 2 2 3 5 3" xfId="22544" xr:uid="{00000000-0005-0000-0000-0000FB800000}"/>
    <cellStyle name="Normal 64 2 2 2 3 6" xfId="32765" xr:uid="{00000000-0005-0000-0000-0000FC800000}"/>
    <cellStyle name="Normal 64 2 2 2 3 7" xfId="17531" xr:uid="{00000000-0005-0000-0000-0000FD800000}"/>
    <cellStyle name="Normal 64 2 2 2 4" xfId="3224" xr:uid="{00000000-0005-0000-0000-0000FE800000}"/>
    <cellStyle name="Normal 64 2 2 2 4 2" xfId="13298" xr:uid="{00000000-0005-0000-0000-0000FF800000}"/>
    <cellStyle name="Normal 64 2 2 2 4 2 2" xfId="43629" xr:uid="{00000000-0005-0000-0000-000000810000}"/>
    <cellStyle name="Normal 64 2 2 2 4 2 3" xfId="28396" xr:uid="{00000000-0005-0000-0000-000001810000}"/>
    <cellStyle name="Normal 64 2 2 2 4 3" xfId="8278" xr:uid="{00000000-0005-0000-0000-000002810000}"/>
    <cellStyle name="Normal 64 2 2 2 4 3 2" xfId="38612" xr:uid="{00000000-0005-0000-0000-000003810000}"/>
    <cellStyle name="Normal 64 2 2 2 4 3 3" xfId="23379" xr:uid="{00000000-0005-0000-0000-000004810000}"/>
    <cellStyle name="Normal 64 2 2 2 4 4" xfId="33599" xr:uid="{00000000-0005-0000-0000-000005810000}"/>
    <cellStyle name="Normal 64 2 2 2 4 5" xfId="18366" xr:uid="{00000000-0005-0000-0000-000006810000}"/>
    <cellStyle name="Normal 64 2 2 2 5" xfId="4917" xr:uid="{00000000-0005-0000-0000-000007810000}"/>
    <cellStyle name="Normal 64 2 2 2 5 2" xfId="14969" xr:uid="{00000000-0005-0000-0000-000008810000}"/>
    <cellStyle name="Normal 64 2 2 2 5 2 2" xfId="45300" xr:uid="{00000000-0005-0000-0000-000009810000}"/>
    <cellStyle name="Normal 64 2 2 2 5 2 3" xfId="30067" xr:uid="{00000000-0005-0000-0000-00000A810000}"/>
    <cellStyle name="Normal 64 2 2 2 5 3" xfId="9949" xr:uid="{00000000-0005-0000-0000-00000B810000}"/>
    <cellStyle name="Normal 64 2 2 2 5 3 2" xfId="40283" xr:uid="{00000000-0005-0000-0000-00000C810000}"/>
    <cellStyle name="Normal 64 2 2 2 5 3 3" xfId="25050" xr:uid="{00000000-0005-0000-0000-00000D810000}"/>
    <cellStyle name="Normal 64 2 2 2 5 4" xfId="35270" xr:uid="{00000000-0005-0000-0000-00000E810000}"/>
    <cellStyle name="Normal 64 2 2 2 5 5" xfId="20037" xr:uid="{00000000-0005-0000-0000-00000F810000}"/>
    <cellStyle name="Normal 64 2 2 2 6" xfId="11627" xr:uid="{00000000-0005-0000-0000-000010810000}"/>
    <cellStyle name="Normal 64 2 2 2 6 2" xfId="41958" xr:uid="{00000000-0005-0000-0000-000011810000}"/>
    <cellStyle name="Normal 64 2 2 2 6 3" xfId="26725" xr:uid="{00000000-0005-0000-0000-000012810000}"/>
    <cellStyle name="Normal 64 2 2 2 7" xfId="6606" xr:uid="{00000000-0005-0000-0000-000013810000}"/>
    <cellStyle name="Normal 64 2 2 2 7 2" xfId="36941" xr:uid="{00000000-0005-0000-0000-000014810000}"/>
    <cellStyle name="Normal 64 2 2 2 7 3" xfId="21708" xr:uid="{00000000-0005-0000-0000-000015810000}"/>
    <cellStyle name="Normal 64 2 2 2 8" xfId="31929" xr:uid="{00000000-0005-0000-0000-000016810000}"/>
    <cellStyle name="Normal 64 2 2 2 9" xfId="16695" xr:uid="{00000000-0005-0000-0000-000017810000}"/>
    <cellStyle name="Normal 64 2 2 3" xfId="1742" xr:uid="{00000000-0005-0000-0000-000018810000}"/>
    <cellStyle name="Normal 64 2 2 3 2" xfId="2581" xr:uid="{00000000-0005-0000-0000-000019810000}"/>
    <cellStyle name="Normal 64 2 2 3 2 2" xfId="4271" xr:uid="{00000000-0005-0000-0000-00001A810000}"/>
    <cellStyle name="Normal 64 2 2 3 2 2 2" xfId="14344" xr:uid="{00000000-0005-0000-0000-00001B810000}"/>
    <cellStyle name="Normal 64 2 2 3 2 2 2 2" xfId="44675" xr:uid="{00000000-0005-0000-0000-00001C810000}"/>
    <cellStyle name="Normal 64 2 2 3 2 2 2 3" xfId="29442" xr:uid="{00000000-0005-0000-0000-00001D810000}"/>
    <cellStyle name="Normal 64 2 2 3 2 2 3" xfId="9324" xr:uid="{00000000-0005-0000-0000-00001E810000}"/>
    <cellStyle name="Normal 64 2 2 3 2 2 3 2" xfId="39658" xr:uid="{00000000-0005-0000-0000-00001F810000}"/>
    <cellStyle name="Normal 64 2 2 3 2 2 3 3" xfId="24425" xr:uid="{00000000-0005-0000-0000-000020810000}"/>
    <cellStyle name="Normal 64 2 2 3 2 2 4" xfId="34645" xr:uid="{00000000-0005-0000-0000-000021810000}"/>
    <cellStyle name="Normal 64 2 2 3 2 2 5" xfId="19412" xr:uid="{00000000-0005-0000-0000-000022810000}"/>
    <cellStyle name="Normal 64 2 2 3 2 3" xfId="5963" xr:uid="{00000000-0005-0000-0000-000023810000}"/>
    <cellStyle name="Normal 64 2 2 3 2 3 2" xfId="16015" xr:uid="{00000000-0005-0000-0000-000024810000}"/>
    <cellStyle name="Normal 64 2 2 3 2 3 2 2" xfId="46346" xr:uid="{00000000-0005-0000-0000-000025810000}"/>
    <cellStyle name="Normal 64 2 2 3 2 3 2 3" xfId="31113" xr:uid="{00000000-0005-0000-0000-000026810000}"/>
    <cellStyle name="Normal 64 2 2 3 2 3 3" xfId="10995" xr:uid="{00000000-0005-0000-0000-000027810000}"/>
    <cellStyle name="Normal 64 2 2 3 2 3 3 2" xfId="41329" xr:uid="{00000000-0005-0000-0000-000028810000}"/>
    <cellStyle name="Normal 64 2 2 3 2 3 3 3" xfId="26096" xr:uid="{00000000-0005-0000-0000-000029810000}"/>
    <cellStyle name="Normal 64 2 2 3 2 3 4" xfId="36316" xr:uid="{00000000-0005-0000-0000-00002A810000}"/>
    <cellStyle name="Normal 64 2 2 3 2 3 5" xfId="21083" xr:uid="{00000000-0005-0000-0000-00002B810000}"/>
    <cellStyle name="Normal 64 2 2 3 2 4" xfId="12673" xr:uid="{00000000-0005-0000-0000-00002C810000}"/>
    <cellStyle name="Normal 64 2 2 3 2 4 2" xfId="43004" xr:uid="{00000000-0005-0000-0000-00002D810000}"/>
    <cellStyle name="Normal 64 2 2 3 2 4 3" xfId="27771" xr:uid="{00000000-0005-0000-0000-00002E810000}"/>
    <cellStyle name="Normal 64 2 2 3 2 5" xfId="7652" xr:uid="{00000000-0005-0000-0000-00002F810000}"/>
    <cellStyle name="Normal 64 2 2 3 2 5 2" xfId="37987" xr:uid="{00000000-0005-0000-0000-000030810000}"/>
    <cellStyle name="Normal 64 2 2 3 2 5 3" xfId="22754" xr:uid="{00000000-0005-0000-0000-000031810000}"/>
    <cellStyle name="Normal 64 2 2 3 2 6" xfId="32975" xr:uid="{00000000-0005-0000-0000-000032810000}"/>
    <cellStyle name="Normal 64 2 2 3 2 7" xfId="17741" xr:uid="{00000000-0005-0000-0000-000033810000}"/>
    <cellStyle name="Normal 64 2 2 3 3" xfId="3434" xr:uid="{00000000-0005-0000-0000-000034810000}"/>
    <cellStyle name="Normal 64 2 2 3 3 2" xfId="13508" xr:uid="{00000000-0005-0000-0000-000035810000}"/>
    <cellStyle name="Normal 64 2 2 3 3 2 2" xfId="43839" xr:uid="{00000000-0005-0000-0000-000036810000}"/>
    <cellStyle name="Normal 64 2 2 3 3 2 3" xfId="28606" xr:uid="{00000000-0005-0000-0000-000037810000}"/>
    <cellStyle name="Normal 64 2 2 3 3 3" xfId="8488" xr:uid="{00000000-0005-0000-0000-000038810000}"/>
    <cellStyle name="Normal 64 2 2 3 3 3 2" xfId="38822" xr:uid="{00000000-0005-0000-0000-000039810000}"/>
    <cellStyle name="Normal 64 2 2 3 3 3 3" xfId="23589" xr:uid="{00000000-0005-0000-0000-00003A810000}"/>
    <cellStyle name="Normal 64 2 2 3 3 4" xfId="33809" xr:uid="{00000000-0005-0000-0000-00003B810000}"/>
    <cellStyle name="Normal 64 2 2 3 3 5" xfId="18576" xr:uid="{00000000-0005-0000-0000-00003C810000}"/>
    <cellStyle name="Normal 64 2 2 3 4" xfId="5127" xr:uid="{00000000-0005-0000-0000-00003D810000}"/>
    <cellStyle name="Normal 64 2 2 3 4 2" xfId="15179" xr:uid="{00000000-0005-0000-0000-00003E810000}"/>
    <cellStyle name="Normal 64 2 2 3 4 2 2" xfId="45510" xr:uid="{00000000-0005-0000-0000-00003F810000}"/>
    <cellStyle name="Normal 64 2 2 3 4 2 3" xfId="30277" xr:uid="{00000000-0005-0000-0000-000040810000}"/>
    <cellStyle name="Normal 64 2 2 3 4 3" xfId="10159" xr:uid="{00000000-0005-0000-0000-000041810000}"/>
    <cellStyle name="Normal 64 2 2 3 4 3 2" xfId="40493" xr:uid="{00000000-0005-0000-0000-000042810000}"/>
    <cellStyle name="Normal 64 2 2 3 4 3 3" xfId="25260" xr:uid="{00000000-0005-0000-0000-000043810000}"/>
    <cellStyle name="Normal 64 2 2 3 4 4" xfId="35480" xr:uid="{00000000-0005-0000-0000-000044810000}"/>
    <cellStyle name="Normal 64 2 2 3 4 5" xfId="20247" xr:uid="{00000000-0005-0000-0000-000045810000}"/>
    <cellStyle name="Normal 64 2 2 3 5" xfId="11837" xr:uid="{00000000-0005-0000-0000-000046810000}"/>
    <cellStyle name="Normal 64 2 2 3 5 2" xfId="42168" xr:uid="{00000000-0005-0000-0000-000047810000}"/>
    <cellStyle name="Normal 64 2 2 3 5 3" xfId="26935" xr:uid="{00000000-0005-0000-0000-000048810000}"/>
    <cellStyle name="Normal 64 2 2 3 6" xfId="6816" xr:uid="{00000000-0005-0000-0000-000049810000}"/>
    <cellStyle name="Normal 64 2 2 3 6 2" xfId="37151" xr:uid="{00000000-0005-0000-0000-00004A810000}"/>
    <cellStyle name="Normal 64 2 2 3 6 3" xfId="21918" xr:uid="{00000000-0005-0000-0000-00004B810000}"/>
    <cellStyle name="Normal 64 2 2 3 7" xfId="32139" xr:uid="{00000000-0005-0000-0000-00004C810000}"/>
    <cellStyle name="Normal 64 2 2 3 8" xfId="16905" xr:uid="{00000000-0005-0000-0000-00004D810000}"/>
    <cellStyle name="Normal 64 2 2 4" xfId="2163" xr:uid="{00000000-0005-0000-0000-00004E810000}"/>
    <cellStyle name="Normal 64 2 2 4 2" xfId="3853" xr:uid="{00000000-0005-0000-0000-00004F810000}"/>
    <cellStyle name="Normal 64 2 2 4 2 2" xfId="13926" xr:uid="{00000000-0005-0000-0000-000050810000}"/>
    <cellStyle name="Normal 64 2 2 4 2 2 2" xfId="44257" xr:uid="{00000000-0005-0000-0000-000051810000}"/>
    <cellStyle name="Normal 64 2 2 4 2 2 3" xfId="29024" xr:uid="{00000000-0005-0000-0000-000052810000}"/>
    <cellStyle name="Normal 64 2 2 4 2 3" xfId="8906" xr:uid="{00000000-0005-0000-0000-000053810000}"/>
    <cellStyle name="Normal 64 2 2 4 2 3 2" xfId="39240" xr:uid="{00000000-0005-0000-0000-000054810000}"/>
    <cellStyle name="Normal 64 2 2 4 2 3 3" xfId="24007" xr:uid="{00000000-0005-0000-0000-000055810000}"/>
    <cellStyle name="Normal 64 2 2 4 2 4" xfId="34227" xr:uid="{00000000-0005-0000-0000-000056810000}"/>
    <cellStyle name="Normal 64 2 2 4 2 5" xfId="18994" xr:uid="{00000000-0005-0000-0000-000057810000}"/>
    <cellStyle name="Normal 64 2 2 4 3" xfId="5545" xr:uid="{00000000-0005-0000-0000-000058810000}"/>
    <cellStyle name="Normal 64 2 2 4 3 2" xfId="15597" xr:uid="{00000000-0005-0000-0000-000059810000}"/>
    <cellStyle name="Normal 64 2 2 4 3 2 2" xfId="45928" xr:uid="{00000000-0005-0000-0000-00005A810000}"/>
    <cellStyle name="Normal 64 2 2 4 3 2 3" xfId="30695" xr:uid="{00000000-0005-0000-0000-00005B810000}"/>
    <cellStyle name="Normal 64 2 2 4 3 3" xfId="10577" xr:uid="{00000000-0005-0000-0000-00005C810000}"/>
    <cellStyle name="Normal 64 2 2 4 3 3 2" xfId="40911" xr:uid="{00000000-0005-0000-0000-00005D810000}"/>
    <cellStyle name="Normal 64 2 2 4 3 3 3" xfId="25678" xr:uid="{00000000-0005-0000-0000-00005E810000}"/>
    <cellStyle name="Normal 64 2 2 4 3 4" xfId="35898" xr:uid="{00000000-0005-0000-0000-00005F810000}"/>
    <cellStyle name="Normal 64 2 2 4 3 5" xfId="20665" xr:uid="{00000000-0005-0000-0000-000060810000}"/>
    <cellStyle name="Normal 64 2 2 4 4" xfId="12255" xr:uid="{00000000-0005-0000-0000-000061810000}"/>
    <cellStyle name="Normal 64 2 2 4 4 2" xfId="42586" xr:uid="{00000000-0005-0000-0000-000062810000}"/>
    <cellStyle name="Normal 64 2 2 4 4 3" xfId="27353" xr:uid="{00000000-0005-0000-0000-000063810000}"/>
    <cellStyle name="Normal 64 2 2 4 5" xfId="7234" xr:uid="{00000000-0005-0000-0000-000064810000}"/>
    <cellStyle name="Normal 64 2 2 4 5 2" xfId="37569" xr:uid="{00000000-0005-0000-0000-000065810000}"/>
    <cellStyle name="Normal 64 2 2 4 5 3" xfId="22336" xr:uid="{00000000-0005-0000-0000-000066810000}"/>
    <cellStyle name="Normal 64 2 2 4 6" xfId="32557" xr:uid="{00000000-0005-0000-0000-000067810000}"/>
    <cellStyle name="Normal 64 2 2 4 7" xfId="17323" xr:uid="{00000000-0005-0000-0000-000068810000}"/>
    <cellStyle name="Normal 64 2 2 5" xfId="3016" xr:uid="{00000000-0005-0000-0000-000069810000}"/>
    <cellStyle name="Normal 64 2 2 5 2" xfId="13090" xr:uid="{00000000-0005-0000-0000-00006A810000}"/>
    <cellStyle name="Normal 64 2 2 5 2 2" xfId="43421" xr:uid="{00000000-0005-0000-0000-00006B810000}"/>
    <cellStyle name="Normal 64 2 2 5 2 3" xfId="28188" xr:uid="{00000000-0005-0000-0000-00006C810000}"/>
    <cellStyle name="Normal 64 2 2 5 3" xfId="8070" xr:uid="{00000000-0005-0000-0000-00006D810000}"/>
    <cellStyle name="Normal 64 2 2 5 3 2" xfId="38404" xr:uid="{00000000-0005-0000-0000-00006E810000}"/>
    <cellStyle name="Normal 64 2 2 5 3 3" xfId="23171" xr:uid="{00000000-0005-0000-0000-00006F810000}"/>
    <cellStyle name="Normal 64 2 2 5 4" xfId="33391" xr:uid="{00000000-0005-0000-0000-000070810000}"/>
    <cellStyle name="Normal 64 2 2 5 5" xfId="18158" xr:uid="{00000000-0005-0000-0000-000071810000}"/>
    <cellStyle name="Normal 64 2 2 6" xfId="4709" xr:uid="{00000000-0005-0000-0000-000072810000}"/>
    <cellStyle name="Normal 64 2 2 6 2" xfId="14761" xr:uid="{00000000-0005-0000-0000-000073810000}"/>
    <cellStyle name="Normal 64 2 2 6 2 2" xfId="45092" xr:uid="{00000000-0005-0000-0000-000074810000}"/>
    <cellStyle name="Normal 64 2 2 6 2 3" xfId="29859" xr:uid="{00000000-0005-0000-0000-000075810000}"/>
    <cellStyle name="Normal 64 2 2 6 3" xfId="9741" xr:uid="{00000000-0005-0000-0000-000076810000}"/>
    <cellStyle name="Normal 64 2 2 6 3 2" xfId="40075" xr:uid="{00000000-0005-0000-0000-000077810000}"/>
    <cellStyle name="Normal 64 2 2 6 3 3" xfId="24842" xr:uid="{00000000-0005-0000-0000-000078810000}"/>
    <cellStyle name="Normal 64 2 2 6 4" xfId="35062" xr:uid="{00000000-0005-0000-0000-000079810000}"/>
    <cellStyle name="Normal 64 2 2 6 5" xfId="19829" xr:uid="{00000000-0005-0000-0000-00007A810000}"/>
    <cellStyle name="Normal 64 2 2 7" xfId="11419" xr:uid="{00000000-0005-0000-0000-00007B810000}"/>
    <cellStyle name="Normal 64 2 2 7 2" xfId="41750" xr:uid="{00000000-0005-0000-0000-00007C810000}"/>
    <cellStyle name="Normal 64 2 2 7 3" xfId="26517" xr:uid="{00000000-0005-0000-0000-00007D810000}"/>
    <cellStyle name="Normal 64 2 2 8" xfId="6398" xr:uid="{00000000-0005-0000-0000-00007E810000}"/>
    <cellStyle name="Normal 64 2 2 8 2" xfId="36733" xr:uid="{00000000-0005-0000-0000-00007F810000}"/>
    <cellStyle name="Normal 64 2 2 8 3" xfId="21500" xr:uid="{00000000-0005-0000-0000-000080810000}"/>
    <cellStyle name="Normal 64 2 2 9" xfId="31721" xr:uid="{00000000-0005-0000-0000-000081810000}"/>
    <cellStyle name="Normal 64 2 3" xfId="1425" xr:uid="{00000000-0005-0000-0000-000082810000}"/>
    <cellStyle name="Normal 64 2 3 2" xfId="1846" xr:uid="{00000000-0005-0000-0000-000083810000}"/>
    <cellStyle name="Normal 64 2 3 2 2" xfId="2685" xr:uid="{00000000-0005-0000-0000-000084810000}"/>
    <cellStyle name="Normal 64 2 3 2 2 2" xfId="4375" xr:uid="{00000000-0005-0000-0000-000085810000}"/>
    <cellStyle name="Normal 64 2 3 2 2 2 2" xfId="14448" xr:uid="{00000000-0005-0000-0000-000086810000}"/>
    <cellStyle name="Normal 64 2 3 2 2 2 2 2" xfId="44779" xr:uid="{00000000-0005-0000-0000-000087810000}"/>
    <cellStyle name="Normal 64 2 3 2 2 2 2 3" xfId="29546" xr:uid="{00000000-0005-0000-0000-000088810000}"/>
    <cellStyle name="Normal 64 2 3 2 2 2 3" xfId="9428" xr:uid="{00000000-0005-0000-0000-000089810000}"/>
    <cellStyle name="Normal 64 2 3 2 2 2 3 2" xfId="39762" xr:uid="{00000000-0005-0000-0000-00008A810000}"/>
    <cellStyle name="Normal 64 2 3 2 2 2 3 3" xfId="24529" xr:uid="{00000000-0005-0000-0000-00008B810000}"/>
    <cellStyle name="Normal 64 2 3 2 2 2 4" xfId="34749" xr:uid="{00000000-0005-0000-0000-00008C810000}"/>
    <cellStyle name="Normal 64 2 3 2 2 2 5" xfId="19516" xr:uid="{00000000-0005-0000-0000-00008D810000}"/>
    <cellStyle name="Normal 64 2 3 2 2 3" xfId="6067" xr:uid="{00000000-0005-0000-0000-00008E810000}"/>
    <cellStyle name="Normal 64 2 3 2 2 3 2" xfId="16119" xr:uid="{00000000-0005-0000-0000-00008F810000}"/>
    <cellStyle name="Normal 64 2 3 2 2 3 2 2" xfId="46450" xr:uid="{00000000-0005-0000-0000-000090810000}"/>
    <cellStyle name="Normal 64 2 3 2 2 3 2 3" xfId="31217" xr:uid="{00000000-0005-0000-0000-000091810000}"/>
    <cellStyle name="Normal 64 2 3 2 2 3 3" xfId="11099" xr:uid="{00000000-0005-0000-0000-000092810000}"/>
    <cellStyle name="Normal 64 2 3 2 2 3 3 2" xfId="41433" xr:uid="{00000000-0005-0000-0000-000093810000}"/>
    <cellStyle name="Normal 64 2 3 2 2 3 3 3" xfId="26200" xr:uid="{00000000-0005-0000-0000-000094810000}"/>
    <cellStyle name="Normal 64 2 3 2 2 3 4" xfId="36420" xr:uid="{00000000-0005-0000-0000-000095810000}"/>
    <cellStyle name="Normal 64 2 3 2 2 3 5" xfId="21187" xr:uid="{00000000-0005-0000-0000-000096810000}"/>
    <cellStyle name="Normal 64 2 3 2 2 4" xfId="12777" xr:uid="{00000000-0005-0000-0000-000097810000}"/>
    <cellStyle name="Normal 64 2 3 2 2 4 2" xfId="43108" xr:uid="{00000000-0005-0000-0000-000098810000}"/>
    <cellStyle name="Normal 64 2 3 2 2 4 3" xfId="27875" xr:uid="{00000000-0005-0000-0000-000099810000}"/>
    <cellStyle name="Normal 64 2 3 2 2 5" xfId="7756" xr:uid="{00000000-0005-0000-0000-00009A810000}"/>
    <cellStyle name="Normal 64 2 3 2 2 5 2" xfId="38091" xr:uid="{00000000-0005-0000-0000-00009B810000}"/>
    <cellStyle name="Normal 64 2 3 2 2 5 3" xfId="22858" xr:uid="{00000000-0005-0000-0000-00009C810000}"/>
    <cellStyle name="Normal 64 2 3 2 2 6" xfId="33079" xr:uid="{00000000-0005-0000-0000-00009D810000}"/>
    <cellStyle name="Normal 64 2 3 2 2 7" xfId="17845" xr:uid="{00000000-0005-0000-0000-00009E810000}"/>
    <cellStyle name="Normal 64 2 3 2 3" xfId="3538" xr:uid="{00000000-0005-0000-0000-00009F810000}"/>
    <cellStyle name="Normal 64 2 3 2 3 2" xfId="13612" xr:uid="{00000000-0005-0000-0000-0000A0810000}"/>
    <cellStyle name="Normal 64 2 3 2 3 2 2" xfId="43943" xr:uid="{00000000-0005-0000-0000-0000A1810000}"/>
    <cellStyle name="Normal 64 2 3 2 3 2 3" xfId="28710" xr:uid="{00000000-0005-0000-0000-0000A2810000}"/>
    <cellStyle name="Normal 64 2 3 2 3 3" xfId="8592" xr:uid="{00000000-0005-0000-0000-0000A3810000}"/>
    <cellStyle name="Normal 64 2 3 2 3 3 2" xfId="38926" xr:uid="{00000000-0005-0000-0000-0000A4810000}"/>
    <cellStyle name="Normal 64 2 3 2 3 3 3" xfId="23693" xr:uid="{00000000-0005-0000-0000-0000A5810000}"/>
    <cellStyle name="Normal 64 2 3 2 3 4" xfId="33913" xr:uid="{00000000-0005-0000-0000-0000A6810000}"/>
    <cellStyle name="Normal 64 2 3 2 3 5" xfId="18680" xr:uid="{00000000-0005-0000-0000-0000A7810000}"/>
    <cellStyle name="Normal 64 2 3 2 4" xfId="5231" xr:uid="{00000000-0005-0000-0000-0000A8810000}"/>
    <cellStyle name="Normal 64 2 3 2 4 2" xfId="15283" xr:uid="{00000000-0005-0000-0000-0000A9810000}"/>
    <cellStyle name="Normal 64 2 3 2 4 2 2" xfId="45614" xr:uid="{00000000-0005-0000-0000-0000AA810000}"/>
    <cellStyle name="Normal 64 2 3 2 4 2 3" xfId="30381" xr:uid="{00000000-0005-0000-0000-0000AB810000}"/>
    <cellStyle name="Normal 64 2 3 2 4 3" xfId="10263" xr:uid="{00000000-0005-0000-0000-0000AC810000}"/>
    <cellStyle name="Normal 64 2 3 2 4 3 2" xfId="40597" xr:uid="{00000000-0005-0000-0000-0000AD810000}"/>
    <cellStyle name="Normal 64 2 3 2 4 3 3" xfId="25364" xr:uid="{00000000-0005-0000-0000-0000AE810000}"/>
    <cellStyle name="Normal 64 2 3 2 4 4" xfId="35584" xr:uid="{00000000-0005-0000-0000-0000AF810000}"/>
    <cellStyle name="Normal 64 2 3 2 4 5" xfId="20351" xr:uid="{00000000-0005-0000-0000-0000B0810000}"/>
    <cellStyle name="Normal 64 2 3 2 5" xfId="11941" xr:uid="{00000000-0005-0000-0000-0000B1810000}"/>
    <cellStyle name="Normal 64 2 3 2 5 2" xfId="42272" xr:uid="{00000000-0005-0000-0000-0000B2810000}"/>
    <cellStyle name="Normal 64 2 3 2 5 3" xfId="27039" xr:uid="{00000000-0005-0000-0000-0000B3810000}"/>
    <cellStyle name="Normal 64 2 3 2 6" xfId="6920" xr:uid="{00000000-0005-0000-0000-0000B4810000}"/>
    <cellStyle name="Normal 64 2 3 2 6 2" xfId="37255" xr:uid="{00000000-0005-0000-0000-0000B5810000}"/>
    <cellStyle name="Normal 64 2 3 2 6 3" xfId="22022" xr:uid="{00000000-0005-0000-0000-0000B6810000}"/>
    <cellStyle name="Normal 64 2 3 2 7" xfId="32243" xr:uid="{00000000-0005-0000-0000-0000B7810000}"/>
    <cellStyle name="Normal 64 2 3 2 8" xfId="17009" xr:uid="{00000000-0005-0000-0000-0000B8810000}"/>
    <cellStyle name="Normal 64 2 3 3" xfId="2267" xr:uid="{00000000-0005-0000-0000-0000B9810000}"/>
    <cellStyle name="Normal 64 2 3 3 2" xfId="3957" xr:uid="{00000000-0005-0000-0000-0000BA810000}"/>
    <cellStyle name="Normal 64 2 3 3 2 2" xfId="14030" xr:uid="{00000000-0005-0000-0000-0000BB810000}"/>
    <cellStyle name="Normal 64 2 3 3 2 2 2" xfId="44361" xr:uid="{00000000-0005-0000-0000-0000BC810000}"/>
    <cellStyle name="Normal 64 2 3 3 2 2 3" xfId="29128" xr:uid="{00000000-0005-0000-0000-0000BD810000}"/>
    <cellStyle name="Normal 64 2 3 3 2 3" xfId="9010" xr:uid="{00000000-0005-0000-0000-0000BE810000}"/>
    <cellStyle name="Normal 64 2 3 3 2 3 2" xfId="39344" xr:uid="{00000000-0005-0000-0000-0000BF810000}"/>
    <cellStyle name="Normal 64 2 3 3 2 3 3" xfId="24111" xr:uid="{00000000-0005-0000-0000-0000C0810000}"/>
    <cellStyle name="Normal 64 2 3 3 2 4" xfId="34331" xr:uid="{00000000-0005-0000-0000-0000C1810000}"/>
    <cellStyle name="Normal 64 2 3 3 2 5" xfId="19098" xr:uid="{00000000-0005-0000-0000-0000C2810000}"/>
    <cellStyle name="Normal 64 2 3 3 3" xfId="5649" xr:uid="{00000000-0005-0000-0000-0000C3810000}"/>
    <cellStyle name="Normal 64 2 3 3 3 2" xfId="15701" xr:uid="{00000000-0005-0000-0000-0000C4810000}"/>
    <cellStyle name="Normal 64 2 3 3 3 2 2" xfId="46032" xr:uid="{00000000-0005-0000-0000-0000C5810000}"/>
    <cellStyle name="Normal 64 2 3 3 3 2 3" xfId="30799" xr:uid="{00000000-0005-0000-0000-0000C6810000}"/>
    <cellStyle name="Normal 64 2 3 3 3 3" xfId="10681" xr:uid="{00000000-0005-0000-0000-0000C7810000}"/>
    <cellStyle name="Normal 64 2 3 3 3 3 2" xfId="41015" xr:uid="{00000000-0005-0000-0000-0000C8810000}"/>
    <cellStyle name="Normal 64 2 3 3 3 3 3" xfId="25782" xr:uid="{00000000-0005-0000-0000-0000C9810000}"/>
    <cellStyle name="Normal 64 2 3 3 3 4" xfId="36002" xr:uid="{00000000-0005-0000-0000-0000CA810000}"/>
    <cellStyle name="Normal 64 2 3 3 3 5" xfId="20769" xr:uid="{00000000-0005-0000-0000-0000CB810000}"/>
    <cellStyle name="Normal 64 2 3 3 4" xfId="12359" xr:uid="{00000000-0005-0000-0000-0000CC810000}"/>
    <cellStyle name="Normal 64 2 3 3 4 2" xfId="42690" xr:uid="{00000000-0005-0000-0000-0000CD810000}"/>
    <cellStyle name="Normal 64 2 3 3 4 3" xfId="27457" xr:uid="{00000000-0005-0000-0000-0000CE810000}"/>
    <cellStyle name="Normal 64 2 3 3 5" xfId="7338" xr:uid="{00000000-0005-0000-0000-0000CF810000}"/>
    <cellStyle name="Normal 64 2 3 3 5 2" xfId="37673" xr:uid="{00000000-0005-0000-0000-0000D0810000}"/>
    <cellStyle name="Normal 64 2 3 3 5 3" xfId="22440" xr:uid="{00000000-0005-0000-0000-0000D1810000}"/>
    <cellStyle name="Normal 64 2 3 3 6" xfId="32661" xr:uid="{00000000-0005-0000-0000-0000D2810000}"/>
    <cellStyle name="Normal 64 2 3 3 7" xfId="17427" xr:uid="{00000000-0005-0000-0000-0000D3810000}"/>
    <cellStyle name="Normal 64 2 3 4" xfId="3120" xr:uid="{00000000-0005-0000-0000-0000D4810000}"/>
    <cellStyle name="Normal 64 2 3 4 2" xfId="13194" xr:uid="{00000000-0005-0000-0000-0000D5810000}"/>
    <cellStyle name="Normal 64 2 3 4 2 2" xfId="43525" xr:uid="{00000000-0005-0000-0000-0000D6810000}"/>
    <cellStyle name="Normal 64 2 3 4 2 3" xfId="28292" xr:uid="{00000000-0005-0000-0000-0000D7810000}"/>
    <cellStyle name="Normal 64 2 3 4 3" xfId="8174" xr:uid="{00000000-0005-0000-0000-0000D8810000}"/>
    <cellStyle name="Normal 64 2 3 4 3 2" xfId="38508" xr:uid="{00000000-0005-0000-0000-0000D9810000}"/>
    <cellStyle name="Normal 64 2 3 4 3 3" xfId="23275" xr:uid="{00000000-0005-0000-0000-0000DA810000}"/>
    <cellStyle name="Normal 64 2 3 4 4" xfId="33495" xr:uid="{00000000-0005-0000-0000-0000DB810000}"/>
    <cellStyle name="Normal 64 2 3 4 5" xfId="18262" xr:uid="{00000000-0005-0000-0000-0000DC810000}"/>
    <cellStyle name="Normal 64 2 3 5" xfId="4813" xr:uid="{00000000-0005-0000-0000-0000DD810000}"/>
    <cellStyle name="Normal 64 2 3 5 2" xfId="14865" xr:uid="{00000000-0005-0000-0000-0000DE810000}"/>
    <cellStyle name="Normal 64 2 3 5 2 2" xfId="45196" xr:uid="{00000000-0005-0000-0000-0000DF810000}"/>
    <cellStyle name="Normal 64 2 3 5 2 3" xfId="29963" xr:uid="{00000000-0005-0000-0000-0000E0810000}"/>
    <cellStyle name="Normal 64 2 3 5 3" xfId="9845" xr:uid="{00000000-0005-0000-0000-0000E1810000}"/>
    <cellStyle name="Normal 64 2 3 5 3 2" xfId="40179" xr:uid="{00000000-0005-0000-0000-0000E2810000}"/>
    <cellStyle name="Normal 64 2 3 5 3 3" xfId="24946" xr:uid="{00000000-0005-0000-0000-0000E3810000}"/>
    <cellStyle name="Normal 64 2 3 5 4" xfId="35166" xr:uid="{00000000-0005-0000-0000-0000E4810000}"/>
    <cellStyle name="Normal 64 2 3 5 5" xfId="19933" xr:uid="{00000000-0005-0000-0000-0000E5810000}"/>
    <cellStyle name="Normal 64 2 3 6" xfId="11523" xr:uid="{00000000-0005-0000-0000-0000E6810000}"/>
    <cellStyle name="Normal 64 2 3 6 2" xfId="41854" xr:uid="{00000000-0005-0000-0000-0000E7810000}"/>
    <cellStyle name="Normal 64 2 3 6 3" xfId="26621" xr:uid="{00000000-0005-0000-0000-0000E8810000}"/>
    <cellStyle name="Normal 64 2 3 7" xfId="6502" xr:uid="{00000000-0005-0000-0000-0000E9810000}"/>
    <cellStyle name="Normal 64 2 3 7 2" xfId="36837" xr:uid="{00000000-0005-0000-0000-0000EA810000}"/>
    <cellStyle name="Normal 64 2 3 7 3" xfId="21604" xr:uid="{00000000-0005-0000-0000-0000EB810000}"/>
    <cellStyle name="Normal 64 2 3 8" xfId="31825" xr:uid="{00000000-0005-0000-0000-0000EC810000}"/>
    <cellStyle name="Normal 64 2 3 9" xfId="16591" xr:uid="{00000000-0005-0000-0000-0000ED810000}"/>
    <cellStyle name="Normal 64 2 4" xfId="1638" xr:uid="{00000000-0005-0000-0000-0000EE810000}"/>
    <cellStyle name="Normal 64 2 4 2" xfId="2477" xr:uid="{00000000-0005-0000-0000-0000EF810000}"/>
    <cellStyle name="Normal 64 2 4 2 2" xfId="4167" xr:uid="{00000000-0005-0000-0000-0000F0810000}"/>
    <cellStyle name="Normal 64 2 4 2 2 2" xfId="14240" xr:uid="{00000000-0005-0000-0000-0000F1810000}"/>
    <cellStyle name="Normal 64 2 4 2 2 2 2" xfId="44571" xr:uid="{00000000-0005-0000-0000-0000F2810000}"/>
    <cellStyle name="Normal 64 2 4 2 2 2 3" xfId="29338" xr:uid="{00000000-0005-0000-0000-0000F3810000}"/>
    <cellStyle name="Normal 64 2 4 2 2 3" xfId="9220" xr:uid="{00000000-0005-0000-0000-0000F4810000}"/>
    <cellStyle name="Normal 64 2 4 2 2 3 2" xfId="39554" xr:uid="{00000000-0005-0000-0000-0000F5810000}"/>
    <cellStyle name="Normal 64 2 4 2 2 3 3" xfId="24321" xr:uid="{00000000-0005-0000-0000-0000F6810000}"/>
    <cellStyle name="Normal 64 2 4 2 2 4" xfId="34541" xr:uid="{00000000-0005-0000-0000-0000F7810000}"/>
    <cellStyle name="Normal 64 2 4 2 2 5" xfId="19308" xr:uid="{00000000-0005-0000-0000-0000F8810000}"/>
    <cellStyle name="Normal 64 2 4 2 3" xfId="5859" xr:uid="{00000000-0005-0000-0000-0000F9810000}"/>
    <cellStyle name="Normal 64 2 4 2 3 2" xfId="15911" xr:uid="{00000000-0005-0000-0000-0000FA810000}"/>
    <cellStyle name="Normal 64 2 4 2 3 2 2" xfId="46242" xr:uid="{00000000-0005-0000-0000-0000FB810000}"/>
    <cellStyle name="Normal 64 2 4 2 3 2 3" xfId="31009" xr:uid="{00000000-0005-0000-0000-0000FC810000}"/>
    <cellStyle name="Normal 64 2 4 2 3 3" xfId="10891" xr:uid="{00000000-0005-0000-0000-0000FD810000}"/>
    <cellStyle name="Normal 64 2 4 2 3 3 2" xfId="41225" xr:uid="{00000000-0005-0000-0000-0000FE810000}"/>
    <cellStyle name="Normal 64 2 4 2 3 3 3" xfId="25992" xr:uid="{00000000-0005-0000-0000-0000FF810000}"/>
    <cellStyle name="Normal 64 2 4 2 3 4" xfId="36212" xr:uid="{00000000-0005-0000-0000-000000820000}"/>
    <cellStyle name="Normal 64 2 4 2 3 5" xfId="20979" xr:uid="{00000000-0005-0000-0000-000001820000}"/>
    <cellStyle name="Normal 64 2 4 2 4" xfId="12569" xr:uid="{00000000-0005-0000-0000-000002820000}"/>
    <cellStyle name="Normal 64 2 4 2 4 2" xfId="42900" xr:uid="{00000000-0005-0000-0000-000003820000}"/>
    <cellStyle name="Normal 64 2 4 2 4 3" xfId="27667" xr:uid="{00000000-0005-0000-0000-000004820000}"/>
    <cellStyle name="Normal 64 2 4 2 5" xfId="7548" xr:uid="{00000000-0005-0000-0000-000005820000}"/>
    <cellStyle name="Normal 64 2 4 2 5 2" xfId="37883" xr:uid="{00000000-0005-0000-0000-000006820000}"/>
    <cellStyle name="Normal 64 2 4 2 5 3" xfId="22650" xr:uid="{00000000-0005-0000-0000-000007820000}"/>
    <cellStyle name="Normal 64 2 4 2 6" xfId="32871" xr:uid="{00000000-0005-0000-0000-000008820000}"/>
    <cellStyle name="Normal 64 2 4 2 7" xfId="17637" xr:uid="{00000000-0005-0000-0000-000009820000}"/>
    <cellStyle name="Normal 64 2 4 3" xfId="3330" xr:uid="{00000000-0005-0000-0000-00000A820000}"/>
    <cellStyle name="Normal 64 2 4 3 2" xfId="13404" xr:uid="{00000000-0005-0000-0000-00000B820000}"/>
    <cellStyle name="Normal 64 2 4 3 2 2" xfId="43735" xr:uid="{00000000-0005-0000-0000-00000C820000}"/>
    <cellStyle name="Normal 64 2 4 3 2 3" xfId="28502" xr:uid="{00000000-0005-0000-0000-00000D820000}"/>
    <cellStyle name="Normal 64 2 4 3 3" xfId="8384" xr:uid="{00000000-0005-0000-0000-00000E820000}"/>
    <cellStyle name="Normal 64 2 4 3 3 2" xfId="38718" xr:uid="{00000000-0005-0000-0000-00000F820000}"/>
    <cellStyle name="Normal 64 2 4 3 3 3" xfId="23485" xr:uid="{00000000-0005-0000-0000-000010820000}"/>
    <cellStyle name="Normal 64 2 4 3 4" xfId="33705" xr:uid="{00000000-0005-0000-0000-000011820000}"/>
    <cellStyle name="Normal 64 2 4 3 5" xfId="18472" xr:uid="{00000000-0005-0000-0000-000012820000}"/>
    <cellStyle name="Normal 64 2 4 4" xfId="5023" xr:uid="{00000000-0005-0000-0000-000013820000}"/>
    <cellStyle name="Normal 64 2 4 4 2" xfId="15075" xr:uid="{00000000-0005-0000-0000-000014820000}"/>
    <cellStyle name="Normal 64 2 4 4 2 2" xfId="45406" xr:uid="{00000000-0005-0000-0000-000015820000}"/>
    <cellStyle name="Normal 64 2 4 4 2 3" xfId="30173" xr:uid="{00000000-0005-0000-0000-000016820000}"/>
    <cellStyle name="Normal 64 2 4 4 3" xfId="10055" xr:uid="{00000000-0005-0000-0000-000017820000}"/>
    <cellStyle name="Normal 64 2 4 4 3 2" xfId="40389" xr:uid="{00000000-0005-0000-0000-000018820000}"/>
    <cellStyle name="Normal 64 2 4 4 3 3" xfId="25156" xr:uid="{00000000-0005-0000-0000-000019820000}"/>
    <cellStyle name="Normal 64 2 4 4 4" xfId="35376" xr:uid="{00000000-0005-0000-0000-00001A820000}"/>
    <cellStyle name="Normal 64 2 4 4 5" xfId="20143" xr:uid="{00000000-0005-0000-0000-00001B820000}"/>
    <cellStyle name="Normal 64 2 4 5" xfId="11733" xr:uid="{00000000-0005-0000-0000-00001C820000}"/>
    <cellStyle name="Normal 64 2 4 5 2" xfId="42064" xr:uid="{00000000-0005-0000-0000-00001D820000}"/>
    <cellStyle name="Normal 64 2 4 5 3" xfId="26831" xr:uid="{00000000-0005-0000-0000-00001E820000}"/>
    <cellStyle name="Normal 64 2 4 6" xfId="6712" xr:uid="{00000000-0005-0000-0000-00001F820000}"/>
    <cellStyle name="Normal 64 2 4 6 2" xfId="37047" xr:uid="{00000000-0005-0000-0000-000020820000}"/>
    <cellStyle name="Normal 64 2 4 6 3" xfId="21814" xr:uid="{00000000-0005-0000-0000-000021820000}"/>
    <cellStyle name="Normal 64 2 4 7" xfId="32035" xr:uid="{00000000-0005-0000-0000-000022820000}"/>
    <cellStyle name="Normal 64 2 4 8" xfId="16801" xr:uid="{00000000-0005-0000-0000-000023820000}"/>
    <cellStyle name="Normal 64 2 5" xfId="2059" xr:uid="{00000000-0005-0000-0000-000024820000}"/>
    <cellStyle name="Normal 64 2 5 2" xfId="3749" xr:uid="{00000000-0005-0000-0000-000025820000}"/>
    <cellStyle name="Normal 64 2 5 2 2" xfId="13822" xr:uid="{00000000-0005-0000-0000-000026820000}"/>
    <cellStyle name="Normal 64 2 5 2 2 2" xfId="44153" xr:uid="{00000000-0005-0000-0000-000027820000}"/>
    <cellStyle name="Normal 64 2 5 2 2 3" xfId="28920" xr:uid="{00000000-0005-0000-0000-000028820000}"/>
    <cellStyle name="Normal 64 2 5 2 3" xfId="8802" xr:uid="{00000000-0005-0000-0000-000029820000}"/>
    <cellStyle name="Normal 64 2 5 2 3 2" xfId="39136" xr:uid="{00000000-0005-0000-0000-00002A820000}"/>
    <cellStyle name="Normal 64 2 5 2 3 3" xfId="23903" xr:uid="{00000000-0005-0000-0000-00002B820000}"/>
    <cellStyle name="Normal 64 2 5 2 4" xfId="34123" xr:uid="{00000000-0005-0000-0000-00002C820000}"/>
    <cellStyle name="Normal 64 2 5 2 5" xfId="18890" xr:uid="{00000000-0005-0000-0000-00002D820000}"/>
    <cellStyle name="Normal 64 2 5 3" xfId="5441" xr:uid="{00000000-0005-0000-0000-00002E820000}"/>
    <cellStyle name="Normal 64 2 5 3 2" xfId="15493" xr:uid="{00000000-0005-0000-0000-00002F820000}"/>
    <cellStyle name="Normal 64 2 5 3 2 2" xfId="45824" xr:uid="{00000000-0005-0000-0000-000030820000}"/>
    <cellStyle name="Normal 64 2 5 3 2 3" xfId="30591" xr:uid="{00000000-0005-0000-0000-000031820000}"/>
    <cellStyle name="Normal 64 2 5 3 3" xfId="10473" xr:uid="{00000000-0005-0000-0000-000032820000}"/>
    <cellStyle name="Normal 64 2 5 3 3 2" xfId="40807" xr:uid="{00000000-0005-0000-0000-000033820000}"/>
    <cellStyle name="Normal 64 2 5 3 3 3" xfId="25574" xr:uid="{00000000-0005-0000-0000-000034820000}"/>
    <cellStyle name="Normal 64 2 5 3 4" xfId="35794" xr:uid="{00000000-0005-0000-0000-000035820000}"/>
    <cellStyle name="Normal 64 2 5 3 5" xfId="20561" xr:uid="{00000000-0005-0000-0000-000036820000}"/>
    <cellStyle name="Normal 64 2 5 4" xfId="12151" xr:uid="{00000000-0005-0000-0000-000037820000}"/>
    <cellStyle name="Normal 64 2 5 4 2" xfId="42482" xr:uid="{00000000-0005-0000-0000-000038820000}"/>
    <cellStyle name="Normal 64 2 5 4 3" xfId="27249" xr:uid="{00000000-0005-0000-0000-000039820000}"/>
    <cellStyle name="Normal 64 2 5 5" xfId="7130" xr:uid="{00000000-0005-0000-0000-00003A820000}"/>
    <cellStyle name="Normal 64 2 5 5 2" xfId="37465" xr:uid="{00000000-0005-0000-0000-00003B820000}"/>
    <cellStyle name="Normal 64 2 5 5 3" xfId="22232" xr:uid="{00000000-0005-0000-0000-00003C820000}"/>
    <cellStyle name="Normal 64 2 5 6" xfId="32453" xr:uid="{00000000-0005-0000-0000-00003D820000}"/>
    <cellStyle name="Normal 64 2 5 7" xfId="17219" xr:uid="{00000000-0005-0000-0000-00003E820000}"/>
    <cellStyle name="Normal 64 2 6" xfId="2912" xr:uid="{00000000-0005-0000-0000-00003F820000}"/>
    <cellStyle name="Normal 64 2 6 2" xfId="12986" xr:uid="{00000000-0005-0000-0000-000040820000}"/>
    <cellStyle name="Normal 64 2 6 2 2" xfId="43317" xr:uid="{00000000-0005-0000-0000-000041820000}"/>
    <cellStyle name="Normal 64 2 6 2 3" xfId="28084" xr:uid="{00000000-0005-0000-0000-000042820000}"/>
    <cellStyle name="Normal 64 2 6 3" xfId="7966" xr:uid="{00000000-0005-0000-0000-000043820000}"/>
    <cellStyle name="Normal 64 2 6 3 2" xfId="38300" xr:uid="{00000000-0005-0000-0000-000044820000}"/>
    <cellStyle name="Normal 64 2 6 3 3" xfId="23067" xr:uid="{00000000-0005-0000-0000-000045820000}"/>
    <cellStyle name="Normal 64 2 6 4" xfId="33287" xr:uid="{00000000-0005-0000-0000-000046820000}"/>
    <cellStyle name="Normal 64 2 6 5" xfId="18054" xr:uid="{00000000-0005-0000-0000-000047820000}"/>
    <cellStyle name="Normal 64 2 7" xfId="4605" xr:uid="{00000000-0005-0000-0000-000048820000}"/>
    <cellStyle name="Normal 64 2 7 2" xfId="14657" xr:uid="{00000000-0005-0000-0000-000049820000}"/>
    <cellStyle name="Normal 64 2 7 2 2" xfId="44988" xr:uid="{00000000-0005-0000-0000-00004A820000}"/>
    <cellStyle name="Normal 64 2 7 2 3" xfId="29755" xr:uid="{00000000-0005-0000-0000-00004B820000}"/>
    <cellStyle name="Normal 64 2 7 3" xfId="9637" xr:uid="{00000000-0005-0000-0000-00004C820000}"/>
    <cellStyle name="Normal 64 2 7 3 2" xfId="39971" xr:uid="{00000000-0005-0000-0000-00004D820000}"/>
    <cellStyle name="Normal 64 2 7 3 3" xfId="24738" xr:uid="{00000000-0005-0000-0000-00004E820000}"/>
    <cellStyle name="Normal 64 2 7 4" xfId="34958" xr:uid="{00000000-0005-0000-0000-00004F820000}"/>
    <cellStyle name="Normal 64 2 7 5" xfId="19725" xr:uid="{00000000-0005-0000-0000-000050820000}"/>
    <cellStyle name="Normal 64 2 8" xfId="11315" xr:uid="{00000000-0005-0000-0000-000051820000}"/>
    <cellStyle name="Normal 64 2 8 2" xfId="41646" xr:uid="{00000000-0005-0000-0000-000052820000}"/>
    <cellStyle name="Normal 64 2 8 3" xfId="26413" xr:uid="{00000000-0005-0000-0000-000053820000}"/>
    <cellStyle name="Normal 64 2 9" xfId="6294" xr:uid="{00000000-0005-0000-0000-000054820000}"/>
    <cellStyle name="Normal 64 2 9 2" xfId="36629" xr:uid="{00000000-0005-0000-0000-000055820000}"/>
    <cellStyle name="Normal 64 2 9 3" xfId="21396" xr:uid="{00000000-0005-0000-0000-000056820000}"/>
    <cellStyle name="Normal 64 3" xfId="1258" xr:uid="{00000000-0005-0000-0000-000057820000}"/>
    <cellStyle name="Normal 64 3 10" xfId="16435" xr:uid="{00000000-0005-0000-0000-000058820000}"/>
    <cellStyle name="Normal 64 3 2" xfId="1477" xr:uid="{00000000-0005-0000-0000-000059820000}"/>
    <cellStyle name="Normal 64 3 2 2" xfId="1898" xr:uid="{00000000-0005-0000-0000-00005A820000}"/>
    <cellStyle name="Normal 64 3 2 2 2" xfId="2737" xr:uid="{00000000-0005-0000-0000-00005B820000}"/>
    <cellStyle name="Normal 64 3 2 2 2 2" xfId="4427" xr:uid="{00000000-0005-0000-0000-00005C820000}"/>
    <cellStyle name="Normal 64 3 2 2 2 2 2" xfId="14500" xr:uid="{00000000-0005-0000-0000-00005D820000}"/>
    <cellStyle name="Normal 64 3 2 2 2 2 2 2" xfId="44831" xr:uid="{00000000-0005-0000-0000-00005E820000}"/>
    <cellStyle name="Normal 64 3 2 2 2 2 2 3" xfId="29598" xr:uid="{00000000-0005-0000-0000-00005F820000}"/>
    <cellStyle name="Normal 64 3 2 2 2 2 3" xfId="9480" xr:uid="{00000000-0005-0000-0000-000060820000}"/>
    <cellStyle name="Normal 64 3 2 2 2 2 3 2" xfId="39814" xr:uid="{00000000-0005-0000-0000-000061820000}"/>
    <cellStyle name="Normal 64 3 2 2 2 2 3 3" xfId="24581" xr:uid="{00000000-0005-0000-0000-000062820000}"/>
    <cellStyle name="Normal 64 3 2 2 2 2 4" xfId="34801" xr:uid="{00000000-0005-0000-0000-000063820000}"/>
    <cellStyle name="Normal 64 3 2 2 2 2 5" xfId="19568" xr:uid="{00000000-0005-0000-0000-000064820000}"/>
    <cellStyle name="Normal 64 3 2 2 2 3" xfId="6119" xr:uid="{00000000-0005-0000-0000-000065820000}"/>
    <cellStyle name="Normal 64 3 2 2 2 3 2" xfId="16171" xr:uid="{00000000-0005-0000-0000-000066820000}"/>
    <cellStyle name="Normal 64 3 2 2 2 3 2 2" xfId="46502" xr:uid="{00000000-0005-0000-0000-000067820000}"/>
    <cellStyle name="Normal 64 3 2 2 2 3 2 3" xfId="31269" xr:uid="{00000000-0005-0000-0000-000068820000}"/>
    <cellStyle name="Normal 64 3 2 2 2 3 3" xfId="11151" xr:uid="{00000000-0005-0000-0000-000069820000}"/>
    <cellStyle name="Normal 64 3 2 2 2 3 3 2" xfId="41485" xr:uid="{00000000-0005-0000-0000-00006A820000}"/>
    <cellStyle name="Normal 64 3 2 2 2 3 3 3" xfId="26252" xr:uid="{00000000-0005-0000-0000-00006B820000}"/>
    <cellStyle name="Normal 64 3 2 2 2 3 4" xfId="36472" xr:uid="{00000000-0005-0000-0000-00006C820000}"/>
    <cellStyle name="Normal 64 3 2 2 2 3 5" xfId="21239" xr:uid="{00000000-0005-0000-0000-00006D820000}"/>
    <cellStyle name="Normal 64 3 2 2 2 4" xfId="12829" xr:uid="{00000000-0005-0000-0000-00006E820000}"/>
    <cellStyle name="Normal 64 3 2 2 2 4 2" xfId="43160" xr:uid="{00000000-0005-0000-0000-00006F820000}"/>
    <cellStyle name="Normal 64 3 2 2 2 4 3" xfId="27927" xr:uid="{00000000-0005-0000-0000-000070820000}"/>
    <cellStyle name="Normal 64 3 2 2 2 5" xfId="7808" xr:uid="{00000000-0005-0000-0000-000071820000}"/>
    <cellStyle name="Normal 64 3 2 2 2 5 2" xfId="38143" xr:uid="{00000000-0005-0000-0000-000072820000}"/>
    <cellStyle name="Normal 64 3 2 2 2 5 3" xfId="22910" xr:uid="{00000000-0005-0000-0000-000073820000}"/>
    <cellStyle name="Normal 64 3 2 2 2 6" xfId="33131" xr:uid="{00000000-0005-0000-0000-000074820000}"/>
    <cellStyle name="Normal 64 3 2 2 2 7" xfId="17897" xr:uid="{00000000-0005-0000-0000-000075820000}"/>
    <cellStyle name="Normal 64 3 2 2 3" xfId="3590" xr:uid="{00000000-0005-0000-0000-000076820000}"/>
    <cellStyle name="Normal 64 3 2 2 3 2" xfId="13664" xr:uid="{00000000-0005-0000-0000-000077820000}"/>
    <cellStyle name="Normal 64 3 2 2 3 2 2" xfId="43995" xr:uid="{00000000-0005-0000-0000-000078820000}"/>
    <cellStyle name="Normal 64 3 2 2 3 2 3" xfId="28762" xr:uid="{00000000-0005-0000-0000-000079820000}"/>
    <cellStyle name="Normal 64 3 2 2 3 3" xfId="8644" xr:uid="{00000000-0005-0000-0000-00007A820000}"/>
    <cellStyle name="Normal 64 3 2 2 3 3 2" xfId="38978" xr:uid="{00000000-0005-0000-0000-00007B820000}"/>
    <cellStyle name="Normal 64 3 2 2 3 3 3" xfId="23745" xr:uid="{00000000-0005-0000-0000-00007C820000}"/>
    <cellStyle name="Normal 64 3 2 2 3 4" xfId="33965" xr:uid="{00000000-0005-0000-0000-00007D820000}"/>
    <cellStyle name="Normal 64 3 2 2 3 5" xfId="18732" xr:uid="{00000000-0005-0000-0000-00007E820000}"/>
    <cellStyle name="Normal 64 3 2 2 4" xfId="5283" xr:uid="{00000000-0005-0000-0000-00007F820000}"/>
    <cellStyle name="Normal 64 3 2 2 4 2" xfId="15335" xr:uid="{00000000-0005-0000-0000-000080820000}"/>
    <cellStyle name="Normal 64 3 2 2 4 2 2" xfId="45666" xr:uid="{00000000-0005-0000-0000-000081820000}"/>
    <cellStyle name="Normal 64 3 2 2 4 2 3" xfId="30433" xr:uid="{00000000-0005-0000-0000-000082820000}"/>
    <cellStyle name="Normal 64 3 2 2 4 3" xfId="10315" xr:uid="{00000000-0005-0000-0000-000083820000}"/>
    <cellStyle name="Normal 64 3 2 2 4 3 2" xfId="40649" xr:uid="{00000000-0005-0000-0000-000084820000}"/>
    <cellStyle name="Normal 64 3 2 2 4 3 3" xfId="25416" xr:uid="{00000000-0005-0000-0000-000085820000}"/>
    <cellStyle name="Normal 64 3 2 2 4 4" xfId="35636" xr:uid="{00000000-0005-0000-0000-000086820000}"/>
    <cellStyle name="Normal 64 3 2 2 4 5" xfId="20403" xr:uid="{00000000-0005-0000-0000-000087820000}"/>
    <cellStyle name="Normal 64 3 2 2 5" xfId="11993" xr:uid="{00000000-0005-0000-0000-000088820000}"/>
    <cellStyle name="Normal 64 3 2 2 5 2" xfId="42324" xr:uid="{00000000-0005-0000-0000-000089820000}"/>
    <cellStyle name="Normal 64 3 2 2 5 3" xfId="27091" xr:uid="{00000000-0005-0000-0000-00008A820000}"/>
    <cellStyle name="Normal 64 3 2 2 6" xfId="6972" xr:uid="{00000000-0005-0000-0000-00008B820000}"/>
    <cellStyle name="Normal 64 3 2 2 6 2" xfId="37307" xr:uid="{00000000-0005-0000-0000-00008C820000}"/>
    <cellStyle name="Normal 64 3 2 2 6 3" xfId="22074" xr:uid="{00000000-0005-0000-0000-00008D820000}"/>
    <cellStyle name="Normal 64 3 2 2 7" xfId="32295" xr:uid="{00000000-0005-0000-0000-00008E820000}"/>
    <cellStyle name="Normal 64 3 2 2 8" xfId="17061" xr:uid="{00000000-0005-0000-0000-00008F820000}"/>
    <cellStyle name="Normal 64 3 2 3" xfId="2319" xr:uid="{00000000-0005-0000-0000-000090820000}"/>
    <cellStyle name="Normal 64 3 2 3 2" xfId="4009" xr:uid="{00000000-0005-0000-0000-000091820000}"/>
    <cellStyle name="Normal 64 3 2 3 2 2" xfId="14082" xr:uid="{00000000-0005-0000-0000-000092820000}"/>
    <cellStyle name="Normal 64 3 2 3 2 2 2" xfId="44413" xr:uid="{00000000-0005-0000-0000-000093820000}"/>
    <cellStyle name="Normal 64 3 2 3 2 2 3" xfId="29180" xr:uid="{00000000-0005-0000-0000-000094820000}"/>
    <cellStyle name="Normal 64 3 2 3 2 3" xfId="9062" xr:uid="{00000000-0005-0000-0000-000095820000}"/>
    <cellStyle name="Normal 64 3 2 3 2 3 2" xfId="39396" xr:uid="{00000000-0005-0000-0000-000096820000}"/>
    <cellStyle name="Normal 64 3 2 3 2 3 3" xfId="24163" xr:uid="{00000000-0005-0000-0000-000097820000}"/>
    <cellStyle name="Normal 64 3 2 3 2 4" xfId="34383" xr:uid="{00000000-0005-0000-0000-000098820000}"/>
    <cellStyle name="Normal 64 3 2 3 2 5" xfId="19150" xr:uid="{00000000-0005-0000-0000-000099820000}"/>
    <cellStyle name="Normal 64 3 2 3 3" xfId="5701" xr:uid="{00000000-0005-0000-0000-00009A820000}"/>
    <cellStyle name="Normal 64 3 2 3 3 2" xfId="15753" xr:uid="{00000000-0005-0000-0000-00009B820000}"/>
    <cellStyle name="Normal 64 3 2 3 3 2 2" xfId="46084" xr:uid="{00000000-0005-0000-0000-00009C820000}"/>
    <cellStyle name="Normal 64 3 2 3 3 2 3" xfId="30851" xr:uid="{00000000-0005-0000-0000-00009D820000}"/>
    <cellStyle name="Normal 64 3 2 3 3 3" xfId="10733" xr:uid="{00000000-0005-0000-0000-00009E820000}"/>
    <cellStyle name="Normal 64 3 2 3 3 3 2" xfId="41067" xr:uid="{00000000-0005-0000-0000-00009F820000}"/>
    <cellStyle name="Normal 64 3 2 3 3 3 3" xfId="25834" xr:uid="{00000000-0005-0000-0000-0000A0820000}"/>
    <cellStyle name="Normal 64 3 2 3 3 4" xfId="36054" xr:uid="{00000000-0005-0000-0000-0000A1820000}"/>
    <cellStyle name="Normal 64 3 2 3 3 5" xfId="20821" xr:uid="{00000000-0005-0000-0000-0000A2820000}"/>
    <cellStyle name="Normal 64 3 2 3 4" xfId="12411" xr:uid="{00000000-0005-0000-0000-0000A3820000}"/>
    <cellStyle name="Normal 64 3 2 3 4 2" xfId="42742" xr:uid="{00000000-0005-0000-0000-0000A4820000}"/>
    <cellStyle name="Normal 64 3 2 3 4 3" xfId="27509" xr:uid="{00000000-0005-0000-0000-0000A5820000}"/>
    <cellStyle name="Normal 64 3 2 3 5" xfId="7390" xr:uid="{00000000-0005-0000-0000-0000A6820000}"/>
    <cellStyle name="Normal 64 3 2 3 5 2" xfId="37725" xr:uid="{00000000-0005-0000-0000-0000A7820000}"/>
    <cellStyle name="Normal 64 3 2 3 5 3" xfId="22492" xr:uid="{00000000-0005-0000-0000-0000A8820000}"/>
    <cellStyle name="Normal 64 3 2 3 6" xfId="32713" xr:uid="{00000000-0005-0000-0000-0000A9820000}"/>
    <cellStyle name="Normal 64 3 2 3 7" xfId="17479" xr:uid="{00000000-0005-0000-0000-0000AA820000}"/>
    <cellStyle name="Normal 64 3 2 4" xfId="3172" xr:uid="{00000000-0005-0000-0000-0000AB820000}"/>
    <cellStyle name="Normal 64 3 2 4 2" xfId="13246" xr:uid="{00000000-0005-0000-0000-0000AC820000}"/>
    <cellStyle name="Normal 64 3 2 4 2 2" xfId="43577" xr:uid="{00000000-0005-0000-0000-0000AD820000}"/>
    <cellStyle name="Normal 64 3 2 4 2 3" xfId="28344" xr:uid="{00000000-0005-0000-0000-0000AE820000}"/>
    <cellStyle name="Normal 64 3 2 4 3" xfId="8226" xr:uid="{00000000-0005-0000-0000-0000AF820000}"/>
    <cellStyle name="Normal 64 3 2 4 3 2" xfId="38560" xr:uid="{00000000-0005-0000-0000-0000B0820000}"/>
    <cellStyle name="Normal 64 3 2 4 3 3" xfId="23327" xr:uid="{00000000-0005-0000-0000-0000B1820000}"/>
    <cellStyle name="Normal 64 3 2 4 4" xfId="33547" xr:uid="{00000000-0005-0000-0000-0000B2820000}"/>
    <cellStyle name="Normal 64 3 2 4 5" xfId="18314" xr:uid="{00000000-0005-0000-0000-0000B3820000}"/>
    <cellStyle name="Normal 64 3 2 5" xfId="4865" xr:uid="{00000000-0005-0000-0000-0000B4820000}"/>
    <cellStyle name="Normal 64 3 2 5 2" xfId="14917" xr:uid="{00000000-0005-0000-0000-0000B5820000}"/>
    <cellStyle name="Normal 64 3 2 5 2 2" xfId="45248" xr:uid="{00000000-0005-0000-0000-0000B6820000}"/>
    <cellStyle name="Normal 64 3 2 5 2 3" xfId="30015" xr:uid="{00000000-0005-0000-0000-0000B7820000}"/>
    <cellStyle name="Normal 64 3 2 5 3" xfId="9897" xr:uid="{00000000-0005-0000-0000-0000B8820000}"/>
    <cellStyle name="Normal 64 3 2 5 3 2" xfId="40231" xr:uid="{00000000-0005-0000-0000-0000B9820000}"/>
    <cellStyle name="Normal 64 3 2 5 3 3" xfId="24998" xr:uid="{00000000-0005-0000-0000-0000BA820000}"/>
    <cellStyle name="Normal 64 3 2 5 4" xfId="35218" xr:uid="{00000000-0005-0000-0000-0000BB820000}"/>
    <cellStyle name="Normal 64 3 2 5 5" xfId="19985" xr:uid="{00000000-0005-0000-0000-0000BC820000}"/>
    <cellStyle name="Normal 64 3 2 6" xfId="11575" xr:uid="{00000000-0005-0000-0000-0000BD820000}"/>
    <cellStyle name="Normal 64 3 2 6 2" xfId="41906" xr:uid="{00000000-0005-0000-0000-0000BE820000}"/>
    <cellStyle name="Normal 64 3 2 6 3" xfId="26673" xr:uid="{00000000-0005-0000-0000-0000BF820000}"/>
    <cellStyle name="Normal 64 3 2 7" xfId="6554" xr:uid="{00000000-0005-0000-0000-0000C0820000}"/>
    <cellStyle name="Normal 64 3 2 7 2" xfId="36889" xr:uid="{00000000-0005-0000-0000-0000C1820000}"/>
    <cellStyle name="Normal 64 3 2 7 3" xfId="21656" xr:uid="{00000000-0005-0000-0000-0000C2820000}"/>
    <cellStyle name="Normal 64 3 2 8" xfId="31877" xr:uid="{00000000-0005-0000-0000-0000C3820000}"/>
    <cellStyle name="Normal 64 3 2 9" xfId="16643" xr:uid="{00000000-0005-0000-0000-0000C4820000}"/>
    <cellStyle name="Normal 64 3 3" xfId="1690" xr:uid="{00000000-0005-0000-0000-0000C5820000}"/>
    <cellStyle name="Normal 64 3 3 2" xfId="2529" xr:uid="{00000000-0005-0000-0000-0000C6820000}"/>
    <cellStyle name="Normal 64 3 3 2 2" xfId="4219" xr:uid="{00000000-0005-0000-0000-0000C7820000}"/>
    <cellStyle name="Normal 64 3 3 2 2 2" xfId="14292" xr:uid="{00000000-0005-0000-0000-0000C8820000}"/>
    <cellStyle name="Normal 64 3 3 2 2 2 2" xfId="44623" xr:uid="{00000000-0005-0000-0000-0000C9820000}"/>
    <cellStyle name="Normal 64 3 3 2 2 2 3" xfId="29390" xr:uid="{00000000-0005-0000-0000-0000CA820000}"/>
    <cellStyle name="Normal 64 3 3 2 2 3" xfId="9272" xr:uid="{00000000-0005-0000-0000-0000CB820000}"/>
    <cellStyle name="Normal 64 3 3 2 2 3 2" xfId="39606" xr:uid="{00000000-0005-0000-0000-0000CC820000}"/>
    <cellStyle name="Normal 64 3 3 2 2 3 3" xfId="24373" xr:uid="{00000000-0005-0000-0000-0000CD820000}"/>
    <cellStyle name="Normal 64 3 3 2 2 4" xfId="34593" xr:uid="{00000000-0005-0000-0000-0000CE820000}"/>
    <cellStyle name="Normal 64 3 3 2 2 5" xfId="19360" xr:uid="{00000000-0005-0000-0000-0000CF820000}"/>
    <cellStyle name="Normal 64 3 3 2 3" xfId="5911" xr:uid="{00000000-0005-0000-0000-0000D0820000}"/>
    <cellStyle name="Normal 64 3 3 2 3 2" xfId="15963" xr:uid="{00000000-0005-0000-0000-0000D1820000}"/>
    <cellStyle name="Normal 64 3 3 2 3 2 2" xfId="46294" xr:uid="{00000000-0005-0000-0000-0000D2820000}"/>
    <cellStyle name="Normal 64 3 3 2 3 2 3" xfId="31061" xr:uid="{00000000-0005-0000-0000-0000D3820000}"/>
    <cellStyle name="Normal 64 3 3 2 3 3" xfId="10943" xr:uid="{00000000-0005-0000-0000-0000D4820000}"/>
    <cellStyle name="Normal 64 3 3 2 3 3 2" xfId="41277" xr:uid="{00000000-0005-0000-0000-0000D5820000}"/>
    <cellStyle name="Normal 64 3 3 2 3 3 3" xfId="26044" xr:uid="{00000000-0005-0000-0000-0000D6820000}"/>
    <cellStyle name="Normal 64 3 3 2 3 4" xfId="36264" xr:uid="{00000000-0005-0000-0000-0000D7820000}"/>
    <cellStyle name="Normal 64 3 3 2 3 5" xfId="21031" xr:uid="{00000000-0005-0000-0000-0000D8820000}"/>
    <cellStyle name="Normal 64 3 3 2 4" xfId="12621" xr:uid="{00000000-0005-0000-0000-0000D9820000}"/>
    <cellStyle name="Normal 64 3 3 2 4 2" xfId="42952" xr:uid="{00000000-0005-0000-0000-0000DA820000}"/>
    <cellStyle name="Normal 64 3 3 2 4 3" xfId="27719" xr:uid="{00000000-0005-0000-0000-0000DB820000}"/>
    <cellStyle name="Normal 64 3 3 2 5" xfId="7600" xr:uid="{00000000-0005-0000-0000-0000DC820000}"/>
    <cellStyle name="Normal 64 3 3 2 5 2" xfId="37935" xr:uid="{00000000-0005-0000-0000-0000DD820000}"/>
    <cellStyle name="Normal 64 3 3 2 5 3" xfId="22702" xr:uid="{00000000-0005-0000-0000-0000DE820000}"/>
    <cellStyle name="Normal 64 3 3 2 6" xfId="32923" xr:uid="{00000000-0005-0000-0000-0000DF820000}"/>
    <cellStyle name="Normal 64 3 3 2 7" xfId="17689" xr:uid="{00000000-0005-0000-0000-0000E0820000}"/>
    <cellStyle name="Normal 64 3 3 3" xfId="3382" xr:uid="{00000000-0005-0000-0000-0000E1820000}"/>
    <cellStyle name="Normal 64 3 3 3 2" xfId="13456" xr:uid="{00000000-0005-0000-0000-0000E2820000}"/>
    <cellStyle name="Normal 64 3 3 3 2 2" xfId="43787" xr:uid="{00000000-0005-0000-0000-0000E3820000}"/>
    <cellStyle name="Normal 64 3 3 3 2 3" xfId="28554" xr:uid="{00000000-0005-0000-0000-0000E4820000}"/>
    <cellStyle name="Normal 64 3 3 3 3" xfId="8436" xr:uid="{00000000-0005-0000-0000-0000E5820000}"/>
    <cellStyle name="Normal 64 3 3 3 3 2" xfId="38770" xr:uid="{00000000-0005-0000-0000-0000E6820000}"/>
    <cellStyle name="Normal 64 3 3 3 3 3" xfId="23537" xr:uid="{00000000-0005-0000-0000-0000E7820000}"/>
    <cellStyle name="Normal 64 3 3 3 4" xfId="33757" xr:uid="{00000000-0005-0000-0000-0000E8820000}"/>
    <cellStyle name="Normal 64 3 3 3 5" xfId="18524" xr:uid="{00000000-0005-0000-0000-0000E9820000}"/>
    <cellStyle name="Normal 64 3 3 4" xfId="5075" xr:uid="{00000000-0005-0000-0000-0000EA820000}"/>
    <cellStyle name="Normal 64 3 3 4 2" xfId="15127" xr:uid="{00000000-0005-0000-0000-0000EB820000}"/>
    <cellStyle name="Normal 64 3 3 4 2 2" xfId="45458" xr:uid="{00000000-0005-0000-0000-0000EC820000}"/>
    <cellStyle name="Normal 64 3 3 4 2 3" xfId="30225" xr:uid="{00000000-0005-0000-0000-0000ED820000}"/>
    <cellStyle name="Normal 64 3 3 4 3" xfId="10107" xr:uid="{00000000-0005-0000-0000-0000EE820000}"/>
    <cellStyle name="Normal 64 3 3 4 3 2" xfId="40441" xr:uid="{00000000-0005-0000-0000-0000EF820000}"/>
    <cellStyle name="Normal 64 3 3 4 3 3" xfId="25208" xr:uid="{00000000-0005-0000-0000-0000F0820000}"/>
    <cellStyle name="Normal 64 3 3 4 4" xfId="35428" xr:uid="{00000000-0005-0000-0000-0000F1820000}"/>
    <cellStyle name="Normal 64 3 3 4 5" xfId="20195" xr:uid="{00000000-0005-0000-0000-0000F2820000}"/>
    <cellStyle name="Normal 64 3 3 5" xfId="11785" xr:uid="{00000000-0005-0000-0000-0000F3820000}"/>
    <cellStyle name="Normal 64 3 3 5 2" xfId="42116" xr:uid="{00000000-0005-0000-0000-0000F4820000}"/>
    <cellStyle name="Normal 64 3 3 5 3" xfId="26883" xr:uid="{00000000-0005-0000-0000-0000F5820000}"/>
    <cellStyle name="Normal 64 3 3 6" xfId="6764" xr:uid="{00000000-0005-0000-0000-0000F6820000}"/>
    <cellStyle name="Normal 64 3 3 6 2" xfId="37099" xr:uid="{00000000-0005-0000-0000-0000F7820000}"/>
    <cellStyle name="Normal 64 3 3 6 3" xfId="21866" xr:uid="{00000000-0005-0000-0000-0000F8820000}"/>
    <cellStyle name="Normal 64 3 3 7" xfId="32087" xr:uid="{00000000-0005-0000-0000-0000F9820000}"/>
    <cellStyle name="Normal 64 3 3 8" xfId="16853" xr:uid="{00000000-0005-0000-0000-0000FA820000}"/>
    <cellStyle name="Normal 64 3 4" xfId="2111" xr:uid="{00000000-0005-0000-0000-0000FB820000}"/>
    <cellStyle name="Normal 64 3 4 2" xfId="3801" xr:uid="{00000000-0005-0000-0000-0000FC820000}"/>
    <cellStyle name="Normal 64 3 4 2 2" xfId="13874" xr:uid="{00000000-0005-0000-0000-0000FD820000}"/>
    <cellStyle name="Normal 64 3 4 2 2 2" xfId="44205" xr:uid="{00000000-0005-0000-0000-0000FE820000}"/>
    <cellStyle name="Normal 64 3 4 2 2 3" xfId="28972" xr:uid="{00000000-0005-0000-0000-0000FF820000}"/>
    <cellStyle name="Normal 64 3 4 2 3" xfId="8854" xr:uid="{00000000-0005-0000-0000-000000830000}"/>
    <cellStyle name="Normal 64 3 4 2 3 2" xfId="39188" xr:uid="{00000000-0005-0000-0000-000001830000}"/>
    <cellStyle name="Normal 64 3 4 2 3 3" xfId="23955" xr:uid="{00000000-0005-0000-0000-000002830000}"/>
    <cellStyle name="Normal 64 3 4 2 4" xfId="34175" xr:uid="{00000000-0005-0000-0000-000003830000}"/>
    <cellStyle name="Normal 64 3 4 2 5" xfId="18942" xr:uid="{00000000-0005-0000-0000-000004830000}"/>
    <cellStyle name="Normal 64 3 4 3" xfId="5493" xr:uid="{00000000-0005-0000-0000-000005830000}"/>
    <cellStyle name="Normal 64 3 4 3 2" xfId="15545" xr:uid="{00000000-0005-0000-0000-000006830000}"/>
    <cellStyle name="Normal 64 3 4 3 2 2" xfId="45876" xr:uid="{00000000-0005-0000-0000-000007830000}"/>
    <cellStyle name="Normal 64 3 4 3 2 3" xfId="30643" xr:uid="{00000000-0005-0000-0000-000008830000}"/>
    <cellStyle name="Normal 64 3 4 3 3" xfId="10525" xr:uid="{00000000-0005-0000-0000-000009830000}"/>
    <cellStyle name="Normal 64 3 4 3 3 2" xfId="40859" xr:uid="{00000000-0005-0000-0000-00000A830000}"/>
    <cellStyle name="Normal 64 3 4 3 3 3" xfId="25626" xr:uid="{00000000-0005-0000-0000-00000B830000}"/>
    <cellStyle name="Normal 64 3 4 3 4" xfId="35846" xr:uid="{00000000-0005-0000-0000-00000C830000}"/>
    <cellStyle name="Normal 64 3 4 3 5" xfId="20613" xr:uid="{00000000-0005-0000-0000-00000D830000}"/>
    <cellStyle name="Normal 64 3 4 4" xfId="12203" xr:uid="{00000000-0005-0000-0000-00000E830000}"/>
    <cellStyle name="Normal 64 3 4 4 2" xfId="42534" xr:uid="{00000000-0005-0000-0000-00000F830000}"/>
    <cellStyle name="Normal 64 3 4 4 3" xfId="27301" xr:uid="{00000000-0005-0000-0000-000010830000}"/>
    <cellStyle name="Normal 64 3 4 5" xfId="7182" xr:uid="{00000000-0005-0000-0000-000011830000}"/>
    <cellStyle name="Normal 64 3 4 5 2" xfId="37517" xr:uid="{00000000-0005-0000-0000-000012830000}"/>
    <cellStyle name="Normal 64 3 4 5 3" xfId="22284" xr:uid="{00000000-0005-0000-0000-000013830000}"/>
    <cellStyle name="Normal 64 3 4 6" xfId="32505" xr:uid="{00000000-0005-0000-0000-000014830000}"/>
    <cellStyle name="Normal 64 3 4 7" xfId="17271" xr:uid="{00000000-0005-0000-0000-000015830000}"/>
    <cellStyle name="Normal 64 3 5" xfId="2964" xr:uid="{00000000-0005-0000-0000-000016830000}"/>
    <cellStyle name="Normal 64 3 5 2" xfId="13038" xr:uid="{00000000-0005-0000-0000-000017830000}"/>
    <cellStyle name="Normal 64 3 5 2 2" xfId="43369" xr:uid="{00000000-0005-0000-0000-000018830000}"/>
    <cellStyle name="Normal 64 3 5 2 3" xfId="28136" xr:uid="{00000000-0005-0000-0000-000019830000}"/>
    <cellStyle name="Normal 64 3 5 3" xfId="8018" xr:uid="{00000000-0005-0000-0000-00001A830000}"/>
    <cellStyle name="Normal 64 3 5 3 2" xfId="38352" xr:uid="{00000000-0005-0000-0000-00001B830000}"/>
    <cellStyle name="Normal 64 3 5 3 3" xfId="23119" xr:uid="{00000000-0005-0000-0000-00001C830000}"/>
    <cellStyle name="Normal 64 3 5 4" xfId="33339" xr:uid="{00000000-0005-0000-0000-00001D830000}"/>
    <cellStyle name="Normal 64 3 5 5" xfId="18106" xr:uid="{00000000-0005-0000-0000-00001E830000}"/>
    <cellStyle name="Normal 64 3 6" xfId="4657" xr:uid="{00000000-0005-0000-0000-00001F830000}"/>
    <cellStyle name="Normal 64 3 6 2" xfId="14709" xr:uid="{00000000-0005-0000-0000-000020830000}"/>
    <cellStyle name="Normal 64 3 6 2 2" xfId="45040" xr:uid="{00000000-0005-0000-0000-000021830000}"/>
    <cellStyle name="Normal 64 3 6 2 3" xfId="29807" xr:uid="{00000000-0005-0000-0000-000022830000}"/>
    <cellStyle name="Normal 64 3 6 3" xfId="9689" xr:uid="{00000000-0005-0000-0000-000023830000}"/>
    <cellStyle name="Normal 64 3 6 3 2" xfId="40023" xr:uid="{00000000-0005-0000-0000-000024830000}"/>
    <cellStyle name="Normal 64 3 6 3 3" xfId="24790" xr:uid="{00000000-0005-0000-0000-000025830000}"/>
    <cellStyle name="Normal 64 3 6 4" xfId="35010" xr:uid="{00000000-0005-0000-0000-000026830000}"/>
    <cellStyle name="Normal 64 3 6 5" xfId="19777" xr:uid="{00000000-0005-0000-0000-000027830000}"/>
    <cellStyle name="Normal 64 3 7" xfId="11367" xr:uid="{00000000-0005-0000-0000-000028830000}"/>
    <cellStyle name="Normal 64 3 7 2" xfId="41698" xr:uid="{00000000-0005-0000-0000-000029830000}"/>
    <cellStyle name="Normal 64 3 7 3" xfId="26465" xr:uid="{00000000-0005-0000-0000-00002A830000}"/>
    <cellStyle name="Normal 64 3 8" xfId="6346" xr:uid="{00000000-0005-0000-0000-00002B830000}"/>
    <cellStyle name="Normal 64 3 8 2" xfId="36681" xr:uid="{00000000-0005-0000-0000-00002C830000}"/>
    <cellStyle name="Normal 64 3 8 3" xfId="21448" xr:uid="{00000000-0005-0000-0000-00002D830000}"/>
    <cellStyle name="Normal 64 3 9" xfId="31670" xr:uid="{00000000-0005-0000-0000-00002E830000}"/>
    <cellStyle name="Normal 64 4" xfId="1371" xr:uid="{00000000-0005-0000-0000-00002F830000}"/>
    <cellStyle name="Normal 64 4 2" xfId="1794" xr:uid="{00000000-0005-0000-0000-000030830000}"/>
    <cellStyle name="Normal 64 4 2 2" xfId="2633" xr:uid="{00000000-0005-0000-0000-000031830000}"/>
    <cellStyle name="Normal 64 4 2 2 2" xfId="4323" xr:uid="{00000000-0005-0000-0000-000032830000}"/>
    <cellStyle name="Normal 64 4 2 2 2 2" xfId="14396" xr:uid="{00000000-0005-0000-0000-000033830000}"/>
    <cellStyle name="Normal 64 4 2 2 2 2 2" xfId="44727" xr:uid="{00000000-0005-0000-0000-000034830000}"/>
    <cellStyle name="Normal 64 4 2 2 2 2 3" xfId="29494" xr:uid="{00000000-0005-0000-0000-000035830000}"/>
    <cellStyle name="Normal 64 4 2 2 2 3" xfId="9376" xr:uid="{00000000-0005-0000-0000-000036830000}"/>
    <cellStyle name="Normal 64 4 2 2 2 3 2" xfId="39710" xr:uid="{00000000-0005-0000-0000-000037830000}"/>
    <cellStyle name="Normal 64 4 2 2 2 3 3" xfId="24477" xr:uid="{00000000-0005-0000-0000-000038830000}"/>
    <cellStyle name="Normal 64 4 2 2 2 4" xfId="34697" xr:uid="{00000000-0005-0000-0000-000039830000}"/>
    <cellStyle name="Normal 64 4 2 2 2 5" xfId="19464" xr:uid="{00000000-0005-0000-0000-00003A830000}"/>
    <cellStyle name="Normal 64 4 2 2 3" xfId="6015" xr:uid="{00000000-0005-0000-0000-00003B830000}"/>
    <cellStyle name="Normal 64 4 2 2 3 2" xfId="16067" xr:uid="{00000000-0005-0000-0000-00003C830000}"/>
    <cellStyle name="Normal 64 4 2 2 3 2 2" xfId="46398" xr:uid="{00000000-0005-0000-0000-00003D830000}"/>
    <cellStyle name="Normal 64 4 2 2 3 2 3" xfId="31165" xr:uid="{00000000-0005-0000-0000-00003E830000}"/>
    <cellStyle name="Normal 64 4 2 2 3 3" xfId="11047" xr:uid="{00000000-0005-0000-0000-00003F830000}"/>
    <cellStyle name="Normal 64 4 2 2 3 3 2" xfId="41381" xr:uid="{00000000-0005-0000-0000-000040830000}"/>
    <cellStyle name="Normal 64 4 2 2 3 3 3" xfId="26148" xr:uid="{00000000-0005-0000-0000-000041830000}"/>
    <cellStyle name="Normal 64 4 2 2 3 4" xfId="36368" xr:uid="{00000000-0005-0000-0000-000042830000}"/>
    <cellStyle name="Normal 64 4 2 2 3 5" xfId="21135" xr:uid="{00000000-0005-0000-0000-000043830000}"/>
    <cellStyle name="Normal 64 4 2 2 4" xfId="12725" xr:uid="{00000000-0005-0000-0000-000044830000}"/>
    <cellStyle name="Normal 64 4 2 2 4 2" xfId="43056" xr:uid="{00000000-0005-0000-0000-000045830000}"/>
    <cellStyle name="Normal 64 4 2 2 4 3" xfId="27823" xr:uid="{00000000-0005-0000-0000-000046830000}"/>
    <cellStyle name="Normal 64 4 2 2 5" xfId="7704" xr:uid="{00000000-0005-0000-0000-000047830000}"/>
    <cellStyle name="Normal 64 4 2 2 5 2" xfId="38039" xr:uid="{00000000-0005-0000-0000-000048830000}"/>
    <cellStyle name="Normal 64 4 2 2 5 3" xfId="22806" xr:uid="{00000000-0005-0000-0000-000049830000}"/>
    <cellStyle name="Normal 64 4 2 2 6" xfId="33027" xr:uid="{00000000-0005-0000-0000-00004A830000}"/>
    <cellStyle name="Normal 64 4 2 2 7" xfId="17793" xr:uid="{00000000-0005-0000-0000-00004B830000}"/>
    <cellStyle name="Normal 64 4 2 3" xfId="3486" xr:uid="{00000000-0005-0000-0000-00004C830000}"/>
    <cellStyle name="Normal 64 4 2 3 2" xfId="13560" xr:uid="{00000000-0005-0000-0000-00004D830000}"/>
    <cellStyle name="Normal 64 4 2 3 2 2" xfId="43891" xr:uid="{00000000-0005-0000-0000-00004E830000}"/>
    <cellStyle name="Normal 64 4 2 3 2 3" xfId="28658" xr:uid="{00000000-0005-0000-0000-00004F830000}"/>
    <cellStyle name="Normal 64 4 2 3 3" xfId="8540" xr:uid="{00000000-0005-0000-0000-000050830000}"/>
    <cellStyle name="Normal 64 4 2 3 3 2" xfId="38874" xr:uid="{00000000-0005-0000-0000-000051830000}"/>
    <cellStyle name="Normal 64 4 2 3 3 3" xfId="23641" xr:uid="{00000000-0005-0000-0000-000052830000}"/>
    <cellStyle name="Normal 64 4 2 3 4" xfId="33861" xr:uid="{00000000-0005-0000-0000-000053830000}"/>
    <cellStyle name="Normal 64 4 2 3 5" xfId="18628" xr:uid="{00000000-0005-0000-0000-000054830000}"/>
    <cellStyle name="Normal 64 4 2 4" xfId="5179" xr:uid="{00000000-0005-0000-0000-000055830000}"/>
    <cellStyle name="Normal 64 4 2 4 2" xfId="15231" xr:uid="{00000000-0005-0000-0000-000056830000}"/>
    <cellStyle name="Normal 64 4 2 4 2 2" xfId="45562" xr:uid="{00000000-0005-0000-0000-000057830000}"/>
    <cellStyle name="Normal 64 4 2 4 2 3" xfId="30329" xr:uid="{00000000-0005-0000-0000-000058830000}"/>
    <cellStyle name="Normal 64 4 2 4 3" xfId="10211" xr:uid="{00000000-0005-0000-0000-000059830000}"/>
    <cellStyle name="Normal 64 4 2 4 3 2" xfId="40545" xr:uid="{00000000-0005-0000-0000-00005A830000}"/>
    <cellStyle name="Normal 64 4 2 4 3 3" xfId="25312" xr:uid="{00000000-0005-0000-0000-00005B830000}"/>
    <cellStyle name="Normal 64 4 2 4 4" xfId="35532" xr:uid="{00000000-0005-0000-0000-00005C830000}"/>
    <cellStyle name="Normal 64 4 2 4 5" xfId="20299" xr:uid="{00000000-0005-0000-0000-00005D830000}"/>
    <cellStyle name="Normal 64 4 2 5" xfId="11889" xr:uid="{00000000-0005-0000-0000-00005E830000}"/>
    <cellStyle name="Normal 64 4 2 5 2" xfId="42220" xr:uid="{00000000-0005-0000-0000-00005F830000}"/>
    <cellStyle name="Normal 64 4 2 5 3" xfId="26987" xr:uid="{00000000-0005-0000-0000-000060830000}"/>
    <cellStyle name="Normal 64 4 2 6" xfId="6868" xr:uid="{00000000-0005-0000-0000-000061830000}"/>
    <cellStyle name="Normal 64 4 2 6 2" xfId="37203" xr:uid="{00000000-0005-0000-0000-000062830000}"/>
    <cellStyle name="Normal 64 4 2 6 3" xfId="21970" xr:uid="{00000000-0005-0000-0000-000063830000}"/>
    <cellStyle name="Normal 64 4 2 7" xfId="32191" xr:uid="{00000000-0005-0000-0000-000064830000}"/>
    <cellStyle name="Normal 64 4 2 8" xfId="16957" xr:uid="{00000000-0005-0000-0000-000065830000}"/>
    <cellStyle name="Normal 64 4 3" xfId="2215" xr:uid="{00000000-0005-0000-0000-000066830000}"/>
    <cellStyle name="Normal 64 4 3 2" xfId="3905" xr:uid="{00000000-0005-0000-0000-000067830000}"/>
    <cellStyle name="Normal 64 4 3 2 2" xfId="13978" xr:uid="{00000000-0005-0000-0000-000068830000}"/>
    <cellStyle name="Normal 64 4 3 2 2 2" xfId="44309" xr:uid="{00000000-0005-0000-0000-000069830000}"/>
    <cellStyle name="Normal 64 4 3 2 2 3" xfId="29076" xr:uid="{00000000-0005-0000-0000-00006A830000}"/>
    <cellStyle name="Normal 64 4 3 2 3" xfId="8958" xr:uid="{00000000-0005-0000-0000-00006B830000}"/>
    <cellStyle name="Normal 64 4 3 2 3 2" xfId="39292" xr:uid="{00000000-0005-0000-0000-00006C830000}"/>
    <cellStyle name="Normal 64 4 3 2 3 3" xfId="24059" xr:uid="{00000000-0005-0000-0000-00006D830000}"/>
    <cellStyle name="Normal 64 4 3 2 4" xfId="34279" xr:uid="{00000000-0005-0000-0000-00006E830000}"/>
    <cellStyle name="Normal 64 4 3 2 5" xfId="19046" xr:uid="{00000000-0005-0000-0000-00006F830000}"/>
    <cellStyle name="Normal 64 4 3 3" xfId="5597" xr:uid="{00000000-0005-0000-0000-000070830000}"/>
    <cellStyle name="Normal 64 4 3 3 2" xfId="15649" xr:uid="{00000000-0005-0000-0000-000071830000}"/>
    <cellStyle name="Normal 64 4 3 3 2 2" xfId="45980" xr:uid="{00000000-0005-0000-0000-000072830000}"/>
    <cellStyle name="Normal 64 4 3 3 2 3" xfId="30747" xr:uid="{00000000-0005-0000-0000-000073830000}"/>
    <cellStyle name="Normal 64 4 3 3 3" xfId="10629" xr:uid="{00000000-0005-0000-0000-000074830000}"/>
    <cellStyle name="Normal 64 4 3 3 3 2" xfId="40963" xr:uid="{00000000-0005-0000-0000-000075830000}"/>
    <cellStyle name="Normal 64 4 3 3 3 3" xfId="25730" xr:uid="{00000000-0005-0000-0000-000076830000}"/>
    <cellStyle name="Normal 64 4 3 3 4" xfId="35950" xr:uid="{00000000-0005-0000-0000-000077830000}"/>
    <cellStyle name="Normal 64 4 3 3 5" xfId="20717" xr:uid="{00000000-0005-0000-0000-000078830000}"/>
    <cellStyle name="Normal 64 4 3 4" xfId="12307" xr:uid="{00000000-0005-0000-0000-000079830000}"/>
    <cellStyle name="Normal 64 4 3 4 2" xfId="42638" xr:uid="{00000000-0005-0000-0000-00007A830000}"/>
    <cellStyle name="Normal 64 4 3 4 3" xfId="27405" xr:uid="{00000000-0005-0000-0000-00007B830000}"/>
    <cellStyle name="Normal 64 4 3 5" xfId="7286" xr:uid="{00000000-0005-0000-0000-00007C830000}"/>
    <cellStyle name="Normal 64 4 3 5 2" xfId="37621" xr:uid="{00000000-0005-0000-0000-00007D830000}"/>
    <cellStyle name="Normal 64 4 3 5 3" xfId="22388" xr:uid="{00000000-0005-0000-0000-00007E830000}"/>
    <cellStyle name="Normal 64 4 3 6" xfId="32609" xr:uid="{00000000-0005-0000-0000-00007F830000}"/>
    <cellStyle name="Normal 64 4 3 7" xfId="17375" xr:uid="{00000000-0005-0000-0000-000080830000}"/>
    <cellStyle name="Normal 64 4 4" xfId="3068" xr:uid="{00000000-0005-0000-0000-000081830000}"/>
    <cellStyle name="Normal 64 4 4 2" xfId="13142" xr:uid="{00000000-0005-0000-0000-000082830000}"/>
    <cellStyle name="Normal 64 4 4 2 2" xfId="43473" xr:uid="{00000000-0005-0000-0000-000083830000}"/>
    <cellStyle name="Normal 64 4 4 2 3" xfId="28240" xr:uid="{00000000-0005-0000-0000-000084830000}"/>
    <cellStyle name="Normal 64 4 4 3" xfId="8122" xr:uid="{00000000-0005-0000-0000-000085830000}"/>
    <cellStyle name="Normal 64 4 4 3 2" xfId="38456" xr:uid="{00000000-0005-0000-0000-000086830000}"/>
    <cellStyle name="Normal 64 4 4 3 3" xfId="23223" xr:uid="{00000000-0005-0000-0000-000087830000}"/>
    <cellStyle name="Normal 64 4 4 4" xfId="33443" xr:uid="{00000000-0005-0000-0000-000088830000}"/>
    <cellStyle name="Normal 64 4 4 5" xfId="18210" xr:uid="{00000000-0005-0000-0000-000089830000}"/>
    <cellStyle name="Normal 64 4 5" xfId="4761" xr:uid="{00000000-0005-0000-0000-00008A830000}"/>
    <cellStyle name="Normal 64 4 5 2" xfId="14813" xr:uid="{00000000-0005-0000-0000-00008B830000}"/>
    <cellStyle name="Normal 64 4 5 2 2" xfId="45144" xr:uid="{00000000-0005-0000-0000-00008C830000}"/>
    <cellStyle name="Normal 64 4 5 2 3" xfId="29911" xr:uid="{00000000-0005-0000-0000-00008D830000}"/>
    <cellStyle name="Normal 64 4 5 3" xfId="9793" xr:uid="{00000000-0005-0000-0000-00008E830000}"/>
    <cellStyle name="Normal 64 4 5 3 2" xfId="40127" xr:uid="{00000000-0005-0000-0000-00008F830000}"/>
    <cellStyle name="Normal 64 4 5 3 3" xfId="24894" xr:uid="{00000000-0005-0000-0000-000090830000}"/>
    <cellStyle name="Normal 64 4 5 4" xfId="35114" xr:uid="{00000000-0005-0000-0000-000091830000}"/>
    <cellStyle name="Normal 64 4 5 5" xfId="19881" xr:uid="{00000000-0005-0000-0000-000092830000}"/>
    <cellStyle name="Normal 64 4 6" xfId="11471" xr:uid="{00000000-0005-0000-0000-000093830000}"/>
    <cellStyle name="Normal 64 4 6 2" xfId="41802" xr:uid="{00000000-0005-0000-0000-000094830000}"/>
    <cellStyle name="Normal 64 4 6 3" xfId="26569" xr:uid="{00000000-0005-0000-0000-000095830000}"/>
    <cellStyle name="Normal 64 4 7" xfId="6450" xr:uid="{00000000-0005-0000-0000-000096830000}"/>
    <cellStyle name="Normal 64 4 7 2" xfId="36785" xr:uid="{00000000-0005-0000-0000-000097830000}"/>
    <cellStyle name="Normal 64 4 7 3" xfId="21552" xr:uid="{00000000-0005-0000-0000-000098830000}"/>
    <cellStyle name="Normal 64 4 8" xfId="31773" xr:uid="{00000000-0005-0000-0000-000099830000}"/>
    <cellStyle name="Normal 64 4 9" xfId="16539" xr:uid="{00000000-0005-0000-0000-00009A830000}"/>
    <cellStyle name="Normal 64 5" xfId="1584" xr:uid="{00000000-0005-0000-0000-00009B830000}"/>
    <cellStyle name="Normal 64 5 2" xfId="2425" xr:uid="{00000000-0005-0000-0000-00009C830000}"/>
    <cellStyle name="Normal 64 5 2 2" xfId="4115" xr:uid="{00000000-0005-0000-0000-00009D830000}"/>
    <cellStyle name="Normal 64 5 2 2 2" xfId="14188" xr:uid="{00000000-0005-0000-0000-00009E830000}"/>
    <cellStyle name="Normal 64 5 2 2 2 2" xfId="44519" xr:uid="{00000000-0005-0000-0000-00009F830000}"/>
    <cellStyle name="Normal 64 5 2 2 2 3" xfId="29286" xr:uid="{00000000-0005-0000-0000-0000A0830000}"/>
    <cellStyle name="Normal 64 5 2 2 3" xfId="9168" xr:uid="{00000000-0005-0000-0000-0000A1830000}"/>
    <cellStyle name="Normal 64 5 2 2 3 2" xfId="39502" xr:uid="{00000000-0005-0000-0000-0000A2830000}"/>
    <cellStyle name="Normal 64 5 2 2 3 3" xfId="24269" xr:uid="{00000000-0005-0000-0000-0000A3830000}"/>
    <cellStyle name="Normal 64 5 2 2 4" xfId="34489" xr:uid="{00000000-0005-0000-0000-0000A4830000}"/>
    <cellStyle name="Normal 64 5 2 2 5" xfId="19256" xr:uid="{00000000-0005-0000-0000-0000A5830000}"/>
    <cellStyle name="Normal 64 5 2 3" xfId="5807" xr:uid="{00000000-0005-0000-0000-0000A6830000}"/>
    <cellStyle name="Normal 64 5 2 3 2" xfId="15859" xr:uid="{00000000-0005-0000-0000-0000A7830000}"/>
    <cellStyle name="Normal 64 5 2 3 2 2" xfId="46190" xr:uid="{00000000-0005-0000-0000-0000A8830000}"/>
    <cellStyle name="Normal 64 5 2 3 2 3" xfId="30957" xr:uid="{00000000-0005-0000-0000-0000A9830000}"/>
    <cellStyle name="Normal 64 5 2 3 3" xfId="10839" xr:uid="{00000000-0005-0000-0000-0000AA830000}"/>
    <cellStyle name="Normal 64 5 2 3 3 2" xfId="41173" xr:uid="{00000000-0005-0000-0000-0000AB830000}"/>
    <cellStyle name="Normal 64 5 2 3 3 3" xfId="25940" xr:uid="{00000000-0005-0000-0000-0000AC830000}"/>
    <cellStyle name="Normal 64 5 2 3 4" xfId="36160" xr:uid="{00000000-0005-0000-0000-0000AD830000}"/>
    <cellStyle name="Normal 64 5 2 3 5" xfId="20927" xr:uid="{00000000-0005-0000-0000-0000AE830000}"/>
    <cellStyle name="Normal 64 5 2 4" xfId="12517" xr:uid="{00000000-0005-0000-0000-0000AF830000}"/>
    <cellStyle name="Normal 64 5 2 4 2" xfId="42848" xr:uid="{00000000-0005-0000-0000-0000B0830000}"/>
    <cellStyle name="Normal 64 5 2 4 3" xfId="27615" xr:uid="{00000000-0005-0000-0000-0000B1830000}"/>
    <cellStyle name="Normal 64 5 2 5" xfId="7496" xr:uid="{00000000-0005-0000-0000-0000B2830000}"/>
    <cellStyle name="Normal 64 5 2 5 2" xfId="37831" xr:uid="{00000000-0005-0000-0000-0000B3830000}"/>
    <cellStyle name="Normal 64 5 2 5 3" xfId="22598" xr:uid="{00000000-0005-0000-0000-0000B4830000}"/>
    <cellStyle name="Normal 64 5 2 6" xfId="32819" xr:uid="{00000000-0005-0000-0000-0000B5830000}"/>
    <cellStyle name="Normal 64 5 2 7" xfId="17585" xr:uid="{00000000-0005-0000-0000-0000B6830000}"/>
    <cellStyle name="Normal 64 5 3" xfId="3278" xr:uid="{00000000-0005-0000-0000-0000B7830000}"/>
    <cellStyle name="Normal 64 5 3 2" xfId="13352" xr:uid="{00000000-0005-0000-0000-0000B8830000}"/>
    <cellStyle name="Normal 64 5 3 2 2" xfId="43683" xr:uid="{00000000-0005-0000-0000-0000B9830000}"/>
    <cellStyle name="Normal 64 5 3 2 3" xfId="28450" xr:uid="{00000000-0005-0000-0000-0000BA830000}"/>
    <cellStyle name="Normal 64 5 3 3" xfId="8332" xr:uid="{00000000-0005-0000-0000-0000BB830000}"/>
    <cellStyle name="Normal 64 5 3 3 2" xfId="38666" xr:uid="{00000000-0005-0000-0000-0000BC830000}"/>
    <cellStyle name="Normal 64 5 3 3 3" xfId="23433" xr:uid="{00000000-0005-0000-0000-0000BD830000}"/>
    <cellStyle name="Normal 64 5 3 4" xfId="33653" xr:uid="{00000000-0005-0000-0000-0000BE830000}"/>
    <cellStyle name="Normal 64 5 3 5" xfId="18420" xr:uid="{00000000-0005-0000-0000-0000BF830000}"/>
    <cellStyle name="Normal 64 5 4" xfId="4971" xr:uid="{00000000-0005-0000-0000-0000C0830000}"/>
    <cellStyle name="Normal 64 5 4 2" xfId="15023" xr:uid="{00000000-0005-0000-0000-0000C1830000}"/>
    <cellStyle name="Normal 64 5 4 2 2" xfId="45354" xr:uid="{00000000-0005-0000-0000-0000C2830000}"/>
    <cellStyle name="Normal 64 5 4 2 3" xfId="30121" xr:uid="{00000000-0005-0000-0000-0000C3830000}"/>
    <cellStyle name="Normal 64 5 4 3" xfId="10003" xr:uid="{00000000-0005-0000-0000-0000C4830000}"/>
    <cellStyle name="Normal 64 5 4 3 2" xfId="40337" xr:uid="{00000000-0005-0000-0000-0000C5830000}"/>
    <cellStyle name="Normal 64 5 4 3 3" xfId="25104" xr:uid="{00000000-0005-0000-0000-0000C6830000}"/>
    <cellStyle name="Normal 64 5 4 4" xfId="35324" xr:uid="{00000000-0005-0000-0000-0000C7830000}"/>
    <cellStyle name="Normal 64 5 4 5" xfId="20091" xr:uid="{00000000-0005-0000-0000-0000C8830000}"/>
    <cellStyle name="Normal 64 5 5" xfId="11681" xr:uid="{00000000-0005-0000-0000-0000C9830000}"/>
    <cellStyle name="Normal 64 5 5 2" xfId="42012" xr:uid="{00000000-0005-0000-0000-0000CA830000}"/>
    <cellStyle name="Normal 64 5 5 3" xfId="26779" xr:uid="{00000000-0005-0000-0000-0000CB830000}"/>
    <cellStyle name="Normal 64 5 6" xfId="6660" xr:uid="{00000000-0005-0000-0000-0000CC830000}"/>
    <cellStyle name="Normal 64 5 6 2" xfId="36995" xr:uid="{00000000-0005-0000-0000-0000CD830000}"/>
    <cellStyle name="Normal 64 5 6 3" xfId="21762" xr:uid="{00000000-0005-0000-0000-0000CE830000}"/>
    <cellStyle name="Normal 64 5 7" xfId="31983" xr:uid="{00000000-0005-0000-0000-0000CF830000}"/>
    <cellStyle name="Normal 64 5 8" xfId="16749" xr:uid="{00000000-0005-0000-0000-0000D0830000}"/>
    <cellStyle name="Normal 64 6" xfId="2005" xr:uid="{00000000-0005-0000-0000-0000D1830000}"/>
    <cellStyle name="Normal 64 6 2" xfId="3697" xr:uid="{00000000-0005-0000-0000-0000D2830000}"/>
    <cellStyle name="Normal 64 6 2 2" xfId="13770" xr:uid="{00000000-0005-0000-0000-0000D3830000}"/>
    <cellStyle name="Normal 64 6 2 2 2" xfId="44101" xr:uid="{00000000-0005-0000-0000-0000D4830000}"/>
    <cellStyle name="Normal 64 6 2 2 3" xfId="28868" xr:uid="{00000000-0005-0000-0000-0000D5830000}"/>
    <cellStyle name="Normal 64 6 2 3" xfId="8750" xr:uid="{00000000-0005-0000-0000-0000D6830000}"/>
    <cellStyle name="Normal 64 6 2 3 2" xfId="39084" xr:uid="{00000000-0005-0000-0000-0000D7830000}"/>
    <cellStyle name="Normal 64 6 2 3 3" xfId="23851" xr:uid="{00000000-0005-0000-0000-0000D8830000}"/>
    <cellStyle name="Normal 64 6 2 4" xfId="34071" xr:uid="{00000000-0005-0000-0000-0000D9830000}"/>
    <cellStyle name="Normal 64 6 2 5" xfId="18838" xr:uid="{00000000-0005-0000-0000-0000DA830000}"/>
    <cellStyle name="Normal 64 6 3" xfId="5389" xr:uid="{00000000-0005-0000-0000-0000DB830000}"/>
    <cellStyle name="Normal 64 6 3 2" xfId="15441" xr:uid="{00000000-0005-0000-0000-0000DC830000}"/>
    <cellStyle name="Normal 64 6 3 2 2" xfId="45772" xr:uid="{00000000-0005-0000-0000-0000DD830000}"/>
    <cellStyle name="Normal 64 6 3 2 3" xfId="30539" xr:uid="{00000000-0005-0000-0000-0000DE830000}"/>
    <cellStyle name="Normal 64 6 3 3" xfId="10421" xr:uid="{00000000-0005-0000-0000-0000DF830000}"/>
    <cellStyle name="Normal 64 6 3 3 2" xfId="40755" xr:uid="{00000000-0005-0000-0000-0000E0830000}"/>
    <cellStyle name="Normal 64 6 3 3 3" xfId="25522" xr:uid="{00000000-0005-0000-0000-0000E1830000}"/>
    <cellStyle name="Normal 64 6 3 4" xfId="35742" xr:uid="{00000000-0005-0000-0000-0000E2830000}"/>
    <cellStyle name="Normal 64 6 3 5" xfId="20509" xr:uid="{00000000-0005-0000-0000-0000E3830000}"/>
    <cellStyle name="Normal 64 6 4" xfId="12099" xr:uid="{00000000-0005-0000-0000-0000E4830000}"/>
    <cellStyle name="Normal 64 6 4 2" xfId="42430" xr:uid="{00000000-0005-0000-0000-0000E5830000}"/>
    <cellStyle name="Normal 64 6 4 3" xfId="27197" xr:uid="{00000000-0005-0000-0000-0000E6830000}"/>
    <cellStyle name="Normal 64 6 5" xfId="7078" xr:uid="{00000000-0005-0000-0000-0000E7830000}"/>
    <cellStyle name="Normal 64 6 5 2" xfId="37413" xr:uid="{00000000-0005-0000-0000-0000E8830000}"/>
    <cellStyle name="Normal 64 6 5 3" xfId="22180" xr:uid="{00000000-0005-0000-0000-0000E9830000}"/>
    <cellStyle name="Normal 64 6 6" xfId="32401" xr:uid="{00000000-0005-0000-0000-0000EA830000}"/>
    <cellStyle name="Normal 64 6 7" xfId="17167" xr:uid="{00000000-0005-0000-0000-0000EB830000}"/>
    <cellStyle name="Normal 64 7" xfId="2857" xr:uid="{00000000-0005-0000-0000-0000EC830000}"/>
    <cellStyle name="Normal 64 7 2" xfId="12934" xr:uid="{00000000-0005-0000-0000-0000ED830000}"/>
    <cellStyle name="Normal 64 7 2 2" xfId="43265" xr:uid="{00000000-0005-0000-0000-0000EE830000}"/>
    <cellStyle name="Normal 64 7 2 3" xfId="28032" xr:uid="{00000000-0005-0000-0000-0000EF830000}"/>
    <cellStyle name="Normal 64 7 3" xfId="7914" xr:uid="{00000000-0005-0000-0000-0000F0830000}"/>
    <cellStyle name="Normal 64 7 3 2" xfId="38248" xr:uid="{00000000-0005-0000-0000-0000F1830000}"/>
    <cellStyle name="Normal 64 7 3 3" xfId="23015" xr:uid="{00000000-0005-0000-0000-0000F2830000}"/>
    <cellStyle name="Normal 64 7 4" xfId="33235" xr:uid="{00000000-0005-0000-0000-0000F3830000}"/>
    <cellStyle name="Normal 64 7 5" xfId="18002" xr:uid="{00000000-0005-0000-0000-0000F4830000}"/>
    <cellStyle name="Normal 64 8" xfId="4551" xr:uid="{00000000-0005-0000-0000-0000F5830000}"/>
    <cellStyle name="Normal 64 8 2" xfId="14605" xr:uid="{00000000-0005-0000-0000-0000F6830000}"/>
    <cellStyle name="Normal 64 8 2 2" xfId="44936" xr:uid="{00000000-0005-0000-0000-0000F7830000}"/>
    <cellStyle name="Normal 64 8 2 3" xfId="29703" xr:uid="{00000000-0005-0000-0000-0000F8830000}"/>
    <cellStyle name="Normal 64 8 3" xfId="9585" xr:uid="{00000000-0005-0000-0000-0000F9830000}"/>
    <cellStyle name="Normal 64 8 3 2" xfId="39919" xr:uid="{00000000-0005-0000-0000-0000FA830000}"/>
    <cellStyle name="Normal 64 8 3 3" xfId="24686" xr:uid="{00000000-0005-0000-0000-0000FB830000}"/>
    <cellStyle name="Normal 64 8 4" xfId="34906" xr:uid="{00000000-0005-0000-0000-0000FC830000}"/>
    <cellStyle name="Normal 64 8 5" xfId="19673" xr:uid="{00000000-0005-0000-0000-0000FD830000}"/>
    <cellStyle name="Normal 64 9" xfId="11261" xr:uid="{00000000-0005-0000-0000-0000FE830000}"/>
    <cellStyle name="Normal 64 9 2" xfId="41594" xr:uid="{00000000-0005-0000-0000-0000FF830000}"/>
    <cellStyle name="Normal 64 9 3" xfId="26361" xr:uid="{00000000-0005-0000-0000-000000840000}"/>
    <cellStyle name="Normal 65" xfId="898" xr:uid="{00000000-0005-0000-0000-000001840000}"/>
    <cellStyle name="Normal 65 10" xfId="6241" xr:uid="{00000000-0005-0000-0000-000002840000}"/>
    <cellStyle name="Normal 65 10 2" xfId="36578" xr:uid="{00000000-0005-0000-0000-000003840000}"/>
    <cellStyle name="Normal 65 10 3" xfId="21345" xr:uid="{00000000-0005-0000-0000-000004840000}"/>
    <cellStyle name="Normal 65 11" xfId="31569" xr:uid="{00000000-0005-0000-0000-000005840000}"/>
    <cellStyle name="Normal 65 12" xfId="16330" xr:uid="{00000000-0005-0000-0000-000006840000}"/>
    <cellStyle name="Normal 65 2" xfId="1205" xr:uid="{00000000-0005-0000-0000-000007840000}"/>
    <cellStyle name="Normal 65 2 10" xfId="31620" xr:uid="{00000000-0005-0000-0000-000008840000}"/>
    <cellStyle name="Normal 65 2 11" xfId="16384" xr:uid="{00000000-0005-0000-0000-000009840000}"/>
    <cellStyle name="Normal 65 2 2" xfId="1313" xr:uid="{00000000-0005-0000-0000-00000A840000}"/>
    <cellStyle name="Normal 65 2 2 10" xfId="16488" xr:uid="{00000000-0005-0000-0000-00000B840000}"/>
    <cellStyle name="Normal 65 2 2 2" xfId="1530" xr:uid="{00000000-0005-0000-0000-00000C840000}"/>
    <cellStyle name="Normal 65 2 2 2 2" xfId="1951" xr:uid="{00000000-0005-0000-0000-00000D840000}"/>
    <cellStyle name="Normal 65 2 2 2 2 2" xfId="2790" xr:uid="{00000000-0005-0000-0000-00000E840000}"/>
    <cellStyle name="Normal 65 2 2 2 2 2 2" xfId="4480" xr:uid="{00000000-0005-0000-0000-00000F840000}"/>
    <cellStyle name="Normal 65 2 2 2 2 2 2 2" xfId="14553" xr:uid="{00000000-0005-0000-0000-000010840000}"/>
    <cellStyle name="Normal 65 2 2 2 2 2 2 2 2" xfId="44884" xr:uid="{00000000-0005-0000-0000-000011840000}"/>
    <cellStyle name="Normal 65 2 2 2 2 2 2 2 3" xfId="29651" xr:uid="{00000000-0005-0000-0000-000012840000}"/>
    <cellStyle name="Normal 65 2 2 2 2 2 2 3" xfId="9533" xr:uid="{00000000-0005-0000-0000-000013840000}"/>
    <cellStyle name="Normal 65 2 2 2 2 2 2 3 2" xfId="39867" xr:uid="{00000000-0005-0000-0000-000014840000}"/>
    <cellStyle name="Normal 65 2 2 2 2 2 2 3 3" xfId="24634" xr:uid="{00000000-0005-0000-0000-000015840000}"/>
    <cellStyle name="Normal 65 2 2 2 2 2 2 4" xfId="34854" xr:uid="{00000000-0005-0000-0000-000016840000}"/>
    <cellStyle name="Normal 65 2 2 2 2 2 2 5" xfId="19621" xr:uid="{00000000-0005-0000-0000-000017840000}"/>
    <cellStyle name="Normal 65 2 2 2 2 2 3" xfId="6172" xr:uid="{00000000-0005-0000-0000-000018840000}"/>
    <cellStyle name="Normal 65 2 2 2 2 2 3 2" xfId="16224" xr:uid="{00000000-0005-0000-0000-000019840000}"/>
    <cellStyle name="Normal 65 2 2 2 2 2 3 2 2" xfId="46555" xr:uid="{00000000-0005-0000-0000-00001A840000}"/>
    <cellStyle name="Normal 65 2 2 2 2 2 3 2 3" xfId="31322" xr:uid="{00000000-0005-0000-0000-00001B840000}"/>
    <cellStyle name="Normal 65 2 2 2 2 2 3 3" xfId="11204" xr:uid="{00000000-0005-0000-0000-00001C840000}"/>
    <cellStyle name="Normal 65 2 2 2 2 2 3 3 2" xfId="41538" xr:uid="{00000000-0005-0000-0000-00001D840000}"/>
    <cellStyle name="Normal 65 2 2 2 2 2 3 3 3" xfId="26305" xr:uid="{00000000-0005-0000-0000-00001E840000}"/>
    <cellStyle name="Normal 65 2 2 2 2 2 3 4" xfId="36525" xr:uid="{00000000-0005-0000-0000-00001F840000}"/>
    <cellStyle name="Normal 65 2 2 2 2 2 3 5" xfId="21292" xr:uid="{00000000-0005-0000-0000-000020840000}"/>
    <cellStyle name="Normal 65 2 2 2 2 2 4" xfId="12882" xr:uid="{00000000-0005-0000-0000-000021840000}"/>
    <cellStyle name="Normal 65 2 2 2 2 2 4 2" xfId="43213" xr:uid="{00000000-0005-0000-0000-000022840000}"/>
    <cellStyle name="Normal 65 2 2 2 2 2 4 3" xfId="27980" xr:uid="{00000000-0005-0000-0000-000023840000}"/>
    <cellStyle name="Normal 65 2 2 2 2 2 5" xfId="7861" xr:uid="{00000000-0005-0000-0000-000024840000}"/>
    <cellStyle name="Normal 65 2 2 2 2 2 5 2" xfId="38196" xr:uid="{00000000-0005-0000-0000-000025840000}"/>
    <cellStyle name="Normal 65 2 2 2 2 2 5 3" xfId="22963" xr:uid="{00000000-0005-0000-0000-000026840000}"/>
    <cellStyle name="Normal 65 2 2 2 2 2 6" xfId="33184" xr:uid="{00000000-0005-0000-0000-000027840000}"/>
    <cellStyle name="Normal 65 2 2 2 2 2 7" xfId="17950" xr:uid="{00000000-0005-0000-0000-000028840000}"/>
    <cellStyle name="Normal 65 2 2 2 2 3" xfId="3643" xr:uid="{00000000-0005-0000-0000-000029840000}"/>
    <cellStyle name="Normal 65 2 2 2 2 3 2" xfId="13717" xr:uid="{00000000-0005-0000-0000-00002A840000}"/>
    <cellStyle name="Normal 65 2 2 2 2 3 2 2" xfId="44048" xr:uid="{00000000-0005-0000-0000-00002B840000}"/>
    <cellStyle name="Normal 65 2 2 2 2 3 2 3" xfId="28815" xr:uid="{00000000-0005-0000-0000-00002C840000}"/>
    <cellStyle name="Normal 65 2 2 2 2 3 3" xfId="8697" xr:uid="{00000000-0005-0000-0000-00002D840000}"/>
    <cellStyle name="Normal 65 2 2 2 2 3 3 2" xfId="39031" xr:uid="{00000000-0005-0000-0000-00002E840000}"/>
    <cellStyle name="Normal 65 2 2 2 2 3 3 3" xfId="23798" xr:uid="{00000000-0005-0000-0000-00002F840000}"/>
    <cellStyle name="Normal 65 2 2 2 2 3 4" xfId="34018" xr:uid="{00000000-0005-0000-0000-000030840000}"/>
    <cellStyle name="Normal 65 2 2 2 2 3 5" xfId="18785" xr:uid="{00000000-0005-0000-0000-000031840000}"/>
    <cellStyle name="Normal 65 2 2 2 2 4" xfId="5336" xr:uid="{00000000-0005-0000-0000-000032840000}"/>
    <cellStyle name="Normal 65 2 2 2 2 4 2" xfId="15388" xr:uid="{00000000-0005-0000-0000-000033840000}"/>
    <cellStyle name="Normal 65 2 2 2 2 4 2 2" xfId="45719" xr:uid="{00000000-0005-0000-0000-000034840000}"/>
    <cellStyle name="Normal 65 2 2 2 2 4 2 3" xfId="30486" xr:uid="{00000000-0005-0000-0000-000035840000}"/>
    <cellStyle name="Normal 65 2 2 2 2 4 3" xfId="10368" xr:uid="{00000000-0005-0000-0000-000036840000}"/>
    <cellStyle name="Normal 65 2 2 2 2 4 3 2" xfId="40702" xr:uid="{00000000-0005-0000-0000-000037840000}"/>
    <cellStyle name="Normal 65 2 2 2 2 4 3 3" xfId="25469" xr:uid="{00000000-0005-0000-0000-000038840000}"/>
    <cellStyle name="Normal 65 2 2 2 2 4 4" xfId="35689" xr:uid="{00000000-0005-0000-0000-000039840000}"/>
    <cellStyle name="Normal 65 2 2 2 2 4 5" xfId="20456" xr:uid="{00000000-0005-0000-0000-00003A840000}"/>
    <cellStyle name="Normal 65 2 2 2 2 5" xfId="12046" xr:uid="{00000000-0005-0000-0000-00003B840000}"/>
    <cellStyle name="Normal 65 2 2 2 2 5 2" xfId="42377" xr:uid="{00000000-0005-0000-0000-00003C840000}"/>
    <cellStyle name="Normal 65 2 2 2 2 5 3" xfId="27144" xr:uid="{00000000-0005-0000-0000-00003D840000}"/>
    <cellStyle name="Normal 65 2 2 2 2 6" xfId="7025" xr:uid="{00000000-0005-0000-0000-00003E840000}"/>
    <cellStyle name="Normal 65 2 2 2 2 6 2" xfId="37360" xr:uid="{00000000-0005-0000-0000-00003F840000}"/>
    <cellStyle name="Normal 65 2 2 2 2 6 3" xfId="22127" xr:uid="{00000000-0005-0000-0000-000040840000}"/>
    <cellStyle name="Normal 65 2 2 2 2 7" xfId="32348" xr:uid="{00000000-0005-0000-0000-000041840000}"/>
    <cellStyle name="Normal 65 2 2 2 2 8" xfId="17114" xr:uid="{00000000-0005-0000-0000-000042840000}"/>
    <cellStyle name="Normal 65 2 2 2 3" xfId="2372" xr:uid="{00000000-0005-0000-0000-000043840000}"/>
    <cellStyle name="Normal 65 2 2 2 3 2" xfId="4062" xr:uid="{00000000-0005-0000-0000-000044840000}"/>
    <cellStyle name="Normal 65 2 2 2 3 2 2" xfId="14135" xr:uid="{00000000-0005-0000-0000-000045840000}"/>
    <cellStyle name="Normal 65 2 2 2 3 2 2 2" xfId="44466" xr:uid="{00000000-0005-0000-0000-000046840000}"/>
    <cellStyle name="Normal 65 2 2 2 3 2 2 3" xfId="29233" xr:uid="{00000000-0005-0000-0000-000047840000}"/>
    <cellStyle name="Normal 65 2 2 2 3 2 3" xfId="9115" xr:uid="{00000000-0005-0000-0000-000048840000}"/>
    <cellStyle name="Normal 65 2 2 2 3 2 3 2" xfId="39449" xr:uid="{00000000-0005-0000-0000-000049840000}"/>
    <cellStyle name="Normal 65 2 2 2 3 2 3 3" xfId="24216" xr:uid="{00000000-0005-0000-0000-00004A840000}"/>
    <cellStyle name="Normal 65 2 2 2 3 2 4" xfId="34436" xr:uid="{00000000-0005-0000-0000-00004B840000}"/>
    <cellStyle name="Normal 65 2 2 2 3 2 5" xfId="19203" xr:uid="{00000000-0005-0000-0000-00004C840000}"/>
    <cellStyle name="Normal 65 2 2 2 3 3" xfId="5754" xr:uid="{00000000-0005-0000-0000-00004D840000}"/>
    <cellStyle name="Normal 65 2 2 2 3 3 2" xfId="15806" xr:uid="{00000000-0005-0000-0000-00004E840000}"/>
    <cellStyle name="Normal 65 2 2 2 3 3 2 2" xfId="46137" xr:uid="{00000000-0005-0000-0000-00004F840000}"/>
    <cellStyle name="Normal 65 2 2 2 3 3 2 3" xfId="30904" xr:uid="{00000000-0005-0000-0000-000050840000}"/>
    <cellStyle name="Normal 65 2 2 2 3 3 3" xfId="10786" xr:uid="{00000000-0005-0000-0000-000051840000}"/>
    <cellStyle name="Normal 65 2 2 2 3 3 3 2" xfId="41120" xr:uid="{00000000-0005-0000-0000-000052840000}"/>
    <cellStyle name="Normal 65 2 2 2 3 3 3 3" xfId="25887" xr:uid="{00000000-0005-0000-0000-000053840000}"/>
    <cellStyle name="Normal 65 2 2 2 3 3 4" xfId="36107" xr:uid="{00000000-0005-0000-0000-000054840000}"/>
    <cellStyle name="Normal 65 2 2 2 3 3 5" xfId="20874" xr:uid="{00000000-0005-0000-0000-000055840000}"/>
    <cellStyle name="Normal 65 2 2 2 3 4" xfId="12464" xr:uid="{00000000-0005-0000-0000-000056840000}"/>
    <cellStyle name="Normal 65 2 2 2 3 4 2" xfId="42795" xr:uid="{00000000-0005-0000-0000-000057840000}"/>
    <cellStyle name="Normal 65 2 2 2 3 4 3" xfId="27562" xr:uid="{00000000-0005-0000-0000-000058840000}"/>
    <cellStyle name="Normal 65 2 2 2 3 5" xfId="7443" xr:uid="{00000000-0005-0000-0000-000059840000}"/>
    <cellStyle name="Normal 65 2 2 2 3 5 2" xfId="37778" xr:uid="{00000000-0005-0000-0000-00005A840000}"/>
    <cellStyle name="Normal 65 2 2 2 3 5 3" xfId="22545" xr:uid="{00000000-0005-0000-0000-00005B840000}"/>
    <cellStyle name="Normal 65 2 2 2 3 6" xfId="32766" xr:uid="{00000000-0005-0000-0000-00005C840000}"/>
    <cellStyle name="Normal 65 2 2 2 3 7" xfId="17532" xr:uid="{00000000-0005-0000-0000-00005D840000}"/>
    <cellStyle name="Normal 65 2 2 2 4" xfId="3225" xr:uid="{00000000-0005-0000-0000-00005E840000}"/>
    <cellStyle name="Normal 65 2 2 2 4 2" xfId="13299" xr:uid="{00000000-0005-0000-0000-00005F840000}"/>
    <cellStyle name="Normal 65 2 2 2 4 2 2" xfId="43630" xr:uid="{00000000-0005-0000-0000-000060840000}"/>
    <cellStyle name="Normal 65 2 2 2 4 2 3" xfId="28397" xr:uid="{00000000-0005-0000-0000-000061840000}"/>
    <cellStyle name="Normal 65 2 2 2 4 3" xfId="8279" xr:uid="{00000000-0005-0000-0000-000062840000}"/>
    <cellStyle name="Normal 65 2 2 2 4 3 2" xfId="38613" xr:uid="{00000000-0005-0000-0000-000063840000}"/>
    <cellStyle name="Normal 65 2 2 2 4 3 3" xfId="23380" xr:uid="{00000000-0005-0000-0000-000064840000}"/>
    <cellStyle name="Normal 65 2 2 2 4 4" xfId="33600" xr:uid="{00000000-0005-0000-0000-000065840000}"/>
    <cellStyle name="Normal 65 2 2 2 4 5" xfId="18367" xr:uid="{00000000-0005-0000-0000-000066840000}"/>
    <cellStyle name="Normal 65 2 2 2 5" xfId="4918" xr:uid="{00000000-0005-0000-0000-000067840000}"/>
    <cellStyle name="Normal 65 2 2 2 5 2" xfId="14970" xr:uid="{00000000-0005-0000-0000-000068840000}"/>
    <cellStyle name="Normal 65 2 2 2 5 2 2" xfId="45301" xr:uid="{00000000-0005-0000-0000-000069840000}"/>
    <cellStyle name="Normal 65 2 2 2 5 2 3" xfId="30068" xr:uid="{00000000-0005-0000-0000-00006A840000}"/>
    <cellStyle name="Normal 65 2 2 2 5 3" xfId="9950" xr:uid="{00000000-0005-0000-0000-00006B840000}"/>
    <cellStyle name="Normal 65 2 2 2 5 3 2" xfId="40284" xr:uid="{00000000-0005-0000-0000-00006C840000}"/>
    <cellStyle name="Normal 65 2 2 2 5 3 3" xfId="25051" xr:uid="{00000000-0005-0000-0000-00006D840000}"/>
    <cellStyle name="Normal 65 2 2 2 5 4" xfId="35271" xr:uid="{00000000-0005-0000-0000-00006E840000}"/>
    <cellStyle name="Normal 65 2 2 2 5 5" xfId="20038" xr:uid="{00000000-0005-0000-0000-00006F840000}"/>
    <cellStyle name="Normal 65 2 2 2 6" xfId="11628" xr:uid="{00000000-0005-0000-0000-000070840000}"/>
    <cellStyle name="Normal 65 2 2 2 6 2" xfId="41959" xr:uid="{00000000-0005-0000-0000-000071840000}"/>
    <cellStyle name="Normal 65 2 2 2 6 3" xfId="26726" xr:uid="{00000000-0005-0000-0000-000072840000}"/>
    <cellStyle name="Normal 65 2 2 2 7" xfId="6607" xr:uid="{00000000-0005-0000-0000-000073840000}"/>
    <cellStyle name="Normal 65 2 2 2 7 2" xfId="36942" xr:uid="{00000000-0005-0000-0000-000074840000}"/>
    <cellStyle name="Normal 65 2 2 2 7 3" xfId="21709" xr:uid="{00000000-0005-0000-0000-000075840000}"/>
    <cellStyle name="Normal 65 2 2 2 8" xfId="31930" xr:uid="{00000000-0005-0000-0000-000076840000}"/>
    <cellStyle name="Normal 65 2 2 2 9" xfId="16696" xr:uid="{00000000-0005-0000-0000-000077840000}"/>
    <cellStyle name="Normal 65 2 2 3" xfId="1743" xr:uid="{00000000-0005-0000-0000-000078840000}"/>
    <cellStyle name="Normal 65 2 2 3 2" xfId="2582" xr:uid="{00000000-0005-0000-0000-000079840000}"/>
    <cellStyle name="Normal 65 2 2 3 2 2" xfId="4272" xr:uid="{00000000-0005-0000-0000-00007A840000}"/>
    <cellStyle name="Normal 65 2 2 3 2 2 2" xfId="14345" xr:uid="{00000000-0005-0000-0000-00007B840000}"/>
    <cellStyle name="Normal 65 2 2 3 2 2 2 2" xfId="44676" xr:uid="{00000000-0005-0000-0000-00007C840000}"/>
    <cellStyle name="Normal 65 2 2 3 2 2 2 3" xfId="29443" xr:uid="{00000000-0005-0000-0000-00007D840000}"/>
    <cellStyle name="Normal 65 2 2 3 2 2 3" xfId="9325" xr:uid="{00000000-0005-0000-0000-00007E840000}"/>
    <cellStyle name="Normal 65 2 2 3 2 2 3 2" xfId="39659" xr:uid="{00000000-0005-0000-0000-00007F840000}"/>
    <cellStyle name="Normal 65 2 2 3 2 2 3 3" xfId="24426" xr:uid="{00000000-0005-0000-0000-000080840000}"/>
    <cellStyle name="Normal 65 2 2 3 2 2 4" xfId="34646" xr:uid="{00000000-0005-0000-0000-000081840000}"/>
    <cellStyle name="Normal 65 2 2 3 2 2 5" xfId="19413" xr:uid="{00000000-0005-0000-0000-000082840000}"/>
    <cellStyle name="Normal 65 2 2 3 2 3" xfId="5964" xr:uid="{00000000-0005-0000-0000-000083840000}"/>
    <cellStyle name="Normal 65 2 2 3 2 3 2" xfId="16016" xr:uid="{00000000-0005-0000-0000-000084840000}"/>
    <cellStyle name="Normal 65 2 2 3 2 3 2 2" xfId="46347" xr:uid="{00000000-0005-0000-0000-000085840000}"/>
    <cellStyle name="Normal 65 2 2 3 2 3 2 3" xfId="31114" xr:uid="{00000000-0005-0000-0000-000086840000}"/>
    <cellStyle name="Normal 65 2 2 3 2 3 3" xfId="10996" xr:uid="{00000000-0005-0000-0000-000087840000}"/>
    <cellStyle name="Normal 65 2 2 3 2 3 3 2" xfId="41330" xr:uid="{00000000-0005-0000-0000-000088840000}"/>
    <cellStyle name="Normal 65 2 2 3 2 3 3 3" xfId="26097" xr:uid="{00000000-0005-0000-0000-000089840000}"/>
    <cellStyle name="Normal 65 2 2 3 2 3 4" xfId="36317" xr:uid="{00000000-0005-0000-0000-00008A840000}"/>
    <cellStyle name="Normal 65 2 2 3 2 3 5" xfId="21084" xr:uid="{00000000-0005-0000-0000-00008B840000}"/>
    <cellStyle name="Normal 65 2 2 3 2 4" xfId="12674" xr:uid="{00000000-0005-0000-0000-00008C840000}"/>
    <cellStyle name="Normal 65 2 2 3 2 4 2" xfId="43005" xr:uid="{00000000-0005-0000-0000-00008D840000}"/>
    <cellStyle name="Normal 65 2 2 3 2 4 3" xfId="27772" xr:uid="{00000000-0005-0000-0000-00008E840000}"/>
    <cellStyle name="Normal 65 2 2 3 2 5" xfId="7653" xr:uid="{00000000-0005-0000-0000-00008F840000}"/>
    <cellStyle name="Normal 65 2 2 3 2 5 2" xfId="37988" xr:uid="{00000000-0005-0000-0000-000090840000}"/>
    <cellStyle name="Normal 65 2 2 3 2 5 3" xfId="22755" xr:uid="{00000000-0005-0000-0000-000091840000}"/>
    <cellStyle name="Normal 65 2 2 3 2 6" xfId="32976" xr:uid="{00000000-0005-0000-0000-000092840000}"/>
    <cellStyle name="Normal 65 2 2 3 2 7" xfId="17742" xr:uid="{00000000-0005-0000-0000-000093840000}"/>
    <cellStyle name="Normal 65 2 2 3 3" xfId="3435" xr:uid="{00000000-0005-0000-0000-000094840000}"/>
    <cellStyle name="Normal 65 2 2 3 3 2" xfId="13509" xr:uid="{00000000-0005-0000-0000-000095840000}"/>
    <cellStyle name="Normal 65 2 2 3 3 2 2" xfId="43840" xr:uid="{00000000-0005-0000-0000-000096840000}"/>
    <cellStyle name="Normal 65 2 2 3 3 2 3" xfId="28607" xr:uid="{00000000-0005-0000-0000-000097840000}"/>
    <cellStyle name="Normal 65 2 2 3 3 3" xfId="8489" xr:uid="{00000000-0005-0000-0000-000098840000}"/>
    <cellStyle name="Normal 65 2 2 3 3 3 2" xfId="38823" xr:uid="{00000000-0005-0000-0000-000099840000}"/>
    <cellStyle name="Normal 65 2 2 3 3 3 3" xfId="23590" xr:uid="{00000000-0005-0000-0000-00009A840000}"/>
    <cellStyle name="Normal 65 2 2 3 3 4" xfId="33810" xr:uid="{00000000-0005-0000-0000-00009B840000}"/>
    <cellStyle name="Normal 65 2 2 3 3 5" xfId="18577" xr:uid="{00000000-0005-0000-0000-00009C840000}"/>
    <cellStyle name="Normal 65 2 2 3 4" xfId="5128" xr:uid="{00000000-0005-0000-0000-00009D840000}"/>
    <cellStyle name="Normal 65 2 2 3 4 2" xfId="15180" xr:uid="{00000000-0005-0000-0000-00009E840000}"/>
    <cellStyle name="Normal 65 2 2 3 4 2 2" xfId="45511" xr:uid="{00000000-0005-0000-0000-00009F840000}"/>
    <cellStyle name="Normal 65 2 2 3 4 2 3" xfId="30278" xr:uid="{00000000-0005-0000-0000-0000A0840000}"/>
    <cellStyle name="Normal 65 2 2 3 4 3" xfId="10160" xr:uid="{00000000-0005-0000-0000-0000A1840000}"/>
    <cellStyle name="Normal 65 2 2 3 4 3 2" xfId="40494" xr:uid="{00000000-0005-0000-0000-0000A2840000}"/>
    <cellStyle name="Normal 65 2 2 3 4 3 3" xfId="25261" xr:uid="{00000000-0005-0000-0000-0000A3840000}"/>
    <cellStyle name="Normal 65 2 2 3 4 4" xfId="35481" xr:uid="{00000000-0005-0000-0000-0000A4840000}"/>
    <cellStyle name="Normal 65 2 2 3 4 5" xfId="20248" xr:uid="{00000000-0005-0000-0000-0000A5840000}"/>
    <cellStyle name="Normal 65 2 2 3 5" xfId="11838" xr:uid="{00000000-0005-0000-0000-0000A6840000}"/>
    <cellStyle name="Normal 65 2 2 3 5 2" xfId="42169" xr:uid="{00000000-0005-0000-0000-0000A7840000}"/>
    <cellStyle name="Normal 65 2 2 3 5 3" xfId="26936" xr:uid="{00000000-0005-0000-0000-0000A8840000}"/>
    <cellStyle name="Normal 65 2 2 3 6" xfId="6817" xr:uid="{00000000-0005-0000-0000-0000A9840000}"/>
    <cellStyle name="Normal 65 2 2 3 6 2" xfId="37152" xr:uid="{00000000-0005-0000-0000-0000AA840000}"/>
    <cellStyle name="Normal 65 2 2 3 6 3" xfId="21919" xr:uid="{00000000-0005-0000-0000-0000AB840000}"/>
    <cellStyle name="Normal 65 2 2 3 7" xfId="32140" xr:uid="{00000000-0005-0000-0000-0000AC840000}"/>
    <cellStyle name="Normal 65 2 2 3 8" xfId="16906" xr:uid="{00000000-0005-0000-0000-0000AD840000}"/>
    <cellStyle name="Normal 65 2 2 4" xfId="2164" xr:uid="{00000000-0005-0000-0000-0000AE840000}"/>
    <cellStyle name="Normal 65 2 2 4 2" xfId="3854" xr:uid="{00000000-0005-0000-0000-0000AF840000}"/>
    <cellStyle name="Normal 65 2 2 4 2 2" xfId="13927" xr:uid="{00000000-0005-0000-0000-0000B0840000}"/>
    <cellStyle name="Normal 65 2 2 4 2 2 2" xfId="44258" xr:uid="{00000000-0005-0000-0000-0000B1840000}"/>
    <cellStyle name="Normal 65 2 2 4 2 2 3" xfId="29025" xr:uid="{00000000-0005-0000-0000-0000B2840000}"/>
    <cellStyle name="Normal 65 2 2 4 2 3" xfId="8907" xr:uid="{00000000-0005-0000-0000-0000B3840000}"/>
    <cellStyle name="Normal 65 2 2 4 2 3 2" xfId="39241" xr:uid="{00000000-0005-0000-0000-0000B4840000}"/>
    <cellStyle name="Normal 65 2 2 4 2 3 3" xfId="24008" xr:uid="{00000000-0005-0000-0000-0000B5840000}"/>
    <cellStyle name="Normal 65 2 2 4 2 4" xfId="34228" xr:uid="{00000000-0005-0000-0000-0000B6840000}"/>
    <cellStyle name="Normal 65 2 2 4 2 5" xfId="18995" xr:uid="{00000000-0005-0000-0000-0000B7840000}"/>
    <cellStyle name="Normal 65 2 2 4 3" xfId="5546" xr:uid="{00000000-0005-0000-0000-0000B8840000}"/>
    <cellStyle name="Normal 65 2 2 4 3 2" xfId="15598" xr:uid="{00000000-0005-0000-0000-0000B9840000}"/>
    <cellStyle name="Normal 65 2 2 4 3 2 2" xfId="45929" xr:uid="{00000000-0005-0000-0000-0000BA840000}"/>
    <cellStyle name="Normal 65 2 2 4 3 2 3" xfId="30696" xr:uid="{00000000-0005-0000-0000-0000BB840000}"/>
    <cellStyle name="Normal 65 2 2 4 3 3" xfId="10578" xr:uid="{00000000-0005-0000-0000-0000BC840000}"/>
    <cellStyle name="Normal 65 2 2 4 3 3 2" xfId="40912" xr:uid="{00000000-0005-0000-0000-0000BD840000}"/>
    <cellStyle name="Normal 65 2 2 4 3 3 3" xfId="25679" xr:uid="{00000000-0005-0000-0000-0000BE840000}"/>
    <cellStyle name="Normal 65 2 2 4 3 4" xfId="35899" xr:uid="{00000000-0005-0000-0000-0000BF840000}"/>
    <cellStyle name="Normal 65 2 2 4 3 5" xfId="20666" xr:uid="{00000000-0005-0000-0000-0000C0840000}"/>
    <cellStyle name="Normal 65 2 2 4 4" xfId="12256" xr:uid="{00000000-0005-0000-0000-0000C1840000}"/>
    <cellStyle name="Normal 65 2 2 4 4 2" xfId="42587" xr:uid="{00000000-0005-0000-0000-0000C2840000}"/>
    <cellStyle name="Normal 65 2 2 4 4 3" xfId="27354" xr:uid="{00000000-0005-0000-0000-0000C3840000}"/>
    <cellStyle name="Normal 65 2 2 4 5" xfId="7235" xr:uid="{00000000-0005-0000-0000-0000C4840000}"/>
    <cellStyle name="Normal 65 2 2 4 5 2" xfId="37570" xr:uid="{00000000-0005-0000-0000-0000C5840000}"/>
    <cellStyle name="Normal 65 2 2 4 5 3" xfId="22337" xr:uid="{00000000-0005-0000-0000-0000C6840000}"/>
    <cellStyle name="Normal 65 2 2 4 6" xfId="32558" xr:uid="{00000000-0005-0000-0000-0000C7840000}"/>
    <cellStyle name="Normal 65 2 2 4 7" xfId="17324" xr:uid="{00000000-0005-0000-0000-0000C8840000}"/>
    <cellStyle name="Normal 65 2 2 5" xfId="3017" xr:uid="{00000000-0005-0000-0000-0000C9840000}"/>
    <cellStyle name="Normal 65 2 2 5 2" xfId="13091" xr:uid="{00000000-0005-0000-0000-0000CA840000}"/>
    <cellStyle name="Normal 65 2 2 5 2 2" xfId="43422" xr:uid="{00000000-0005-0000-0000-0000CB840000}"/>
    <cellStyle name="Normal 65 2 2 5 2 3" xfId="28189" xr:uid="{00000000-0005-0000-0000-0000CC840000}"/>
    <cellStyle name="Normal 65 2 2 5 3" xfId="8071" xr:uid="{00000000-0005-0000-0000-0000CD840000}"/>
    <cellStyle name="Normal 65 2 2 5 3 2" xfId="38405" xr:uid="{00000000-0005-0000-0000-0000CE840000}"/>
    <cellStyle name="Normal 65 2 2 5 3 3" xfId="23172" xr:uid="{00000000-0005-0000-0000-0000CF840000}"/>
    <cellStyle name="Normal 65 2 2 5 4" xfId="33392" xr:uid="{00000000-0005-0000-0000-0000D0840000}"/>
    <cellStyle name="Normal 65 2 2 5 5" xfId="18159" xr:uid="{00000000-0005-0000-0000-0000D1840000}"/>
    <cellStyle name="Normal 65 2 2 6" xfId="4710" xr:uid="{00000000-0005-0000-0000-0000D2840000}"/>
    <cellStyle name="Normal 65 2 2 6 2" xfId="14762" xr:uid="{00000000-0005-0000-0000-0000D3840000}"/>
    <cellStyle name="Normal 65 2 2 6 2 2" xfId="45093" xr:uid="{00000000-0005-0000-0000-0000D4840000}"/>
    <cellStyle name="Normal 65 2 2 6 2 3" xfId="29860" xr:uid="{00000000-0005-0000-0000-0000D5840000}"/>
    <cellStyle name="Normal 65 2 2 6 3" xfId="9742" xr:uid="{00000000-0005-0000-0000-0000D6840000}"/>
    <cellStyle name="Normal 65 2 2 6 3 2" xfId="40076" xr:uid="{00000000-0005-0000-0000-0000D7840000}"/>
    <cellStyle name="Normal 65 2 2 6 3 3" xfId="24843" xr:uid="{00000000-0005-0000-0000-0000D8840000}"/>
    <cellStyle name="Normal 65 2 2 6 4" xfId="35063" xr:uid="{00000000-0005-0000-0000-0000D9840000}"/>
    <cellStyle name="Normal 65 2 2 6 5" xfId="19830" xr:uid="{00000000-0005-0000-0000-0000DA840000}"/>
    <cellStyle name="Normal 65 2 2 7" xfId="11420" xr:uid="{00000000-0005-0000-0000-0000DB840000}"/>
    <cellStyle name="Normal 65 2 2 7 2" xfId="41751" xr:uid="{00000000-0005-0000-0000-0000DC840000}"/>
    <cellStyle name="Normal 65 2 2 7 3" xfId="26518" xr:uid="{00000000-0005-0000-0000-0000DD840000}"/>
    <cellStyle name="Normal 65 2 2 8" xfId="6399" xr:uid="{00000000-0005-0000-0000-0000DE840000}"/>
    <cellStyle name="Normal 65 2 2 8 2" xfId="36734" xr:uid="{00000000-0005-0000-0000-0000DF840000}"/>
    <cellStyle name="Normal 65 2 2 8 3" xfId="21501" xr:uid="{00000000-0005-0000-0000-0000E0840000}"/>
    <cellStyle name="Normal 65 2 2 9" xfId="31722" xr:uid="{00000000-0005-0000-0000-0000E1840000}"/>
    <cellStyle name="Normal 65 2 3" xfId="1426" xr:uid="{00000000-0005-0000-0000-0000E2840000}"/>
    <cellStyle name="Normal 65 2 3 2" xfId="1847" xr:uid="{00000000-0005-0000-0000-0000E3840000}"/>
    <cellStyle name="Normal 65 2 3 2 2" xfId="2686" xr:uid="{00000000-0005-0000-0000-0000E4840000}"/>
    <cellStyle name="Normal 65 2 3 2 2 2" xfId="4376" xr:uid="{00000000-0005-0000-0000-0000E5840000}"/>
    <cellStyle name="Normal 65 2 3 2 2 2 2" xfId="14449" xr:uid="{00000000-0005-0000-0000-0000E6840000}"/>
    <cellStyle name="Normal 65 2 3 2 2 2 2 2" xfId="44780" xr:uid="{00000000-0005-0000-0000-0000E7840000}"/>
    <cellStyle name="Normal 65 2 3 2 2 2 2 3" xfId="29547" xr:uid="{00000000-0005-0000-0000-0000E8840000}"/>
    <cellStyle name="Normal 65 2 3 2 2 2 3" xfId="9429" xr:uid="{00000000-0005-0000-0000-0000E9840000}"/>
    <cellStyle name="Normal 65 2 3 2 2 2 3 2" xfId="39763" xr:uid="{00000000-0005-0000-0000-0000EA840000}"/>
    <cellStyle name="Normal 65 2 3 2 2 2 3 3" xfId="24530" xr:uid="{00000000-0005-0000-0000-0000EB840000}"/>
    <cellStyle name="Normal 65 2 3 2 2 2 4" xfId="34750" xr:uid="{00000000-0005-0000-0000-0000EC840000}"/>
    <cellStyle name="Normal 65 2 3 2 2 2 5" xfId="19517" xr:uid="{00000000-0005-0000-0000-0000ED840000}"/>
    <cellStyle name="Normal 65 2 3 2 2 3" xfId="6068" xr:uid="{00000000-0005-0000-0000-0000EE840000}"/>
    <cellStyle name="Normal 65 2 3 2 2 3 2" xfId="16120" xr:uid="{00000000-0005-0000-0000-0000EF840000}"/>
    <cellStyle name="Normal 65 2 3 2 2 3 2 2" xfId="46451" xr:uid="{00000000-0005-0000-0000-0000F0840000}"/>
    <cellStyle name="Normal 65 2 3 2 2 3 2 3" xfId="31218" xr:uid="{00000000-0005-0000-0000-0000F1840000}"/>
    <cellStyle name="Normal 65 2 3 2 2 3 3" xfId="11100" xr:uid="{00000000-0005-0000-0000-0000F2840000}"/>
    <cellStyle name="Normal 65 2 3 2 2 3 3 2" xfId="41434" xr:uid="{00000000-0005-0000-0000-0000F3840000}"/>
    <cellStyle name="Normal 65 2 3 2 2 3 3 3" xfId="26201" xr:uid="{00000000-0005-0000-0000-0000F4840000}"/>
    <cellStyle name="Normal 65 2 3 2 2 3 4" xfId="36421" xr:uid="{00000000-0005-0000-0000-0000F5840000}"/>
    <cellStyle name="Normal 65 2 3 2 2 3 5" xfId="21188" xr:uid="{00000000-0005-0000-0000-0000F6840000}"/>
    <cellStyle name="Normal 65 2 3 2 2 4" xfId="12778" xr:uid="{00000000-0005-0000-0000-0000F7840000}"/>
    <cellStyle name="Normal 65 2 3 2 2 4 2" xfId="43109" xr:uid="{00000000-0005-0000-0000-0000F8840000}"/>
    <cellStyle name="Normal 65 2 3 2 2 4 3" xfId="27876" xr:uid="{00000000-0005-0000-0000-0000F9840000}"/>
    <cellStyle name="Normal 65 2 3 2 2 5" xfId="7757" xr:uid="{00000000-0005-0000-0000-0000FA840000}"/>
    <cellStyle name="Normal 65 2 3 2 2 5 2" xfId="38092" xr:uid="{00000000-0005-0000-0000-0000FB840000}"/>
    <cellStyle name="Normal 65 2 3 2 2 5 3" xfId="22859" xr:uid="{00000000-0005-0000-0000-0000FC840000}"/>
    <cellStyle name="Normal 65 2 3 2 2 6" xfId="33080" xr:uid="{00000000-0005-0000-0000-0000FD840000}"/>
    <cellStyle name="Normal 65 2 3 2 2 7" xfId="17846" xr:uid="{00000000-0005-0000-0000-0000FE840000}"/>
    <cellStyle name="Normal 65 2 3 2 3" xfId="3539" xr:uid="{00000000-0005-0000-0000-0000FF840000}"/>
    <cellStyle name="Normal 65 2 3 2 3 2" xfId="13613" xr:uid="{00000000-0005-0000-0000-000000850000}"/>
    <cellStyle name="Normal 65 2 3 2 3 2 2" xfId="43944" xr:uid="{00000000-0005-0000-0000-000001850000}"/>
    <cellStyle name="Normal 65 2 3 2 3 2 3" xfId="28711" xr:uid="{00000000-0005-0000-0000-000002850000}"/>
    <cellStyle name="Normal 65 2 3 2 3 3" xfId="8593" xr:uid="{00000000-0005-0000-0000-000003850000}"/>
    <cellStyle name="Normal 65 2 3 2 3 3 2" xfId="38927" xr:uid="{00000000-0005-0000-0000-000004850000}"/>
    <cellStyle name="Normal 65 2 3 2 3 3 3" xfId="23694" xr:uid="{00000000-0005-0000-0000-000005850000}"/>
    <cellStyle name="Normal 65 2 3 2 3 4" xfId="33914" xr:uid="{00000000-0005-0000-0000-000006850000}"/>
    <cellStyle name="Normal 65 2 3 2 3 5" xfId="18681" xr:uid="{00000000-0005-0000-0000-000007850000}"/>
    <cellStyle name="Normal 65 2 3 2 4" xfId="5232" xr:uid="{00000000-0005-0000-0000-000008850000}"/>
    <cellStyle name="Normal 65 2 3 2 4 2" xfId="15284" xr:uid="{00000000-0005-0000-0000-000009850000}"/>
    <cellStyle name="Normal 65 2 3 2 4 2 2" xfId="45615" xr:uid="{00000000-0005-0000-0000-00000A850000}"/>
    <cellStyle name="Normal 65 2 3 2 4 2 3" xfId="30382" xr:uid="{00000000-0005-0000-0000-00000B850000}"/>
    <cellStyle name="Normal 65 2 3 2 4 3" xfId="10264" xr:uid="{00000000-0005-0000-0000-00000C850000}"/>
    <cellStyle name="Normal 65 2 3 2 4 3 2" xfId="40598" xr:uid="{00000000-0005-0000-0000-00000D850000}"/>
    <cellStyle name="Normal 65 2 3 2 4 3 3" xfId="25365" xr:uid="{00000000-0005-0000-0000-00000E850000}"/>
    <cellStyle name="Normal 65 2 3 2 4 4" xfId="35585" xr:uid="{00000000-0005-0000-0000-00000F850000}"/>
    <cellStyle name="Normal 65 2 3 2 4 5" xfId="20352" xr:uid="{00000000-0005-0000-0000-000010850000}"/>
    <cellStyle name="Normal 65 2 3 2 5" xfId="11942" xr:uid="{00000000-0005-0000-0000-000011850000}"/>
    <cellStyle name="Normal 65 2 3 2 5 2" xfId="42273" xr:uid="{00000000-0005-0000-0000-000012850000}"/>
    <cellStyle name="Normal 65 2 3 2 5 3" xfId="27040" xr:uid="{00000000-0005-0000-0000-000013850000}"/>
    <cellStyle name="Normal 65 2 3 2 6" xfId="6921" xr:uid="{00000000-0005-0000-0000-000014850000}"/>
    <cellStyle name="Normal 65 2 3 2 6 2" xfId="37256" xr:uid="{00000000-0005-0000-0000-000015850000}"/>
    <cellStyle name="Normal 65 2 3 2 6 3" xfId="22023" xr:uid="{00000000-0005-0000-0000-000016850000}"/>
    <cellStyle name="Normal 65 2 3 2 7" xfId="32244" xr:uid="{00000000-0005-0000-0000-000017850000}"/>
    <cellStyle name="Normal 65 2 3 2 8" xfId="17010" xr:uid="{00000000-0005-0000-0000-000018850000}"/>
    <cellStyle name="Normal 65 2 3 3" xfId="2268" xr:uid="{00000000-0005-0000-0000-000019850000}"/>
    <cellStyle name="Normal 65 2 3 3 2" xfId="3958" xr:uid="{00000000-0005-0000-0000-00001A850000}"/>
    <cellStyle name="Normal 65 2 3 3 2 2" xfId="14031" xr:uid="{00000000-0005-0000-0000-00001B850000}"/>
    <cellStyle name="Normal 65 2 3 3 2 2 2" xfId="44362" xr:uid="{00000000-0005-0000-0000-00001C850000}"/>
    <cellStyle name="Normal 65 2 3 3 2 2 3" xfId="29129" xr:uid="{00000000-0005-0000-0000-00001D850000}"/>
    <cellStyle name="Normal 65 2 3 3 2 3" xfId="9011" xr:uid="{00000000-0005-0000-0000-00001E850000}"/>
    <cellStyle name="Normal 65 2 3 3 2 3 2" xfId="39345" xr:uid="{00000000-0005-0000-0000-00001F850000}"/>
    <cellStyle name="Normal 65 2 3 3 2 3 3" xfId="24112" xr:uid="{00000000-0005-0000-0000-000020850000}"/>
    <cellStyle name="Normal 65 2 3 3 2 4" xfId="34332" xr:uid="{00000000-0005-0000-0000-000021850000}"/>
    <cellStyle name="Normal 65 2 3 3 2 5" xfId="19099" xr:uid="{00000000-0005-0000-0000-000022850000}"/>
    <cellStyle name="Normal 65 2 3 3 3" xfId="5650" xr:uid="{00000000-0005-0000-0000-000023850000}"/>
    <cellStyle name="Normal 65 2 3 3 3 2" xfId="15702" xr:uid="{00000000-0005-0000-0000-000024850000}"/>
    <cellStyle name="Normal 65 2 3 3 3 2 2" xfId="46033" xr:uid="{00000000-0005-0000-0000-000025850000}"/>
    <cellStyle name="Normal 65 2 3 3 3 2 3" xfId="30800" xr:uid="{00000000-0005-0000-0000-000026850000}"/>
    <cellStyle name="Normal 65 2 3 3 3 3" xfId="10682" xr:uid="{00000000-0005-0000-0000-000027850000}"/>
    <cellStyle name="Normal 65 2 3 3 3 3 2" xfId="41016" xr:uid="{00000000-0005-0000-0000-000028850000}"/>
    <cellStyle name="Normal 65 2 3 3 3 3 3" xfId="25783" xr:uid="{00000000-0005-0000-0000-000029850000}"/>
    <cellStyle name="Normal 65 2 3 3 3 4" xfId="36003" xr:uid="{00000000-0005-0000-0000-00002A850000}"/>
    <cellStyle name="Normal 65 2 3 3 3 5" xfId="20770" xr:uid="{00000000-0005-0000-0000-00002B850000}"/>
    <cellStyle name="Normal 65 2 3 3 4" xfId="12360" xr:uid="{00000000-0005-0000-0000-00002C850000}"/>
    <cellStyle name="Normal 65 2 3 3 4 2" xfId="42691" xr:uid="{00000000-0005-0000-0000-00002D850000}"/>
    <cellStyle name="Normal 65 2 3 3 4 3" xfId="27458" xr:uid="{00000000-0005-0000-0000-00002E850000}"/>
    <cellStyle name="Normal 65 2 3 3 5" xfId="7339" xr:uid="{00000000-0005-0000-0000-00002F850000}"/>
    <cellStyle name="Normal 65 2 3 3 5 2" xfId="37674" xr:uid="{00000000-0005-0000-0000-000030850000}"/>
    <cellStyle name="Normal 65 2 3 3 5 3" xfId="22441" xr:uid="{00000000-0005-0000-0000-000031850000}"/>
    <cellStyle name="Normal 65 2 3 3 6" xfId="32662" xr:uid="{00000000-0005-0000-0000-000032850000}"/>
    <cellStyle name="Normal 65 2 3 3 7" xfId="17428" xr:uid="{00000000-0005-0000-0000-000033850000}"/>
    <cellStyle name="Normal 65 2 3 4" xfId="3121" xr:uid="{00000000-0005-0000-0000-000034850000}"/>
    <cellStyle name="Normal 65 2 3 4 2" xfId="13195" xr:uid="{00000000-0005-0000-0000-000035850000}"/>
    <cellStyle name="Normal 65 2 3 4 2 2" xfId="43526" xr:uid="{00000000-0005-0000-0000-000036850000}"/>
    <cellStyle name="Normal 65 2 3 4 2 3" xfId="28293" xr:uid="{00000000-0005-0000-0000-000037850000}"/>
    <cellStyle name="Normal 65 2 3 4 3" xfId="8175" xr:uid="{00000000-0005-0000-0000-000038850000}"/>
    <cellStyle name="Normal 65 2 3 4 3 2" xfId="38509" xr:uid="{00000000-0005-0000-0000-000039850000}"/>
    <cellStyle name="Normal 65 2 3 4 3 3" xfId="23276" xr:uid="{00000000-0005-0000-0000-00003A850000}"/>
    <cellStyle name="Normal 65 2 3 4 4" xfId="33496" xr:uid="{00000000-0005-0000-0000-00003B850000}"/>
    <cellStyle name="Normal 65 2 3 4 5" xfId="18263" xr:uid="{00000000-0005-0000-0000-00003C850000}"/>
    <cellStyle name="Normal 65 2 3 5" xfId="4814" xr:uid="{00000000-0005-0000-0000-00003D850000}"/>
    <cellStyle name="Normal 65 2 3 5 2" xfId="14866" xr:uid="{00000000-0005-0000-0000-00003E850000}"/>
    <cellStyle name="Normal 65 2 3 5 2 2" xfId="45197" xr:uid="{00000000-0005-0000-0000-00003F850000}"/>
    <cellStyle name="Normal 65 2 3 5 2 3" xfId="29964" xr:uid="{00000000-0005-0000-0000-000040850000}"/>
    <cellStyle name="Normal 65 2 3 5 3" xfId="9846" xr:uid="{00000000-0005-0000-0000-000041850000}"/>
    <cellStyle name="Normal 65 2 3 5 3 2" xfId="40180" xr:uid="{00000000-0005-0000-0000-000042850000}"/>
    <cellStyle name="Normal 65 2 3 5 3 3" xfId="24947" xr:uid="{00000000-0005-0000-0000-000043850000}"/>
    <cellStyle name="Normal 65 2 3 5 4" xfId="35167" xr:uid="{00000000-0005-0000-0000-000044850000}"/>
    <cellStyle name="Normal 65 2 3 5 5" xfId="19934" xr:uid="{00000000-0005-0000-0000-000045850000}"/>
    <cellStyle name="Normal 65 2 3 6" xfId="11524" xr:uid="{00000000-0005-0000-0000-000046850000}"/>
    <cellStyle name="Normal 65 2 3 6 2" xfId="41855" xr:uid="{00000000-0005-0000-0000-000047850000}"/>
    <cellStyle name="Normal 65 2 3 6 3" xfId="26622" xr:uid="{00000000-0005-0000-0000-000048850000}"/>
    <cellStyle name="Normal 65 2 3 7" xfId="6503" xr:uid="{00000000-0005-0000-0000-000049850000}"/>
    <cellStyle name="Normal 65 2 3 7 2" xfId="36838" xr:uid="{00000000-0005-0000-0000-00004A850000}"/>
    <cellStyle name="Normal 65 2 3 7 3" xfId="21605" xr:uid="{00000000-0005-0000-0000-00004B850000}"/>
    <cellStyle name="Normal 65 2 3 8" xfId="31826" xr:uid="{00000000-0005-0000-0000-00004C850000}"/>
    <cellStyle name="Normal 65 2 3 9" xfId="16592" xr:uid="{00000000-0005-0000-0000-00004D850000}"/>
    <cellStyle name="Normal 65 2 4" xfId="1639" xr:uid="{00000000-0005-0000-0000-00004E850000}"/>
    <cellStyle name="Normal 65 2 4 2" xfId="2478" xr:uid="{00000000-0005-0000-0000-00004F850000}"/>
    <cellStyle name="Normal 65 2 4 2 2" xfId="4168" xr:uid="{00000000-0005-0000-0000-000050850000}"/>
    <cellStyle name="Normal 65 2 4 2 2 2" xfId="14241" xr:uid="{00000000-0005-0000-0000-000051850000}"/>
    <cellStyle name="Normal 65 2 4 2 2 2 2" xfId="44572" xr:uid="{00000000-0005-0000-0000-000052850000}"/>
    <cellStyle name="Normal 65 2 4 2 2 2 3" xfId="29339" xr:uid="{00000000-0005-0000-0000-000053850000}"/>
    <cellStyle name="Normal 65 2 4 2 2 3" xfId="9221" xr:uid="{00000000-0005-0000-0000-000054850000}"/>
    <cellStyle name="Normal 65 2 4 2 2 3 2" xfId="39555" xr:uid="{00000000-0005-0000-0000-000055850000}"/>
    <cellStyle name="Normal 65 2 4 2 2 3 3" xfId="24322" xr:uid="{00000000-0005-0000-0000-000056850000}"/>
    <cellStyle name="Normal 65 2 4 2 2 4" xfId="34542" xr:uid="{00000000-0005-0000-0000-000057850000}"/>
    <cellStyle name="Normal 65 2 4 2 2 5" xfId="19309" xr:uid="{00000000-0005-0000-0000-000058850000}"/>
    <cellStyle name="Normal 65 2 4 2 3" xfId="5860" xr:uid="{00000000-0005-0000-0000-000059850000}"/>
    <cellStyle name="Normal 65 2 4 2 3 2" xfId="15912" xr:uid="{00000000-0005-0000-0000-00005A850000}"/>
    <cellStyle name="Normal 65 2 4 2 3 2 2" xfId="46243" xr:uid="{00000000-0005-0000-0000-00005B850000}"/>
    <cellStyle name="Normal 65 2 4 2 3 2 3" xfId="31010" xr:uid="{00000000-0005-0000-0000-00005C850000}"/>
    <cellStyle name="Normal 65 2 4 2 3 3" xfId="10892" xr:uid="{00000000-0005-0000-0000-00005D850000}"/>
    <cellStyle name="Normal 65 2 4 2 3 3 2" xfId="41226" xr:uid="{00000000-0005-0000-0000-00005E850000}"/>
    <cellStyle name="Normal 65 2 4 2 3 3 3" xfId="25993" xr:uid="{00000000-0005-0000-0000-00005F850000}"/>
    <cellStyle name="Normal 65 2 4 2 3 4" xfId="36213" xr:uid="{00000000-0005-0000-0000-000060850000}"/>
    <cellStyle name="Normal 65 2 4 2 3 5" xfId="20980" xr:uid="{00000000-0005-0000-0000-000061850000}"/>
    <cellStyle name="Normal 65 2 4 2 4" xfId="12570" xr:uid="{00000000-0005-0000-0000-000062850000}"/>
    <cellStyle name="Normal 65 2 4 2 4 2" xfId="42901" xr:uid="{00000000-0005-0000-0000-000063850000}"/>
    <cellStyle name="Normal 65 2 4 2 4 3" xfId="27668" xr:uid="{00000000-0005-0000-0000-000064850000}"/>
    <cellStyle name="Normal 65 2 4 2 5" xfId="7549" xr:uid="{00000000-0005-0000-0000-000065850000}"/>
    <cellStyle name="Normal 65 2 4 2 5 2" xfId="37884" xr:uid="{00000000-0005-0000-0000-000066850000}"/>
    <cellStyle name="Normal 65 2 4 2 5 3" xfId="22651" xr:uid="{00000000-0005-0000-0000-000067850000}"/>
    <cellStyle name="Normal 65 2 4 2 6" xfId="32872" xr:uid="{00000000-0005-0000-0000-000068850000}"/>
    <cellStyle name="Normal 65 2 4 2 7" xfId="17638" xr:uid="{00000000-0005-0000-0000-000069850000}"/>
    <cellStyle name="Normal 65 2 4 3" xfId="3331" xr:uid="{00000000-0005-0000-0000-00006A850000}"/>
    <cellStyle name="Normal 65 2 4 3 2" xfId="13405" xr:uid="{00000000-0005-0000-0000-00006B850000}"/>
    <cellStyle name="Normal 65 2 4 3 2 2" xfId="43736" xr:uid="{00000000-0005-0000-0000-00006C850000}"/>
    <cellStyle name="Normal 65 2 4 3 2 3" xfId="28503" xr:uid="{00000000-0005-0000-0000-00006D850000}"/>
    <cellStyle name="Normal 65 2 4 3 3" xfId="8385" xr:uid="{00000000-0005-0000-0000-00006E850000}"/>
    <cellStyle name="Normal 65 2 4 3 3 2" xfId="38719" xr:uid="{00000000-0005-0000-0000-00006F850000}"/>
    <cellStyle name="Normal 65 2 4 3 3 3" xfId="23486" xr:uid="{00000000-0005-0000-0000-000070850000}"/>
    <cellStyle name="Normal 65 2 4 3 4" xfId="33706" xr:uid="{00000000-0005-0000-0000-000071850000}"/>
    <cellStyle name="Normal 65 2 4 3 5" xfId="18473" xr:uid="{00000000-0005-0000-0000-000072850000}"/>
    <cellStyle name="Normal 65 2 4 4" xfId="5024" xr:uid="{00000000-0005-0000-0000-000073850000}"/>
    <cellStyle name="Normal 65 2 4 4 2" xfId="15076" xr:uid="{00000000-0005-0000-0000-000074850000}"/>
    <cellStyle name="Normal 65 2 4 4 2 2" xfId="45407" xr:uid="{00000000-0005-0000-0000-000075850000}"/>
    <cellStyle name="Normal 65 2 4 4 2 3" xfId="30174" xr:uid="{00000000-0005-0000-0000-000076850000}"/>
    <cellStyle name="Normal 65 2 4 4 3" xfId="10056" xr:uid="{00000000-0005-0000-0000-000077850000}"/>
    <cellStyle name="Normal 65 2 4 4 3 2" xfId="40390" xr:uid="{00000000-0005-0000-0000-000078850000}"/>
    <cellStyle name="Normal 65 2 4 4 3 3" xfId="25157" xr:uid="{00000000-0005-0000-0000-000079850000}"/>
    <cellStyle name="Normal 65 2 4 4 4" xfId="35377" xr:uid="{00000000-0005-0000-0000-00007A850000}"/>
    <cellStyle name="Normal 65 2 4 4 5" xfId="20144" xr:uid="{00000000-0005-0000-0000-00007B850000}"/>
    <cellStyle name="Normal 65 2 4 5" xfId="11734" xr:uid="{00000000-0005-0000-0000-00007C850000}"/>
    <cellStyle name="Normal 65 2 4 5 2" xfId="42065" xr:uid="{00000000-0005-0000-0000-00007D850000}"/>
    <cellStyle name="Normal 65 2 4 5 3" xfId="26832" xr:uid="{00000000-0005-0000-0000-00007E850000}"/>
    <cellStyle name="Normal 65 2 4 6" xfId="6713" xr:uid="{00000000-0005-0000-0000-00007F850000}"/>
    <cellStyle name="Normal 65 2 4 6 2" xfId="37048" xr:uid="{00000000-0005-0000-0000-000080850000}"/>
    <cellStyle name="Normal 65 2 4 6 3" xfId="21815" xr:uid="{00000000-0005-0000-0000-000081850000}"/>
    <cellStyle name="Normal 65 2 4 7" xfId="32036" xr:uid="{00000000-0005-0000-0000-000082850000}"/>
    <cellStyle name="Normal 65 2 4 8" xfId="16802" xr:uid="{00000000-0005-0000-0000-000083850000}"/>
    <cellStyle name="Normal 65 2 5" xfId="2060" xr:uid="{00000000-0005-0000-0000-000084850000}"/>
    <cellStyle name="Normal 65 2 5 2" xfId="3750" xr:uid="{00000000-0005-0000-0000-000085850000}"/>
    <cellStyle name="Normal 65 2 5 2 2" xfId="13823" xr:uid="{00000000-0005-0000-0000-000086850000}"/>
    <cellStyle name="Normal 65 2 5 2 2 2" xfId="44154" xr:uid="{00000000-0005-0000-0000-000087850000}"/>
    <cellStyle name="Normal 65 2 5 2 2 3" xfId="28921" xr:uid="{00000000-0005-0000-0000-000088850000}"/>
    <cellStyle name="Normal 65 2 5 2 3" xfId="8803" xr:uid="{00000000-0005-0000-0000-000089850000}"/>
    <cellStyle name="Normal 65 2 5 2 3 2" xfId="39137" xr:uid="{00000000-0005-0000-0000-00008A850000}"/>
    <cellStyle name="Normal 65 2 5 2 3 3" xfId="23904" xr:uid="{00000000-0005-0000-0000-00008B850000}"/>
    <cellStyle name="Normal 65 2 5 2 4" xfId="34124" xr:uid="{00000000-0005-0000-0000-00008C850000}"/>
    <cellStyle name="Normal 65 2 5 2 5" xfId="18891" xr:uid="{00000000-0005-0000-0000-00008D850000}"/>
    <cellStyle name="Normal 65 2 5 3" xfId="5442" xr:uid="{00000000-0005-0000-0000-00008E850000}"/>
    <cellStyle name="Normal 65 2 5 3 2" xfId="15494" xr:uid="{00000000-0005-0000-0000-00008F850000}"/>
    <cellStyle name="Normal 65 2 5 3 2 2" xfId="45825" xr:uid="{00000000-0005-0000-0000-000090850000}"/>
    <cellStyle name="Normal 65 2 5 3 2 3" xfId="30592" xr:uid="{00000000-0005-0000-0000-000091850000}"/>
    <cellStyle name="Normal 65 2 5 3 3" xfId="10474" xr:uid="{00000000-0005-0000-0000-000092850000}"/>
    <cellStyle name="Normal 65 2 5 3 3 2" xfId="40808" xr:uid="{00000000-0005-0000-0000-000093850000}"/>
    <cellStyle name="Normal 65 2 5 3 3 3" xfId="25575" xr:uid="{00000000-0005-0000-0000-000094850000}"/>
    <cellStyle name="Normal 65 2 5 3 4" xfId="35795" xr:uid="{00000000-0005-0000-0000-000095850000}"/>
    <cellStyle name="Normal 65 2 5 3 5" xfId="20562" xr:uid="{00000000-0005-0000-0000-000096850000}"/>
    <cellStyle name="Normal 65 2 5 4" xfId="12152" xr:uid="{00000000-0005-0000-0000-000097850000}"/>
    <cellStyle name="Normal 65 2 5 4 2" xfId="42483" xr:uid="{00000000-0005-0000-0000-000098850000}"/>
    <cellStyle name="Normal 65 2 5 4 3" xfId="27250" xr:uid="{00000000-0005-0000-0000-000099850000}"/>
    <cellStyle name="Normal 65 2 5 5" xfId="7131" xr:uid="{00000000-0005-0000-0000-00009A850000}"/>
    <cellStyle name="Normal 65 2 5 5 2" xfId="37466" xr:uid="{00000000-0005-0000-0000-00009B850000}"/>
    <cellStyle name="Normal 65 2 5 5 3" xfId="22233" xr:uid="{00000000-0005-0000-0000-00009C850000}"/>
    <cellStyle name="Normal 65 2 5 6" xfId="32454" xr:uid="{00000000-0005-0000-0000-00009D850000}"/>
    <cellStyle name="Normal 65 2 5 7" xfId="17220" xr:uid="{00000000-0005-0000-0000-00009E850000}"/>
    <cellStyle name="Normal 65 2 6" xfId="2913" xr:uid="{00000000-0005-0000-0000-00009F850000}"/>
    <cellStyle name="Normal 65 2 6 2" xfId="12987" xr:uid="{00000000-0005-0000-0000-0000A0850000}"/>
    <cellStyle name="Normal 65 2 6 2 2" xfId="43318" xr:uid="{00000000-0005-0000-0000-0000A1850000}"/>
    <cellStyle name="Normal 65 2 6 2 3" xfId="28085" xr:uid="{00000000-0005-0000-0000-0000A2850000}"/>
    <cellStyle name="Normal 65 2 6 3" xfId="7967" xr:uid="{00000000-0005-0000-0000-0000A3850000}"/>
    <cellStyle name="Normal 65 2 6 3 2" xfId="38301" xr:uid="{00000000-0005-0000-0000-0000A4850000}"/>
    <cellStyle name="Normal 65 2 6 3 3" xfId="23068" xr:uid="{00000000-0005-0000-0000-0000A5850000}"/>
    <cellStyle name="Normal 65 2 6 4" xfId="33288" xr:uid="{00000000-0005-0000-0000-0000A6850000}"/>
    <cellStyle name="Normal 65 2 6 5" xfId="18055" xr:uid="{00000000-0005-0000-0000-0000A7850000}"/>
    <cellStyle name="Normal 65 2 7" xfId="4606" xr:uid="{00000000-0005-0000-0000-0000A8850000}"/>
    <cellStyle name="Normal 65 2 7 2" xfId="14658" xr:uid="{00000000-0005-0000-0000-0000A9850000}"/>
    <cellStyle name="Normal 65 2 7 2 2" xfId="44989" xr:uid="{00000000-0005-0000-0000-0000AA850000}"/>
    <cellStyle name="Normal 65 2 7 2 3" xfId="29756" xr:uid="{00000000-0005-0000-0000-0000AB850000}"/>
    <cellStyle name="Normal 65 2 7 3" xfId="9638" xr:uid="{00000000-0005-0000-0000-0000AC850000}"/>
    <cellStyle name="Normal 65 2 7 3 2" xfId="39972" xr:uid="{00000000-0005-0000-0000-0000AD850000}"/>
    <cellStyle name="Normal 65 2 7 3 3" xfId="24739" xr:uid="{00000000-0005-0000-0000-0000AE850000}"/>
    <cellStyle name="Normal 65 2 7 4" xfId="34959" xr:uid="{00000000-0005-0000-0000-0000AF850000}"/>
    <cellStyle name="Normal 65 2 7 5" xfId="19726" xr:uid="{00000000-0005-0000-0000-0000B0850000}"/>
    <cellStyle name="Normal 65 2 8" xfId="11316" xr:uid="{00000000-0005-0000-0000-0000B1850000}"/>
    <cellStyle name="Normal 65 2 8 2" xfId="41647" xr:uid="{00000000-0005-0000-0000-0000B2850000}"/>
    <cellStyle name="Normal 65 2 8 3" xfId="26414" xr:uid="{00000000-0005-0000-0000-0000B3850000}"/>
    <cellStyle name="Normal 65 2 9" xfId="6295" xr:uid="{00000000-0005-0000-0000-0000B4850000}"/>
    <cellStyle name="Normal 65 2 9 2" xfId="36630" xr:uid="{00000000-0005-0000-0000-0000B5850000}"/>
    <cellStyle name="Normal 65 2 9 3" xfId="21397" xr:uid="{00000000-0005-0000-0000-0000B6850000}"/>
    <cellStyle name="Normal 65 3" xfId="1259" xr:uid="{00000000-0005-0000-0000-0000B7850000}"/>
    <cellStyle name="Normal 65 3 10" xfId="16436" xr:uid="{00000000-0005-0000-0000-0000B8850000}"/>
    <cellStyle name="Normal 65 3 2" xfId="1478" xr:uid="{00000000-0005-0000-0000-0000B9850000}"/>
    <cellStyle name="Normal 65 3 2 2" xfId="1899" xr:uid="{00000000-0005-0000-0000-0000BA850000}"/>
    <cellStyle name="Normal 65 3 2 2 2" xfId="2738" xr:uid="{00000000-0005-0000-0000-0000BB850000}"/>
    <cellStyle name="Normal 65 3 2 2 2 2" xfId="4428" xr:uid="{00000000-0005-0000-0000-0000BC850000}"/>
    <cellStyle name="Normal 65 3 2 2 2 2 2" xfId="14501" xr:uid="{00000000-0005-0000-0000-0000BD850000}"/>
    <cellStyle name="Normal 65 3 2 2 2 2 2 2" xfId="44832" xr:uid="{00000000-0005-0000-0000-0000BE850000}"/>
    <cellStyle name="Normal 65 3 2 2 2 2 2 3" xfId="29599" xr:uid="{00000000-0005-0000-0000-0000BF850000}"/>
    <cellStyle name="Normal 65 3 2 2 2 2 3" xfId="9481" xr:uid="{00000000-0005-0000-0000-0000C0850000}"/>
    <cellStyle name="Normal 65 3 2 2 2 2 3 2" xfId="39815" xr:uid="{00000000-0005-0000-0000-0000C1850000}"/>
    <cellStyle name="Normal 65 3 2 2 2 2 3 3" xfId="24582" xr:uid="{00000000-0005-0000-0000-0000C2850000}"/>
    <cellStyle name="Normal 65 3 2 2 2 2 4" xfId="34802" xr:uid="{00000000-0005-0000-0000-0000C3850000}"/>
    <cellStyle name="Normal 65 3 2 2 2 2 5" xfId="19569" xr:uid="{00000000-0005-0000-0000-0000C4850000}"/>
    <cellStyle name="Normal 65 3 2 2 2 3" xfId="6120" xr:uid="{00000000-0005-0000-0000-0000C5850000}"/>
    <cellStyle name="Normal 65 3 2 2 2 3 2" xfId="16172" xr:uid="{00000000-0005-0000-0000-0000C6850000}"/>
    <cellStyle name="Normal 65 3 2 2 2 3 2 2" xfId="46503" xr:uid="{00000000-0005-0000-0000-0000C7850000}"/>
    <cellStyle name="Normal 65 3 2 2 2 3 2 3" xfId="31270" xr:uid="{00000000-0005-0000-0000-0000C8850000}"/>
    <cellStyle name="Normal 65 3 2 2 2 3 3" xfId="11152" xr:uid="{00000000-0005-0000-0000-0000C9850000}"/>
    <cellStyle name="Normal 65 3 2 2 2 3 3 2" xfId="41486" xr:uid="{00000000-0005-0000-0000-0000CA850000}"/>
    <cellStyle name="Normal 65 3 2 2 2 3 3 3" xfId="26253" xr:uid="{00000000-0005-0000-0000-0000CB850000}"/>
    <cellStyle name="Normal 65 3 2 2 2 3 4" xfId="36473" xr:uid="{00000000-0005-0000-0000-0000CC850000}"/>
    <cellStyle name="Normal 65 3 2 2 2 3 5" xfId="21240" xr:uid="{00000000-0005-0000-0000-0000CD850000}"/>
    <cellStyle name="Normal 65 3 2 2 2 4" xfId="12830" xr:uid="{00000000-0005-0000-0000-0000CE850000}"/>
    <cellStyle name="Normal 65 3 2 2 2 4 2" xfId="43161" xr:uid="{00000000-0005-0000-0000-0000CF850000}"/>
    <cellStyle name="Normal 65 3 2 2 2 4 3" xfId="27928" xr:uid="{00000000-0005-0000-0000-0000D0850000}"/>
    <cellStyle name="Normal 65 3 2 2 2 5" xfId="7809" xr:uid="{00000000-0005-0000-0000-0000D1850000}"/>
    <cellStyle name="Normal 65 3 2 2 2 5 2" xfId="38144" xr:uid="{00000000-0005-0000-0000-0000D2850000}"/>
    <cellStyle name="Normal 65 3 2 2 2 5 3" xfId="22911" xr:uid="{00000000-0005-0000-0000-0000D3850000}"/>
    <cellStyle name="Normal 65 3 2 2 2 6" xfId="33132" xr:uid="{00000000-0005-0000-0000-0000D4850000}"/>
    <cellStyle name="Normal 65 3 2 2 2 7" xfId="17898" xr:uid="{00000000-0005-0000-0000-0000D5850000}"/>
    <cellStyle name="Normal 65 3 2 2 3" xfId="3591" xr:uid="{00000000-0005-0000-0000-0000D6850000}"/>
    <cellStyle name="Normal 65 3 2 2 3 2" xfId="13665" xr:uid="{00000000-0005-0000-0000-0000D7850000}"/>
    <cellStyle name="Normal 65 3 2 2 3 2 2" xfId="43996" xr:uid="{00000000-0005-0000-0000-0000D8850000}"/>
    <cellStyle name="Normal 65 3 2 2 3 2 3" xfId="28763" xr:uid="{00000000-0005-0000-0000-0000D9850000}"/>
    <cellStyle name="Normal 65 3 2 2 3 3" xfId="8645" xr:uid="{00000000-0005-0000-0000-0000DA850000}"/>
    <cellStyle name="Normal 65 3 2 2 3 3 2" xfId="38979" xr:uid="{00000000-0005-0000-0000-0000DB850000}"/>
    <cellStyle name="Normal 65 3 2 2 3 3 3" xfId="23746" xr:uid="{00000000-0005-0000-0000-0000DC850000}"/>
    <cellStyle name="Normal 65 3 2 2 3 4" xfId="33966" xr:uid="{00000000-0005-0000-0000-0000DD850000}"/>
    <cellStyle name="Normal 65 3 2 2 3 5" xfId="18733" xr:uid="{00000000-0005-0000-0000-0000DE850000}"/>
    <cellStyle name="Normal 65 3 2 2 4" xfId="5284" xr:uid="{00000000-0005-0000-0000-0000DF850000}"/>
    <cellStyle name="Normal 65 3 2 2 4 2" xfId="15336" xr:uid="{00000000-0005-0000-0000-0000E0850000}"/>
    <cellStyle name="Normal 65 3 2 2 4 2 2" xfId="45667" xr:uid="{00000000-0005-0000-0000-0000E1850000}"/>
    <cellStyle name="Normal 65 3 2 2 4 2 3" xfId="30434" xr:uid="{00000000-0005-0000-0000-0000E2850000}"/>
    <cellStyle name="Normal 65 3 2 2 4 3" xfId="10316" xr:uid="{00000000-0005-0000-0000-0000E3850000}"/>
    <cellStyle name="Normal 65 3 2 2 4 3 2" xfId="40650" xr:uid="{00000000-0005-0000-0000-0000E4850000}"/>
    <cellStyle name="Normal 65 3 2 2 4 3 3" xfId="25417" xr:uid="{00000000-0005-0000-0000-0000E5850000}"/>
    <cellStyle name="Normal 65 3 2 2 4 4" xfId="35637" xr:uid="{00000000-0005-0000-0000-0000E6850000}"/>
    <cellStyle name="Normal 65 3 2 2 4 5" xfId="20404" xr:uid="{00000000-0005-0000-0000-0000E7850000}"/>
    <cellStyle name="Normal 65 3 2 2 5" xfId="11994" xr:uid="{00000000-0005-0000-0000-0000E8850000}"/>
    <cellStyle name="Normal 65 3 2 2 5 2" xfId="42325" xr:uid="{00000000-0005-0000-0000-0000E9850000}"/>
    <cellStyle name="Normal 65 3 2 2 5 3" xfId="27092" xr:uid="{00000000-0005-0000-0000-0000EA850000}"/>
    <cellStyle name="Normal 65 3 2 2 6" xfId="6973" xr:uid="{00000000-0005-0000-0000-0000EB850000}"/>
    <cellStyle name="Normal 65 3 2 2 6 2" xfId="37308" xr:uid="{00000000-0005-0000-0000-0000EC850000}"/>
    <cellStyle name="Normal 65 3 2 2 6 3" xfId="22075" xr:uid="{00000000-0005-0000-0000-0000ED850000}"/>
    <cellStyle name="Normal 65 3 2 2 7" xfId="32296" xr:uid="{00000000-0005-0000-0000-0000EE850000}"/>
    <cellStyle name="Normal 65 3 2 2 8" xfId="17062" xr:uid="{00000000-0005-0000-0000-0000EF850000}"/>
    <cellStyle name="Normal 65 3 2 3" xfId="2320" xr:uid="{00000000-0005-0000-0000-0000F0850000}"/>
    <cellStyle name="Normal 65 3 2 3 2" xfId="4010" xr:uid="{00000000-0005-0000-0000-0000F1850000}"/>
    <cellStyle name="Normal 65 3 2 3 2 2" xfId="14083" xr:uid="{00000000-0005-0000-0000-0000F2850000}"/>
    <cellStyle name="Normal 65 3 2 3 2 2 2" xfId="44414" xr:uid="{00000000-0005-0000-0000-0000F3850000}"/>
    <cellStyle name="Normal 65 3 2 3 2 2 3" xfId="29181" xr:uid="{00000000-0005-0000-0000-0000F4850000}"/>
    <cellStyle name="Normal 65 3 2 3 2 3" xfId="9063" xr:uid="{00000000-0005-0000-0000-0000F5850000}"/>
    <cellStyle name="Normal 65 3 2 3 2 3 2" xfId="39397" xr:uid="{00000000-0005-0000-0000-0000F6850000}"/>
    <cellStyle name="Normal 65 3 2 3 2 3 3" xfId="24164" xr:uid="{00000000-0005-0000-0000-0000F7850000}"/>
    <cellStyle name="Normal 65 3 2 3 2 4" xfId="34384" xr:uid="{00000000-0005-0000-0000-0000F8850000}"/>
    <cellStyle name="Normal 65 3 2 3 2 5" xfId="19151" xr:uid="{00000000-0005-0000-0000-0000F9850000}"/>
    <cellStyle name="Normal 65 3 2 3 3" xfId="5702" xr:uid="{00000000-0005-0000-0000-0000FA850000}"/>
    <cellStyle name="Normal 65 3 2 3 3 2" xfId="15754" xr:uid="{00000000-0005-0000-0000-0000FB850000}"/>
    <cellStyle name="Normal 65 3 2 3 3 2 2" xfId="46085" xr:uid="{00000000-0005-0000-0000-0000FC850000}"/>
    <cellStyle name="Normal 65 3 2 3 3 2 3" xfId="30852" xr:uid="{00000000-0005-0000-0000-0000FD850000}"/>
    <cellStyle name="Normal 65 3 2 3 3 3" xfId="10734" xr:uid="{00000000-0005-0000-0000-0000FE850000}"/>
    <cellStyle name="Normal 65 3 2 3 3 3 2" xfId="41068" xr:uid="{00000000-0005-0000-0000-0000FF850000}"/>
    <cellStyle name="Normal 65 3 2 3 3 3 3" xfId="25835" xr:uid="{00000000-0005-0000-0000-000000860000}"/>
    <cellStyle name="Normal 65 3 2 3 3 4" xfId="36055" xr:uid="{00000000-0005-0000-0000-000001860000}"/>
    <cellStyle name="Normal 65 3 2 3 3 5" xfId="20822" xr:uid="{00000000-0005-0000-0000-000002860000}"/>
    <cellStyle name="Normal 65 3 2 3 4" xfId="12412" xr:uid="{00000000-0005-0000-0000-000003860000}"/>
    <cellStyle name="Normal 65 3 2 3 4 2" xfId="42743" xr:uid="{00000000-0005-0000-0000-000004860000}"/>
    <cellStyle name="Normal 65 3 2 3 4 3" xfId="27510" xr:uid="{00000000-0005-0000-0000-000005860000}"/>
    <cellStyle name="Normal 65 3 2 3 5" xfId="7391" xr:uid="{00000000-0005-0000-0000-000006860000}"/>
    <cellStyle name="Normal 65 3 2 3 5 2" xfId="37726" xr:uid="{00000000-0005-0000-0000-000007860000}"/>
    <cellStyle name="Normal 65 3 2 3 5 3" xfId="22493" xr:uid="{00000000-0005-0000-0000-000008860000}"/>
    <cellStyle name="Normal 65 3 2 3 6" xfId="32714" xr:uid="{00000000-0005-0000-0000-000009860000}"/>
    <cellStyle name="Normal 65 3 2 3 7" xfId="17480" xr:uid="{00000000-0005-0000-0000-00000A860000}"/>
    <cellStyle name="Normal 65 3 2 4" xfId="3173" xr:uid="{00000000-0005-0000-0000-00000B860000}"/>
    <cellStyle name="Normal 65 3 2 4 2" xfId="13247" xr:uid="{00000000-0005-0000-0000-00000C860000}"/>
    <cellStyle name="Normal 65 3 2 4 2 2" xfId="43578" xr:uid="{00000000-0005-0000-0000-00000D860000}"/>
    <cellStyle name="Normal 65 3 2 4 2 3" xfId="28345" xr:uid="{00000000-0005-0000-0000-00000E860000}"/>
    <cellStyle name="Normal 65 3 2 4 3" xfId="8227" xr:uid="{00000000-0005-0000-0000-00000F860000}"/>
    <cellStyle name="Normal 65 3 2 4 3 2" xfId="38561" xr:uid="{00000000-0005-0000-0000-000010860000}"/>
    <cellStyle name="Normal 65 3 2 4 3 3" xfId="23328" xr:uid="{00000000-0005-0000-0000-000011860000}"/>
    <cellStyle name="Normal 65 3 2 4 4" xfId="33548" xr:uid="{00000000-0005-0000-0000-000012860000}"/>
    <cellStyle name="Normal 65 3 2 4 5" xfId="18315" xr:uid="{00000000-0005-0000-0000-000013860000}"/>
    <cellStyle name="Normal 65 3 2 5" xfId="4866" xr:uid="{00000000-0005-0000-0000-000014860000}"/>
    <cellStyle name="Normal 65 3 2 5 2" xfId="14918" xr:uid="{00000000-0005-0000-0000-000015860000}"/>
    <cellStyle name="Normal 65 3 2 5 2 2" xfId="45249" xr:uid="{00000000-0005-0000-0000-000016860000}"/>
    <cellStyle name="Normal 65 3 2 5 2 3" xfId="30016" xr:uid="{00000000-0005-0000-0000-000017860000}"/>
    <cellStyle name="Normal 65 3 2 5 3" xfId="9898" xr:uid="{00000000-0005-0000-0000-000018860000}"/>
    <cellStyle name="Normal 65 3 2 5 3 2" xfId="40232" xr:uid="{00000000-0005-0000-0000-000019860000}"/>
    <cellStyle name="Normal 65 3 2 5 3 3" xfId="24999" xr:uid="{00000000-0005-0000-0000-00001A860000}"/>
    <cellStyle name="Normal 65 3 2 5 4" xfId="35219" xr:uid="{00000000-0005-0000-0000-00001B860000}"/>
    <cellStyle name="Normal 65 3 2 5 5" xfId="19986" xr:uid="{00000000-0005-0000-0000-00001C860000}"/>
    <cellStyle name="Normal 65 3 2 6" xfId="11576" xr:uid="{00000000-0005-0000-0000-00001D860000}"/>
    <cellStyle name="Normal 65 3 2 6 2" xfId="41907" xr:uid="{00000000-0005-0000-0000-00001E860000}"/>
    <cellStyle name="Normal 65 3 2 6 3" xfId="26674" xr:uid="{00000000-0005-0000-0000-00001F860000}"/>
    <cellStyle name="Normal 65 3 2 7" xfId="6555" xr:uid="{00000000-0005-0000-0000-000020860000}"/>
    <cellStyle name="Normal 65 3 2 7 2" xfId="36890" xr:uid="{00000000-0005-0000-0000-000021860000}"/>
    <cellStyle name="Normal 65 3 2 7 3" xfId="21657" xr:uid="{00000000-0005-0000-0000-000022860000}"/>
    <cellStyle name="Normal 65 3 2 8" xfId="31878" xr:uid="{00000000-0005-0000-0000-000023860000}"/>
    <cellStyle name="Normal 65 3 2 9" xfId="16644" xr:uid="{00000000-0005-0000-0000-000024860000}"/>
    <cellStyle name="Normal 65 3 3" xfId="1691" xr:uid="{00000000-0005-0000-0000-000025860000}"/>
    <cellStyle name="Normal 65 3 3 2" xfId="2530" xr:uid="{00000000-0005-0000-0000-000026860000}"/>
    <cellStyle name="Normal 65 3 3 2 2" xfId="4220" xr:uid="{00000000-0005-0000-0000-000027860000}"/>
    <cellStyle name="Normal 65 3 3 2 2 2" xfId="14293" xr:uid="{00000000-0005-0000-0000-000028860000}"/>
    <cellStyle name="Normal 65 3 3 2 2 2 2" xfId="44624" xr:uid="{00000000-0005-0000-0000-000029860000}"/>
    <cellStyle name="Normal 65 3 3 2 2 2 3" xfId="29391" xr:uid="{00000000-0005-0000-0000-00002A860000}"/>
    <cellStyle name="Normal 65 3 3 2 2 3" xfId="9273" xr:uid="{00000000-0005-0000-0000-00002B860000}"/>
    <cellStyle name="Normal 65 3 3 2 2 3 2" xfId="39607" xr:uid="{00000000-0005-0000-0000-00002C860000}"/>
    <cellStyle name="Normal 65 3 3 2 2 3 3" xfId="24374" xr:uid="{00000000-0005-0000-0000-00002D860000}"/>
    <cellStyle name="Normal 65 3 3 2 2 4" xfId="34594" xr:uid="{00000000-0005-0000-0000-00002E860000}"/>
    <cellStyle name="Normal 65 3 3 2 2 5" xfId="19361" xr:uid="{00000000-0005-0000-0000-00002F860000}"/>
    <cellStyle name="Normal 65 3 3 2 3" xfId="5912" xr:uid="{00000000-0005-0000-0000-000030860000}"/>
    <cellStyle name="Normal 65 3 3 2 3 2" xfId="15964" xr:uid="{00000000-0005-0000-0000-000031860000}"/>
    <cellStyle name="Normal 65 3 3 2 3 2 2" xfId="46295" xr:uid="{00000000-0005-0000-0000-000032860000}"/>
    <cellStyle name="Normal 65 3 3 2 3 2 3" xfId="31062" xr:uid="{00000000-0005-0000-0000-000033860000}"/>
    <cellStyle name="Normal 65 3 3 2 3 3" xfId="10944" xr:uid="{00000000-0005-0000-0000-000034860000}"/>
    <cellStyle name="Normal 65 3 3 2 3 3 2" xfId="41278" xr:uid="{00000000-0005-0000-0000-000035860000}"/>
    <cellStyle name="Normal 65 3 3 2 3 3 3" xfId="26045" xr:uid="{00000000-0005-0000-0000-000036860000}"/>
    <cellStyle name="Normal 65 3 3 2 3 4" xfId="36265" xr:uid="{00000000-0005-0000-0000-000037860000}"/>
    <cellStyle name="Normal 65 3 3 2 3 5" xfId="21032" xr:uid="{00000000-0005-0000-0000-000038860000}"/>
    <cellStyle name="Normal 65 3 3 2 4" xfId="12622" xr:uid="{00000000-0005-0000-0000-000039860000}"/>
    <cellStyle name="Normal 65 3 3 2 4 2" xfId="42953" xr:uid="{00000000-0005-0000-0000-00003A860000}"/>
    <cellStyle name="Normal 65 3 3 2 4 3" xfId="27720" xr:uid="{00000000-0005-0000-0000-00003B860000}"/>
    <cellStyle name="Normal 65 3 3 2 5" xfId="7601" xr:uid="{00000000-0005-0000-0000-00003C860000}"/>
    <cellStyle name="Normal 65 3 3 2 5 2" xfId="37936" xr:uid="{00000000-0005-0000-0000-00003D860000}"/>
    <cellStyle name="Normal 65 3 3 2 5 3" xfId="22703" xr:uid="{00000000-0005-0000-0000-00003E860000}"/>
    <cellStyle name="Normal 65 3 3 2 6" xfId="32924" xr:uid="{00000000-0005-0000-0000-00003F860000}"/>
    <cellStyle name="Normal 65 3 3 2 7" xfId="17690" xr:uid="{00000000-0005-0000-0000-000040860000}"/>
    <cellStyle name="Normal 65 3 3 3" xfId="3383" xr:uid="{00000000-0005-0000-0000-000041860000}"/>
    <cellStyle name="Normal 65 3 3 3 2" xfId="13457" xr:uid="{00000000-0005-0000-0000-000042860000}"/>
    <cellStyle name="Normal 65 3 3 3 2 2" xfId="43788" xr:uid="{00000000-0005-0000-0000-000043860000}"/>
    <cellStyle name="Normal 65 3 3 3 2 3" xfId="28555" xr:uid="{00000000-0005-0000-0000-000044860000}"/>
    <cellStyle name="Normal 65 3 3 3 3" xfId="8437" xr:uid="{00000000-0005-0000-0000-000045860000}"/>
    <cellStyle name="Normal 65 3 3 3 3 2" xfId="38771" xr:uid="{00000000-0005-0000-0000-000046860000}"/>
    <cellStyle name="Normal 65 3 3 3 3 3" xfId="23538" xr:uid="{00000000-0005-0000-0000-000047860000}"/>
    <cellStyle name="Normal 65 3 3 3 4" xfId="33758" xr:uid="{00000000-0005-0000-0000-000048860000}"/>
    <cellStyle name="Normal 65 3 3 3 5" xfId="18525" xr:uid="{00000000-0005-0000-0000-000049860000}"/>
    <cellStyle name="Normal 65 3 3 4" xfId="5076" xr:uid="{00000000-0005-0000-0000-00004A860000}"/>
    <cellStyle name="Normal 65 3 3 4 2" xfId="15128" xr:uid="{00000000-0005-0000-0000-00004B860000}"/>
    <cellStyle name="Normal 65 3 3 4 2 2" xfId="45459" xr:uid="{00000000-0005-0000-0000-00004C860000}"/>
    <cellStyle name="Normal 65 3 3 4 2 3" xfId="30226" xr:uid="{00000000-0005-0000-0000-00004D860000}"/>
    <cellStyle name="Normal 65 3 3 4 3" xfId="10108" xr:uid="{00000000-0005-0000-0000-00004E860000}"/>
    <cellStyle name="Normal 65 3 3 4 3 2" xfId="40442" xr:uid="{00000000-0005-0000-0000-00004F860000}"/>
    <cellStyle name="Normal 65 3 3 4 3 3" xfId="25209" xr:uid="{00000000-0005-0000-0000-000050860000}"/>
    <cellStyle name="Normal 65 3 3 4 4" xfId="35429" xr:uid="{00000000-0005-0000-0000-000051860000}"/>
    <cellStyle name="Normal 65 3 3 4 5" xfId="20196" xr:uid="{00000000-0005-0000-0000-000052860000}"/>
    <cellStyle name="Normal 65 3 3 5" xfId="11786" xr:uid="{00000000-0005-0000-0000-000053860000}"/>
    <cellStyle name="Normal 65 3 3 5 2" xfId="42117" xr:uid="{00000000-0005-0000-0000-000054860000}"/>
    <cellStyle name="Normal 65 3 3 5 3" xfId="26884" xr:uid="{00000000-0005-0000-0000-000055860000}"/>
    <cellStyle name="Normal 65 3 3 6" xfId="6765" xr:uid="{00000000-0005-0000-0000-000056860000}"/>
    <cellStyle name="Normal 65 3 3 6 2" xfId="37100" xr:uid="{00000000-0005-0000-0000-000057860000}"/>
    <cellStyle name="Normal 65 3 3 6 3" xfId="21867" xr:uid="{00000000-0005-0000-0000-000058860000}"/>
    <cellStyle name="Normal 65 3 3 7" xfId="32088" xr:uid="{00000000-0005-0000-0000-000059860000}"/>
    <cellStyle name="Normal 65 3 3 8" xfId="16854" xr:uid="{00000000-0005-0000-0000-00005A860000}"/>
    <cellStyle name="Normal 65 3 4" xfId="2112" xr:uid="{00000000-0005-0000-0000-00005B860000}"/>
    <cellStyle name="Normal 65 3 4 2" xfId="3802" xr:uid="{00000000-0005-0000-0000-00005C860000}"/>
    <cellStyle name="Normal 65 3 4 2 2" xfId="13875" xr:uid="{00000000-0005-0000-0000-00005D860000}"/>
    <cellStyle name="Normal 65 3 4 2 2 2" xfId="44206" xr:uid="{00000000-0005-0000-0000-00005E860000}"/>
    <cellStyle name="Normal 65 3 4 2 2 3" xfId="28973" xr:uid="{00000000-0005-0000-0000-00005F860000}"/>
    <cellStyle name="Normal 65 3 4 2 3" xfId="8855" xr:uid="{00000000-0005-0000-0000-000060860000}"/>
    <cellStyle name="Normal 65 3 4 2 3 2" xfId="39189" xr:uid="{00000000-0005-0000-0000-000061860000}"/>
    <cellStyle name="Normal 65 3 4 2 3 3" xfId="23956" xr:uid="{00000000-0005-0000-0000-000062860000}"/>
    <cellStyle name="Normal 65 3 4 2 4" xfId="34176" xr:uid="{00000000-0005-0000-0000-000063860000}"/>
    <cellStyle name="Normal 65 3 4 2 5" xfId="18943" xr:uid="{00000000-0005-0000-0000-000064860000}"/>
    <cellStyle name="Normal 65 3 4 3" xfId="5494" xr:uid="{00000000-0005-0000-0000-000065860000}"/>
    <cellStyle name="Normal 65 3 4 3 2" xfId="15546" xr:uid="{00000000-0005-0000-0000-000066860000}"/>
    <cellStyle name="Normal 65 3 4 3 2 2" xfId="45877" xr:uid="{00000000-0005-0000-0000-000067860000}"/>
    <cellStyle name="Normal 65 3 4 3 2 3" xfId="30644" xr:uid="{00000000-0005-0000-0000-000068860000}"/>
    <cellStyle name="Normal 65 3 4 3 3" xfId="10526" xr:uid="{00000000-0005-0000-0000-000069860000}"/>
    <cellStyle name="Normal 65 3 4 3 3 2" xfId="40860" xr:uid="{00000000-0005-0000-0000-00006A860000}"/>
    <cellStyle name="Normal 65 3 4 3 3 3" xfId="25627" xr:uid="{00000000-0005-0000-0000-00006B860000}"/>
    <cellStyle name="Normal 65 3 4 3 4" xfId="35847" xr:uid="{00000000-0005-0000-0000-00006C860000}"/>
    <cellStyle name="Normal 65 3 4 3 5" xfId="20614" xr:uid="{00000000-0005-0000-0000-00006D860000}"/>
    <cellStyle name="Normal 65 3 4 4" xfId="12204" xr:uid="{00000000-0005-0000-0000-00006E860000}"/>
    <cellStyle name="Normal 65 3 4 4 2" xfId="42535" xr:uid="{00000000-0005-0000-0000-00006F860000}"/>
    <cellStyle name="Normal 65 3 4 4 3" xfId="27302" xr:uid="{00000000-0005-0000-0000-000070860000}"/>
    <cellStyle name="Normal 65 3 4 5" xfId="7183" xr:uid="{00000000-0005-0000-0000-000071860000}"/>
    <cellStyle name="Normal 65 3 4 5 2" xfId="37518" xr:uid="{00000000-0005-0000-0000-000072860000}"/>
    <cellStyle name="Normal 65 3 4 5 3" xfId="22285" xr:uid="{00000000-0005-0000-0000-000073860000}"/>
    <cellStyle name="Normal 65 3 4 6" xfId="32506" xr:uid="{00000000-0005-0000-0000-000074860000}"/>
    <cellStyle name="Normal 65 3 4 7" xfId="17272" xr:uid="{00000000-0005-0000-0000-000075860000}"/>
    <cellStyle name="Normal 65 3 5" xfId="2965" xr:uid="{00000000-0005-0000-0000-000076860000}"/>
    <cellStyle name="Normal 65 3 5 2" xfId="13039" xr:uid="{00000000-0005-0000-0000-000077860000}"/>
    <cellStyle name="Normal 65 3 5 2 2" xfId="43370" xr:uid="{00000000-0005-0000-0000-000078860000}"/>
    <cellStyle name="Normal 65 3 5 2 3" xfId="28137" xr:uid="{00000000-0005-0000-0000-000079860000}"/>
    <cellStyle name="Normal 65 3 5 3" xfId="8019" xr:uid="{00000000-0005-0000-0000-00007A860000}"/>
    <cellStyle name="Normal 65 3 5 3 2" xfId="38353" xr:uid="{00000000-0005-0000-0000-00007B860000}"/>
    <cellStyle name="Normal 65 3 5 3 3" xfId="23120" xr:uid="{00000000-0005-0000-0000-00007C860000}"/>
    <cellStyle name="Normal 65 3 5 4" xfId="33340" xr:uid="{00000000-0005-0000-0000-00007D860000}"/>
    <cellStyle name="Normal 65 3 5 5" xfId="18107" xr:uid="{00000000-0005-0000-0000-00007E860000}"/>
    <cellStyle name="Normal 65 3 6" xfId="4658" xr:uid="{00000000-0005-0000-0000-00007F860000}"/>
    <cellStyle name="Normal 65 3 6 2" xfId="14710" xr:uid="{00000000-0005-0000-0000-000080860000}"/>
    <cellStyle name="Normal 65 3 6 2 2" xfId="45041" xr:uid="{00000000-0005-0000-0000-000081860000}"/>
    <cellStyle name="Normal 65 3 6 2 3" xfId="29808" xr:uid="{00000000-0005-0000-0000-000082860000}"/>
    <cellStyle name="Normal 65 3 6 3" xfId="9690" xr:uid="{00000000-0005-0000-0000-000083860000}"/>
    <cellStyle name="Normal 65 3 6 3 2" xfId="40024" xr:uid="{00000000-0005-0000-0000-000084860000}"/>
    <cellStyle name="Normal 65 3 6 3 3" xfId="24791" xr:uid="{00000000-0005-0000-0000-000085860000}"/>
    <cellStyle name="Normal 65 3 6 4" xfId="35011" xr:uid="{00000000-0005-0000-0000-000086860000}"/>
    <cellStyle name="Normal 65 3 6 5" xfId="19778" xr:uid="{00000000-0005-0000-0000-000087860000}"/>
    <cellStyle name="Normal 65 3 7" xfId="11368" xr:uid="{00000000-0005-0000-0000-000088860000}"/>
    <cellStyle name="Normal 65 3 7 2" xfId="41699" xr:uid="{00000000-0005-0000-0000-000089860000}"/>
    <cellStyle name="Normal 65 3 7 3" xfId="26466" xr:uid="{00000000-0005-0000-0000-00008A860000}"/>
    <cellStyle name="Normal 65 3 8" xfId="6347" xr:uid="{00000000-0005-0000-0000-00008B860000}"/>
    <cellStyle name="Normal 65 3 8 2" xfId="36682" xr:uid="{00000000-0005-0000-0000-00008C860000}"/>
    <cellStyle name="Normal 65 3 8 3" xfId="21449" xr:uid="{00000000-0005-0000-0000-00008D860000}"/>
    <cellStyle name="Normal 65 3 9" xfId="31671" xr:uid="{00000000-0005-0000-0000-00008E860000}"/>
    <cellStyle name="Normal 65 4" xfId="1372" xr:uid="{00000000-0005-0000-0000-00008F860000}"/>
    <cellStyle name="Normal 65 4 2" xfId="1795" xr:uid="{00000000-0005-0000-0000-000090860000}"/>
    <cellStyle name="Normal 65 4 2 2" xfId="2634" xr:uid="{00000000-0005-0000-0000-000091860000}"/>
    <cellStyle name="Normal 65 4 2 2 2" xfId="4324" xr:uid="{00000000-0005-0000-0000-000092860000}"/>
    <cellStyle name="Normal 65 4 2 2 2 2" xfId="14397" xr:uid="{00000000-0005-0000-0000-000093860000}"/>
    <cellStyle name="Normal 65 4 2 2 2 2 2" xfId="44728" xr:uid="{00000000-0005-0000-0000-000094860000}"/>
    <cellStyle name="Normal 65 4 2 2 2 2 3" xfId="29495" xr:uid="{00000000-0005-0000-0000-000095860000}"/>
    <cellStyle name="Normal 65 4 2 2 2 3" xfId="9377" xr:uid="{00000000-0005-0000-0000-000096860000}"/>
    <cellStyle name="Normal 65 4 2 2 2 3 2" xfId="39711" xr:uid="{00000000-0005-0000-0000-000097860000}"/>
    <cellStyle name="Normal 65 4 2 2 2 3 3" xfId="24478" xr:uid="{00000000-0005-0000-0000-000098860000}"/>
    <cellStyle name="Normal 65 4 2 2 2 4" xfId="34698" xr:uid="{00000000-0005-0000-0000-000099860000}"/>
    <cellStyle name="Normal 65 4 2 2 2 5" xfId="19465" xr:uid="{00000000-0005-0000-0000-00009A860000}"/>
    <cellStyle name="Normal 65 4 2 2 3" xfId="6016" xr:uid="{00000000-0005-0000-0000-00009B860000}"/>
    <cellStyle name="Normal 65 4 2 2 3 2" xfId="16068" xr:uid="{00000000-0005-0000-0000-00009C860000}"/>
    <cellStyle name="Normal 65 4 2 2 3 2 2" xfId="46399" xr:uid="{00000000-0005-0000-0000-00009D860000}"/>
    <cellStyle name="Normal 65 4 2 2 3 2 3" xfId="31166" xr:uid="{00000000-0005-0000-0000-00009E860000}"/>
    <cellStyle name="Normal 65 4 2 2 3 3" xfId="11048" xr:uid="{00000000-0005-0000-0000-00009F860000}"/>
    <cellStyle name="Normal 65 4 2 2 3 3 2" xfId="41382" xr:uid="{00000000-0005-0000-0000-0000A0860000}"/>
    <cellStyle name="Normal 65 4 2 2 3 3 3" xfId="26149" xr:uid="{00000000-0005-0000-0000-0000A1860000}"/>
    <cellStyle name="Normal 65 4 2 2 3 4" xfId="36369" xr:uid="{00000000-0005-0000-0000-0000A2860000}"/>
    <cellStyle name="Normal 65 4 2 2 3 5" xfId="21136" xr:uid="{00000000-0005-0000-0000-0000A3860000}"/>
    <cellStyle name="Normal 65 4 2 2 4" xfId="12726" xr:uid="{00000000-0005-0000-0000-0000A4860000}"/>
    <cellStyle name="Normal 65 4 2 2 4 2" xfId="43057" xr:uid="{00000000-0005-0000-0000-0000A5860000}"/>
    <cellStyle name="Normal 65 4 2 2 4 3" xfId="27824" xr:uid="{00000000-0005-0000-0000-0000A6860000}"/>
    <cellStyle name="Normal 65 4 2 2 5" xfId="7705" xr:uid="{00000000-0005-0000-0000-0000A7860000}"/>
    <cellStyle name="Normal 65 4 2 2 5 2" xfId="38040" xr:uid="{00000000-0005-0000-0000-0000A8860000}"/>
    <cellStyle name="Normal 65 4 2 2 5 3" xfId="22807" xr:uid="{00000000-0005-0000-0000-0000A9860000}"/>
    <cellStyle name="Normal 65 4 2 2 6" xfId="33028" xr:uid="{00000000-0005-0000-0000-0000AA860000}"/>
    <cellStyle name="Normal 65 4 2 2 7" xfId="17794" xr:uid="{00000000-0005-0000-0000-0000AB860000}"/>
    <cellStyle name="Normal 65 4 2 3" xfId="3487" xr:uid="{00000000-0005-0000-0000-0000AC860000}"/>
    <cellStyle name="Normal 65 4 2 3 2" xfId="13561" xr:uid="{00000000-0005-0000-0000-0000AD860000}"/>
    <cellStyle name="Normal 65 4 2 3 2 2" xfId="43892" xr:uid="{00000000-0005-0000-0000-0000AE860000}"/>
    <cellStyle name="Normal 65 4 2 3 2 3" xfId="28659" xr:uid="{00000000-0005-0000-0000-0000AF860000}"/>
    <cellStyle name="Normal 65 4 2 3 3" xfId="8541" xr:uid="{00000000-0005-0000-0000-0000B0860000}"/>
    <cellStyle name="Normal 65 4 2 3 3 2" xfId="38875" xr:uid="{00000000-0005-0000-0000-0000B1860000}"/>
    <cellStyle name="Normal 65 4 2 3 3 3" xfId="23642" xr:uid="{00000000-0005-0000-0000-0000B2860000}"/>
    <cellStyle name="Normal 65 4 2 3 4" xfId="33862" xr:uid="{00000000-0005-0000-0000-0000B3860000}"/>
    <cellStyle name="Normal 65 4 2 3 5" xfId="18629" xr:uid="{00000000-0005-0000-0000-0000B4860000}"/>
    <cellStyle name="Normal 65 4 2 4" xfId="5180" xr:uid="{00000000-0005-0000-0000-0000B5860000}"/>
    <cellStyle name="Normal 65 4 2 4 2" xfId="15232" xr:uid="{00000000-0005-0000-0000-0000B6860000}"/>
    <cellStyle name="Normal 65 4 2 4 2 2" xfId="45563" xr:uid="{00000000-0005-0000-0000-0000B7860000}"/>
    <cellStyle name="Normal 65 4 2 4 2 3" xfId="30330" xr:uid="{00000000-0005-0000-0000-0000B8860000}"/>
    <cellStyle name="Normal 65 4 2 4 3" xfId="10212" xr:uid="{00000000-0005-0000-0000-0000B9860000}"/>
    <cellStyle name="Normal 65 4 2 4 3 2" xfId="40546" xr:uid="{00000000-0005-0000-0000-0000BA860000}"/>
    <cellStyle name="Normal 65 4 2 4 3 3" xfId="25313" xr:uid="{00000000-0005-0000-0000-0000BB860000}"/>
    <cellStyle name="Normal 65 4 2 4 4" xfId="35533" xr:uid="{00000000-0005-0000-0000-0000BC860000}"/>
    <cellStyle name="Normal 65 4 2 4 5" xfId="20300" xr:uid="{00000000-0005-0000-0000-0000BD860000}"/>
    <cellStyle name="Normal 65 4 2 5" xfId="11890" xr:uid="{00000000-0005-0000-0000-0000BE860000}"/>
    <cellStyle name="Normal 65 4 2 5 2" xfId="42221" xr:uid="{00000000-0005-0000-0000-0000BF860000}"/>
    <cellStyle name="Normal 65 4 2 5 3" xfId="26988" xr:uid="{00000000-0005-0000-0000-0000C0860000}"/>
    <cellStyle name="Normal 65 4 2 6" xfId="6869" xr:uid="{00000000-0005-0000-0000-0000C1860000}"/>
    <cellStyle name="Normal 65 4 2 6 2" xfId="37204" xr:uid="{00000000-0005-0000-0000-0000C2860000}"/>
    <cellStyle name="Normal 65 4 2 6 3" xfId="21971" xr:uid="{00000000-0005-0000-0000-0000C3860000}"/>
    <cellStyle name="Normal 65 4 2 7" xfId="32192" xr:uid="{00000000-0005-0000-0000-0000C4860000}"/>
    <cellStyle name="Normal 65 4 2 8" xfId="16958" xr:uid="{00000000-0005-0000-0000-0000C5860000}"/>
    <cellStyle name="Normal 65 4 3" xfId="2216" xr:uid="{00000000-0005-0000-0000-0000C6860000}"/>
    <cellStyle name="Normal 65 4 3 2" xfId="3906" xr:uid="{00000000-0005-0000-0000-0000C7860000}"/>
    <cellStyle name="Normal 65 4 3 2 2" xfId="13979" xr:uid="{00000000-0005-0000-0000-0000C8860000}"/>
    <cellStyle name="Normal 65 4 3 2 2 2" xfId="44310" xr:uid="{00000000-0005-0000-0000-0000C9860000}"/>
    <cellStyle name="Normal 65 4 3 2 2 3" xfId="29077" xr:uid="{00000000-0005-0000-0000-0000CA860000}"/>
    <cellStyle name="Normal 65 4 3 2 3" xfId="8959" xr:uid="{00000000-0005-0000-0000-0000CB860000}"/>
    <cellStyle name="Normal 65 4 3 2 3 2" xfId="39293" xr:uid="{00000000-0005-0000-0000-0000CC860000}"/>
    <cellStyle name="Normal 65 4 3 2 3 3" xfId="24060" xr:uid="{00000000-0005-0000-0000-0000CD860000}"/>
    <cellStyle name="Normal 65 4 3 2 4" xfId="34280" xr:uid="{00000000-0005-0000-0000-0000CE860000}"/>
    <cellStyle name="Normal 65 4 3 2 5" xfId="19047" xr:uid="{00000000-0005-0000-0000-0000CF860000}"/>
    <cellStyle name="Normal 65 4 3 3" xfId="5598" xr:uid="{00000000-0005-0000-0000-0000D0860000}"/>
    <cellStyle name="Normal 65 4 3 3 2" xfId="15650" xr:uid="{00000000-0005-0000-0000-0000D1860000}"/>
    <cellStyle name="Normal 65 4 3 3 2 2" xfId="45981" xr:uid="{00000000-0005-0000-0000-0000D2860000}"/>
    <cellStyle name="Normal 65 4 3 3 2 3" xfId="30748" xr:uid="{00000000-0005-0000-0000-0000D3860000}"/>
    <cellStyle name="Normal 65 4 3 3 3" xfId="10630" xr:uid="{00000000-0005-0000-0000-0000D4860000}"/>
    <cellStyle name="Normal 65 4 3 3 3 2" xfId="40964" xr:uid="{00000000-0005-0000-0000-0000D5860000}"/>
    <cellStyle name="Normal 65 4 3 3 3 3" xfId="25731" xr:uid="{00000000-0005-0000-0000-0000D6860000}"/>
    <cellStyle name="Normal 65 4 3 3 4" xfId="35951" xr:uid="{00000000-0005-0000-0000-0000D7860000}"/>
    <cellStyle name="Normal 65 4 3 3 5" xfId="20718" xr:uid="{00000000-0005-0000-0000-0000D8860000}"/>
    <cellStyle name="Normal 65 4 3 4" xfId="12308" xr:uid="{00000000-0005-0000-0000-0000D9860000}"/>
    <cellStyle name="Normal 65 4 3 4 2" xfId="42639" xr:uid="{00000000-0005-0000-0000-0000DA860000}"/>
    <cellStyle name="Normal 65 4 3 4 3" xfId="27406" xr:uid="{00000000-0005-0000-0000-0000DB860000}"/>
    <cellStyle name="Normal 65 4 3 5" xfId="7287" xr:uid="{00000000-0005-0000-0000-0000DC860000}"/>
    <cellStyle name="Normal 65 4 3 5 2" xfId="37622" xr:uid="{00000000-0005-0000-0000-0000DD860000}"/>
    <cellStyle name="Normal 65 4 3 5 3" xfId="22389" xr:uid="{00000000-0005-0000-0000-0000DE860000}"/>
    <cellStyle name="Normal 65 4 3 6" xfId="32610" xr:uid="{00000000-0005-0000-0000-0000DF860000}"/>
    <cellStyle name="Normal 65 4 3 7" xfId="17376" xr:uid="{00000000-0005-0000-0000-0000E0860000}"/>
    <cellStyle name="Normal 65 4 4" xfId="3069" xr:uid="{00000000-0005-0000-0000-0000E1860000}"/>
    <cellStyle name="Normal 65 4 4 2" xfId="13143" xr:uid="{00000000-0005-0000-0000-0000E2860000}"/>
    <cellStyle name="Normal 65 4 4 2 2" xfId="43474" xr:uid="{00000000-0005-0000-0000-0000E3860000}"/>
    <cellStyle name="Normal 65 4 4 2 3" xfId="28241" xr:uid="{00000000-0005-0000-0000-0000E4860000}"/>
    <cellStyle name="Normal 65 4 4 3" xfId="8123" xr:uid="{00000000-0005-0000-0000-0000E5860000}"/>
    <cellStyle name="Normal 65 4 4 3 2" xfId="38457" xr:uid="{00000000-0005-0000-0000-0000E6860000}"/>
    <cellStyle name="Normal 65 4 4 3 3" xfId="23224" xr:uid="{00000000-0005-0000-0000-0000E7860000}"/>
    <cellStyle name="Normal 65 4 4 4" xfId="33444" xr:uid="{00000000-0005-0000-0000-0000E8860000}"/>
    <cellStyle name="Normal 65 4 4 5" xfId="18211" xr:uid="{00000000-0005-0000-0000-0000E9860000}"/>
    <cellStyle name="Normal 65 4 5" xfId="4762" xr:uid="{00000000-0005-0000-0000-0000EA860000}"/>
    <cellStyle name="Normal 65 4 5 2" xfId="14814" xr:uid="{00000000-0005-0000-0000-0000EB860000}"/>
    <cellStyle name="Normal 65 4 5 2 2" xfId="45145" xr:uid="{00000000-0005-0000-0000-0000EC860000}"/>
    <cellStyle name="Normal 65 4 5 2 3" xfId="29912" xr:uid="{00000000-0005-0000-0000-0000ED860000}"/>
    <cellStyle name="Normal 65 4 5 3" xfId="9794" xr:uid="{00000000-0005-0000-0000-0000EE860000}"/>
    <cellStyle name="Normal 65 4 5 3 2" xfId="40128" xr:uid="{00000000-0005-0000-0000-0000EF860000}"/>
    <cellStyle name="Normal 65 4 5 3 3" xfId="24895" xr:uid="{00000000-0005-0000-0000-0000F0860000}"/>
    <cellStyle name="Normal 65 4 5 4" xfId="35115" xr:uid="{00000000-0005-0000-0000-0000F1860000}"/>
    <cellStyle name="Normal 65 4 5 5" xfId="19882" xr:uid="{00000000-0005-0000-0000-0000F2860000}"/>
    <cellStyle name="Normal 65 4 6" xfId="11472" xr:uid="{00000000-0005-0000-0000-0000F3860000}"/>
    <cellStyle name="Normal 65 4 6 2" xfId="41803" xr:uid="{00000000-0005-0000-0000-0000F4860000}"/>
    <cellStyle name="Normal 65 4 6 3" xfId="26570" xr:uid="{00000000-0005-0000-0000-0000F5860000}"/>
    <cellStyle name="Normal 65 4 7" xfId="6451" xr:uid="{00000000-0005-0000-0000-0000F6860000}"/>
    <cellStyle name="Normal 65 4 7 2" xfId="36786" xr:uid="{00000000-0005-0000-0000-0000F7860000}"/>
    <cellStyle name="Normal 65 4 7 3" xfId="21553" xr:uid="{00000000-0005-0000-0000-0000F8860000}"/>
    <cellStyle name="Normal 65 4 8" xfId="31774" xr:uid="{00000000-0005-0000-0000-0000F9860000}"/>
    <cellStyle name="Normal 65 4 9" xfId="16540" xr:uid="{00000000-0005-0000-0000-0000FA860000}"/>
    <cellStyle name="Normal 65 5" xfId="1585" xr:uid="{00000000-0005-0000-0000-0000FB860000}"/>
    <cellStyle name="Normal 65 5 2" xfId="2426" xr:uid="{00000000-0005-0000-0000-0000FC860000}"/>
    <cellStyle name="Normal 65 5 2 2" xfId="4116" xr:uid="{00000000-0005-0000-0000-0000FD860000}"/>
    <cellStyle name="Normal 65 5 2 2 2" xfId="14189" xr:uid="{00000000-0005-0000-0000-0000FE860000}"/>
    <cellStyle name="Normal 65 5 2 2 2 2" xfId="44520" xr:uid="{00000000-0005-0000-0000-0000FF860000}"/>
    <cellStyle name="Normal 65 5 2 2 2 3" xfId="29287" xr:uid="{00000000-0005-0000-0000-000000870000}"/>
    <cellStyle name="Normal 65 5 2 2 3" xfId="9169" xr:uid="{00000000-0005-0000-0000-000001870000}"/>
    <cellStyle name="Normal 65 5 2 2 3 2" xfId="39503" xr:uid="{00000000-0005-0000-0000-000002870000}"/>
    <cellStyle name="Normal 65 5 2 2 3 3" xfId="24270" xr:uid="{00000000-0005-0000-0000-000003870000}"/>
    <cellStyle name="Normal 65 5 2 2 4" xfId="34490" xr:uid="{00000000-0005-0000-0000-000004870000}"/>
    <cellStyle name="Normal 65 5 2 2 5" xfId="19257" xr:uid="{00000000-0005-0000-0000-000005870000}"/>
    <cellStyle name="Normal 65 5 2 3" xfId="5808" xr:uid="{00000000-0005-0000-0000-000006870000}"/>
    <cellStyle name="Normal 65 5 2 3 2" xfId="15860" xr:uid="{00000000-0005-0000-0000-000007870000}"/>
    <cellStyle name="Normal 65 5 2 3 2 2" xfId="46191" xr:uid="{00000000-0005-0000-0000-000008870000}"/>
    <cellStyle name="Normal 65 5 2 3 2 3" xfId="30958" xr:uid="{00000000-0005-0000-0000-000009870000}"/>
    <cellStyle name="Normal 65 5 2 3 3" xfId="10840" xr:uid="{00000000-0005-0000-0000-00000A870000}"/>
    <cellStyle name="Normal 65 5 2 3 3 2" xfId="41174" xr:uid="{00000000-0005-0000-0000-00000B870000}"/>
    <cellStyle name="Normal 65 5 2 3 3 3" xfId="25941" xr:uid="{00000000-0005-0000-0000-00000C870000}"/>
    <cellStyle name="Normal 65 5 2 3 4" xfId="36161" xr:uid="{00000000-0005-0000-0000-00000D870000}"/>
    <cellStyle name="Normal 65 5 2 3 5" xfId="20928" xr:uid="{00000000-0005-0000-0000-00000E870000}"/>
    <cellStyle name="Normal 65 5 2 4" xfId="12518" xr:uid="{00000000-0005-0000-0000-00000F870000}"/>
    <cellStyle name="Normal 65 5 2 4 2" xfId="42849" xr:uid="{00000000-0005-0000-0000-000010870000}"/>
    <cellStyle name="Normal 65 5 2 4 3" xfId="27616" xr:uid="{00000000-0005-0000-0000-000011870000}"/>
    <cellStyle name="Normal 65 5 2 5" xfId="7497" xr:uid="{00000000-0005-0000-0000-000012870000}"/>
    <cellStyle name="Normal 65 5 2 5 2" xfId="37832" xr:uid="{00000000-0005-0000-0000-000013870000}"/>
    <cellStyle name="Normal 65 5 2 5 3" xfId="22599" xr:uid="{00000000-0005-0000-0000-000014870000}"/>
    <cellStyle name="Normal 65 5 2 6" xfId="32820" xr:uid="{00000000-0005-0000-0000-000015870000}"/>
    <cellStyle name="Normal 65 5 2 7" xfId="17586" xr:uid="{00000000-0005-0000-0000-000016870000}"/>
    <cellStyle name="Normal 65 5 3" xfId="3279" xr:uid="{00000000-0005-0000-0000-000017870000}"/>
    <cellStyle name="Normal 65 5 3 2" xfId="13353" xr:uid="{00000000-0005-0000-0000-000018870000}"/>
    <cellStyle name="Normal 65 5 3 2 2" xfId="43684" xr:uid="{00000000-0005-0000-0000-000019870000}"/>
    <cellStyle name="Normal 65 5 3 2 3" xfId="28451" xr:uid="{00000000-0005-0000-0000-00001A870000}"/>
    <cellStyle name="Normal 65 5 3 3" xfId="8333" xr:uid="{00000000-0005-0000-0000-00001B870000}"/>
    <cellStyle name="Normal 65 5 3 3 2" xfId="38667" xr:uid="{00000000-0005-0000-0000-00001C870000}"/>
    <cellStyle name="Normal 65 5 3 3 3" xfId="23434" xr:uid="{00000000-0005-0000-0000-00001D870000}"/>
    <cellStyle name="Normal 65 5 3 4" xfId="33654" xr:uid="{00000000-0005-0000-0000-00001E870000}"/>
    <cellStyle name="Normal 65 5 3 5" xfId="18421" xr:uid="{00000000-0005-0000-0000-00001F870000}"/>
    <cellStyle name="Normal 65 5 4" xfId="4972" xr:uid="{00000000-0005-0000-0000-000020870000}"/>
    <cellStyle name="Normal 65 5 4 2" xfId="15024" xr:uid="{00000000-0005-0000-0000-000021870000}"/>
    <cellStyle name="Normal 65 5 4 2 2" xfId="45355" xr:uid="{00000000-0005-0000-0000-000022870000}"/>
    <cellStyle name="Normal 65 5 4 2 3" xfId="30122" xr:uid="{00000000-0005-0000-0000-000023870000}"/>
    <cellStyle name="Normal 65 5 4 3" xfId="10004" xr:uid="{00000000-0005-0000-0000-000024870000}"/>
    <cellStyle name="Normal 65 5 4 3 2" xfId="40338" xr:uid="{00000000-0005-0000-0000-000025870000}"/>
    <cellStyle name="Normal 65 5 4 3 3" xfId="25105" xr:uid="{00000000-0005-0000-0000-000026870000}"/>
    <cellStyle name="Normal 65 5 4 4" xfId="35325" xr:uid="{00000000-0005-0000-0000-000027870000}"/>
    <cellStyle name="Normal 65 5 4 5" xfId="20092" xr:uid="{00000000-0005-0000-0000-000028870000}"/>
    <cellStyle name="Normal 65 5 5" xfId="11682" xr:uid="{00000000-0005-0000-0000-000029870000}"/>
    <cellStyle name="Normal 65 5 5 2" xfId="42013" xr:uid="{00000000-0005-0000-0000-00002A870000}"/>
    <cellStyle name="Normal 65 5 5 3" xfId="26780" xr:uid="{00000000-0005-0000-0000-00002B870000}"/>
    <cellStyle name="Normal 65 5 6" xfId="6661" xr:uid="{00000000-0005-0000-0000-00002C870000}"/>
    <cellStyle name="Normal 65 5 6 2" xfId="36996" xr:uid="{00000000-0005-0000-0000-00002D870000}"/>
    <cellStyle name="Normal 65 5 6 3" xfId="21763" xr:uid="{00000000-0005-0000-0000-00002E870000}"/>
    <cellStyle name="Normal 65 5 7" xfId="31984" xr:uid="{00000000-0005-0000-0000-00002F870000}"/>
    <cellStyle name="Normal 65 5 8" xfId="16750" xr:uid="{00000000-0005-0000-0000-000030870000}"/>
    <cellStyle name="Normal 65 6" xfId="2006" xr:uid="{00000000-0005-0000-0000-000031870000}"/>
    <cellStyle name="Normal 65 6 2" xfId="3698" xr:uid="{00000000-0005-0000-0000-000032870000}"/>
    <cellStyle name="Normal 65 6 2 2" xfId="13771" xr:uid="{00000000-0005-0000-0000-000033870000}"/>
    <cellStyle name="Normal 65 6 2 2 2" xfId="44102" xr:uid="{00000000-0005-0000-0000-000034870000}"/>
    <cellStyle name="Normal 65 6 2 2 3" xfId="28869" xr:uid="{00000000-0005-0000-0000-000035870000}"/>
    <cellStyle name="Normal 65 6 2 3" xfId="8751" xr:uid="{00000000-0005-0000-0000-000036870000}"/>
    <cellStyle name="Normal 65 6 2 3 2" xfId="39085" xr:uid="{00000000-0005-0000-0000-000037870000}"/>
    <cellStyle name="Normal 65 6 2 3 3" xfId="23852" xr:uid="{00000000-0005-0000-0000-000038870000}"/>
    <cellStyle name="Normal 65 6 2 4" xfId="34072" xr:uid="{00000000-0005-0000-0000-000039870000}"/>
    <cellStyle name="Normal 65 6 2 5" xfId="18839" xr:uid="{00000000-0005-0000-0000-00003A870000}"/>
    <cellStyle name="Normal 65 6 3" xfId="5390" xr:uid="{00000000-0005-0000-0000-00003B870000}"/>
    <cellStyle name="Normal 65 6 3 2" xfId="15442" xr:uid="{00000000-0005-0000-0000-00003C870000}"/>
    <cellStyle name="Normal 65 6 3 2 2" xfId="45773" xr:uid="{00000000-0005-0000-0000-00003D870000}"/>
    <cellStyle name="Normal 65 6 3 2 3" xfId="30540" xr:uid="{00000000-0005-0000-0000-00003E870000}"/>
    <cellStyle name="Normal 65 6 3 3" xfId="10422" xr:uid="{00000000-0005-0000-0000-00003F870000}"/>
    <cellStyle name="Normal 65 6 3 3 2" xfId="40756" xr:uid="{00000000-0005-0000-0000-000040870000}"/>
    <cellStyle name="Normal 65 6 3 3 3" xfId="25523" xr:uid="{00000000-0005-0000-0000-000041870000}"/>
    <cellStyle name="Normal 65 6 3 4" xfId="35743" xr:uid="{00000000-0005-0000-0000-000042870000}"/>
    <cellStyle name="Normal 65 6 3 5" xfId="20510" xr:uid="{00000000-0005-0000-0000-000043870000}"/>
    <cellStyle name="Normal 65 6 4" xfId="12100" xr:uid="{00000000-0005-0000-0000-000044870000}"/>
    <cellStyle name="Normal 65 6 4 2" xfId="42431" xr:uid="{00000000-0005-0000-0000-000045870000}"/>
    <cellStyle name="Normal 65 6 4 3" xfId="27198" xr:uid="{00000000-0005-0000-0000-000046870000}"/>
    <cellStyle name="Normal 65 6 5" xfId="7079" xr:uid="{00000000-0005-0000-0000-000047870000}"/>
    <cellStyle name="Normal 65 6 5 2" xfId="37414" xr:uid="{00000000-0005-0000-0000-000048870000}"/>
    <cellStyle name="Normal 65 6 5 3" xfId="22181" xr:uid="{00000000-0005-0000-0000-000049870000}"/>
    <cellStyle name="Normal 65 6 6" xfId="32402" xr:uid="{00000000-0005-0000-0000-00004A870000}"/>
    <cellStyle name="Normal 65 6 7" xfId="17168" xr:uid="{00000000-0005-0000-0000-00004B870000}"/>
    <cellStyle name="Normal 65 7" xfId="2858" xr:uid="{00000000-0005-0000-0000-00004C870000}"/>
    <cellStyle name="Normal 65 7 2" xfId="12935" xr:uid="{00000000-0005-0000-0000-00004D870000}"/>
    <cellStyle name="Normal 65 7 2 2" xfId="43266" xr:uid="{00000000-0005-0000-0000-00004E870000}"/>
    <cellStyle name="Normal 65 7 2 3" xfId="28033" xr:uid="{00000000-0005-0000-0000-00004F870000}"/>
    <cellStyle name="Normal 65 7 3" xfId="7915" xr:uid="{00000000-0005-0000-0000-000050870000}"/>
    <cellStyle name="Normal 65 7 3 2" xfId="38249" xr:uid="{00000000-0005-0000-0000-000051870000}"/>
    <cellStyle name="Normal 65 7 3 3" xfId="23016" xr:uid="{00000000-0005-0000-0000-000052870000}"/>
    <cellStyle name="Normal 65 7 4" xfId="33236" xr:uid="{00000000-0005-0000-0000-000053870000}"/>
    <cellStyle name="Normal 65 7 5" xfId="18003" xr:uid="{00000000-0005-0000-0000-000054870000}"/>
    <cellStyle name="Normal 65 8" xfId="4552" xr:uid="{00000000-0005-0000-0000-000055870000}"/>
    <cellStyle name="Normal 65 8 2" xfId="14606" xr:uid="{00000000-0005-0000-0000-000056870000}"/>
    <cellStyle name="Normal 65 8 2 2" xfId="44937" xr:uid="{00000000-0005-0000-0000-000057870000}"/>
    <cellStyle name="Normal 65 8 2 3" xfId="29704" xr:uid="{00000000-0005-0000-0000-000058870000}"/>
    <cellStyle name="Normal 65 8 3" xfId="9586" xr:uid="{00000000-0005-0000-0000-000059870000}"/>
    <cellStyle name="Normal 65 8 3 2" xfId="39920" xr:uid="{00000000-0005-0000-0000-00005A870000}"/>
    <cellStyle name="Normal 65 8 3 3" xfId="24687" xr:uid="{00000000-0005-0000-0000-00005B870000}"/>
    <cellStyle name="Normal 65 8 4" xfId="34907" xr:uid="{00000000-0005-0000-0000-00005C870000}"/>
    <cellStyle name="Normal 65 8 5" xfId="19674" xr:uid="{00000000-0005-0000-0000-00005D870000}"/>
    <cellStyle name="Normal 65 9" xfId="11262" xr:uid="{00000000-0005-0000-0000-00005E870000}"/>
    <cellStyle name="Normal 65 9 2" xfId="41595" xr:uid="{00000000-0005-0000-0000-00005F870000}"/>
    <cellStyle name="Normal 65 9 3" xfId="26362" xr:uid="{00000000-0005-0000-0000-000060870000}"/>
    <cellStyle name="Normal 66" xfId="899" xr:uid="{00000000-0005-0000-0000-000061870000}"/>
    <cellStyle name="Normal 66 10" xfId="6242" xr:uid="{00000000-0005-0000-0000-000062870000}"/>
    <cellStyle name="Normal 66 10 2" xfId="36579" xr:uid="{00000000-0005-0000-0000-000063870000}"/>
    <cellStyle name="Normal 66 10 3" xfId="21346" xr:uid="{00000000-0005-0000-0000-000064870000}"/>
    <cellStyle name="Normal 66 11" xfId="31570" xr:uid="{00000000-0005-0000-0000-000065870000}"/>
    <cellStyle name="Normal 66 12" xfId="16331" xr:uid="{00000000-0005-0000-0000-000066870000}"/>
    <cellStyle name="Normal 66 2" xfId="1206" xr:uid="{00000000-0005-0000-0000-000067870000}"/>
    <cellStyle name="Normal 66 2 10" xfId="31621" xr:uid="{00000000-0005-0000-0000-000068870000}"/>
    <cellStyle name="Normal 66 2 11" xfId="16385" xr:uid="{00000000-0005-0000-0000-000069870000}"/>
    <cellStyle name="Normal 66 2 2" xfId="1314" xr:uid="{00000000-0005-0000-0000-00006A870000}"/>
    <cellStyle name="Normal 66 2 2 10" xfId="16489" xr:uid="{00000000-0005-0000-0000-00006B870000}"/>
    <cellStyle name="Normal 66 2 2 2" xfId="1531" xr:uid="{00000000-0005-0000-0000-00006C870000}"/>
    <cellStyle name="Normal 66 2 2 2 2" xfId="1952" xr:uid="{00000000-0005-0000-0000-00006D870000}"/>
    <cellStyle name="Normal 66 2 2 2 2 2" xfId="2791" xr:uid="{00000000-0005-0000-0000-00006E870000}"/>
    <cellStyle name="Normal 66 2 2 2 2 2 2" xfId="4481" xr:uid="{00000000-0005-0000-0000-00006F870000}"/>
    <cellStyle name="Normal 66 2 2 2 2 2 2 2" xfId="14554" xr:uid="{00000000-0005-0000-0000-000070870000}"/>
    <cellStyle name="Normal 66 2 2 2 2 2 2 2 2" xfId="44885" xr:uid="{00000000-0005-0000-0000-000071870000}"/>
    <cellStyle name="Normal 66 2 2 2 2 2 2 2 3" xfId="29652" xr:uid="{00000000-0005-0000-0000-000072870000}"/>
    <cellStyle name="Normal 66 2 2 2 2 2 2 3" xfId="9534" xr:uid="{00000000-0005-0000-0000-000073870000}"/>
    <cellStyle name="Normal 66 2 2 2 2 2 2 3 2" xfId="39868" xr:uid="{00000000-0005-0000-0000-000074870000}"/>
    <cellStyle name="Normal 66 2 2 2 2 2 2 3 3" xfId="24635" xr:uid="{00000000-0005-0000-0000-000075870000}"/>
    <cellStyle name="Normal 66 2 2 2 2 2 2 4" xfId="34855" xr:uid="{00000000-0005-0000-0000-000076870000}"/>
    <cellStyle name="Normal 66 2 2 2 2 2 2 5" xfId="19622" xr:uid="{00000000-0005-0000-0000-000077870000}"/>
    <cellStyle name="Normal 66 2 2 2 2 2 3" xfId="6173" xr:uid="{00000000-0005-0000-0000-000078870000}"/>
    <cellStyle name="Normal 66 2 2 2 2 2 3 2" xfId="16225" xr:uid="{00000000-0005-0000-0000-000079870000}"/>
    <cellStyle name="Normal 66 2 2 2 2 2 3 2 2" xfId="46556" xr:uid="{00000000-0005-0000-0000-00007A870000}"/>
    <cellStyle name="Normal 66 2 2 2 2 2 3 2 3" xfId="31323" xr:uid="{00000000-0005-0000-0000-00007B870000}"/>
    <cellStyle name="Normal 66 2 2 2 2 2 3 3" xfId="11205" xr:uid="{00000000-0005-0000-0000-00007C870000}"/>
    <cellStyle name="Normal 66 2 2 2 2 2 3 3 2" xfId="41539" xr:uid="{00000000-0005-0000-0000-00007D870000}"/>
    <cellStyle name="Normal 66 2 2 2 2 2 3 3 3" xfId="26306" xr:uid="{00000000-0005-0000-0000-00007E870000}"/>
    <cellStyle name="Normal 66 2 2 2 2 2 3 4" xfId="36526" xr:uid="{00000000-0005-0000-0000-00007F870000}"/>
    <cellStyle name="Normal 66 2 2 2 2 2 3 5" xfId="21293" xr:uid="{00000000-0005-0000-0000-000080870000}"/>
    <cellStyle name="Normal 66 2 2 2 2 2 4" xfId="12883" xr:uid="{00000000-0005-0000-0000-000081870000}"/>
    <cellStyle name="Normal 66 2 2 2 2 2 4 2" xfId="43214" xr:uid="{00000000-0005-0000-0000-000082870000}"/>
    <cellStyle name="Normal 66 2 2 2 2 2 4 3" xfId="27981" xr:uid="{00000000-0005-0000-0000-000083870000}"/>
    <cellStyle name="Normal 66 2 2 2 2 2 5" xfId="7862" xr:uid="{00000000-0005-0000-0000-000084870000}"/>
    <cellStyle name="Normal 66 2 2 2 2 2 5 2" xfId="38197" xr:uid="{00000000-0005-0000-0000-000085870000}"/>
    <cellStyle name="Normal 66 2 2 2 2 2 5 3" xfId="22964" xr:uid="{00000000-0005-0000-0000-000086870000}"/>
    <cellStyle name="Normal 66 2 2 2 2 2 6" xfId="33185" xr:uid="{00000000-0005-0000-0000-000087870000}"/>
    <cellStyle name="Normal 66 2 2 2 2 2 7" xfId="17951" xr:uid="{00000000-0005-0000-0000-000088870000}"/>
    <cellStyle name="Normal 66 2 2 2 2 3" xfId="3644" xr:uid="{00000000-0005-0000-0000-000089870000}"/>
    <cellStyle name="Normal 66 2 2 2 2 3 2" xfId="13718" xr:uid="{00000000-0005-0000-0000-00008A870000}"/>
    <cellStyle name="Normal 66 2 2 2 2 3 2 2" xfId="44049" xr:uid="{00000000-0005-0000-0000-00008B870000}"/>
    <cellStyle name="Normal 66 2 2 2 2 3 2 3" xfId="28816" xr:uid="{00000000-0005-0000-0000-00008C870000}"/>
    <cellStyle name="Normal 66 2 2 2 2 3 3" xfId="8698" xr:uid="{00000000-0005-0000-0000-00008D870000}"/>
    <cellStyle name="Normal 66 2 2 2 2 3 3 2" xfId="39032" xr:uid="{00000000-0005-0000-0000-00008E870000}"/>
    <cellStyle name="Normal 66 2 2 2 2 3 3 3" xfId="23799" xr:uid="{00000000-0005-0000-0000-00008F870000}"/>
    <cellStyle name="Normal 66 2 2 2 2 3 4" xfId="34019" xr:uid="{00000000-0005-0000-0000-000090870000}"/>
    <cellStyle name="Normal 66 2 2 2 2 3 5" xfId="18786" xr:uid="{00000000-0005-0000-0000-000091870000}"/>
    <cellStyle name="Normal 66 2 2 2 2 4" xfId="5337" xr:uid="{00000000-0005-0000-0000-000092870000}"/>
    <cellStyle name="Normal 66 2 2 2 2 4 2" xfId="15389" xr:uid="{00000000-0005-0000-0000-000093870000}"/>
    <cellStyle name="Normal 66 2 2 2 2 4 2 2" xfId="45720" xr:uid="{00000000-0005-0000-0000-000094870000}"/>
    <cellStyle name="Normal 66 2 2 2 2 4 2 3" xfId="30487" xr:uid="{00000000-0005-0000-0000-000095870000}"/>
    <cellStyle name="Normal 66 2 2 2 2 4 3" xfId="10369" xr:uid="{00000000-0005-0000-0000-000096870000}"/>
    <cellStyle name="Normal 66 2 2 2 2 4 3 2" xfId="40703" xr:uid="{00000000-0005-0000-0000-000097870000}"/>
    <cellStyle name="Normal 66 2 2 2 2 4 3 3" xfId="25470" xr:uid="{00000000-0005-0000-0000-000098870000}"/>
    <cellStyle name="Normal 66 2 2 2 2 4 4" xfId="35690" xr:uid="{00000000-0005-0000-0000-000099870000}"/>
    <cellStyle name="Normal 66 2 2 2 2 4 5" xfId="20457" xr:uid="{00000000-0005-0000-0000-00009A870000}"/>
    <cellStyle name="Normal 66 2 2 2 2 5" xfId="12047" xr:uid="{00000000-0005-0000-0000-00009B870000}"/>
    <cellStyle name="Normal 66 2 2 2 2 5 2" xfId="42378" xr:uid="{00000000-0005-0000-0000-00009C870000}"/>
    <cellStyle name="Normal 66 2 2 2 2 5 3" xfId="27145" xr:uid="{00000000-0005-0000-0000-00009D870000}"/>
    <cellStyle name="Normal 66 2 2 2 2 6" xfId="7026" xr:uid="{00000000-0005-0000-0000-00009E870000}"/>
    <cellStyle name="Normal 66 2 2 2 2 6 2" xfId="37361" xr:uid="{00000000-0005-0000-0000-00009F870000}"/>
    <cellStyle name="Normal 66 2 2 2 2 6 3" xfId="22128" xr:uid="{00000000-0005-0000-0000-0000A0870000}"/>
    <cellStyle name="Normal 66 2 2 2 2 7" xfId="32349" xr:uid="{00000000-0005-0000-0000-0000A1870000}"/>
    <cellStyle name="Normal 66 2 2 2 2 8" xfId="17115" xr:uid="{00000000-0005-0000-0000-0000A2870000}"/>
    <cellStyle name="Normal 66 2 2 2 3" xfId="2373" xr:uid="{00000000-0005-0000-0000-0000A3870000}"/>
    <cellStyle name="Normal 66 2 2 2 3 2" xfId="4063" xr:uid="{00000000-0005-0000-0000-0000A4870000}"/>
    <cellStyle name="Normal 66 2 2 2 3 2 2" xfId="14136" xr:uid="{00000000-0005-0000-0000-0000A5870000}"/>
    <cellStyle name="Normal 66 2 2 2 3 2 2 2" xfId="44467" xr:uid="{00000000-0005-0000-0000-0000A6870000}"/>
    <cellStyle name="Normal 66 2 2 2 3 2 2 3" xfId="29234" xr:uid="{00000000-0005-0000-0000-0000A7870000}"/>
    <cellStyle name="Normal 66 2 2 2 3 2 3" xfId="9116" xr:uid="{00000000-0005-0000-0000-0000A8870000}"/>
    <cellStyle name="Normal 66 2 2 2 3 2 3 2" xfId="39450" xr:uid="{00000000-0005-0000-0000-0000A9870000}"/>
    <cellStyle name="Normal 66 2 2 2 3 2 3 3" xfId="24217" xr:uid="{00000000-0005-0000-0000-0000AA870000}"/>
    <cellStyle name="Normal 66 2 2 2 3 2 4" xfId="34437" xr:uid="{00000000-0005-0000-0000-0000AB870000}"/>
    <cellStyle name="Normal 66 2 2 2 3 2 5" xfId="19204" xr:uid="{00000000-0005-0000-0000-0000AC870000}"/>
    <cellStyle name="Normal 66 2 2 2 3 3" xfId="5755" xr:uid="{00000000-0005-0000-0000-0000AD870000}"/>
    <cellStyle name="Normal 66 2 2 2 3 3 2" xfId="15807" xr:uid="{00000000-0005-0000-0000-0000AE870000}"/>
    <cellStyle name="Normal 66 2 2 2 3 3 2 2" xfId="46138" xr:uid="{00000000-0005-0000-0000-0000AF870000}"/>
    <cellStyle name="Normal 66 2 2 2 3 3 2 3" xfId="30905" xr:uid="{00000000-0005-0000-0000-0000B0870000}"/>
    <cellStyle name="Normal 66 2 2 2 3 3 3" xfId="10787" xr:uid="{00000000-0005-0000-0000-0000B1870000}"/>
    <cellStyle name="Normal 66 2 2 2 3 3 3 2" xfId="41121" xr:uid="{00000000-0005-0000-0000-0000B2870000}"/>
    <cellStyle name="Normal 66 2 2 2 3 3 3 3" xfId="25888" xr:uid="{00000000-0005-0000-0000-0000B3870000}"/>
    <cellStyle name="Normal 66 2 2 2 3 3 4" xfId="36108" xr:uid="{00000000-0005-0000-0000-0000B4870000}"/>
    <cellStyle name="Normal 66 2 2 2 3 3 5" xfId="20875" xr:uid="{00000000-0005-0000-0000-0000B5870000}"/>
    <cellStyle name="Normal 66 2 2 2 3 4" xfId="12465" xr:uid="{00000000-0005-0000-0000-0000B6870000}"/>
    <cellStyle name="Normal 66 2 2 2 3 4 2" xfId="42796" xr:uid="{00000000-0005-0000-0000-0000B7870000}"/>
    <cellStyle name="Normal 66 2 2 2 3 4 3" xfId="27563" xr:uid="{00000000-0005-0000-0000-0000B8870000}"/>
    <cellStyle name="Normal 66 2 2 2 3 5" xfId="7444" xr:uid="{00000000-0005-0000-0000-0000B9870000}"/>
    <cellStyle name="Normal 66 2 2 2 3 5 2" xfId="37779" xr:uid="{00000000-0005-0000-0000-0000BA870000}"/>
    <cellStyle name="Normal 66 2 2 2 3 5 3" xfId="22546" xr:uid="{00000000-0005-0000-0000-0000BB870000}"/>
    <cellStyle name="Normal 66 2 2 2 3 6" xfId="32767" xr:uid="{00000000-0005-0000-0000-0000BC870000}"/>
    <cellStyle name="Normal 66 2 2 2 3 7" xfId="17533" xr:uid="{00000000-0005-0000-0000-0000BD870000}"/>
    <cellStyle name="Normal 66 2 2 2 4" xfId="3226" xr:uid="{00000000-0005-0000-0000-0000BE870000}"/>
    <cellStyle name="Normal 66 2 2 2 4 2" xfId="13300" xr:uid="{00000000-0005-0000-0000-0000BF870000}"/>
    <cellStyle name="Normal 66 2 2 2 4 2 2" xfId="43631" xr:uid="{00000000-0005-0000-0000-0000C0870000}"/>
    <cellStyle name="Normal 66 2 2 2 4 2 3" xfId="28398" xr:uid="{00000000-0005-0000-0000-0000C1870000}"/>
    <cellStyle name="Normal 66 2 2 2 4 3" xfId="8280" xr:uid="{00000000-0005-0000-0000-0000C2870000}"/>
    <cellStyle name="Normal 66 2 2 2 4 3 2" xfId="38614" xr:uid="{00000000-0005-0000-0000-0000C3870000}"/>
    <cellStyle name="Normal 66 2 2 2 4 3 3" xfId="23381" xr:uid="{00000000-0005-0000-0000-0000C4870000}"/>
    <cellStyle name="Normal 66 2 2 2 4 4" xfId="33601" xr:uid="{00000000-0005-0000-0000-0000C5870000}"/>
    <cellStyle name="Normal 66 2 2 2 4 5" xfId="18368" xr:uid="{00000000-0005-0000-0000-0000C6870000}"/>
    <cellStyle name="Normal 66 2 2 2 5" xfId="4919" xr:uid="{00000000-0005-0000-0000-0000C7870000}"/>
    <cellStyle name="Normal 66 2 2 2 5 2" xfId="14971" xr:uid="{00000000-0005-0000-0000-0000C8870000}"/>
    <cellStyle name="Normal 66 2 2 2 5 2 2" xfId="45302" xr:uid="{00000000-0005-0000-0000-0000C9870000}"/>
    <cellStyle name="Normal 66 2 2 2 5 2 3" xfId="30069" xr:uid="{00000000-0005-0000-0000-0000CA870000}"/>
    <cellStyle name="Normal 66 2 2 2 5 3" xfId="9951" xr:uid="{00000000-0005-0000-0000-0000CB870000}"/>
    <cellStyle name="Normal 66 2 2 2 5 3 2" xfId="40285" xr:uid="{00000000-0005-0000-0000-0000CC870000}"/>
    <cellStyle name="Normal 66 2 2 2 5 3 3" xfId="25052" xr:uid="{00000000-0005-0000-0000-0000CD870000}"/>
    <cellStyle name="Normal 66 2 2 2 5 4" xfId="35272" xr:uid="{00000000-0005-0000-0000-0000CE870000}"/>
    <cellStyle name="Normal 66 2 2 2 5 5" xfId="20039" xr:uid="{00000000-0005-0000-0000-0000CF870000}"/>
    <cellStyle name="Normal 66 2 2 2 6" xfId="11629" xr:uid="{00000000-0005-0000-0000-0000D0870000}"/>
    <cellStyle name="Normal 66 2 2 2 6 2" xfId="41960" xr:uid="{00000000-0005-0000-0000-0000D1870000}"/>
    <cellStyle name="Normal 66 2 2 2 6 3" xfId="26727" xr:uid="{00000000-0005-0000-0000-0000D2870000}"/>
    <cellStyle name="Normal 66 2 2 2 7" xfId="6608" xr:uid="{00000000-0005-0000-0000-0000D3870000}"/>
    <cellStyle name="Normal 66 2 2 2 7 2" xfId="36943" xr:uid="{00000000-0005-0000-0000-0000D4870000}"/>
    <cellStyle name="Normal 66 2 2 2 7 3" xfId="21710" xr:uid="{00000000-0005-0000-0000-0000D5870000}"/>
    <cellStyle name="Normal 66 2 2 2 8" xfId="31931" xr:uid="{00000000-0005-0000-0000-0000D6870000}"/>
    <cellStyle name="Normal 66 2 2 2 9" xfId="16697" xr:uid="{00000000-0005-0000-0000-0000D7870000}"/>
    <cellStyle name="Normal 66 2 2 3" xfId="1744" xr:uid="{00000000-0005-0000-0000-0000D8870000}"/>
    <cellStyle name="Normal 66 2 2 3 2" xfId="2583" xr:uid="{00000000-0005-0000-0000-0000D9870000}"/>
    <cellStyle name="Normal 66 2 2 3 2 2" xfId="4273" xr:uid="{00000000-0005-0000-0000-0000DA870000}"/>
    <cellStyle name="Normal 66 2 2 3 2 2 2" xfId="14346" xr:uid="{00000000-0005-0000-0000-0000DB870000}"/>
    <cellStyle name="Normal 66 2 2 3 2 2 2 2" xfId="44677" xr:uid="{00000000-0005-0000-0000-0000DC870000}"/>
    <cellStyle name="Normal 66 2 2 3 2 2 2 3" xfId="29444" xr:uid="{00000000-0005-0000-0000-0000DD870000}"/>
    <cellStyle name="Normal 66 2 2 3 2 2 3" xfId="9326" xr:uid="{00000000-0005-0000-0000-0000DE870000}"/>
    <cellStyle name="Normal 66 2 2 3 2 2 3 2" xfId="39660" xr:uid="{00000000-0005-0000-0000-0000DF870000}"/>
    <cellStyle name="Normal 66 2 2 3 2 2 3 3" xfId="24427" xr:uid="{00000000-0005-0000-0000-0000E0870000}"/>
    <cellStyle name="Normal 66 2 2 3 2 2 4" xfId="34647" xr:uid="{00000000-0005-0000-0000-0000E1870000}"/>
    <cellStyle name="Normal 66 2 2 3 2 2 5" xfId="19414" xr:uid="{00000000-0005-0000-0000-0000E2870000}"/>
    <cellStyle name="Normal 66 2 2 3 2 3" xfId="5965" xr:uid="{00000000-0005-0000-0000-0000E3870000}"/>
    <cellStyle name="Normal 66 2 2 3 2 3 2" xfId="16017" xr:uid="{00000000-0005-0000-0000-0000E4870000}"/>
    <cellStyle name="Normal 66 2 2 3 2 3 2 2" xfId="46348" xr:uid="{00000000-0005-0000-0000-0000E5870000}"/>
    <cellStyle name="Normal 66 2 2 3 2 3 2 3" xfId="31115" xr:uid="{00000000-0005-0000-0000-0000E6870000}"/>
    <cellStyle name="Normal 66 2 2 3 2 3 3" xfId="10997" xr:uid="{00000000-0005-0000-0000-0000E7870000}"/>
    <cellStyle name="Normal 66 2 2 3 2 3 3 2" xfId="41331" xr:uid="{00000000-0005-0000-0000-0000E8870000}"/>
    <cellStyle name="Normal 66 2 2 3 2 3 3 3" xfId="26098" xr:uid="{00000000-0005-0000-0000-0000E9870000}"/>
    <cellStyle name="Normal 66 2 2 3 2 3 4" xfId="36318" xr:uid="{00000000-0005-0000-0000-0000EA870000}"/>
    <cellStyle name="Normal 66 2 2 3 2 3 5" xfId="21085" xr:uid="{00000000-0005-0000-0000-0000EB870000}"/>
    <cellStyle name="Normal 66 2 2 3 2 4" xfId="12675" xr:uid="{00000000-0005-0000-0000-0000EC870000}"/>
    <cellStyle name="Normal 66 2 2 3 2 4 2" xfId="43006" xr:uid="{00000000-0005-0000-0000-0000ED870000}"/>
    <cellStyle name="Normal 66 2 2 3 2 4 3" xfId="27773" xr:uid="{00000000-0005-0000-0000-0000EE870000}"/>
    <cellStyle name="Normal 66 2 2 3 2 5" xfId="7654" xr:uid="{00000000-0005-0000-0000-0000EF870000}"/>
    <cellStyle name="Normal 66 2 2 3 2 5 2" xfId="37989" xr:uid="{00000000-0005-0000-0000-0000F0870000}"/>
    <cellStyle name="Normal 66 2 2 3 2 5 3" xfId="22756" xr:uid="{00000000-0005-0000-0000-0000F1870000}"/>
    <cellStyle name="Normal 66 2 2 3 2 6" xfId="32977" xr:uid="{00000000-0005-0000-0000-0000F2870000}"/>
    <cellStyle name="Normal 66 2 2 3 2 7" xfId="17743" xr:uid="{00000000-0005-0000-0000-0000F3870000}"/>
    <cellStyle name="Normal 66 2 2 3 3" xfId="3436" xr:uid="{00000000-0005-0000-0000-0000F4870000}"/>
    <cellStyle name="Normal 66 2 2 3 3 2" xfId="13510" xr:uid="{00000000-0005-0000-0000-0000F5870000}"/>
    <cellStyle name="Normal 66 2 2 3 3 2 2" xfId="43841" xr:uid="{00000000-0005-0000-0000-0000F6870000}"/>
    <cellStyle name="Normal 66 2 2 3 3 2 3" xfId="28608" xr:uid="{00000000-0005-0000-0000-0000F7870000}"/>
    <cellStyle name="Normal 66 2 2 3 3 3" xfId="8490" xr:uid="{00000000-0005-0000-0000-0000F8870000}"/>
    <cellStyle name="Normal 66 2 2 3 3 3 2" xfId="38824" xr:uid="{00000000-0005-0000-0000-0000F9870000}"/>
    <cellStyle name="Normal 66 2 2 3 3 3 3" xfId="23591" xr:uid="{00000000-0005-0000-0000-0000FA870000}"/>
    <cellStyle name="Normal 66 2 2 3 3 4" xfId="33811" xr:uid="{00000000-0005-0000-0000-0000FB870000}"/>
    <cellStyle name="Normal 66 2 2 3 3 5" xfId="18578" xr:uid="{00000000-0005-0000-0000-0000FC870000}"/>
    <cellStyle name="Normal 66 2 2 3 4" xfId="5129" xr:uid="{00000000-0005-0000-0000-0000FD870000}"/>
    <cellStyle name="Normal 66 2 2 3 4 2" xfId="15181" xr:uid="{00000000-0005-0000-0000-0000FE870000}"/>
    <cellStyle name="Normal 66 2 2 3 4 2 2" xfId="45512" xr:uid="{00000000-0005-0000-0000-0000FF870000}"/>
    <cellStyle name="Normal 66 2 2 3 4 2 3" xfId="30279" xr:uid="{00000000-0005-0000-0000-000000880000}"/>
    <cellStyle name="Normal 66 2 2 3 4 3" xfId="10161" xr:uid="{00000000-0005-0000-0000-000001880000}"/>
    <cellStyle name="Normal 66 2 2 3 4 3 2" xfId="40495" xr:uid="{00000000-0005-0000-0000-000002880000}"/>
    <cellStyle name="Normal 66 2 2 3 4 3 3" xfId="25262" xr:uid="{00000000-0005-0000-0000-000003880000}"/>
    <cellStyle name="Normal 66 2 2 3 4 4" xfId="35482" xr:uid="{00000000-0005-0000-0000-000004880000}"/>
    <cellStyle name="Normal 66 2 2 3 4 5" xfId="20249" xr:uid="{00000000-0005-0000-0000-000005880000}"/>
    <cellStyle name="Normal 66 2 2 3 5" xfId="11839" xr:uid="{00000000-0005-0000-0000-000006880000}"/>
    <cellStyle name="Normal 66 2 2 3 5 2" xfId="42170" xr:uid="{00000000-0005-0000-0000-000007880000}"/>
    <cellStyle name="Normal 66 2 2 3 5 3" xfId="26937" xr:uid="{00000000-0005-0000-0000-000008880000}"/>
    <cellStyle name="Normal 66 2 2 3 6" xfId="6818" xr:uid="{00000000-0005-0000-0000-000009880000}"/>
    <cellStyle name="Normal 66 2 2 3 6 2" xfId="37153" xr:uid="{00000000-0005-0000-0000-00000A880000}"/>
    <cellStyle name="Normal 66 2 2 3 6 3" xfId="21920" xr:uid="{00000000-0005-0000-0000-00000B880000}"/>
    <cellStyle name="Normal 66 2 2 3 7" xfId="32141" xr:uid="{00000000-0005-0000-0000-00000C880000}"/>
    <cellStyle name="Normal 66 2 2 3 8" xfId="16907" xr:uid="{00000000-0005-0000-0000-00000D880000}"/>
    <cellStyle name="Normal 66 2 2 4" xfId="2165" xr:uid="{00000000-0005-0000-0000-00000E880000}"/>
    <cellStyle name="Normal 66 2 2 4 2" xfId="3855" xr:uid="{00000000-0005-0000-0000-00000F880000}"/>
    <cellStyle name="Normal 66 2 2 4 2 2" xfId="13928" xr:uid="{00000000-0005-0000-0000-000010880000}"/>
    <cellStyle name="Normal 66 2 2 4 2 2 2" xfId="44259" xr:uid="{00000000-0005-0000-0000-000011880000}"/>
    <cellStyle name="Normal 66 2 2 4 2 2 3" xfId="29026" xr:uid="{00000000-0005-0000-0000-000012880000}"/>
    <cellStyle name="Normal 66 2 2 4 2 3" xfId="8908" xr:uid="{00000000-0005-0000-0000-000013880000}"/>
    <cellStyle name="Normal 66 2 2 4 2 3 2" xfId="39242" xr:uid="{00000000-0005-0000-0000-000014880000}"/>
    <cellStyle name="Normal 66 2 2 4 2 3 3" xfId="24009" xr:uid="{00000000-0005-0000-0000-000015880000}"/>
    <cellStyle name="Normal 66 2 2 4 2 4" xfId="34229" xr:uid="{00000000-0005-0000-0000-000016880000}"/>
    <cellStyle name="Normal 66 2 2 4 2 5" xfId="18996" xr:uid="{00000000-0005-0000-0000-000017880000}"/>
    <cellStyle name="Normal 66 2 2 4 3" xfId="5547" xr:uid="{00000000-0005-0000-0000-000018880000}"/>
    <cellStyle name="Normal 66 2 2 4 3 2" xfId="15599" xr:uid="{00000000-0005-0000-0000-000019880000}"/>
    <cellStyle name="Normal 66 2 2 4 3 2 2" xfId="45930" xr:uid="{00000000-0005-0000-0000-00001A880000}"/>
    <cellStyle name="Normal 66 2 2 4 3 2 3" xfId="30697" xr:uid="{00000000-0005-0000-0000-00001B880000}"/>
    <cellStyle name="Normal 66 2 2 4 3 3" xfId="10579" xr:uid="{00000000-0005-0000-0000-00001C880000}"/>
    <cellStyle name="Normal 66 2 2 4 3 3 2" xfId="40913" xr:uid="{00000000-0005-0000-0000-00001D880000}"/>
    <cellStyle name="Normal 66 2 2 4 3 3 3" xfId="25680" xr:uid="{00000000-0005-0000-0000-00001E880000}"/>
    <cellStyle name="Normal 66 2 2 4 3 4" xfId="35900" xr:uid="{00000000-0005-0000-0000-00001F880000}"/>
    <cellStyle name="Normal 66 2 2 4 3 5" xfId="20667" xr:uid="{00000000-0005-0000-0000-000020880000}"/>
    <cellStyle name="Normal 66 2 2 4 4" xfId="12257" xr:uid="{00000000-0005-0000-0000-000021880000}"/>
    <cellStyle name="Normal 66 2 2 4 4 2" xfId="42588" xr:uid="{00000000-0005-0000-0000-000022880000}"/>
    <cellStyle name="Normal 66 2 2 4 4 3" xfId="27355" xr:uid="{00000000-0005-0000-0000-000023880000}"/>
    <cellStyle name="Normal 66 2 2 4 5" xfId="7236" xr:uid="{00000000-0005-0000-0000-000024880000}"/>
    <cellStyle name="Normal 66 2 2 4 5 2" xfId="37571" xr:uid="{00000000-0005-0000-0000-000025880000}"/>
    <cellStyle name="Normal 66 2 2 4 5 3" xfId="22338" xr:uid="{00000000-0005-0000-0000-000026880000}"/>
    <cellStyle name="Normal 66 2 2 4 6" xfId="32559" xr:uid="{00000000-0005-0000-0000-000027880000}"/>
    <cellStyle name="Normal 66 2 2 4 7" xfId="17325" xr:uid="{00000000-0005-0000-0000-000028880000}"/>
    <cellStyle name="Normal 66 2 2 5" xfId="3018" xr:uid="{00000000-0005-0000-0000-000029880000}"/>
    <cellStyle name="Normal 66 2 2 5 2" xfId="13092" xr:uid="{00000000-0005-0000-0000-00002A880000}"/>
    <cellStyle name="Normal 66 2 2 5 2 2" xfId="43423" xr:uid="{00000000-0005-0000-0000-00002B880000}"/>
    <cellStyle name="Normal 66 2 2 5 2 3" xfId="28190" xr:uid="{00000000-0005-0000-0000-00002C880000}"/>
    <cellStyle name="Normal 66 2 2 5 3" xfId="8072" xr:uid="{00000000-0005-0000-0000-00002D880000}"/>
    <cellStyle name="Normal 66 2 2 5 3 2" xfId="38406" xr:uid="{00000000-0005-0000-0000-00002E880000}"/>
    <cellStyle name="Normal 66 2 2 5 3 3" xfId="23173" xr:uid="{00000000-0005-0000-0000-00002F880000}"/>
    <cellStyle name="Normal 66 2 2 5 4" xfId="33393" xr:uid="{00000000-0005-0000-0000-000030880000}"/>
    <cellStyle name="Normal 66 2 2 5 5" xfId="18160" xr:uid="{00000000-0005-0000-0000-000031880000}"/>
    <cellStyle name="Normal 66 2 2 6" xfId="4711" xr:uid="{00000000-0005-0000-0000-000032880000}"/>
    <cellStyle name="Normal 66 2 2 6 2" xfId="14763" xr:uid="{00000000-0005-0000-0000-000033880000}"/>
    <cellStyle name="Normal 66 2 2 6 2 2" xfId="45094" xr:uid="{00000000-0005-0000-0000-000034880000}"/>
    <cellStyle name="Normal 66 2 2 6 2 3" xfId="29861" xr:uid="{00000000-0005-0000-0000-000035880000}"/>
    <cellStyle name="Normal 66 2 2 6 3" xfId="9743" xr:uid="{00000000-0005-0000-0000-000036880000}"/>
    <cellStyle name="Normal 66 2 2 6 3 2" xfId="40077" xr:uid="{00000000-0005-0000-0000-000037880000}"/>
    <cellStyle name="Normal 66 2 2 6 3 3" xfId="24844" xr:uid="{00000000-0005-0000-0000-000038880000}"/>
    <cellStyle name="Normal 66 2 2 6 4" xfId="35064" xr:uid="{00000000-0005-0000-0000-000039880000}"/>
    <cellStyle name="Normal 66 2 2 6 5" xfId="19831" xr:uid="{00000000-0005-0000-0000-00003A880000}"/>
    <cellStyle name="Normal 66 2 2 7" xfId="11421" xr:uid="{00000000-0005-0000-0000-00003B880000}"/>
    <cellStyle name="Normal 66 2 2 7 2" xfId="41752" xr:uid="{00000000-0005-0000-0000-00003C880000}"/>
    <cellStyle name="Normal 66 2 2 7 3" xfId="26519" xr:uid="{00000000-0005-0000-0000-00003D880000}"/>
    <cellStyle name="Normal 66 2 2 8" xfId="6400" xr:uid="{00000000-0005-0000-0000-00003E880000}"/>
    <cellStyle name="Normal 66 2 2 8 2" xfId="36735" xr:uid="{00000000-0005-0000-0000-00003F880000}"/>
    <cellStyle name="Normal 66 2 2 8 3" xfId="21502" xr:uid="{00000000-0005-0000-0000-000040880000}"/>
    <cellStyle name="Normal 66 2 2 9" xfId="31723" xr:uid="{00000000-0005-0000-0000-000041880000}"/>
    <cellStyle name="Normal 66 2 3" xfId="1427" xr:uid="{00000000-0005-0000-0000-000042880000}"/>
    <cellStyle name="Normal 66 2 3 2" xfId="1848" xr:uid="{00000000-0005-0000-0000-000043880000}"/>
    <cellStyle name="Normal 66 2 3 2 2" xfId="2687" xr:uid="{00000000-0005-0000-0000-000044880000}"/>
    <cellStyle name="Normal 66 2 3 2 2 2" xfId="4377" xr:uid="{00000000-0005-0000-0000-000045880000}"/>
    <cellStyle name="Normal 66 2 3 2 2 2 2" xfId="14450" xr:uid="{00000000-0005-0000-0000-000046880000}"/>
    <cellStyle name="Normal 66 2 3 2 2 2 2 2" xfId="44781" xr:uid="{00000000-0005-0000-0000-000047880000}"/>
    <cellStyle name="Normal 66 2 3 2 2 2 2 3" xfId="29548" xr:uid="{00000000-0005-0000-0000-000048880000}"/>
    <cellStyle name="Normal 66 2 3 2 2 2 3" xfId="9430" xr:uid="{00000000-0005-0000-0000-000049880000}"/>
    <cellStyle name="Normal 66 2 3 2 2 2 3 2" xfId="39764" xr:uid="{00000000-0005-0000-0000-00004A880000}"/>
    <cellStyle name="Normal 66 2 3 2 2 2 3 3" xfId="24531" xr:uid="{00000000-0005-0000-0000-00004B880000}"/>
    <cellStyle name="Normal 66 2 3 2 2 2 4" xfId="34751" xr:uid="{00000000-0005-0000-0000-00004C880000}"/>
    <cellStyle name="Normal 66 2 3 2 2 2 5" xfId="19518" xr:uid="{00000000-0005-0000-0000-00004D880000}"/>
    <cellStyle name="Normal 66 2 3 2 2 3" xfId="6069" xr:uid="{00000000-0005-0000-0000-00004E880000}"/>
    <cellStyle name="Normal 66 2 3 2 2 3 2" xfId="16121" xr:uid="{00000000-0005-0000-0000-00004F880000}"/>
    <cellStyle name="Normal 66 2 3 2 2 3 2 2" xfId="46452" xr:uid="{00000000-0005-0000-0000-000050880000}"/>
    <cellStyle name="Normal 66 2 3 2 2 3 2 3" xfId="31219" xr:uid="{00000000-0005-0000-0000-000051880000}"/>
    <cellStyle name="Normal 66 2 3 2 2 3 3" xfId="11101" xr:uid="{00000000-0005-0000-0000-000052880000}"/>
    <cellStyle name="Normal 66 2 3 2 2 3 3 2" xfId="41435" xr:uid="{00000000-0005-0000-0000-000053880000}"/>
    <cellStyle name="Normal 66 2 3 2 2 3 3 3" xfId="26202" xr:uid="{00000000-0005-0000-0000-000054880000}"/>
    <cellStyle name="Normal 66 2 3 2 2 3 4" xfId="36422" xr:uid="{00000000-0005-0000-0000-000055880000}"/>
    <cellStyle name="Normal 66 2 3 2 2 3 5" xfId="21189" xr:uid="{00000000-0005-0000-0000-000056880000}"/>
    <cellStyle name="Normal 66 2 3 2 2 4" xfId="12779" xr:uid="{00000000-0005-0000-0000-000057880000}"/>
    <cellStyle name="Normal 66 2 3 2 2 4 2" xfId="43110" xr:uid="{00000000-0005-0000-0000-000058880000}"/>
    <cellStyle name="Normal 66 2 3 2 2 4 3" xfId="27877" xr:uid="{00000000-0005-0000-0000-000059880000}"/>
    <cellStyle name="Normal 66 2 3 2 2 5" xfId="7758" xr:uid="{00000000-0005-0000-0000-00005A880000}"/>
    <cellStyle name="Normal 66 2 3 2 2 5 2" xfId="38093" xr:uid="{00000000-0005-0000-0000-00005B880000}"/>
    <cellStyle name="Normal 66 2 3 2 2 5 3" xfId="22860" xr:uid="{00000000-0005-0000-0000-00005C880000}"/>
    <cellStyle name="Normal 66 2 3 2 2 6" xfId="33081" xr:uid="{00000000-0005-0000-0000-00005D880000}"/>
    <cellStyle name="Normal 66 2 3 2 2 7" xfId="17847" xr:uid="{00000000-0005-0000-0000-00005E880000}"/>
    <cellStyle name="Normal 66 2 3 2 3" xfId="3540" xr:uid="{00000000-0005-0000-0000-00005F880000}"/>
    <cellStyle name="Normal 66 2 3 2 3 2" xfId="13614" xr:uid="{00000000-0005-0000-0000-000060880000}"/>
    <cellStyle name="Normal 66 2 3 2 3 2 2" xfId="43945" xr:uid="{00000000-0005-0000-0000-000061880000}"/>
    <cellStyle name="Normal 66 2 3 2 3 2 3" xfId="28712" xr:uid="{00000000-0005-0000-0000-000062880000}"/>
    <cellStyle name="Normal 66 2 3 2 3 3" xfId="8594" xr:uid="{00000000-0005-0000-0000-000063880000}"/>
    <cellStyle name="Normal 66 2 3 2 3 3 2" xfId="38928" xr:uid="{00000000-0005-0000-0000-000064880000}"/>
    <cellStyle name="Normal 66 2 3 2 3 3 3" xfId="23695" xr:uid="{00000000-0005-0000-0000-000065880000}"/>
    <cellStyle name="Normal 66 2 3 2 3 4" xfId="33915" xr:uid="{00000000-0005-0000-0000-000066880000}"/>
    <cellStyle name="Normal 66 2 3 2 3 5" xfId="18682" xr:uid="{00000000-0005-0000-0000-000067880000}"/>
    <cellStyle name="Normal 66 2 3 2 4" xfId="5233" xr:uid="{00000000-0005-0000-0000-000068880000}"/>
    <cellStyle name="Normal 66 2 3 2 4 2" xfId="15285" xr:uid="{00000000-0005-0000-0000-000069880000}"/>
    <cellStyle name="Normal 66 2 3 2 4 2 2" xfId="45616" xr:uid="{00000000-0005-0000-0000-00006A880000}"/>
    <cellStyle name="Normal 66 2 3 2 4 2 3" xfId="30383" xr:uid="{00000000-0005-0000-0000-00006B880000}"/>
    <cellStyle name="Normal 66 2 3 2 4 3" xfId="10265" xr:uid="{00000000-0005-0000-0000-00006C880000}"/>
    <cellStyle name="Normal 66 2 3 2 4 3 2" xfId="40599" xr:uid="{00000000-0005-0000-0000-00006D880000}"/>
    <cellStyle name="Normal 66 2 3 2 4 3 3" xfId="25366" xr:uid="{00000000-0005-0000-0000-00006E880000}"/>
    <cellStyle name="Normal 66 2 3 2 4 4" xfId="35586" xr:uid="{00000000-0005-0000-0000-00006F880000}"/>
    <cellStyle name="Normal 66 2 3 2 4 5" xfId="20353" xr:uid="{00000000-0005-0000-0000-000070880000}"/>
    <cellStyle name="Normal 66 2 3 2 5" xfId="11943" xr:uid="{00000000-0005-0000-0000-000071880000}"/>
    <cellStyle name="Normal 66 2 3 2 5 2" xfId="42274" xr:uid="{00000000-0005-0000-0000-000072880000}"/>
    <cellStyle name="Normal 66 2 3 2 5 3" xfId="27041" xr:uid="{00000000-0005-0000-0000-000073880000}"/>
    <cellStyle name="Normal 66 2 3 2 6" xfId="6922" xr:uid="{00000000-0005-0000-0000-000074880000}"/>
    <cellStyle name="Normal 66 2 3 2 6 2" xfId="37257" xr:uid="{00000000-0005-0000-0000-000075880000}"/>
    <cellStyle name="Normal 66 2 3 2 6 3" xfId="22024" xr:uid="{00000000-0005-0000-0000-000076880000}"/>
    <cellStyle name="Normal 66 2 3 2 7" xfId="32245" xr:uid="{00000000-0005-0000-0000-000077880000}"/>
    <cellStyle name="Normal 66 2 3 2 8" xfId="17011" xr:uid="{00000000-0005-0000-0000-000078880000}"/>
    <cellStyle name="Normal 66 2 3 3" xfId="2269" xr:uid="{00000000-0005-0000-0000-000079880000}"/>
    <cellStyle name="Normal 66 2 3 3 2" xfId="3959" xr:uid="{00000000-0005-0000-0000-00007A880000}"/>
    <cellStyle name="Normal 66 2 3 3 2 2" xfId="14032" xr:uid="{00000000-0005-0000-0000-00007B880000}"/>
    <cellStyle name="Normal 66 2 3 3 2 2 2" xfId="44363" xr:uid="{00000000-0005-0000-0000-00007C880000}"/>
    <cellStyle name="Normal 66 2 3 3 2 2 3" xfId="29130" xr:uid="{00000000-0005-0000-0000-00007D880000}"/>
    <cellStyle name="Normal 66 2 3 3 2 3" xfId="9012" xr:uid="{00000000-0005-0000-0000-00007E880000}"/>
    <cellStyle name="Normal 66 2 3 3 2 3 2" xfId="39346" xr:uid="{00000000-0005-0000-0000-00007F880000}"/>
    <cellStyle name="Normal 66 2 3 3 2 3 3" xfId="24113" xr:uid="{00000000-0005-0000-0000-000080880000}"/>
    <cellStyle name="Normal 66 2 3 3 2 4" xfId="34333" xr:uid="{00000000-0005-0000-0000-000081880000}"/>
    <cellStyle name="Normal 66 2 3 3 2 5" xfId="19100" xr:uid="{00000000-0005-0000-0000-000082880000}"/>
    <cellStyle name="Normal 66 2 3 3 3" xfId="5651" xr:uid="{00000000-0005-0000-0000-000083880000}"/>
    <cellStyle name="Normal 66 2 3 3 3 2" xfId="15703" xr:uid="{00000000-0005-0000-0000-000084880000}"/>
    <cellStyle name="Normal 66 2 3 3 3 2 2" xfId="46034" xr:uid="{00000000-0005-0000-0000-000085880000}"/>
    <cellStyle name="Normal 66 2 3 3 3 2 3" xfId="30801" xr:uid="{00000000-0005-0000-0000-000086880000}"/>
    <cellStyle name="Normal 66 2 3 3 3 3" xfId="10683" xr:uid="{00000000-0005-0000-0000-000087880000}"/>
    <cellStyle name="Normal 66 2 3 3 3 3 2" xfId="41017" xr:uid="{00000000-0005-0000-0000-000088880000}"/>
    <cellStyle name="Normal 66 2 3 3 3 3 3" xfId="25784" xr:uid="{00000000-0005-0000-0000-000089880000}"/>
    <cellStyle name="Normal 66 2 3 3 3 4" xfId="36004" xr:uid="{00000000-0005-0000-0000-00008A880000}"/>
    <cellStyle name="Normal 66 2 3 3 3 5" xfId="20771" xr:uid="{00000000-0005-0000-0000-00008B880000}"/>
    <cellStyle name="Normal 66 2 3 3 4" xfId="12361" xr:uid="{00000000-0005-0000-0000-00008C880000}"/>
    <cellStyle name="Normal 66 2 3 3 4 2" xfId="42692" xr:uid="{00000000-0005-0000-0000-00008D880000}"/>
    <cellStyle name="Normal 66 2 3 3 4 3" xfId="27459" xr:uid="{00000000-0005-0000-0000-00008E880000}"/>
    <cellStyle name="Normal 66 2 3 3 5" xfId="7340" xr:uid="{00000000-0005-0000-0000-00008F880000}"/>
    <cellStyle name="Normal 66 2 3 3 5 2" xfId="37675" xr:uid="{00000000-0005-0000-0000-000090880000}"/>
    <cellStyle name="Normal 66 2 3 3 5 3" xfId="22442" xr:uid="{00000000-0005-0000-0000-000091880000}"/>
    <cellStyle name="Normal 66 2 3 3 6" xfId="32663" xr:uid="{00000000-0005-0000-0000-000092880000}"/>
    <cellStyle name="Normal 66 2 3 3 7" xfId="17429" xr:uid="{00000000-0005-0000-0000-000093880000}"/>
    <cellStyle name="Normal 66 2 3 4" xfId="3122" xr:uid="{00000000-0005-0000-0000-000094880000}"/>
    <cellStyle name="Normal 66 2 3 4 2" xfId="13196" xr:uid="{00000000-0005-0000-0000-000095880000}"/>
    <cellStyle name="Normal 66 2 3 4 2 2" xfId="43527" xr:uid="{00000000-0005-0000-0000-000096880000}"/>
    <cellStyle name="Normal 66 2 3 4 2 3" xfId="28294" xr:uid="{00000000-0005-0000-0000-000097880000}"/>
    <cellStyle name="Normal 66 2 3 4 3" xfId="8176" xr:uid="{00000000-0005-0000-0000-000098880000}"/>
    <cellStyle name="Normal 66 2 3 4 3 2" xfId="38510" xr:uid="{00000000-0005-0000-0000-000099880000}"/>
    <cellStyle name="Normal 66 2 3 4 3 3" xfId="23277" xr:uid="{00000000-0005-0000-0000-00009A880000}"/>
    <cellStyle name="Normal 66 2 3 4 4" xfId="33497" xr:uid="{00000000-0005-0000-0000-00009B880000}"/>
    <cellStyle name="Normal 66 2 3 4 5" xfId="18264" xr:uid="{00000000-0005-0000-0000-00009C880000}"/>
    <cellStyle name="Normal 66 2 3 5" xfId="4815" xr:uid="{00000000-0005-0000-0000-00009D880000}"/>
    <cellStyle name="Normal 66 2 3 5 2" xfId="14867" xr:uid="{00000000-0005-0000-0000-00009E880000}"/>
    <cellStyle name="Normal 66 2 3 5 2 2" xfId="45198" xr:uid="{00000000-0005-0000-0000-00009F880000}"/>
    <cellStyle name="Normal 66 2 3 5 2 3" xfId="29965" xr:uid="{00000000-0005-0000-0000-0000A0880000}"/>
    <cellStyle name="Normal 66 2 3 5 3" xfId="9847" xr:uid="{00000000-0005-0000-0000-0000A1880000}"/>
    <cellStyle name="Normal 66 2 3 5 3 2" xfId="40181" xr:uid="{00000000-0005-0000-0000-0000A2880000}"/>
    <cellStyle name="Normal 66 2 3 5 3 3" xfId="24948" xr:uid="{00000000-0005-0000-0000-0000A3880000}"/>
    <cellStyle name="Normal 66 2 3 5 4" xfId="35168" xr:uid="{00000000-0005-0000-0000-0000A4880000}"/>
    <cellStyle name="Normal 66 2 3 5 5" xfId="19935" xr:uid="{00000000-0005-0000-0000-0000A5880000}"/>
    <cellStyle name="Normal 66 2 3 6" xfId="11525" xr:uid="{00000000-0005-0000-0000-0000A6880000}"/>
    <cellStyle name="Normal 66 2 3 6 2" xfId="41856" xr:uid="{00000000-0005-0000-0000-0000A7880000}"/>
    <cellStyle name="Normal 66 2 3 6 3" xfId="26623" xr:uid="{00000000-0005-0000-0000-0000A8880000}"/>
    <cellStyle name="Normal 66 2 3 7" xfId="6504" xr:uid="{00000000-0005-0000-0000-0000A9880000}"/>
    <cellStyle name="Normal 66 2 3 7 2" xfId="36839" xr:uid="{00000000-0005-0000-0000-0000AA880000}"/>
    <cellStyle name="Normal 66 2 3 7 3" xfId="21606" xr:uid="{00000000-0005-0000-0000-0000AB880000}"/>
    <cellStyle name="Normal 66 2 3 8" xfId="31827" xr:uid="{00000000-0005-0000-0000-0000AC880000}"/>
    <cellStyle name="Normal 66 2 3 9" xfId="16593" xr:uid="{00000000-0005-0000-0000-0000AD880000}"/>
    <cellStyle name="Normal 66 2 4" xfId="1640" xr:uid="{00000000-0005-0000-0000-0000AE880000}"/>
    <cellStyle name="Normal 66 2 4 2" xfId="2479" xr:uid="{00000000-0005-0000-0000-0000AF880000}"/>
    <cellStyle name="Normal 66 2 4 2 2" xfId="4169" xr:uid="{00000000-0005-0000-0000-0000B0880000}"/>
    <cellStyle name="Normal 66 2 4 2 2 2" xfId="14242" xr:uid="{00000000-0005-0000-0000-0000B1880000}"/>
    <cellStyle name="Normal 66 2 4 2 2 2 2" xfId="44573" xr:uid="{00000000-0005-0000-0000-0000B2880000}"/>
    <cellStyle name="Normal 66 2 4 2 2 2 3" xfId="29340" xr:uid="{00000000-0005-0000-0000-0000B3880000}"/>
    <cellStyle name="Normal 66 2 4 2 2 3" xfId="9222" xr:uid="{00000000-0005-0000-0000-0000B4880000}"/>
    <cellStyle name="Normal 66 2 4 2 2 3 2" xfId="39556" xr:uid="{00000000-0005-0000-0000-0000B5880000}"/>
    <cellStyle name="Normal 66 2 4 2 2 3 3" xfId="24323" xr:uid="{00000000-0005-0000-0000-0000B6880000}"/>
    <cellStyle name="Normal 66 2 4 2 2 4" xfId="34543" xr:uid="{00000000-0005-0000-0000-0000B7880000}"/>
    <cellStyle name="Normal 66 2 4 2 2 5" xfId="19310" xr:uid="{00000000-0005-0000-0000-0000B8880000}"/>
    <cellStyle name="Normal 66 2 4 2 3" xfId="5861" xr:uid="{00000000-0005-0000-0000-0000B9880000}"/>
    <cellStyle name="Normal 66 2 4 2 3 2" xfId="15913" xr:uid="{00000000-0005-0000-0000-0000BA880000}"/>
    <cellStyle name="Normal 66 2 4 2 3 2 2" xfId="46244" xr:uid="{00000000-0005-0000-0000-0000BB880000}"/>
    <cellStyle name="Normal 66 2 4 2 3 2 3" xfId="31011" xr:uid="{00000000-0005-0000-0000-0000BC880000}"/>
    <cellStyle name="Normal 66 2 4 2 3 3" xfId="10893" xr:uid="{00000000-0005-0000-0000-0000BD880000}"/>
    <cellStyle name="Normal 66 2 4 2 3 3 2" xfId="41227" xr:uid="{00000000-0005-0000-0000-0000BE880000}"/>
    <cellStyle name="Normal 66 2 4 2 3 3 3" xfId="25994" xr:uid="{00000000-0005-0000-0000-0000BF880000}"/>
    <cellStyle name="Normal 66 2 4 2 3 4" xfId="36214" xr:uid="{00000000-0005-0000-0000-0000C0880000}"/>
    <cellStyle name="Normal 66 2 4 2 3 5" xfId="20981" xr:uid="{00000000-0005-0000-0000-0000C1880000}"/>
    <cellStyle name="Normal 66 2 4 2 4" xfId="12571" xr:uid="{00000000-0005-0000-0000-0000C2880000}"/>
    <cellStyle name="Normal 66 2 4 2 4 2" xfId="42902" xr:uid="{00000000-0005-0000-0000-0000C3880000}"/>
    <cellStyle name="Normal 66 2 4 2 4 3" xfId="27669" xr:uid="{00000000-0005-0000-0000-0000C4880000}"/>
    <cellStyle name="Normal 66 2 4 2 5" xfId="7550" xr:uid="{00000000-0005-0000-0000-0000C5880000}"/>
    <cellStyle name="Normal 66 2 4 2 5 2" xfId="37885" xr:uid="{00000000-0005-0000-0000-0000C6880000}"/>
    <cellStyle name="Normal 66 2 4 2 5 3" xfId="22652" xr:uid="{00000000-0005-0000-0000-0000C7880000}"/>
    <cellStyle name="Normal 66 2 4 2 6" xfId="32873" xr:uid="{00000000-0005-0000-0000-0000C8880000}"/>
    <cellStyle name="Normal 66 2 4 2 7" xfId="17639" xr:uid="{00000000-0005-0000-0000-0000C9880000}"/>
    <cellStyle name="Normal 66 2 4 3" xfId="3332" xr:uid="{00000000-0005-0000-0000-0000CA880000}"/>
    <cellStyle name="Normal 66 2 4 3 2" xfId="13406" xr:uid="{00000000-0005-0000-0000-0000CB880000}"/>
    <cellStyle name="Normal 66 2 4 3 2 2" xfId="43737" xr:uid="{00000000-0005-0000-0000-0000CC880000}"/>
    <cellStyle name="Normal 66 2 4 3 2 3" xfId="28504" xr:uid="{00000000-0005-0000-0000-0000CD880000}"/>
    <cellStyle name="Normal 66 2 4 3 3" xfId="8386" xr:uid="{00000000-0005-0000-0000-0000CE880000}"/>
    <cellStyle name="Normal 66 2 4 3 3 2" xfId="38720" xr:uid="{00000000-0005-0000-0000-0000CF880000}"/>
    <cellStyle name="Normal 66 2 4 3 3 3" xfId="23487" xr:uid="{00000000-0005-0000-0000-0000D0880000}"/>
    <cellStyle name="Normal 66 2 4 3 4" xfId="33707" xr:uid="{00000000-0005-0000-0000-0000D1880000}"/>
    <cellStyle name="Normal 66 2 4 3 5" xfId="18474" xr:uid="{00000000-0005-0000-0000-0000D2880000}"/>
    <cellStyle name="Normal 66 2 4 4" xfId="5025" xr:uid="{00000000-0005-0000-0000-0000D3880000}"/>
    <cellStyle name="Normal 66 2 4 4 2" xfId="15077" xr:uid="{00000000-0005-0000-0000-0000D4880000}"/>
    <cellStyle name="Normal 66 2 4 4 2 2" xfId="45408" xr:uid="{00000000-0005-0000-0000-0000D5880000}"/>
    <cellStyle name="Normal 66 2 4 4 2 3" xfId="30175" xr:uid="{00000000-0005-0000-0000-0000D6880000}"/>
    <cellStyle name="Normal 66 2 4 4 3" xfId="10057" xr:uid="{00000000-0005-0000-0000-0000D7880000}"/>
    <cellStyle name="Normal 66 2 4 4 3 2" xfId="40391" xr:uid="{00000000-0005-0000-0000-0000D8880000}"/>
    <cellStyle name="Normal 66 2 4 4 3 3" xfId="25158" xr:uid="{00000000-0005-0000-0000-0000D9880000}"/>
    <cellStyle name="Normal 66 2 4 4 4" xfId="35378" xr:uid="{00000000-0005-0000-0000-0000DA880000}"/>
    <cellStyle name="Normal 66 2 4 4 5" xfId="20145" xr:uid="{00000000-0005-0000-0000-0000DB880000}"/>
    <cellStyle name="Normal 66 2 4 5" xfId="11735" xr:uid="{00000000-0005-0000-0000-0000DC880000}"/>
    <cellStyle name="Normal 66 2 4 5 2" xfId="42066" xr:uid="{00000000-0005-0000-0000-0000DD880000}"/>
    <cellStyle name="Normal 66 2 4 5 3" xfId="26833" xr:uid="{00000000-0005-0000-0000-0000DE880000}"/>
    <cellStyle name="Normal 66 2 4 6" xfId="6714" xr:uid="{00000000-0005-0000-0000-0000DF880000}"/>
    <cellStyle name="Normal 66 2 4 6 2" xfId="37049" xr:uid="{00000000-0005-0000-0000-0000E0880000}"/>
    <cellStyle name="Normal 66 2 4 6 3" xfId="21816" xr:uid="{00000000-0005-0000-0000-0000E1880000}"/>
    <cellStyle name="Normal 66 2 4 7" xfId="32037" xr:uid="{00000000-0005-0000-0000-0000E2880000}"/>
    <cellStyle name="Normal 66 2 4 8" xfId="16803" xr:uid="{00000000-0005-0000-0000-0000E3880000}"/>
    <cellStyle name="Normal 66 2 5" xfId="2061" xr:uid="{00000000-0005-0000-0000-0000E4880000}"/>
    <cellStyle name="Normal 66 2 5 2" xfId="3751" xr:uid="{00000000-0005-0000-0000-0000E5880000}"/>
    <cellStyle name="Normal 66 2 5 2 2" xfId="13824" xr:uid="{00000000-0005-0000-0000-0000E6880000}"/>
    <cellStyle name="Normal 66 2 5 2 2 2" xfId="44155" xr:uid="{00000000-0005-0000-0000-0000E7880000}"/>
    <cellStyle name="Normal 66 2 5 2 2 3" xfId="28922" xr:uid="{00000000-0005-0000-0000-0000E8880000}"/>
    <cellStyle name="Normal 66 2 5 2 3" xfId="8804" xr:uid="{00000000-0005-0000-0000-0000E9880000}"/>
    <cellStyle name="Normal 66 2 5 2 3 2" xfId="39138" xr:uid="{00000000-0005-0000-0000-0000EA880000}"/>
    <cellStyle name="Normal 66 2 5 2 3 3" xfId="23905" xr:uid="{00000000-0005-0000-0000-0000EB880000}"/>
    <cellStyle name="Normal 66 2 5 2 4" xfId="34125" xr:uid="{00000000-0005-0000-0000-0000EC880000}"/>
    <cellStyle name="Normal 66 2 5 2 5" xfId="18892" xr:uid="{00000000-0005-0000-0000-0000ED880000}"/>
    <cellStyle name="Normal 66 2 5 3" xfId="5443" xr:uid="{00000000-0005-0000-0000-0000EE880000}"/>
    <cellStyle name="Normal 66 2 5 3 2" xfId="15495" xr:uid="{00000000-0005-0000-0000-0000EF880000}"/>
    <cellStyle name="Normal 66 2 5 3 2 2" xfId="45826" xr:uid="{00000000-0005-0000-0000-0000F0880000}"/>
    <cellStyle name="Normal 66 2 5 3 2 3" xfId="30593" xr:uid="{00000000-0005-0000-0000-0000F1880000}"/>
    <cellStyle name="Normal 66 2 5 3 3" xfId="10475" xr:uid="{00000000-0005-0000-0000-0000F2880000}"/>
    <cellStyle name="Normal 66 2 5 3 3 2" xfId="40809" xr:uid="{00000000-0005-0000-0000-0000F3880000}"/>
    <cellStyle name="Normal 66 2 5 3 3 3" xfId="25576" xr:uid="{00000000-0005-0000-0000-0000F4880000}"/>
    <cellStyle name="Normal 66 2 5 3 4" xfId="35796" xr:uid="{00000000-0005-0000-0000-0000F5880000}"/>
    <cellStyle name="Normal 66 2 5 3 5" xfId="20563" xr:uid="{00000000-0005-0000-0000-0000F6880000}"/>
    <cellStyle name="Normal 66 2 5 4" xfId="12153" xr:uid="{00000000-0005-0000-0000-0000F7880000}"/>
    <cellStyle name="Normal 66 2 5 4 2" xfId="42484" xr:uid="{00000000-0005-0000-0000-0000F8880000}"/>
    <cellStyle name="Normal 66 2 5 4 3" xfId="27251" xr:uid="{00000000-0005-0000-0000-0000F9880000}"/>
    <cellStyle name="Normal 66 2 5 5" xfId="7132" xr:uid="{00000000-0005-0000-0000-0000FA880000}"/>
    <cellStyle name="Normal 66 2 5 5 2" xfId="37467" xr:uid="{00000000-0005-0000-0000-0000FB880000}"/>
    <cellStyle name="Normal 66 2 5 5 3" xfId="22234" xr:uid="{00000000-0005-0000-0000-0000FC880000}"/>
    <cellStyle name="Normal 66 2 5 6" xfId="32455" xr:uid="{00000000-0005-0000-0000-0000FD880000}"/>
    <cellStyle name="Normal 66 2 5 7" xfId="17221" xr:uid="{00000000-0005-0000-0000-0000FE880000}"/>
    <cellStyle name="Normal 66 2 6" xfId="2914" xr:uid="{00000000-0005-0000-0000-0000FF880000}"/>
    <cellStyle name="Normal 66 2 6 2" xfId="12988" xr:uid="{00000000-0005-0000-0000-000000890000}"/>
    <cellStyle name="Normal 66 2 6 2 2" xfId="43319" xr:uid="{00000000-0005-0000-0000-000001890000}"/>
    <cellStyle name="Normal 66 2 6 2 3" xfId="28086" xr:uid="{00000000-0005-0000-0000-000002890000}"/>
    <cellStyle name="Normal 66 2 6 3" xfId="7968" xr:uid="{00000000-0005-0000-0000-000003890000}"/>
    <cellStyle name="Normal 66 2 6 3 2" xfId="38302" xr:uid="{00000000-0005-0000-0000-000004890000}"/>
    <cellStyle name="Normal 66 2 6 3 3" xfId="23069" xr:uid="{00000000-0005-0000-0000-000005890000}"/>
    <cellStyle name="Normal 66 2 6 4" xfId="33289" xr:uid="{00000000-0005-0000-0000-000006890000}"/>
    <cellStyle name="Normal 66 2 6 5" xfId="18056" xr:uid="{00000000-0005-0000-0000-000007890000}"/>
    <cellStyle name="Normal 66 2 7" xfId="4607" xr:uid="{00000000-0005-0000-0000-000008890000}"/>
    <cellStyle name="Normal 66 2 7 2" xfId="14659" xr:uid="{00000000-0005-0000-0000-000009890000}"/>
    <cellStyle name="Normal 66 2 7 2 2" xfId="44990" xr:uid="{00000000-0005-0000-0000-00000A890000}"/>
    <cellStyle name="Normal 66 2 7 2 3" xfId="29757" xr:uid="{00000000-0005-0000-0000-00000B890000}"/>
    <cellStyle name="Normal 66 2 7 3" xfId="9639" xr:uid="{00000000-0005-0000-0000-00000C890000}"/>
    <cellStyle name="Normal 66 2 7 3 2" xfId="39973" xr:uid="{00000000-0005-0000-0000-00000D890000}"/>
    <cellStyle name="Normal 66 2 7 3 3" xfId="24740" xr:uid="{00000000-0005-0000-0000-00000E890000}"/>
    <cellStyle name="Normal 66 2 7 4" xfId="34960" xr:uid="{00000000-0005-0000-0000-00000F890000}"/>
    <cellStyle name="Normal 66 2 7 5" xfId="19727" xr:uid="{00000000-0005-0000-0000-000010890000}"/>
    <cellStyle name="Normal 66 2 8" xfId="11317" xr:uid="{00000000-0005-0000-0000-000011890000}"/>
    <cellStyle name="Normal 66 2 8 2" xfId="41648" xr:uid="{00000000-0005-0000-0000-000012890000}"/>
    <cellStyle name="Normal 66 2 8 3" xfId="26415" xr:uid="{00000000-0005-0000-0000-000013890000}"/>
    <cellStyle name="Normal 66 2 9" xfId="6296" xr:uid="{00000000-0005-0000-0000-000014890000}"/>
    <cellStyle name="Normal 66 2 9 2" xfId="36631" xr:uid="{00000000-0005-0000-0000-000015890000}"/>
    <cellStyle name="Normal 66 2 9 3" xfId="21398" xr:uid="{00000000-0005-0000-0000-000016890000}"/>
    <cellStyle name="Normal 66 3" xfId="1260" xr:uid="{00000000-0005-0000-0000-000017890000}"/>
    <cellStyle name="Normal 66 3 10" xfId="16437" xr:uid="{00000000-0005-0000-0000-000018890000}"/>
    <cellStyle name="Normal 66 3 2" xfId="1479" xr:uid="{00000000-0005-0000-0000-000019890000}"/>
    <cellStyle name="Normal 66 3 2 2" xfId="1900" xr:uid="{00000000-0005-0000-0000-00001A890000}"/>
    <cellStyle name="Normal 66 3 2 2 2" xfId="2739" xr:uid="{00000000-0005-0000-0000-00001B890000}"/>
    <cellStyle name="Normal 66 3 2 2 2 2" xfId="4429" xr:uid="{00000000-0005-0000-0000-00001C890000}"/>
    <cellStyle name="Normal 66 3 2 2 2 2 2" xfId="14502" xr:uid="{00000000-0005-0000-0000-00001D890000}"/>
    <cellStyle name="Normal 66 3 2 2 2 2 2 2" xfId="44833" xr:uid="{00000000-0005-0000-0000-00001E890000}"/>
    <cellStyle name="Normal 66 3 2 2 2 2 2 3" xfId="29600" xr:uid="{00000000-0005-0000-0000-00001F890000}"/>
    <cellStyle name="Normal 66 3 2 2 2 2 3" xfId="9482" xr:uid="{00000000-0005-0000-0000-000020890000}"/>
    <cellStyle name="Normal 66 3 2 2 2 2 3 2" xfId="39816" xr:uid="{00000000-0005-0000-0000-000021890000}"/>
    <cellStyle name="Normal 66 3 2 2 2 2 3 3" xfId="24583" xr:uid="{00000000-0005-0000-0000-000022890000}"/>
    <cellStyle name="Normal 66 3 2 2 2 2 4" xfId="34803" xr:uid="{00000000-0005-0000-0000-000023890000}"/>
    <cellStyle name="Normal 66 3 2 2 2 2 5" xfId="19570" xr:uid="{00000000-0005-0000-0000-000024890000}"/>
    <cellStyle name="Normal 66 3 2 2 2 3" xfId="6121" xr:uid="{00000000-0005-0000-0000-000025890000}"/>
    <cellStyle name="Normal 66 3 2 2 2 3 2" xfId="16173" xr:uid="{00000000-0005-0000-0000-000026890000}"/>
    <cellStyle name="Normal 66 3 2 2 2 3 2 2" xfId="46504" xr:uid="{00000000-0005-0000-0000-000027890000}"/>
    <cellStyle name="Normal 66 3 2 2 2 3 2 3" xfId="31271" xr:uid="{00000000-0005-0000-0000-000028890000}"/>
    <cellStyle name="Normal 66 3 2 2 2 3 3" xfId="11153" xr:uid="{00000000-0005-0000-0000-000029890000}"/>
    <cellStyle name="Normal 66 3 2 2 2 3 3 2" xfId="41487" xr:uid="{00000000-0005-0000-0000-00002A890000}"/>
    <cellStyle name="Normal 66 3 2 2 2 3 3 3" xfId="26254" xr:uid="{00000000-0005-0000-0000-00002B890000}"/>
    <cellStyle name="Normal 66 3 2 2 2 3 4" xfId="36474" xr:uid="{00000000-0005-0000-0000-00002C890000}"/>
    <cellStyle name="Normal 66 3 2 2 2 3 5" xfId="21241" xr:uid="{00000000-0005-0000-0000-00002D890000}"/>
    <cellStyle name="Normal 66 3 2 2 2 4" xfId="12831" xr:uid="{00000000-0005-0000-0000-00002E890000}"/>
    <cellStyle name="Normal 66 3 2 2 2 4 2" xfId="43162" xr:uid="{00000000-0005-0000-0000-00002F890000}"/>
    <cellStyle name="Normal 66 3 2 2 2 4 3" xfId="27929" xr:uid="{00000000-0005-0000-0000-000030890000}"/>
    <cellStyle name="Normal 66 3 2 2 2 5" xfId="7810" xr:uid="{00000000-0005-0000-0000-000031890000}"/>
    <cellStyle name="Normal 66 3 2 2 2 5 2" xfId="38145" xr:uid="{00000000-0005-0000-0000-000032890000}"/>
    <cellStyle name="Normal 66 3 2 2 2 5 3" xfId="22912" xr:uid="{00000000-0005-0000-0000-000033890000}"/>
    <cellStyle name="Normal 66 3 2 2 2 6" xfId="33133" xr:uid="{00000000-0005-0000-0000-000034890000}"/>
    <cellStyle name="Normal 66 3 2 2 2 7" xfId="17899" xr:uid="{00000000-0005-0000-0000-000035890000}"/>
    <cellStyle name="Normal 66 3 2 2 3" xfId="3592" xr:uid="{00000000-0005-0000-0000-000036890000}"/>
    <cellStyle name="Normal 66 3 2 2 3 2" xfId="13666" xr:uid="{00000000-0005-0000-0000-000037890000}"/>
    <cellStyle name="Normal 66 3 2 2 3 2 2" xfId="43997" xr:uid="{00000000-0005-0000-0000-000038890000}"/>
    <cellStyle name="Normal 66 3 2 2 3 2 3" xfId="28764" xr:uid="{00000000-0005-0000-0000-000039890000}"/>
    <cellStyle name="Normal 66 3 2 2 3 3" xfId="8646" xr:uid="{00000000-0005-0000-0000-00003A890000}"/>
    <cellStyle name="Normal 66 3 2 2 3 3 2" xfId="38980" xr:uid="{00000000-0005-0000-0000-00003B890000}"/>
    <cellStyle name="Normal 66 3 2 2 3 3 3" xfId="23747" xr:uid="{00000000-0005-0000-0000-00003C890000}"/>
    <cellStyle name="Normal 66 3 2 2 3 4" xfId="33967" xr:uid="{00000000-0005-0000-0000-00003D890000}"/>
    <cellStyle name="Normal 66 3 2 2 3 5" xfId="18734" xr:uid="{00000000-0005-0000-0000-00003E890000}"/>
    <cellStyle name="Normal 66 3 2 2 4" xfId="5285" xr:uid="{00000000-0005-0000-0000-00003F890000}"/>
    <cellStyle name="Normal 66 3 2 2 4 2" xfId="15337" xr:uid="{00000000-0005-0000-0000-000040890000}"/>
    <cellStyle name="Normal 66 3 2 2 4 2 2" xfId="45668" xr:uid="{00000000-0005-0000-0000-000041890000}"/>
    <cellStyle name="Normal 66 3 2 2 4 2 3" xfId="30435" xr:uid="{00000000-0005-0000-0000-000042890000}"/>
    <cellStyle name="Normal 66 3 2 2 4 3" xfId="10317" xr:uid="{00000000-0005-0000-0000-000043890000}"/>
    <cellStyle name="Normal 66 3 2 2 4 3 2" xfId="40651" xr:uid="{00000000-0005-0000-0000-000044890000}"/>
    <cellStyle name="Normal 66 3 2 2 4 3 3" xfId="25418" xr:uid="{00000000-0005-0000-0000-000045890000}"/>
    <cellStyle name="Normal 66 3 2 2 4 4" xfId="35638" xr:uid="{00000000-0005-0000-0000-000046890000}"/>
    <cellStyle name="Normal 66 3 2 2 4 5" xfId="20405" xr:uid="{00000000-0005-0000-0000-000047890000}"/>
    <cellStyle name="Normal 66 3 2 2 5" xfId="11995" xr:uid="{00000000-0005-0000-0000-000048890000}"/>
    <cellStyle name="Normal 66 3 2 2 5 2" xfId="42326" xr:uid="{00000000-0005-0000-0000-000049890000}"/>
    <cellStyle name="Normal 66 3 2 2 5 3" xfId="27093" xr:uid="{00000000-0005-0000-0000-00004A890000}"/>
    <cellStyle name="Normal 66 3 2 2 6" xfId="6974" xr:uid="{00000000-0005-0000-0000-00004B890000}"/>
    <cellStyle name="Normal 66 3 2 2 6 2" xfId="37309" xr:uid="{00000000-0005-0000-0000-00004C890000}"/>
    <cellStyle name="Normal 66 3 2 2 6 3" xfId="22076" xr:uid="{00000000-0005-0000-0000-00004D890000}"/>
    <cellStyle name="Normal 66 3 2 2 7" xfId="32297" xr:uid="{00000000-0005-0000-0000-00004E890000}"/>
    <cellStyle name="Normal 66 3 2 2 8" xfId="17063" xr:uid="{00000000-0005-0000-0000-00004F890000}"/>
    <cellStyle name="Normal 66 3 2 3" xfId="2321" xr:uid="{00000000-0005-0000-0000-000050890000}"/>
    <cellStyle name="Normal 66 3 2 3 2" xfId="4011" xr:uid="{00000000-0005-0000-0000-000051890000}"/>
    <cellStyle name="Normal 66 3 2 3 2 2" xfId="14084" xr:uid="{00000000-0005-0000-0000-000052890000}"/>
    <cellStyle name="Normal 66 3 2 3 2 2 2" xfId="44415" xr:uid="{00000000-0005-0000-0000-000053890000}"/>
    <cellStyle name="Normal 66 3 2 3 2 2 3" xfId="29182" xr:uid="{00000000-0005-0000-0000-000054890000}"/>
    <cellStyle name="Normal 66 3 2 3 2 3" xfId="9064" xr:uid="{00000000-0005-0000-0000-000055890000}"/>
    <cellStyle name="Normal 66 3 2 3 2 3 2" xfId="39398" xr:uid="{00000000-0005-0000-0000-000056890000}"/>
    <cellStyle name="Normal 66 3 2 3 2 3 3" xfId="24165" xr:uid="{00000000-0005-0000-0000-000057890000}"/>
    <cellStyle name="Normal 66 3 2 3 2 4" xfId="34385" xr:uid="{00000000-0005-0000-0000-000058890000}"/>
    <cellStyle name="Normal 66 3 2 3 2 5" xfId="19152" xr:uid="{00000000-0005-0000-0000-000059890000}"/>
    <cellStyle name="Normal 66 3 2 3 3" xfId="5703" xr:uid="{00000000-0005-0000-0000-00005A890000}"/>
    <cellStyle name="Normal 66 3 2 3 3 2" xfId="15755" xr:uid="{00000000-0005-0000-0000-00005B890000}"/>
    <cellStyle name="Normal 66 3 2 3 3 2 2" xfId="46086" xr:uid="{00000000-0005-0000-0000-00005C890000}"/>
    <cellStyle name="Normal 66 3 2 3 3 2 3" xfId="30853" xr:uid="{00000000-0005-0000-0000-00005D890000}"/>
    <cellStyle name="Normal 66 3 2 3 3 3" xfId="10735" xr:uid="{00000000-0005-0000-0000-00005E890000}"/>
    <cellStyle name="Normal 66 3 2 3 3 3 2" xfId="41069" xr:uid="{00000000-0005-0000-0000-00005F890000}"/>
    <cellStyle name="Normal 66 3 2 3 3 3 3" xfId="25836" xr:uid="{00000000-0005-0000-0000-000060890000}"/>
    <cellStyle name="Normal 66 3 2 3 3 4" xfId="36056" xr:uid="{00000000-0005-0000-0000-000061890000}"/>
    <cellStyle name="Normal 66 3 2 3 3 5" xfId="20823" xr:uid="{00000000-0005-0000-0000-000062890000}"/>
    <cellStyle name="Normal 66 3 2 3 4" xfId="12413" xr:uid="{00000000-0005-0000-0000-000063890000}"/>
    <cellStyle name="Normal 66 3 2 3 4 2" xfId="42744" xr:uid="{00000000-0005-0000-0000-000064890000}"/>
    <cellStyle name="Normal 66 3 2 3 4 3" xfId="27511" xr:uid="{00000000-0005-0000-0000-000065890000}"/>
    <cellStyle name="Normal 66 3 2 3 5" xfId="7392" xr:uid="{00000000-0005-0000-0000-000066890000}"/>
    <cellStyle name="Normal 66 3 2 3 5 2" xfId="37727" xr:uid="{00000000-0005-0000-0000-000067890000}"/>
    <cellStyle name="Normal 66 3 2 3 5 3" xfId="22494" xr:uid="{00000000-0005-0000-0000-000068890000}"/>
    <cellStyle name="Normal 66 3 2 3 6" xfId="32715" xr:uid="{00000000-0005-0000-0000-000069890000}"/>
    <cellStyle name="Normal 66 3 2 3 7" xfId="17481" xr:uid="{00000000-0005-0000-0000-00006A890000}"/>
    <cellStyle name="Normal 66 3 2 4" xfId="3174" xr:uid="{00000000-0005-0000-0000-00006B890000}"/>
    <cellStyle name="Normal 66 3 2 4 2" xfId="13248" xr:uid="{00000000-0005-0000-0000-00006C890000}"/>
    <cellStyle name="Normal 66 3 2 4 2 2" xfId="43579" xr:uid="{00000000-0005-0000-0000-00006D890000}"/>
    <cellStyle name="Normal 66 3 2 4 2 3" xfId="28346" xr:uid="{00000000-0005-0000-0000-00006E890000}"/>
    <cellStyle name="Normal 66 3 2 4 3" xfId="8228" xr:uid="{00000000-0005-0000-0000-00006F890000}"/>
    <cellStyle name="Normal 66 3 2 4 3 2" xfId="38562" xr:uid="{00000000-0005-0000-0000-000070890000}"/>
    <cellStyle name="Normal 66 3 2 4 3 3" xfId="23329" xr:uid="{00000000-0005-0000-0000-000071890000}"/>
    <cellStyle name="Normal 66 3 2 4 4" xfId="33549" xr:uid="{00000000-0005-0000-0000-000072890000}"/>
    <cellStyle name="Normal 66 3 2 4 5" xfId="18316" xr:uid="{00000000-0005-0000-0000-000073890000}"/>
    <cellStyle name="Normal 66 3 2 5" xfId="4867" xr:uid="{00000000-0005-0000-0000-000074890000}"/>
    <cellStyle name="Normal 66 3 2 5 2" xfId="14919" xr:uid="{00000000-0005-0000-0000-000075890000}"/>
    <cellStyle name="Normal 66 3 2 5 2 2" xfId="45250" xr:uid="{00000000-0005-0000-0000-000076890000}"/>
    <cellStyle name="Normal 66 3 2 5 2 3" xfId="30017" xr:uid="{00000000-0005-0000-0000-000077890000}"/>
    <cellStyle name="Normal 66 3 2 5 3" xfId="9899" xr:uid="{00000000-0005-0000-0000-000078890000}"/>
    <cellStyle name="Normal 66 3 2 5 3 2" xfId="40233" xr:uid="{00000000-0005-0000-0000-000079890000}"/>
    <cellStyle name="Normal 66 3 2 5 3 3" xfId="25000" xr:uid="{00000000-0005-0000-0000-00007A890000}"/>
    <cellStyle name="Normal 66 3 2 5 4" xfId="35220" xr:uid="{00000000-0005-0000-0000-00007B890000}"/>
    <cellStyle name="Normal 66 3 2 5 5" xfId="19987" xr:uid="{00000000-0005-0000-0000-00007C890000}"/>
    <cellStyle name="Normal 66 3 2 6" xfId="11577" xr:uid="{00000000-0005-0000-0000-00007D890000}"/>
    <cellStyle name="Normal 66 3 2 6 2" xfId="41908" xr:uid="{00000000-0005-0000-0000-00007E890000}"/>
    <cellStyle name="Normal 66 3 2 6 3" xfId="26675" xr:uid="{00000000-0005-0000-0000-00007F890000}"/>
    <cellStyle name="Normal 66 3 2 7" xfId="6556" xr:uid="{00000000-0005-0000-0000-000080890000}"/>
    <cellStyle name="Normal 66 3 2 7 2" xfId="36891" xr:uid="{00000000-0005-0000-0000-000081890000}"/>
    <cellStyle name="Normal 66 3 2 7 3" xfId="21658" xr:uid="{00000000-0005-0000-0000-000082890000}"/>
    <cellStyle name="Normal 66 3 2 8" xfId="31879" xr:uid="{00000000-0005-0000-0000-000083890000}"/>
    <cellStyle name="Normal 66 3 2 9" xfId="16645" xr:uid="{00000000-0005-0000-0000-000084890000}"/>
    <cellStyle name="Normal 66 3 3" xfId="1692" xr:uid="{00000000-0005-0000-0000-000085890000}"/>
    <cellStyle name="Normal 66 3 3 2" xfId="2531" xr:uid="{00000000-0005-0000-0000-000086890000}"/>
    <cellStyle name="Normal 66 3 3 2 2" xfId="4221" xr:uid="{00000000-0005-0000-0000-000087890000}"/>
    <cellStyle name="Normal 66 3 3 2 2 2" xfId="14294" xr:uid="{00000000-0005-0000-0000-000088890000}"/>
    <cellStyle name="Normal 66 3 3 2 2 2 2" xfId="44625" xr:uid="{00000000-0005-0000-0000-000089890000}"/>
    <cellStyle name="Normal 66 3 3 2 2 2 3" xfId="29392" xr:uid="{00000000-0005-0000-0000-00008A890000}"/>
    <cellStyle name="Normal 66 3 3 2 2 3" xfId="9274" xr:uid="{00000000-0005-0000-0000-00008B890000}"/>
    <cellStyle name="Normal 66 3 3 2 2 3 2" xfId="39608" xr:uid="{00000000-0005-0000-0000-00008C890000}"/>
    <cellStyle name="Normal 66 3 3 2 2 3 3" xfId="24375" xr:uid="{00000000-0005-0000-0000-00008D890000}"/>
    <cellStyle name="Normal 66 3 3 2 2 4" xfId="34595" xr:uid="{00000000-0005-0000-0000-00008E890000}"/>
    <cellStyle name="Normal 66 3 3 2 2 5" xfId="19362" xr:uid="{00000000-0005-0000-0000-00008F890000}"/>
    <cellStyle name="Normal 66 3 3 2 3" xfId="5913" xr:uid="{00000000-0005-0000-0000-000090890000}"/>
    <cellStyle name="Normal 66 3 3 2 3 2" xfId="15965" xr:uid="{00000000-0005-0000-0000-000091890000}"/>
    <cellStyle name="Normal 66 3 3 2 3 2 2" xfId="46296" xr:uid="{00000000-0005-0000-0000-000092890000}"/>
    <cellStyle name="Normal 66 3 3 2 3 2 3" xfId="31063" xr:uid="{00000000-0005-0000-0000-000093890000}"/>
    <cellStyle name="Normal 66 3 3 2 3 3" xfId="10945" xr:uid="{00000000-0005-0000-0000-000094890000}"/>
    <cellStyle name="Normal 66 3 3 2 3 3 2" xfId="41279" xr:uid="{00000000-0005-0000-0000-000095890000}"/>
    <cellStyle name="Normal 66 3 3 2 3 3 3" xfId="26046" xr:uid="{00000000-0005-0000-0000-000096890000}"/>
    <cellStyle name="Normal 66 3 3 2 3 4" xfId="36266" xr:uid="{00000000-0005-0000-0000-000097890000}"/>
    <cellStyle name="Normal 66 3 3 2 3 5" xfId="21033" xr:uid="{00000000-0005-0000-0000-000098890000}"/>
    <cellStyle name="Normal 66 3 3 2 4" xfId="12623" xr:uid="{00000000-0005-0000-0000-000099890000}"/>
    <cellStyle name="Normal 66 3 3 2 4 2" xfId="42954" xr:uid="{00000000-0005-0000-0000-00009A890000}"/>
    <cellStyle name="Normal 66 3 3 2 4 3" xfId="27721" xr:uid="{00000000-0005-0000-0000-00009B890000}"/>
    <cellStyle name="Normal 66 3 3 2 5" xfId="7602" xr:uid="{00000000-0005-0000-0000-00009C890000}"/>
    <cellStyle name="Normal 66 3 3 2 5 2" xfId="37937" xr:uid="{00000000-0005-0000-0000-00009D890000}"/>
    <cellStyle name="Normal 66 3 3 2 5 3" xfId="22704" xr:uid="{00000000-0005-0000-0000-00009E890000}"/>
    <cellStyle name="Normal 66 3 3 2 6" xfId="32925" xr:uid="{00000000-0005-0000-0000-00009F890000}"/>
    <cellStyle name="Normal 66 3 3 2 7" xfId="17691" xr:uid="{00000000-0005-0000-0000-0000A0890000}"/>
    <cellStyle name="Normal 66 3 3 3" xfId="3384" xr:uid="{00000000-0005-0000-0000-0000A1890000}"/>
    <cellStyle name="Normal 66 3 3 3 2" xfId="13458" xr:uid="{00000000-0005-0000-0000-0000A2890000}"/>
    <cellStyle name="Normal 66 3 3 3 2 2" xfId="43789" xr:uid="{00000000-0005-0000-0000-0000A3890000}"/>
    <cellStyle name="Normal 66 3 3 3 2 3" xfId="28556" xr:uid="{00000000-0005-0000-0000-0000A4890000}"/>
    <cellStyle name="Normal 66 3 3 3 3" xfId="8438" xr:uid="{00000000-0005-0000-0000-0000A5890000}"/>
    <cellStyle name="Normal 66 3 3 3 3 2" xfId="38772" xr:uid="{00000000-0005-0000-0000-0000A6890000}"/>
    <cellStyle name="Normal 66 3 3 3 3 3" xfId="23539" xr:uid="{00000000-0005-0000-0000-0000A7890000}"/>
    <cellStyle name="Normal 66 3 3 3 4" xfId="33759" xr:uid="{00000000-0005-0000-0000-0000A8890000}"/>
    <cellStyle name="Normal 66 3 3 3 5" xfId="18526" xr:uid="{00000000-0005-0000-0000-0000A9890000}"/>
    <cellStyle name="Normal 66 3 3 4" xfId="5077" xr:uid="{00000000-0005-0000-0000-0000AA890000}"/>
    <cellStyle name="Normal 66 3 3 4 2" xfId="15129" xr:uid="{00000000-0005-0000-0000-0000AB890000}"/>
    <cellStyle name="Normal 66 3 3 4 2 2" xfId="45460" xr:uid="{00000000-0005-0000-0000-0000AC890000}"/>
    <cellStyle name="Normal 66 3 3 4 2 3" xfId="30227" xr:uid="{00000000-0005-0000-0000-0000AD890000}"/>
    <cellStyle name="Normal 66 3 3 4 3" xfId="10109" xr:uid="{00000000-0005-0000-0000-0000AE890000}"/>
    <cellStyle name="Normal 66 3 3 4 3 2" xfId="40443" xr:uid="{00000000-0005-0000-0000-0000AF890000}"/>
    <cellStyle name="Normal 66 3 3 4 3 3" xfId="25210" xr:uid="{00000000-0005-0000-0000-0000B0890000}"/>
    <cellStyle name="Normal 66 3 3 4 4" xfId="35430" xr:uid="{00000000-0005-0000-0000-0000B1890000}"/>
    <cellStyle name="Normal 66 3 3 4 5" xfId="20197" xr:uid="{00000000-0005-0000-0000-0000B2890000}"/>
    <cellStyle name="Normal 66 3 3 5" xfId="11787" xr:uid="{00000000-0005-0000-0000-0000B3890000}"/>
    <cellStyle name="Normal 66 3 3 5 2" xfId="42118" xr:uid="{00000000-0005-0000-0000-0000B4890000}"/>
    <cellStyle name="Normal 66 3 3 5 3" xfId="26885" xr:uid="{00000000-0005-0000-0000-0000B5890000}"/>
    <cellStyle name="Normal 66 3 3 6" xfId="6766" xr:uid="{00000000-0005-0000-0000-0000B6890000}"/>
    <cellStyle name="Normal 66 3 3 6 2" xfId="37101" xr:uid="{00000000-0005-0000-0000-0000B7890000}"/>
    <cellStyle name="Normal 66 3 3 6 3" xfId="21868" xr:uid="{00000000-0005-0000-0000-0000B8890000}"/>
    <cellStyle name="Normal 66 3 3 7" xfId="32089" xr:uid="{00000000-0005-0000-0000-0000B9890000}"/>
    <cellStyle name="Normal 66 3 3 8" xfId="16855" xr:uid="{00000000-0005-0000-0000-0000BA890000}"/>
    <cellStyle name="Normal 66 3 4" xfId="2113" xr:uid="{00000000-0005-0000-0000-0000BB890000}"/>
    <cellStyle name="Normal 66 3 4 2" xfId="3803" xr:uid="{00000000-0005-0000-0000-0000BC890000}"/>
    <cellStyle name="Normal 66 3 4 2 2" xfId="13876" xr:uid="{00000000-0005-0000-0000-0000BD890000}"/>
    <cellStyle name="Normal 66 3 4 2 2 2" xfId="44207" xr:uid="{00000000-0005-0000-0000-0000BE890000}"/>
    <cellStyle name="Normal 66 3 4 2 2 3" xfId="28974" xr:uid="{00000000-0005-0000-0000-0000BF890000}"/>
    <cellStyle name="Normal 66 3 4 2 3" xfId="8856" xr:uid="{00000000-0005-0000-0000-0000C0890000}"/>
    <cellStyle name="Normal 66 3 4 2 3 2" xfId="39190" xr:uid="{00000000-0005-0000-0000-0000C1890000}"/>
    <cellStyle name="Normal 66 3 4 2 3 3" xfId="23957" xr:uid="{00000000-0005-0000-0000-0000C2890000}"/>
    <cellStyle name="Normal 66 3 4 2 4" xfId="34177" xr:uid="{00000000-0005-0000-0000-0000C3890000}"/>
    <cellStyle name="Normal 66 3 4 2 5" xfId="18944" xr:uid="{00000000-0005-0000-0000-0000C4890000}"/>
    <cellStyle name="Normal 66 3 4 3" xfId="5495" xr:uid="{00000000-0005-0000-0000-0000C5890000}"/>
    <cellStyle name="Normal 66 3 4 3 2" xfId="15547" xr:uid="{00000000-0005-0000-0000-0000C6890000}"/>
    <cellStyle name="Normal 66 3 4 3 2 2" xfId="45878" xr:uid="{00000000-0005-0000-0000-0000C7890000}"/>
    <cellStyle name="Normal 66 3 4 3 2 3" xfId="30645" xr:uid="{00000000-0005-0000-0000-0000C8890000}"/>
    <cellStyle name="Normal 66 3 4 3 3" xfId="10527" xr:uid="{00000000-0005-0000-0000-0000C9890000}"/>
    <cellStyle name="Normal 66 3 4 3 3 2" xfId="40861" xr:uid="{00000000-0005-0000-0000-0000CA890000}"/>
    <cellStyle name="Normal 66 3 4 3 3 3" xfId="25628" xr:uid="{00000000-0005-0000-0000-0000CB890000}"/>
    <cellStyle name="Normal 66 3 4 3 4" xfId="35848" xr:uid="{00000000-0005-0000-0000-0000CC890000}"/>
    <cellStyle name="Normal 66 3 4 3 5" xfId="20615" xr:uid="{00000000-0005-0000-0000-0000CD890000}"/>
    <cellStyle name="Normal 66 3 4 4" xfId="12205" xr:uid="{00000000-0005-0000-0000-0000CE890000}"/>
    <cellStyle name="Normal 66 3 4 4 2" xfId="42536" xr:uid="{00000000-0005-0000-0000-0000CF890000}"/>
    <cellStyle name="Normal 66 3 4 4 3" xfId="27303" xr:uid="{00000000-0005-0000-0000-0000D0890000}"/>
    <cellStyle name="Normal 66 3 4 5" xfId="7184" xr:uid="{00000000-0005-0000-0000-0000D1890000}"/>
    <cellStyle name="Normal 66 3 4 5 2" xfId="37519" xr:uid="{00000000-0005-0000-0000-0000D2890000}"/>
    <cellStyle name="Normal 66 3 4 5 3" xfId="22286" xr:uid="{00000000-0005-0000-0000-0000D3890000}"/>
    <cellStyle name="Normal 66 3 4 6" xfId="32507" xr:uid="{00000000-0005-0000-0000-0000D4890000}"/>
    <cellStyle name="Normal 66 3 4 7" xfId="17273" xr:uid="{00000000-0005-0000-0000-0000D5890000}"/>
    <cellStyle name="Normal 66 3 5" xfId="2966" xr:uid="{00000000-0005-0000-0000-0000D6890000}"/>
    <cellStyle name="Normal 66 3 5 2" xfId="13040" xr:uid="{00000000-0005-0000-0000-0000D7890000}"/>
    <cellStyle name="Normal 66 3 5 2 2" xfId="43371" xr:uid="{00000000-0005-0000-0000-0000D8890000}"/>
    <cellStyle name="Normal 66 3 5 2 3" xfId="28138" xr:uid="{00000000-0005-0000-0000-0000D9890000}"/>
    <cellStyle name="Normal 66 3 5 3" xfId="8020" xr:uid="{00000000-0005-0000-0000-0000DA890000}"/>
    <cellStyle name="Normal 66 3 5 3 2" xfId="38354" xr:uid="{00000000-0005-0000-0000-0000DB890000}"/>
    <cellStyle name="Normal 66 3 5 3 3" xfId="23121" xr:uid="{00000000-0005-0000-0000-0000DC890000}"/>
    <cellStyle name="Normal 66 3 5 4" xfId="33341" xr:uid="{00000000-0005-0000-0000-0000DD890000}"/>
    <cellStyle name="Normal 66 3 5 5" xfId="18108" xr:uid="{00000000-0005-0000-0000-0000DE890000}"/>
    <cellStyle name="Normal 66 3 6" xfId="4659" xr:uid="{00000000-0005-0000-0000-0000DF890000}"/>
    <cellStyle name="Normal 66 3 6 2" xfId="14711" xr:uid="{00000000-0005-0000-0000-0000E0890000}"/>
    <cellStyle name="Normal 66 3 6 2 2" xfId="45042" xr:uid="{00000000-0005-0000-0000-0000E1890000}"/>
    <cellStyle name="Normal 66 3 6 2 3" xfId="29809" xr:uid="{00000000-0005-0000-0000-0000E2890000}"/>
    <cellStyle name="Normal 66 3 6 3" xfId="9691" xr:uid="{00000000-0005-0000-0000-0000E3890000}"/>
    <cellStyle name="Normal 66 3 6 3 2" xfId="40025" xr:uid="{00000000-0005-0000-0000-0000E4890000}"/>
    <cellStyle name="Normal 66 3 6 3 3" xfId="24792" xr:uid="{00000000-0005-0000-0000-0000E5890000}"/>
    <cellStyle name="Normal 66 3 6 4" xfId="35012" xr:uid="{00000000-0005-0000-0000-0000E6890000}"/>
    <cellStyle name="Normal 66 3 6 5" xfId="19779" xr:uid="{00000000-0005-0000-0000-0000E7890000}"/>
    <cellStyle name="Normal 66 3 7" xfId="11369" xr:uid="{00000000-0005-0000-0000-0000E8890000}"/>
    <cellStyle name="Normal 66 3 7 2" xfId="41700" xr:uid="{00000000-0005-0000-0000-0000E9890000}"/>
    <cellStyle name="Normal 66 3 7 3" xfId="26467" xr:uid="{00000000-0005-0000-0000-0000EA890000}"/>
    <cellStyle name="Normal 66 3 8" xfId="6348" xr:uid="{00000000-0005-0000-0000-0000EB890000}"/>
    <cellStyle name="Normal 66 3 8 2" xfId="36683" xr:uid="{00000000-0005-0000-0000-0000EC890000}"/>
    <cellStyle name="Normal 66 3 8 3" xfId="21450" xr:uid="{00000000-0005-0000-0000-0000ED890000}"/>
    <cellStyle name="Normal 66 3 9" xfId="31672" xr:uid="{00000000-0005-0000-0000-0000EE890000}"/>
    <cellStyle name="Normal 66 4" xfId="1373" xr:uid="{00000000-0005-0000-0000-0000EF890000}"/>
    <cellStyle name="Normal 66 4 2" xfId="1796" xr:uid="{00000000-0005-0000-0000-0000F0890000}"/>
    <cellStyle name="Normal 66 4 2 2" xfId="2635" xr:uid="{00000000-0005-0000-0000-0000F1890000}"/>
    <cellStyle name="Normal 66 4 2 2 2" xfId="4325" xr:uid="{00000000-0005-0000-0000-0000F2890000}"/>
    <cellStyle name="Normal 66 4 2 2 2 2" xfId="14398" xr:uid="{00000000-0005-0000-0000-0000F3890000}"/>
    <cellStyle name="Normal 66 4 2 2 2 2 2" xfId="44729" xr:uid="{00000000-0005-0000-0000-0000F4890000}"/>
    <cellStyle name="Normal 66 4 2 2 2 2 3" xfId="29496" xr:uid="{00000000-0005-0000-0000-0000F5890000}"/>
    <cellStyle name="Normal 66 4 2 2 2 3" xfId="9378" xr:uid="{00000000-0005-0000-0000-0000F6890000}"/>
    <cellStyle name="Normal 66 4 2 2 2 3 2" xfId="39712" xr:uid="{00000000-0005-0000-0000-0000F7890000}"/>
    <cellStyle name="Normal 66 4 2 2 2 3 3" xfId="24479" xr:uid="{00000000-0005-0000-0000-0000F8890000}"/>
    <cellStyle name="Normal 66 4 2 2 2 4" xfId="34699" xr:uid="{00000000-0005-0000-0000-0000F9890000}"/>
    <cellStyle name="Normal 66 4 2 2 2 5" xfId="19466" xr:uid="{00000000-0005-0000-0000-0000FA890000}"/>
    <cellStyle name="Normal 66 4 2 2 3" xfId="6017" xr:uid="{00000000-0005-0000-0000-0000FB890000}"/>
    <cellStyle name="Normal 66 4 2 2 3 2" xfId="16069" xr:uid="{00000000-0005-0000-0000-0000FC890000}"/>
    <cellStyle name="Normal 66 4 2 2 3 2 2" xfId="46400" xr:uid="{00000000-0005-0000-0000-0000FD890000}"/>
    <cellStyle name="Normal 66 4 2 2 3 2 3" xfId="31167" xr:uid="{00000000-0005-0000-0000-0000FE890000}"/>
    <cellStyle name="Normal 66 4 2 2 3 3" xfId="11049" xr:uid="{00000000-0005-0000-0000-0000FF890000}"/>
    <cellStyle name="Normal 66 4 2 2 3 3 2" xfId="41383" xr:uid="{00000000-0005-0000-0000-0000008A0000}"/>
    <cellStyle name="Normal 66 4 2 2 3 3 3" xfId="26150" xr:uid="{00000000-0005-0000-0000-0000018A0000}"/>
    <cellStyle name="Normal 66 4 2 2 3 4" xfId="36370" xr:uid="{00000000-0005-0000-0000-0000028A0000}"/>
    <cellStyle name="Normal 66 4 2 2 3 5" xfId="21137" xr:uid="{00000000-0005-0000-0000-0000038A0000}"/>
    <cellStyle name="Normal 66 4 2 2 4" xfId="12727" xr:uid="{00000000-0005-0000-0000-0000048A0000}"/>
    <cellStyle name="Normal 66 4 2 2 4 2" xfId="43058" xr:uid="{00000000-0005-0000-0000-0000058A0000}"/>
    <cellStyle name="Normal 66 4 2 2 4 3" xfId="27825" xr:uid="{00000000-0005-0000-0000-0000068A0000}"/>
    <cellStyle name="Normal 66 4 2 2 5" xfId="7706" xr:uid="{00000000-0005-0000-0000-0000078A0000}"/>
    <cellStyle name="Normal 66 4 2 2 5 2" xfId="38041" xr:uid="{00000000-0005-0000-0000-0000088A0000}"/>
    <cellStyle name="Normal 66 4 2 2 5 3" xfId="22808" xr:uid="{00000000-0005-0000-0000-0000098A0000}"/>
    <cellStyle name="Normal 66 4 2 2 6" xfId="33029" xr:uid="{00000000-0005-0000-0000-00000A8A0000}"/>
    <cellStyle name="Normal 66 4 2 2 7" xfId="17795" xr:uid="{00000000-0005-0000-0000-00000B8A0000}"/>
    <cellStyle name="Normal 66 4 2 3" xfId="3488" xr:uid="{00000000-0005-0000-0000-00000C8A0000}"/>
    <cellStyle name="Normal 66 4 2 3 2" xfId="13562" xr:uid="{00000000-0005-0000-0000-00000D8A0000}"/>
    <cellStyle name="Normal 66 4 2 3 2 2" xfId="43893" xr:uid="{00000000-0005-0000-0000-00000E8A0000}"/>
    <cellStyle name="Normal 66 4 2 3 2 3" xfId="28660" xr:uid="{00000000-0005-0000-0000-00000F8A0000}"/>
    <cellStyle name="Normal 66 4 2 3 3" xfId="8542" xr:uid="{00000000-0005-0000-0000-0000108A0000}"/>
    <cellStyle name="Normal 66 4 2 3 3 2" xfId="38876" xr:uid="{00000000-0005-0000-0000-0000118A0000}"/>
    <cellStyle name="Normal 66 4 2 3 3 3" xfId="23643" xr:uid="{00000000-0005-0000-0000-0000128A0000}"/>
    <cellStyle name="Normal 66 4 2 3 4" xfId="33863" xr:uid="{00000000-0005-0000-0000-0000138A0000}"/>
    <cellStyle name="Normal 66 4 2 3 5" xfId="18630" xr:uid="{00000000-0005-0000-0000-0000148A0000}"/>
    <cellStyle name="Normal 66 4 2 4" xfId="5181" xr:uid="{00000000-0005-0000-0000-0000158A0000}"/>
    <cellStyle name="Normal 66 4 2 4 2" xfId="15233" xr:uid="{00000000-0005-0000-0000-0000168A0000}"/>
    <cellStyle name="Normal 66 4 2 4 2 2" xfId="45564" xr:uid="{00000000-0005-0000-0000-0000178A0000}"/>
    <cellStyle name="Normal 66 4 2 4 2 3" xfId="30331" xr:uid="{00000000-0005-0000-0000-0000188A0000}"/>
    <cellStyle name="Normal 66 4 2 4 3" xfId="10213" xr:uid="{00000000-0005-0000-0000-0000198A0000}"/>
    <cellStyle name="Normal 66 4 2 4 3 2" xfId="40547" xr:uid="{00000000-0005-0000-0000-00001A8A0000}"/>
    <cellStyle name="Normal 66 4 2 4 3 3" xfId="25314" xr:uid="{00000000-0005-0000-0000-00001B8A0000}"/>
    <cellStyle name="Normal 66 4 2 4 4" xfId="35534" xr:uid="{00000000-0005-0000-0000-00001C8A0000}"/>
    <cellStyle name="Normal 66 4 2 4 5" xfId="20301" xr:uid="{00000000-0005-0000-0000-00001D8A0000}"/>
    <cellStyle name="Normal 66 4 2 5" xfId="11891" xr:uid="{00000000-0005-0000-0000-00001E8A0000}"/>
    <cellStyle name="Normal 66 4 2 5 2" xfId="42222" xr:uid="{00000000-0005-0000-0000-00001F8A0000}"/>
    <cellStyle name="Normal 66 4 2 5 3" xfId="26989" xr:uid="{00000000-0005-0000-0000-0000208A0000}"/>
    <cellStyle name="Normal 66 4 2 6" xfId="6870" xr:uid="{00000000-0005-0000-0000-0000218A0000}"/>
    <cellStyle name="Normal 66 4 2 6 2" xfId="37205" xr:uid="{00000000-0005-0000-0000-0000228A0000}"/>
    <cellStyle name="Normal 66 4 2 6 3" xfId="21972" xr:uid="{00000000-0005-0000-0000-0000238A0000}"/>
    <cellStyle name="Normal 66 4 2 7" xfId="32193" xr:uid="{00000000-0005-0000-0000-0000248A0000}"/>
    <cellStyle name="Normal 66 4 2 8" xfId="16959" xr:uid="{00000000-0005-0000-0000-0000258A0000}"/>
    <cellStyle name="Normal 66 4 3" xfId="2217" xr:uid="{00000000-0005-0000-0000-0000268A0000}"/>
    <cellStyle name="Normal 66 4 3 2" xfId="3907" xr:uid="{00000000-0005-0000-0000-0000278A0000}"/>
    <cellStyle name="Normal 66 4 3 2 2" xfId="13980" xr:uid="{00000000-0005-0000-0000-0000288A0000}"/>
    <cellStyle name="Normal 66 4 3 2 2 2" xfId="44311" xr:uid="{00000000-0005-0000-0000-0000298A0000}"/>
    <cellStyle name="Normal 66 4 3 2 2 3" xfId="29078" xr:uid="{00000000-0005-0000-0000-00002A8A0000}"/>
    <cellStyle name="Normal 66 4 3 2 3" xfId="8960" xr:uid="{00000000-0005-0000-0000-00002B8A0000}"/>
    <cellStyle name="Normal 66 4 3 2 3 2" xfId="39294" xr:uid="{00000000-0005-0000-0000-00002C8A0000}"/>
    <cellStyle name="Normal 66 4 3 2 3 3" xfId="24061" xr:uid="{00000000-0005-0000-0000-00002D8A0000}"/>
    <cellStyle name="Normal 66 4 3 2 4" xfId="34281" xr:uid="{00000000-0005-0000-0000-00002E8A0000}"/>
    <cellStyle name="Normal 66 4 3 2 5" xfId="19048" xr:uid="{00000000-0005-0000-0000-00002F8A0000}"/>
    <cellStyle name="Normal 66 4 3 3" xfId="5599" xr:uid="{00000000-0005-0000-0000-0000308A0000}"/>
    <cellStyle name="Normal 66 4 3 3 2" xfId="15651" xr:uid="{00000000-0005-0000-0000-0000318A0000}"/>
    <cellStyle name="Normal 66 4 3 3 2 2" xfId="45982" xr:uid="{00000000-0005-0000-0000-0000328A0000}"/>
    <cellStyle name="Normal 66 4 3 3 2 3" xfId="30749" xr:uid="{00000000-0005-0000-0000-0000338A0000}"/>
    <cellStyle name="Normal 66 4 3 3 3" xfId="10631" xr:uid="{00000000-0005-0000-0000-0000348A0000}"/>
    <cellStyle name="Normal 66 4 3 3 3 2" xfId="40965" xr:uid="{00000000-0005-0000-0000-0000358A0000}"/>
    <cellStyle name="Normal 66 4 3 3 3 3" xfId="25732" xr:uid="{00000000-0005-0000-0000-0000368A0000}"/>
    <cellStyle name="Normal 66 4 3 3 4" xfId="35952" xr:uid="{00000000-0005-0000-0000-0000378A0000}"/>
    <cellStyle name="Normal 66 4 3 3 5" xfId="20719" xr:uid="{00000000-0005-0000-0000-0000388A0000}"/>
    <cellStyle name="Normal 66 4 3 4" xfId="12309" xr:uid="{00000000-0005-0000-0000-0000398A0000}"/>
    <cellStyle name="Normal 66 4 3 4 2" xfId="42640" xr:uid="{00000000-0005-0000-0000-00003A8A0000}"/>
    <cellStyle name="Normal 66 4 3 4 3" xfId="27407" xr:uid="{00000000-0005-0000-0000-00003B8A0000}"/>
    <cellStyle name="Normal 66 4 3 5" xfId="7288" xr:uid="{00000000-0005-0000-0000-00003C8A0000}"/>
    <cellStyle name="Normal 66 4 3 5 2" xfId="37623" xr:uid="{00000000-0005-0000-0000-00003D8A0000}"/>
    <cellStyle name="Normal 66 4 3 5 3" xfId="22390" xr:uid="{00000000-0005-0000-0000-00003E8A0000}"/>
    <cellStyle name="Normal 66 4 3 6" xfId="32611" xr:uid="{00000000-0005-0000-0000-00003F8A0000}"/>
    <cellStyle name="Normal 66 4 3 7" xfId="17377" xr:uid="{00000000-0005-0000-0000-0000408A0000}"/>
    <cellStyle name="Normal 66 4 4" xfId="3070" xr:uid="{00000000-0005-0000-0000-0000418A0000}"/>
    <cellStyle name="Normal 66 4 4 2" xfId="13144" xr:uid="{00000000-0005-0000-0000-0000428A0000}"/>
    <cellStyle name="Normal 66 4 4 2 2" xfId="43475" xr:uid="{00000000-0005-0000-0000-0000438A0000}"/>
    <cellStyle name="Normal 66 4 4 2 3" xfId="28242" xr:uid="{00000000-0005-0000-0000-0000448A0000}"/>
    <cellStyle name="Normal 66 4 4 3" xfId="8124" xr:uid="{00000000-0005-0000-0000-0000458A0000}"/>
    <cellStyle name="Normal 66 4 4 3 2" xfId="38458" xr:uid="{00000000-0005-0000-0000-0000468A0000}"/>
    <cellStyle name="Normal 66 4 4 3 3" xfId="23225" xr:uid="{00000000-0005-0000-0000-0000478A0000}"/>
    <cellStyle name="Normal 66 4 4 4" xfId="33445" xr:uid="{00000000-0005-0000-0000-0000488A0000}"/>
    <cellStyle name="Normal 66 4 4 5" xfId="18212" xr:uid="{00000000-0005-0000-0000-0000498A0000}"/>
    <cellStyle name="Normal 66 4 5" xfId="4763" xr:uid="{00000000-0005-0000-0000-00004A8A0000}"/>
    <cellStyle name="Normal 66 4 5 2" xfId="14815" xr:uid="{00000000-0005-0000-0000-00004B8A0000}"/>
    <cellStyle name="Normal 66 4 5 2 2" xfId="45146" xr:uid="{00000000-0005-0000-0000-00004C8A0000}"/>
    <cellStyle name="Normal 66 4 5 2 3" xfId="29913" xr:uid="{00000000-0005-0000-0000-00004D8A0000}"/>
    <cellStyle name="Normal 66 4 5 3" xfId="9795" xr:uid="{00000000-0005-0000-0000-00004E8A0000}"/>
    <cellStyle name="Normal 66 4 5 3 2" xfId="40129" xr:uid="{00000000-0005-0000-0000-00004F8A0000}"/>
    <cellStyle name="Normal 66 4 5 3 3" xfId="24896" xr:uid="{00000000-0005-0000-0000-0000508A0000}"/>
    <cellStyle name="Normal 66 4 5 4" xfId="35116" xr:uid="{00000000-0005-0000-0000-0000518A0000}"/>
    <cellStyle name="Normal 66 4 5 5" xfId="19883" xr:uid="{00000000-0005-0000-0000-0000528A0000}"/>
    <cellStyle name="Normal 66 4 6" xfId="11473" xr:uid="{00000000-0005-0000-0000-0000538A0000}"/>
    <cellStyle name="Normal 66 4 6 2" xfId="41804" xr:uid="{00000000-0005-0000-0000-0000548A0000}"/>
    <cellStyle name="Normal 66 4 6 3" xfId="26571" xr:uid="{00000000-0005-0000-0000-0000558A0000}"/>
    <cellStyle name="Normal 66 4 7" xfId="6452" xr:uid="{00000000-0005-0000-0000-0000568A0000}"/>
    <cellStyle name="Normal 66 4 7 2" xfId="36787" xr:uid="{00000000-0005-0000-0000-0000578A0000}"/>
    <cellStyle name="Normal 66 4 7 3" xfId="21554" xr:uid="{00000000-0005-0000-0000-0000588A0000}"/>
    <cellStyle name="Normal 66 4 8" xfId="31775" xr:uid="{00000000-0005-0000-0000-0000598A0000}"/>
    <cellStyle name="Normal 66 4 9" xfId="16541" xr:uid="{00000000-0005-0000-0000-00005A8A0000}"/>
    <cellStyle name="Normal 66 5" xfId="1586" xr:uid="{00000000-0005-0000-0000-00005B8A0000}"/>
    <cellStyle name="Normal 66 5 2" xfId="2427" xr:uid="{00000000-0005-0000-0000-00005C8A0000}"/>
    <cellStyle name="Normal 66 5 2 2" xfId="4117" xr:uid="{00000000-0005-0000-0000-00005D8A0000}"/>
    <cellStyle name="Normal 66 5 2 2 2" xfId="14190" xr:uid="{00000000-0005-0000-0000-00005E8A0000}"/>
    <cellStyle name="Normal 66 5 2 2 2 2" xfId="44521" xr:uid="{00000000-0005-0000-0000-00005F8A0000}"/>
    <cellStyle name="Normal 66 5 2 2 2 3" xfId="29288" xr:uid="{00000000-0005-0000-0000-0000608A0000}"/>
    <cellStyle name="Normal 66 5 2 2 3" xfId="9170" xr:uid="{00000000-0005-0000-0000-0000618A0000}"/>
    <cellStyle name="Normal 66 5 2 2 3 2" xfId="39504" xr:uid="{00000000-0005-0000-0000-0000628A0000}"/>
    <cellStyle name="Normal 66 5 2 2 3 3" xfId="24271" xr:uid="{00000000-0005-0000-0000-0000638A0000}"/>
    <cellStyle name="Normal 66 5 2 2 4" xfId="34491" xr:uid="{00000000-0005-0000-0000-0000648A0000}"/>
    <cellStyle name="Normal 66 5 2 2 5" xfId="19258" xr:uid="{00000000-0005-0000-0000-0000658A0000}"/>
    <cellStyle name="Normal 66 5 2 3" xfId="5809" xr:uid="{00000000-0005-0000-0000-0000668A0000}"/>
    <cellStyle name="Normal 66 5 2 3 2" xfId="15861" xr:uid="{00000000-0005-0000-0000-0000678A0000}"/>
    <cellStyle name="Normal 66 5 2 3 2 2" xfId="46192" xr:uid="{00000000-0005-0000-0000-0000688A0000}"/>
    <cellStyle name="Normal 66 5 2 3 2 3" xfId="30959" xr:uid="{00000000-0005-0000-0000-0000698A0000}"/>
    <cellStyle name="Normal 66 5 2 3 3" xfId="10841" xr:uid="{00000000-0005-0000-0000-00006A8A0000}"/>
    <cellStyle name="Normal 66 5 2 3 3 2" xfId="41175" xr:uid="{00000000-0005-0000-0000-00006B8A0000}"/>
    <cellStyle name="Normal 66 5 2 3 3 3" xfId="25942" xr:uid="{00000000-0005-0000-0000-00006C8A0000}"/>
    <cellStyle name="Normal 66 5 2 3 4" xfId="36162" xr:uid="{00000000-0005-0000-0000-00006D8A0000}"/>
    <cellStyle name="Normal 66 5 2 3 5" xfId="20929" xr:uid="{00000000-0005-0000-0000-00006E8A0000}"/>
    <cellStyle name="Normal 66 5 2 4" xfId="12519" xr:uid="{00000000-0005-0000-0000-00006F8A0000}"/>
    <cellStyle name="Normal 66 5 2 4 2" xfId="42850" xr:uid="{00000000-0005-0000-0000-0000708A0000}"/>
    <cellStyle name="Normal 66 5 2 4 3" xfId="27617" xr:uid="{00000000-0005-0000-0000-0000718A0000}"/>
    <cellStyle name="Normal 66 5 2 5" xfId="7498" xr:uid="{00000000-0005-0000-0000-0000728A0000}"/>
    <cellStyle name="Normal 66 5 2 5 2" xfId="37833" xr:uid="{00000000-0005-0000-0000-0000738A0000}"/>
    <cellStyle name="Normal 66 5 2 5 3" xfId="22600" xr:uid="{00000000-0005-0000-0000-0000748A0000}"/>
    <cellStyle name="Normal 66 5 2 6" xfId="32821" xr:uid="{00000000-0005-0000-0000-0000758A0000}"/>
    <cellStyle name="Normal 66 5 2 7" xfId="17587" xr:uid="{00000000-0005-0000-0000-0000768A0000}"/>
    <cellStyle name="Normal 66 5 3" xfId="3280" xr:uid="{00000000-0005-0000-0000-0000778A0000}"/>
    <cellStyle name="Normal 66 5 3 2" xfId="13354" xr:uid="{00000000-0005-0000-0000-0000788A0000}"/>
    <cellStyle name="Normal 66 5 3 2 2" xfId="43685" xr:uid="{00000000-0005-0000-0000-0000798A0000}"/>
    <cellStyle name="Normal 66 5 3 2 3" xfId="28452" xr:uid="{00000000-0005-0000-0000-00007A8A0000}"/>
    <cellStyle name="Normal 66 5 3 3" xfId="8334" xr:uid="{00000000-0005-0000-0000-00007B8A0000}"/>
    <cellStyle name="Normal 66 5 3 3 2" xfId="38668" xr:uid="{00000000-0005-0000-0000-00007C8A0000}"/>
    <cellStyle name="Normal 66 5 3 3 3" xfId="23435" xr:uid="{00000000-0005-0000-0000-00007D8A0000}"/>
    <cellStyle name="Normal 66 5 3 4" xfId="33655" xr:uid="{00000000-0005-0000-0000-00007E8A0000}"/>
    <cellStyle name="Normal 66 5 3 5" xfId="18422" xr:uid="{00000000-0005-0000-0000-00007F8A0000}"/>
    <cellStyle name="Normal 66 5 4" xfId="4973" xr:uid="{00000000-0005-0000-0000-0000808A0000}"/>
    <cellStyle name="Normal 66 5 4 2" xfId="15025" xr:uid="{00000000-0005-0000-0000-0000818A0000}"/>
    <cellStyle name="Normal 66 5 4 2 2" xfId="45356" xr:uid="{00000000-0005-0000-0000-0000828A0000}"/>
    <cellStyle name="Normal 66 5 4 2 3" xfId="30123" xr:uid="{00000000-0005-0000-0000-0000838A0000}"/>
    <cellStyle name="Normal 66 5 4 3" xfId="10005" xr:uid="{00000000-0005-0000-0000-0000848A0000}"/>
    <cellStyle name="Normal 66 5 4 3 2" xfId="40339" xr:uid="{00000000-0005-0000-0000-0000858A0000}"/>
    <cellStyle name="Normal 66 5 4 3 3" xfId="25106" xr:uid="{00000000-0005-0000-0000-0000868A0000}"/>
    <cellStyle name="Normal 66 5 4 4" xfId="35326" xr:uid="{00000000-0005-0000-0000-0000878A0000}"/>
    <cellStyle name="Normal 66 5 4 5" xfId="20093" xr:uid="{00000000-0005-0000-0000-0000888A0000}"/>
    <cellStyle name="Normal 66 5 5" xfId="11683" xr:uid="{00000000-0005-0000-0000-0000898A0000}"/>
    <cellStyle name="Normal 66 5 5 2" xfId="42014" xr:uid="{00000000-0005-0000-0000-00008A8A0000}"/>
    <cellStyle name="Normal 66 5 5 3" xfId="26781" xr:uid="{00000000-0005-0000-0000-00008B8A0000}"/>
    <cellStyle name="Normal 66 5 6" xfId="6662" xr:uid="{00000000-0005-0000-0000-00008C8A0000}"/>
    <cellStyle name="Normal 66 5 6 2" xfId="36997" xr:uid="{00000000-0005-0000-0000-00008D8A0000}"/>
    <cellStyle name="Normal 66 5 6 3" xfId="21764" xr:uid="{00000000-0005-0000-0000-00008E8A0000}"/>
    <cellStyle name="Normal 66 5 7" xfId="31985" xr:uid="{00000000-0005-0000-0000-00008F8A0000}"/>
    <cellStyle name="Normal 66 5 8" xfId="16751" xr:uid="{00000000-0005-0000-0000-0000908A0000}"/>
    <cellStyle name="Normal 66 6" xfId="2007" xr:uid="{00000000-0005-0000-0000-0000918A0000}"/>
    <cellStyle name="Normal 66 6 2" xfId="3699" xr:uid="{00000000-0005-0000-0000-0000928A0000}"/>
    <cellStyle name="Normal 66 6 2 2" xfId="13772" xr:uid="{00000000-0005-0000-0000-0000938A0000}"/>
    <cellStyle name="Normal 66 6 2 2 2" xfId="44103" xr:uid="{00000000-0005-0000-0000-0000948A0000}"/>
    <cellStyle name="Normal 66 6 2 2 3" xfId="28870" xr:uid="{00000000-0005-0000-0000-0000958A0000}"/>
    <cellStyle name="Normal 66 6 2 3" xfId="8752" xr:uid="{00000000-0005-0000-0000-0000968A0000}"/>
    <cellStyle name="Normal 66 6 2 3 2" xfId="39086" xr:uid="{00000000-0005-0000-0000-0000978A0000}"/>
    <cellStyle name="Normal 66 6 2 3 3" xfId="23853" xr:uid="{00000000-0005-0000-0000-0000988A0000}"/>
    <cellStyle name="Normal 66 6 2 4" xfId="34073" xr:uid="{00000000-0005-0000-0000-0000998A0000}"/>
    <cellStyle name="Normal 66 6 2 5" xfId="18840" xr:uid="{00000000-0005-0000-0000-00009A8A0000}"/>
    <cellStyle name="Normal 66 6 3" xfId="5391" xr:uid="{00000000-0005-0000-0000-00009B8A0000}"/>
    <cellStyle name="Normal 66 6 3 2" xfId="15443" xr:uid="{00000000-0005-0000-0000-00009C8A0000}"/>
    <cellStyle name="Normal 66 6 3 2 2" xfId="45774" xr:uid="{00000000-0005-0000-0000-00009D8A0000}"/>
    <cellStyle name="Normal 66 6 3 2 3" xfId="30541" xr:uid="{00000000-0005-0000-0000-00009E8A0000}"/>
    <cellStyle name="Normal 66 6 3 3" xfId="10423" xr:uid="{00000000-0005-0000-0000-00009F8A0000}"/>
    <cellStyle name="Normal 66 6 3 3 2" xfId="40757" xr:uid="{00000000-0005-0000-0000-0000A08A0000}"/>
    <cellStyle name="Normal 66 6 3 3 3" xfId="25524" xr:uid="{00000000-0005-0000-0000-0000A18A0000}"/>
    <cellStyle name="Normal 66 6 3 4" xfId="35744" xr:uid="{00000000-0005-0000-0000-0000A28A0000}"/>
    <cellStyle name="Normal 66 6 3 5" xfId="20511" xr:uid="{00000000-0005-0000-0000-0000A38A0000}"/>
    <cellStyle name="Normal 66 6 4" xfId="12101" xr:uid="{00000000-0005-0000-0000-0000A48A0000}"/>
    <cellStyle name="Normal 66 6 4 2" xfId="42432" xr:uid="{00000000-0005-0000-0000-0000A58A0000}"/>
    <cellStyle name="Normal 66 6 4 3" xfId="27199" xr:uid="{00000000-0005-0000-0000-0000A68A0000}"/>
    <cellStyle name="Normal 66 6 5" xfId="7080" xr:uid="{00000000-0005-0000-0000-0000A78A0000}"/>
    <cellStyle name="Normal 66 6 5 2" xfId="37415" xr:uid="{00000000-0005-0000-0000-0000A88A0000}"/>
    <cellStyle name="Normal 66 6 5 3" xfId="22182" xr:uid="{00000000-0005-0000-0000-0000A98A0000}"/>
    <cellStyle name="Normal 66 6 6" xfId="32403" xr:uid="{00000000-0005-0000-0000-0000AA8A0000}"/>
    <cellStyle name="Normal 66 6 7" xfId="17169" xr:uid="{00000000-0005-0000-0000-0000AB8A0000}"/>
    <cellStyle name="Normal 66 7" xfId="2859" xr:uid="{00000000-0005-0000-0000-0000AC8A0000}"/>
    <cellStyle name="Normal 66 7 2" xfId="12936" xr:uid="{00000000-0005-0000-0000-0000AD8A0000}"/>
    <cellStyle name="Normal 66 7 2 2" xfId="43267" xr:uid="{00000000-0005-0000-0000-0000AE8A0000}"/>
    <cellStyle name="Normal 66 7 2 3" xfId="28034" xr:uid="{00000000-0005-0000-0000-0000AF8A0000}"/>
    <cellStyle name="Normal 66 7 3" xfId="7916" xr:uid="{00000000-0005-0000-0000-0000B08A0000}"/>
    <cellStyle name="Normal 66 7 3 2" xfId="38250" xr:uid="{00000000-0005-0000-0000-0000B18A0000}"/>
    <cellStyle name="Normal 66 7 3 3" xfId="23017" xr:uid="{00000000-0005-0000-0000-0000B28A0000}"/>
    <cellStyle name="Normal 66 7 4" xfId="33237" xr:uid="{00000000-0005-0000-0000-0000B38A0000}"/>
    <cellStyle name="Normal 66 7 5" xfId="18004" xr:uid="{00000000-0005-0000-0000-0000B48A0000}"/>
    <cellStyle name="Normal 66 8" xfId="4553" xr:uid="{00000000-0005-0000-0000-0000B58A0000}"/>
    <cellStyle name="Normal 66 8 2" xfId="14607" xr:uid="{00000000-0005-0000-0000-0000B68A0000}"/>
    <cellStyle name="Normal 66 8 2 2" xfId="44938" xr:uid="{00000000-0005-0000-0000-0000B78A0000}"/>
    <cellStyle name="Normal 66 8 2 3" xfId="29705" xr:uid="{00000000-0005-0000-0000-0000B88A0000}"/>
    <cellStyle name="Normal 66 8 3" xfId="9587" xr:uid="{00000000-0005-0000-0000-0000B98A0000}"/>
    <cellStyle name="Normal 66 8 3 2" xfId="39921" xr:uid="{00000000-0005-0000-0000-0000BA8A0000}"/>
    <cellStyle name="Normal 66 8 3 3" xfId="24688" xr:uid="{00000000-0005-0000-0000-0000BB8A0000}"/>
    <cellStyle name="Normal 66 8 4" xfId="34908" xr:uid="{00000000-0005-0000-0000-0000BC8A0000}"/>
    <cellStyle name="Normal 66 8 5" xfId="19675" xr:uid="{00000000-0005-0000-0000-0000BD8A0000}"/>
    <cellStyle name="Normal 66 9" xfId="11263" xr:uid="{00000000-0005-0000-0000-0000BE8A0000}"/>
    <cellStyle name="Normal 66 9 2" xfId="41596" xr:uid="{00000000-0005-0000-0000-0000BF8A0000}"/>
    <cellStyle name="Normal 66 9 3" xfId="26363" xr:uid="{00000000-0005-0000-0000-0000C08A0000}"/>
    <cellStyle name="Normal 67" xfId="900" xr:uid="{00000000-0005-0000-0000-0000C18A0000}"/>
    <cellStyle name="Normal 67 10" xfId="6243" xr:uid="{00000000-0005-0000-0000-0000C28A0000}"/>
    <cellStyle name="Normal 67 10 2" xfId="36580" xr:uid="{00000000-0005-0000-0000-0000C38A0000}"/>
    <cellStyle name="Normal 67 10 3" xfId="21347" xr:uid="{00000000-0005-0000-0000-0000C48A0000}"/>
    <cellStyle name="Normal 67 11" xfId="31571" xr:uid="{00000000-0005-0000-0000-0000C58A0000}"/>
    <cellStyle name="Normal 67 12" xfId="16332" xr:uid="{00000000-0005-0000-0000-0000C68A0000}"/>
    <cellStyle name="Normal 67 2" xfId="1207" xr:uid="{00000000-0005-0000-0000-0000C78A0000}"/>
    <cellStyle name="Normal 67 2 10" xfId="31622" xr:uid="{00000000-0005-0000-0000-0000C88A0000}"/>
    <cellStyle name="Normal 67 2 11" xfId="16386" xr:uid="{00000000-0005-0000-0000-0000C98A0000}"/>
    <cellStyle name="Normal 67 2 2" xfId="1315" xr:uid="{00000000-0005-0000-0000-0000CA8A0000}"/>
    <cellStyle name="Normal 67 2 2 10" xfId="16490" xr:uid="{00000000-0005-0000-0000-0000CB8A0000}"/>
    <cellStyle name="Normal 67 2 2 2" xfId="1532" xr:uid="{00000000-0005-0000-0000-0000CC8A0000}"/>
    <cellStyle name="Normal 67 2 2 2 2" xfId="1953" xr:uid="{00000000-0005-0000-0000-0000CD8A0000}"/>
    <cellStyle name="Normal 67 2 2 2 2 2" xfId="2792" xr:uid="{00000000-0005-0000-0000-0000CE8A0000}"/>
    <cellStyle name="Normal 67 2 2 2 2 2 2" xfId="4482" xr:uid="{00000000-0005-0000-0000-0000CF8A0000}"/>
    <cellStyle name="Normal 67 2 2 2 2 2 2 2" xfId="14555" xr:uid="{00000000-0005-0000-0000-0000D08A0000}"/>
    <cellStyle name="Normal 67 2 2 2 2 2 2 2 2" xfId="44886" xr:uid="{00000000-0005-0000-0000-0000D18A0000}"/>
    <cellStyle name="Normal 67 2 2 2 2 2 2 2 3" xfId="29653" xr:uid="{00000000-0005-0000-0000-0000D28A0000}"/>
    <cellStyle name="Normal 67 2 2 2 2 2 2 3" xfId="9535" xr:uid="{00000000-0005-0000-0000-0000D38A0000}"/>
    <cellStyle name="Normal 67 2 2 2 2 2 2 3 2" xfId="39869" xr:uid="{00000000-0005-0000-0000-0000D48A0000}"/>
    <cellStyle name="Normal 67 2 2 2 2 2 2 3 3" xfId="24636" xr:uid="{00000000-0005-0000-0000-0000D58A0000}"/>
    <cellStyle name="Normal 67 2 2 2 2 2 2 4" xfId="34856" xr:uid="{00000000-0005-0000-0000-0000D68A0000}"/>
    <cellStyle name="Normal 67 2 2 2 2 2 2 5" xfId="19623" xr:uid="{00000000-0005-0000-0000-0000D78A0000}"/>
    <cellStyle name="Normal 67 2 2 2 2 2 3" xfId="6174" xr:uid="{00000000-0005-0000-0000-0000D88A0000}"/>
    <cellStyle name="Normal 67 2 2 2 2 2 3 2" xfId="16226" xr:uid="{00000000-0005-0000-0000-0000D98A0000}"/>
    <cellStyle name="Normal 67 2 2 2 2 2 3 2 2" xfId="46557" xr:uid="{00000000-0005-0000-0000-0000DA8A0000}"/>
    <cellStyle name="Normal 67 2 2 2 2 2 3 2 3" xfId="31324" xr:uid="{00000000-0005-0000-0000-0000DB8A0000}"/>
    <cellStyle name="Normal 67 2 2 2 2 2 3 3" xfId="11206" xr:uid="{00000000-0005-0000-0000-0000DC8A0000}"/>
    <cellStyle name="Normal 67 2 2 2 2 2 3 3 2" xfId="41540" xr:uid="{00000000-0005-0000-0000-0000DD8A0000}"/>
    <cellStyle name="Normal 67 2 2 2 2 2 3 3 3" xfId="26307" xr:uid="{00000000-0005-0000-0000-0000DE8A0000}"/>
    <cellStyle name="Normal 67 2 2 2 2 2 3 4" xfId="36527" xr:uid="{00000000-0005-0000-0000-0000DF8A0000}"/>
    <cellStyle name="Normal 67 2 2 2 2 2 3 5" xfId="21294" xr:uid="{00000000-0005-0000-0000-0000E08A0000}"/>
    <cellStyle name="Normal 67 2 2 2 2 2 4" xfId="12884" xr:uid="{00000000-0005-0000-0000-0000E18A0000}"/>
    <cellStyle name="Normal 67 2 2 2 2 2 4 2" xfId="43215" xr:uid="{00000000-0005-0000-0000-0000E28A0000}"/>
    <cellStyle name="Normal 67 2 2 2 2 2 4 3" xfId="27982" xr:uid="{00000000-0005-0000-0000-0000E38A0000}"/>
    <cellStyle name="Normal 67 2 2 2 2 2 5" xfId="7863" xr:uid="{00000000-0005-0000-0000-0000E48A0000}"/>
    <cellStyle name="Normal 67 2 2 2 2 2 5 2" xfId="38198" xr:uid="{00000000-0005-0000-0000-0000E58A0000}"/>
    <cellStyle name="Normal 67 2 2 2 2 2 5 3" xfId="22965" xr:uid="{00000000-0005-0000-0000-0000E68A0000}"/>
    <cellStyle name="Normal 67 2 2 2 2 2 6" xfId="33186" xr:uid="{00000000-0005-0000-0000-0000E78A0000}"/>
    <cellStyle name="Normal 67 2 2 2 2 2 7" xfId="17952" xr:uid="{00000000-0005-0000-0000-0000E88A0000}"/>
    <cellStyle name="Normal 67 2 2 2 2 3" xfId="3645" xr:uid="{00000000-0005-0000-0000-0000E98A0000}"/>
    <cellStyle name="Normal 67 2 2 2 2 3 2" xfId="13719" xr:uid="{00000000-0005-0000-0000-0000EA8A0000}"/>
    <cellStyle name="Normal 67 2 2 2 2 3 2 2" xfId="44050" xr:uid="{00000000-0005-0000-0000-0000EB8A0000}"/>
    <cellStyle name="Normal 67 2 2 2 2 3 2 3" xfId="28817" xr:uid="{00000000-0005-0000-0000-0000EC8A0000}"/>
    <cellStyle name="Normal 67 2 2 2 2 3 3" xfId="8699" xr:uid="{00000000-0005-0000-0000-0000ED8A0000}"/>
    <cellStyle name="Normal 67 2 2 2 2 3 3 2" xfId="39033" xr:uid="{00000000-0005-0000-0000-0000EE8A0000}"/>
    <cellStyle name="Normal 67 2 2 2 2 3 3 3" xfId="23800" xr:uid="{00000000-0005-0000-0000-0000EF8A0000}"/>
    <cellStyle name="Normal 67 2 2 2 2 3 4" xfId="34020" xr:uid="{00000000-0005-0000-0000-0000F08A0000}"/>
    <cellStyle name="Normal 67 2 2 2 2 3 5" xfId="18787" xr:uid="{00000000-0005-0000-0000-0000F18A0000}"/>
    <cellStyle name="Normal 67 2 2 2 2 4" xfId="5338" xr:uid="{00000000-0005-0000-0000-0000F28A0000}"/>
    <cellStyle name="Normal 67 2 2 2 2 4 2" xfId="15390" xr:uid="{00000000-0005-0000-0000-0000F38A0000}"/>
    <cellStyle name="Normal 67 2 2 2 2 4 2 2" xfId="45721" xr:uid="{00000000-0005-0000-0000-0000F48A0000}"/>
    <cellStyle name="Normal 67 2 2 2 2 4 2 3" xfId="30488" xr:uid="{00000000-0005-0000-0000-0000F58A0000}"/>
    <cellStyle name="Normal 67 2 2 2 2 4 3" xfId="10370" xr:uid="{00000000-0005-0000-0000-0000F68A0000}"/>
    <cellStyle name="Normal 67 2 2 2 2 4 3 2" xfId="40704" xr:uid="{00000000-0005-0000-0000-0000F78A0000}"/>
    <cellStyle name="Normal 67 2 2 2 2 4 3 3" xfId="25471" xr:uid="{00000000-0005-0000-0000-0000F88A0000}"/>
    <cellStyle name="Normal 67 2 2 2 2 4 4" xfId="35691" xr:uid="{00000000-0005-0000-0000-0000F98A0000}"/>
    <cellStyle name="Normal 67 2 2 2 2 4 5" xfId="20458" xr:uid="{00000000-0005-0000-0000-0000FA8A0000}"/>
    <cellStyle name="Normal 67 2 2 2 2 5" xfId="12048" xr:uid="{00000000-0005-0000-0000-0000FB8A0000}"/>
    <cellStyle name="Normal 67 2 2 2 2 5 2" xfId="42379" xr:uid="{00000000-0005-0000-0000-0000FC8A0000}"/>
    <cellStyle name="Normal 67 2 2 2 2 5 3" xfId="27146" xr:uid="{00000000-0005-0000-0000-0000FD8A0000}"/>
    <cellStyle name="Normal 67 2 2 2 2 6" xfId="7027" xr:uid="{00000000-0005-0000-0000-0000FE8A0000}"/>
    <cellStyle name="Normal 67 2 2 2 2 6 2" xfId="37362" xr:uid="{00000000-0005-0000-0000-0000FF8A0000}"/>
    <cellStyle name="Normal 67 2 2 2 2 6 3" xfId="22129" xr:uid="{00000000-0005-0000-0000-0000008B0000}"/>
    <cellStyle name="Normal 67 2 2 2 2 7" xfId="32350" xr:uid="{00000000-0005-0000-0000-0000018B0000}"/>
    <cellStyle name="Normal 67 2 2 2 2 8" xfId="17116" xr:uid="{00000000-0005-0000-0000-0000028B0000}"/>
    <cellStyle name="Normal 67 2 2 2 3" xfId="2374" xr:uid="{00000000-0005-0000-0000-0000038B0000}"/>
    <cellStyle name="Normal 67 2 2 2 3 2" xfId="4064" xr:uid="{00000000-0005-0000-0000-0000048B0000}"/>
    <cellStyle name="Normal 67 2 2 2 3 2 2" xfId="14137" xr:uid="{00000000-0005-0000-0000-0000058B0000}"/>
    <cellStyle name="Normal 67 2 2 2 3 2 2 2" xfId="44468" xr:uid="{00000000-0005-0000-0000-0000068B0000}"/>
    <cellStyle name="Normal 67 2 2 2 3 2 2 3" xfId="29235" xr:uid="{00000000-0005-0000-0000-0000078B0000}"/>
    <cellStyle name="Normal 67 2 2 2 3 2 3" xfId="9117" xr:uid="{00000000-0005-0000-0000-0000088B0000}"/>
    <cellStyle name="Normal 67 2 2 2 3 2 3 2" xfId="39451" xr:uid="{00000000-0005-0000-0000-0000098B0000}"/>
    <cellStyle name="Normal 67 2 2 2 3 2 3 3" xfId="24218" xr:uid="{00000000-0005-0000-0000-00000A8B0000}"/>
    <cellStyle name="Normal 67 2 2 2 3 2 4" xfId="34438" xr:uid="{00000000-0005-0000-0000-00000B8B0000}"/>
    <cellStyle name="Normal 67 2 2 2 3 2 5" xfId="19205" xr:uid="{00000000-0005-0000-0000-00000C8B0000}"/>
    <cellStyle name="Normal 67 2 2 2 3 3" xfId="5756" xr:uid="{00000000-0005-0000-0000-00000D8B0000}"/>
    <cellStyle name="Normal 67 2 2 2 3 3 2" xfId="15808" xr:uid="{00000000-0005-0000-0000-00000E8B0000}"/>
    <cellStyle name="Normal 67 2 2 2 3 3 2 2" xfId="46139" xr:uid="{00000000-0005-0000-0000-00000F8B0000}"/>
    <cellStyle name="Normal 67 2 2 2 3 3 2 3" xfId="30906" xr:uid="{00000000-0005-0000-0000-0000108B0000}"/>
    <cellStyle name="Normal 67 2 2 2 3 3 3" xfId="10788" xr:uid="{00000000-0005-0000-0000-0000118B0000}"/>
    <cellStyle name="Normal 67 2 2 2 3 3 3 2" xfId="41122" xr:uid="{00000000-0005-0000-0000-0000128B0000}"/>
    <cellStyle name="Normal 67 2 2 2 3 3 3 3" xfId="25889" xr:uid="{00000000-0005-0000-0000-0000138B0000}"/>
    <cellStyle name="Normal 67 2 2 2 3 3 4" xfId="36109" xr:uid="{00000000-0005-0000-0000-0000148B0000}"/>
    <cellStyle name="Normal 67 2 2 2 3 3 5" xfId="20876" xr:uid="{00000000-0005-0000-0000-0000158B0000}"/>
    <cellStyle name="Normal 67 2 2 2 3 4" xfId="12466" xr:uid="{00000000-0005-0000-0000-0000168B0000}"/>
    <cellStyle name="Normal 67 2 2 2 3 4 2" xfId="42797" xr:uid="{00000000-0005-0000-0000-0000178B0000}"/>
    <cellStyle name="Normal 67 2 2 2 3 4 3" xfId="27564" xr:uid="{00000000-0005-0000-0000-0000188B0000}"/>
    <cellStyle name="Normal 67 2 2 2 3 5" xfId="7445" xr:uid="{00000000-0005-0000-0000-0000198B0000}"/>
    <cellStyle name="Normal 67 2 2 2 3 5 2" xfId="37780" xr:uid="{00000000-0005-0000-0000-00001A8B0000}"/>
    <cellStyle name="Normal 67 2 2 2 3 5 3" xfId="22547" xr:uid="{00000000-0005-0000-0000-00001B8B0000}"/>
    <cellStyle name="Normal 67 2 2 2 3 6" xfId="32768" xr:uid="{00000000-0005-0000-0000-00001C8B0000}"/>
    <cellStyle name="Normal 67 2 2 2 3 7" xfId="17534" xr:uid="{00000000-0005-0000-0000-00001D8B0000}"/>
    <cellStyle name="Normal 67 2 2 2 4" xfId="3227" xr:uid="{00000000-0005-0000-0000-00001E8B0000}"/>
    <cellStyle name="Normal 67 2 2 2 4 2" xfId="13301" xr:uid="{00000000-0005-0000-0000-00001F8B0000}"/>
    <cellStyle name="Normal 67 2 2 2 4 2 2" xfId="43632" xr:uid="{00000000-0005-0000-0000-0000208B0000}"/>
    <cellStyle name="Normal 67 2 2 2 4 2 3" xfId="28399" xr:uid="{00000000-0005-0000-0000-0000218B0000}"/>
    <cellStyle name="Normal 67 2 2 2 4 3" xfId="8281" xr:uid="{00000000-0005-0000-0000-0000228B0000}"/>
    <cellStyle name="Normal 67 2 2 2 4 3 2" xfId="38615" xr:uid="{00000000-0005-0000-0000-0000238B0000}"/>
    <cellStyle name="Normal 67 2 2 2 4 3 3" xfId="23382" xr:uid="{00000000-0005-0000-0000-0000248B0000}"/>
    <cellStyle name="Normal 67 2 2 2 4 4" xfId="33602" xr:uid="{00000000-0005-0000-0000-0000258B0000}"/>
    <cellStyle name="Normal 67 2 2 2 4 5" xfId="18369" xr:uid="{00000000-0005-0000-0000-0000268B0000}"/>
    <cellStyle name="Normal 67 2 2 2 5" xfId="4920" xr:uid="{00000000-0005-0000-0000-0000278B0000}"/>
    <cellStyle name="Normal 67 2 2 2 5 2" xfId="14972" xr:uid="{00000000-0005-0000-0000-0000288B0000}"/>
    <cellStyle name="Normal 67 2 2 2 5 2 2" xfId="45303" xr:uid="{00000000-0005-0000-0000-0000298B0000}"/>
    <cellStyle name="Normal 67 2 2 2 5 2 3" xfId="30070" xr:uid="{00000000-0005-0000-0000-00002A8B0000}"/>
    <cellStyle name="Normal 67 2 2 2 5 3" xfId="9952" xr:uid="{00000000-0005-0000-0000-00002B8B0000}"/>
    <cellStyle name="Normal 67 2 2 2 5 3 2" xfId="40286" xr:uid="{00000000-0005-0000-0000-00002C8B0000}"/>
    <cellStyle name="Normal 67 2 2 2 5 3 3" xfId="25053" xr:uid="{00000000-0005-0000-0000-00002D8B0000}"/>
    <cellStyle name="Normal 67 2 2 2 5 4" xfId="35273" xr:uid="{00000000-0005-0000-0000-00002E8B0000}"/>
    <cellStyle name="Normal 67 2 2 2 5 5" xfId="20040" xr:uid="{00000000-0005-0000-0000-00002F8B0000}"/>
    <cellStyle name="Normal 67 2 2 2 6" xfId="11630" xr:uid="{00000000-0005-0000-0000-0000308B0000}"/>
    <cellStyle name="Normal 67 2 2 2 6 2" xfId="41961" xr:uid="{00000000-0005-0000-0000-0000318B0000}"/>
    <cellStyle name="Normal 67 2 2 2 6 3" xfId="26728" xr:uid="{00000000-0005-0000-0000-0000328B0000}"/>
    <cellStyle name="Normal 67 2 2 2 7" xfId="6609" xr:uid="{00000000-0005-0000-0000-0000338B0000}"/>
    <cellStyle name="Normal 67 2 2 2 7 2" xfId="36944" xr:uid="{00000000-0005-0000-0000-0000348B0000}"/>
    <cellStyle name="Normal 67 2 2 2 7 3" xfId="21711" xr:uid="{00000000-0005-0000-0000-0000358B0000}"/>
    <cellStyle name="Normal 67 2 2 2 8" xfId="31932" xr:uid="{00000000-0005-0000-0000-0000368B0000}"/>
    <cellStyle name="Normal 67 2 2 2 9" xfId="16698" xr:uid="{00000000-0005-0000-0000-0000378B0000}"/>
    <cellStyle name="Normal 67 2 2 3" xfId="1745" xr:uid="{00000000-0005-0000-0000-0000388B0000}"/>
    <cellStyle name="Normal 67 2 2 3 2" xfId="2584" xr:uid="{00000000-0005-0000-0000-0000398B0000}"/>
    <cellStyle name="Normal 67 2 2 3 2 2" xfId="4274" xr:uid="{00000000-0005-0000-0000-00003A8B0000}"/>
    <cellStyle name="Normal 67 2 2 3 2 2 2" xfId="14347" xr:uid="{00000000-0005-0000-0000-00003B8B0000}"/>
    <cellStyle name="Normal 67 2 2 3 2 2 2 2" xfId="44678" xr:uid="{00000000-0005-0000-0000-00003C8B0000}"/>
    <cellStyle name="Normal 67 2 2 3 2 2 2 3" xfId="29445" xr:uid="{00000000-0005-0000-0000-00003D8B0000}"/>
    <cellStyle name="Normal 67 2 2 3 2 2 3" xfId="9327" xr:uid="{00000000-0005-0000-0000-00003E8B0000}"/>
    <cellStyle name="Normal 67 2 2 3 2 2 3 2" xfId="39661" xr:uid="{00000000-0005-0000-0000-00003F8B0000}"/>
    <cellStyle name="Normal 67 2 2 3 2 2 3 3" xfId="24428" xr:uid="{00000000-0005-0000-0000-0000408B0000}"/>
    <cellStyle name="Normal 67 2 2 3 2 2 4" xfId="34648" xr:uid="{00000000-0005-0000-0000-0000418B0000}"/>
    <cellStyle name="Normal 67 2 2 3 2 2 5" xfId="19415" xr:uid="{00000000-0005-0000-0000-0000428B0000}"/>
    <cellStyle name="Normal 67 2 2 3 2 3" xfId="5966" xr:uid="{00000000-0005-0000-0000-0000438B0000}"/>
    <cellStyle name="Normal 67 2 2 3 2 3 2" xfId="16018" xr:uid="{00000000-0005-0000-0000-0000448B0000}"/>
    <cellStyle name="Normal 67 2 2 3 2 3 2 2" xfId="46349" xr:uid="{00000000-0005-0000-0000-0000458B0000}"/>
    <cellStyle name="Normal 67 2 2 3 2 3 2 3" xfId="31116" xr:uid="{00000000-0005-0000-0000-0000468B0000}"/>
    <cellStyle name="Normal 67 2 2 3 2 3 3" xfId="10998" xr:uid="{00000000-0005-0000-0000-0000478B0000}"/>
    <cellStyle name="Normal 67 2 2 3 2 3 3 2" xfId="41332" xr:uid="{00000000-0005-0000-0000-0000488B0000}"/>
    <cellStyle name="Normal 67 2 2 3 2 3 3 3" xfId="26099" xr:uid="{00000000-0005-0000-0000-0000498B0000}"/>
    <cellStyle name="Normal 67 2 2 3 2 3 4" xfId="36319" xr:uid="{00000000-0005-0000-0000-00004A8B0000}"/>
    <cellStyle name="Normal 67 2 2 3 2 3 5" xfId="21086" xr:uid="{00000000-0005-0000-0000-00004B8B0000}"/>
    <cellStyle name="Normal 67 2 2 3 2 4" xfId="12676" xr:uid="{00000000-0005-0000-0000-00004C8B0000}"/>
    <cellStyle name="Normal 67 2 2 3 2 4 2" xfId="43007" xr:uid="{00000000-0005-0000-0000-00004D8B0000}"/>
    <cellStyle name="Normal 67 2 2 3 2 4 3" xfId="27774" xr:uid="{00000000-0005-0000-0000-00004E8B0000}"/>
    <cellStyle name="Normal 67 2 2 3 2 5" xfId="7655" xr:uid="{00000000-0005-0000-0000-00004F8B0000}"/>
    <cellStyle name="Normal 67 2 2 3 2 5 2" xfId="37990" xr:uid="{00000000-0005-0000-0000-0000508B0000}"/>
    <cellStyle name="Normal 67 2 2 3 2 5 3" xfId="22757" xr:uid="{00000000-0005-0000-0000-0000518B0000}"/>
    <cellStyle name="Normal 67 2 2 3 2 6" xfId="32978" xr:uid="{00000000-0005-0000-0000-0000528B0000}"/>
    <cellStyle name="Normal 67 2 2 3 2 7" xfId="17744" xr:uid="{00000000-0005-0000-0000-0000538B0000}"/>
    <cellStyle name="Normal 67 2 2 3 3" xfId="3437" xr:uid="{00000000-0005-0000-0000-0000548B0000}"/>
    <cellStyle name="Normal 67 2 2 3 3 2" xfId="13511" xr:uid="{00000000-0005-0000-0000-0000558B0000}"/>
    <cellStyle name="Normal 67 2 2 3 3 2 2" xfId="43842" xr:uid="{00000000-0005-0000-0000-0000568B0000}"/>
    <cellStyle name="Normal 67 2 2 3 3 2 3" xfId="28609" xr:uid="{00000000-0005-0000-0000-0000578B0000}"/>
    <cellStyle name="Normal 67 2 2 3 3 3" xfId="8491" xr:uid="{00000000-0005-0000-0000-0000588B0000}"/>
    <cellStyle name="Normal 67 2 2 3 3 3 2" xfId="38825" xr:uid="{00000000-0005-0000-0000-0000598B0000}"/>
    <cellStyle name="Normal 67 2 2 3 3 3 3" xfId="23592" xr:uid="{00000000-0005-0000-0000-00005A8B0000}"/>
    <cellStyle name="Normal 67 2 2 3 3 4" xfId="33812" xr:uid="{00000000-0005-0000-0000-00005B8B0000}"/>
    <cellStyle name="Normal 67 2 2 3 3 5" xfId="18579" xr:uid="{00000000-0005-0000-0000-00005C8B0000}"/>
    <cellStyle name="Normal 67 2 2 3 4" xfId="5130" xr:uid="{00000000-0005-0000-0000-00005D8B0000}"/>
    <cellStyle name="Normal 67 2 2 3 4 2" xfId="15182" xr:uid="{00000000-0005-0000-0000-00005E8B0000}"/>
    <cellStyle name="Normal 67 2 2 3 4 2 2" xfId="45513" xr:uid="{00000000-0005-0000-0000-00005F8B0000}"/>
    <cellStyle name="Normal 67 2 2 3 4 2 3" xfId="30280" xr:uid="{00000000-0005-0000-0000-0000608B0000}"/>
    <cellStyle name="Normal 67 2 2 3 4 3" xfId="10162" xr:uid="{00000000-0005-0000-0000-0000618B0000}"/>
    <cellStyle name="Normal 67 2 2 3 4 3 2" xfId="40496" xr:uid="{00000000-0005-0000-0000-0000628B0000}"/>
    <cellStyle name="Normal 67 2 2 3 4 3 3" xfId="25263" xr:uid="{00000000-0005-0000-0000-0000638B0000}"/>
    <cellStyle name="Normal 67 2 2 3 4 4" xfId="35483" xr:uid="{00000000-0005-0000-0000-0000648B0000}"/>
    <cellStyle name="Normal 67 2 2 3 4 5" xfId="20250" xr:uid="{00000000-0005-0000-0000-0000658B0000}"/>
    <cellStyle name="Normal 67 2 2 3 5" xfId="11840" xr:uid="{00000000-0005-0000-0000-0000668B0000}"/>
    <cellStyle name="Normal 67 2 2 3 5 2" xfId="42171" xr:uid="{00000000-0005-0000-0000-0000678B0000}"/>
    <cellStyle name="Normal 67 2 2 3 5 3" xfId="26938" xr:uid="{00000000-0005-0000-0000-0000688B0000}"/>
    <cellStyle name="Normal 67 2 2 3 6" xfId="6819" xr:uid="{00000000-0005-0000-0000-0000698B0000}"/>
    <cellStyle name="Normal 67 2 2 3 6 2" xfId="37154" xr:uid="{00000000-0005-0000-0000-00006A8B0000}"/>
    <cellStyle name="Normal 67 2 2 3 6 3" xfId="21921" xr:uid="{00000000-0005-0000-0000-00006B8B0000}"/>
    <cellStyle name="Normal 67 2 2 3 7" xfId="32142" xr:uid="{00000000-0005-0000-0000-00006C8B0000}"/>
    <cellStyle name="Normal 67 2 2 3 8" xfId="16908" xr:uid="{00000000-0005-0000-0000-00006D8B0000}"/>
    <cellStyle name="Normal 67 2 2 4" xfId="2166" xr:uid="{00000000-0005-0000-0000-00006E8B0000}"/>
    <cellStyle name="Normal 67 2 2 4 2" xfId="3856" xr:uid="{00000000-0005-0000-0000-00006F8B0000}"/>
    <cellStyle name="Normal 67 2 2 4 2 2" xfId="13929" xr:uid="{00000000-0005-0000-0000-0000708B0000}"/>
    <cellStyle name="Normal 67 2 2 4 2 2 2" xfId="44260" xr:uid="{00000000-0005-0000-0000-0000718B0000}"/>
    <cellStyle name="Normal 67 2 2 4 2 2 3" xfId="29027" xr:uid="{00000000-0005-0000-0000-0000728B0000}"/>
    <cellStyle name="Normal 67 2 2 4 2 3" xfId="8909" xr:uid="{00000000-0005-0000-0000-0000738B0000}"/>
    <cellStyle name="Normal 67 2 2 4 2 3 2" xfId="39243" xr:uid="{00000000-0005-0000-0000-0000748B0000}"/>
    <cellStyle name="Normal 67 2 2 4 2 3 3" xfId="24010" xr:uid="{00000000-0005-0000-0000-0000758B0000}"/>
    <cellStyle name="Normal 67 2 2 4 2 4" xfId="34230" xr:uid="{00000000-0005-0000-0000-0000768B0000}"/>
    <cellStyle name="Normal 67 2 2 4 2 5" xfId="18997" xr:uid="{00000000-0005-0000-0000-0000778B0000}"/>
    <cellStyle name="Normal 67 2 2 4 3" xfId="5548" xr:uid="{00000000-0005-0000-0000-0000788B0000}"/>
    <cellStyle name="Normal 67 2 2 4 3 2" xfId="15600" xr:uid="{00000000-0005-0000-0000-0000798B0000}"/>
    <cellStyle name="Normal 67 2 2 4 3 2 2" xfId="45931" xr:uid="{00000000-0005-0000-0000-00007A8B0000}"/>
    <cellStyle name="Normal 67 2 2 4 3 2 3" xfId="30698" xr:uid="{00000000-0005-0000-0000-00007B8B0000}"/>
    <cellStyle name="Normal 67 2 2 4 3 3" xfId="10580" xr:uid="{00000000-0005-0000-0000-00007C8B0000}"/>
    <cellStyle name="Normal 67 2 2 4 3 3 2" xfId="40914" xr:uid="{00000000-0005-0000-0000-00007D8B0000}"/>
    <cellStyle name="Normal 67 2 2 4 3 3 3" xfId="25681" xr:uid="{00000000-0005-0000-0000-00007E8B0000}"/>
    <cellStyle name="Normal 67 2 2 4 3 4" xfId="35901" xr:uid="{00000000-0005-0000-0000-00007F8B0000}"/>
    <cellStyle name="Normal 67 2 2 4 3 5" xfId="20668" xr:uid="{00000000-0005-0000-0000-0000808B0000}"/>
    <cellStyle name="Normal 67 2 2 4 4" xfId="12258" xr:uid="{00000000-0005-0000-0000-0000818B0000}"/>
    <cellStyle name="Normal 67 2 2 4 4 2" xfId="42589" xr:uid="{00000000-0005-0000-0000-0000828B0000}"/>
    <cellStyle name="Normal 67 2 2 4 4 3" xfId="27356" xr:uid="{00000000-0005-0000-0000-0000838B0000}"/>
    <cellStyle name="Normal 67 2 2 4 5" xfId="7237" xr:uid="{00000000-0005-0000-0000-0000848B0000}"/>
    <cellStyle name="Normal 67 2 2 4 5 2" xfId="37572" xr:uid="{00000000-0005-0000-0000-0000858B0000}"/>
    <cellStyle name="Normal 67 2 2 4 5 3" xfId="22339" xr:uid="{00000000-0005-0000-0000-0000868B0000}"/>
    <cellStyle name="Normal 67 2 2 4 6" xfId="32560" xr:uid="{00000000-0005-0000-0000-0000878B0000}"/>
    <cellStyle name="Normal 67 2 2 4 7" xfId="17326" xr:uid="{00000000-0005-0000-0000-0000888B0000}"/>
    <cellStyle name="Normal 67 2 2 5" xfId="3019" xr:uid="{00000000-0005-0000-0000-0000898B0000}"/>
    <cellStyle name="Normal 67 2 2 5 2" xfId="13093" xr:uid="{00000000-0005-0000-0000-00008A8B0000}"/>
    <cellStyle name="Normal 67 2 2 5 2 2" xfId="43424" xr:uid="{00000000-0005-0000-0000-00008B8B0000}"/>
    <cellStyle name="Normal 67 2 2 5 2 3" xfId="28191" xr:uid="{00000000-0005-0000-0000-00008C8B0000}"/>
    <cellStyle name="Normal 67 2 2 5 3" xfId="8073" xr:uid="{00000000-0005-0000-0000-00008D8B0000}"/>
    <cellStyle name="Normal 67 2 2 5 3 2" xfId="38407" xr:uid="{00000000-0005-0000-0000-00008E8B0000}"/>
    <cellStyle name="Normal 67 2 2 5 3 3" xfId="23174" xr:uid="{00000000-0005-0000-0000-00008F8B0000}"/>
    <cellStyle name="Normal 67 2 2 5 4" xfId="33394" xr:uid="{00000000-0005-0000-0000-0000908B0000}"/>
    <cellStyle name="Normal 67 2 2 5 5" xfId="18161" xr:uid="{00000000-0005-0000-0000-0000918B0000}"/>
    <cellStyle name="Normal 67 2 2 6" xfId="4712" xr:uid="{00000000-0005-0000-0000-0000928B0000}"/>
    <cellStyle name="Normal 67 2 2 6 2" xfId="14764" xr:uid="{00000000-0005-0000-0000-0000938B0000}"/>
    <cellStyle name="Normal 67 2 2 6 2 2" xfId="45095" xr:uid="{00000000-0005-0000-0000-0000948B0000}"/>
    <cellStyle name="Normal 67 2 2 6 2 3" xfId="29862" xr:uid="{00000000-0005-0000-0000-0000958B0000}"/>
    <cellStyle name="Normal 67 2 2 6 3" xfId="9744" xr:uid="{00000000-0005-0000-0000-0000968B0000}"/>
    <cellStyle name="Normal 67 2 2 6 3 2" xfId="40078" xr:uid="{00000000-0005-0000-0000-0000978B0000}"/>
    <cellStyle name="Normal 67 2 2 6 3 3" xfId="24845" xr:uid="{00000000-0005-0000-0000-0000988B0000}"/>
    <cellStyle name="Normal 67 2 2 6 4" xfId="35065" xr:uid="{00000000-0005-0000-0000-0000998B0000}"/>
    <cellStyle name="Normal 67 2 2 6 5" xfId="19832" xr:uid="{00000000-0005-0000-0000-00009A8B0000}"/>
    <cellStyle name="Normal 67 2 2 7" xfId="11422" xr:uid="{00000000-0005-0000-0000-00009B8B0000}"/>
    <cellStyle name="Normal 67 2 2 7 2" xfId="41753" xr:uid="{00000000-0005-0000-0000-00009C8B0000}"/>
    <cellStyle name="Normal 67 2 2 7 3" xfId="26520" xr:uid="{00000000-0005-0000-0000-00009D8B0000}"/>
    <cellStyle name="Normal 67 2 2 8" xfId="6401" xr:uid="{00000000-0005-0000-0000-00009E8B0000}"/>
    <cellStyle name="Normal 67 2 2 8 2" xfId="36736" xr:uid="{00000000-0005-0000-0000-00009F8B0000}"/>
    <cellStyle name="Normal 67 2 2 8 3" xfId="21503" xr:uid="{00000000-0005-0000-0000-0000A08B0000}"/>
    <cellStyle name="Normal 67 2 2 9" xfId="31724" xr:uid="{00000000-0005-0000-0000-0000A18B0000}"/>
    <cellStyle name="Normal 67 2 3" xfId="1428" xr:uid="{00000000-0005-0000-0000-0000A28B0000}"/>
    <cellStyle name="Normal 67 2 3 2" xfId="1849" xr:uid="{00000000-0005-0000-0000-0000A38B0000}"/>
    <cellStyle name="Normal 67 2 3 2 2" xfId="2688" xr:uid="{00000000-0005-0000-0000-0000A48B0000}"/>
    <cellStyle name="Normal 67 2 3 2 2 2" xfId="4378" xr:uid="{00000000-0005-0000-0000-0000A58B0000}"/>
    <cellStyle name="Normal 67 2 3 2 2 2 2" xfId="14451" xr:uid="{00000000-0005-0000-0000-0000A68B0000}"/>
    <cellStyle name="Normal 67 2 3 2 2 2 2 2" xfId="44782" xr:uid="{00000000-0005-0000-0000-0000A78B0000}"/>
    <cellStyle name="Normal 67 2 3 2 2 2 2 3" xfId="29549" xr:uid="{00000000-0005-0000-0000-0000A88B0000}"/>
    <cellStyle name="Normal 67 2 3 2 2 2 3" xfId="9431" xr:uid="{00000000-0005-0000-0000-0000A98B0000}"/>
    <cellStyle name="Normal 67 2 3 2 2 2 3 2" xfId="39765" xr:uid="{00000000-0005-0000-0000-0000AA8B0000}"/>
    <cellStyle name="Normal 67 2 3 2 2 2 3 3" xfId="24532" xr:uid="{00000000-0005-0000-0000-0000AB8B0000}"/>
    <cellStyle name="Normal 67 2 3 2 2 2 4" xfId="34752" xr:uid="{00000000-0005-0000-0000-0000AC8B0000}"/>
    <cellStyle name="Normal 67 2 3 2 2 2 5" xfId="19519" xr:uid="{00000000-0005-0000-0000-0000AD8B0000}"/>
    <cellStyle name="Normal 67 2 3 2 2 3" xfId="6070" xr:uid="{00000000-0005-0000-0000-0000AE8B0000}"/>
    <cellStyle name="Normal 67 2 3 2 2 3 2" xfId="16122" xr:uid="{00000000-0005-0000-0000-0000AF8B0000}"/>
    <cellStyle name="Normal 67 2 3 2 2 3 2 2" xfId="46453" xr:uid="{00000000-0005-0000-0000-0000B08B0000}"/>
    <cellStyle name="Normal 67 2 3 2 2 3 2 3" xfId="31220" xr:uid="{00000000-0005-0000-0000-0000B18B0000}"/>
    <cellStyle name="Normal 67 2 3 2 2 3 3" xfId="11102" xr:uid="{00000000-0005-0000-0000-0000B28B0000}"/>
    <cellStyle name="Normal 67 2 3 2 2 3 3 2" xfId="41436" xr:uid="{00000000-0005-0000-0000-0000B38B0000}"/>
    <cellStyle name="Normal 67 2 3 2 2 3 3 3" xfId="26203" xr:uid="{00000000-0005-0000-0000-0000B48B0000}"/>
    <cellStyle name="Normal 67 2 3 2 2 3 4" xfId="36423" xr:uid="{00000000-0005-0000-0000-0000B58B0000}"/>
    <cellStyle name="Normal 67 2 3 2 2 3 5" xfId="21190" xr:uid="{00000000-0005-0000-0000-0000B68B0000}"/>
    <cellStyle name="Normal 67 2 3 2 2 4" xfId="12780" xr:uid="{00000000-0005-0000-0000-0000B78B0000}"/>
    <cellStyle name="Normal 67 2 3 2 2 4 2" xfId="43111" xr:uid="{00000000-0005-0000-0000-0000B88B0000}"/>
    <cellStyle name="Normal 67 2 3 2 2 4 3" xfId="27878" xr:uid="{00000000-0005-0000-0000-0000B98B0000}"/>
    <cellStyle name="Normal 67 2 3 2 2 5" xfId="7759" xr:uid="{00000000-0005-0000-0000-0000BA8B0000}"/>
    <cellStyle name="Normal 67 2 3 2 2 5 2" xfId="38094" xr:uid="{00000000-0005-0000-0000-0000BB8B0000}"/>
    <cellStyle name="Normal 67 2 3 2 2 5 3" xfId="22861" xr:uid="{00000000-0005-0000-0000-0000BC8B0000}"/>
    <cellStyle name="Normal 67 2 3 2 2 6" xfId="33082" xr:uid="{00000000-0005-0000-0000-0000BD8B0000}"/>
    <cellStyle name="Normal 67 2 3 2 2 7" xfId="17848" xr:uid="{00000000-0005-0000-0000-0000BE8B0000}"/>
    <cellStyle name="Normal 67 2 3 2 3" xfId="3541" xr:uid="{00000000-0005-0000-0000-0000BF8B0000}"/>
    <cellStyle name="Normal 67 2 3 2 3 2" xfId="13615" xr:uid="{00000000-0005-0000-0000-0000C08B0000}"/>
    <cellStyle name="Normal 67 2 3 2 3 2 2" xfId="43946" xr:uid="{00000000-0005-0000-0000-0000C18B0000}"/>
    <cellStyle name="Normal 67 2 3 2 3 2 3" xfId="28713" xr:uid="{00000000-0005-0000-0000-0000C28B0000}"/>
    <cellStyle name="Normal 67 2 3 2 3 3" xfId="8595" xr:uid="{00000000-0005-0000-0000-0000C38B0000}"/>
    <cellStyle name="Normal 67 2 3 2 3 3 2" xfId="38929" xr:uid="{00000000-0005-0000-0000-0000C48B0000}"/>
    <cellStyle name="Normal 67 2 3 2 3 3 3" xfId="23696" xr:uid="{00000000-0005-0000-0000-0000C58B0000}"/>
    <cellStyle name="Normal 67 2 3 2 3 4" xfId="33916" xr:uid="{00000000-0005-0000-0000-0000C68B0000}"/>
    <cellStyle name="Normal 67 2 3 2 3 5" xfId="18683" xr:uid="{00000000-0005-0000-0000-0000C78B0000}"/>
    <cellStyle name="Normal 67 2 3 2 4" xfId="5234" xr:uid="{00000000-0005-0000-0000-0000C88B0000}"/>
    <cellStyle name="Normal 67 2 3 2 4 2" xfId="15286" xr:uid="{00000000-0005-0000-0000-0000C98B0000}"/>
    <cellStyle name="Normal 67 2 3 2 4 2 2" xfId="45617" xr:uid="{00000000-0005-0000-0000-0000CA8B0000}"/>
    <cellStyle name="Normal 67 2 3 2 4 2 3" xfId="30384" xr:uid="{00000000-0005-0000-0000-0000CB8B0000}"/>
    <cellStyle name="Normal 67 2 3 2 4 3" xfId="10266" xr:uid="{00000000-0005-0000-0000-0000CC8B0000}"/>
    <cellStyle name="Normal 67 2 3 2 4 3 2" xfId="40600" xr:uid="{00000000-0005-0000-0000-0000CD8B0000}"/>
    <cellStyle name="Normal 67 2 3 2 4 3 3" xfId="25367" xr:uid="{00000000-0005-0000-0000-0000CE8B0000}"/>
    <cellStyle name="Normal 67 2 3 2 4 4" xfId="35587" xr:uid="{00000000-0005-0000-0000-0000CF8B0000}"/>
    <cellStyle name="Normal 67 2 3 2 4 5" xfId="20354" xr:uid="{00000000-0005-0000-0000-0000D08B0000}"/>
    <cellStyle name="Normal 67 2 3 2 5" xfId="11944" xr:uid="{00000000-0005-0000-0000-0000D18B0000}"/>
    <cellStyle name="Normal 67 2 3 2 5 2" xfId="42275" xr:uid="{00000000-0005-0000-0000-0000D28B0000}"/>
    <cellStyle name="Normal 67 2 3 2 5 3" xfId="27042" xr:uid="{00000000-0005-0000-0000-0000D38B0000}"/>
    <cellStyle name="Normal 67 2 3 2 6" xfId="6923" xr:uid="{00000000-0005-0000-0000-0000D48B0000}"/>
    <cellStyle name="Normal 67 2 3 2 6 2" xfId="37258" xr:uid="{00000000-0005-0000-0000-0000D58B0000}"/>
    <cellStyle name="Normal 67 2 3 2 6 3" xfId="22025" xr:uid="{00000000-0005-0000-0000-0000D68B0000}"/>
    <cellStyle name="Normal 67 2 3 2 7" xfId="32246" xr:uid="{00000000-0005-0000-0000-0000D78B0000}"/>
    <cellStyle name="Normal 67 2 3 2 8" xfId="17012" xr:uid="{00000000-0005-0000-0000-0000D88B0000}"/>
    <cellStyle name="Normal 67 2 3 3" xfId="2270" xr:uid="{00000000-0005-0000-0000-0000D98B0000}"/>
    <cellStyle name="Normal 67 2 3 3 2" xfId="3960" xr:uid="{00000000-0005-0000-0000-0000DA8B0000}"/>
    <cellStyle name="Normal 67 2 3 3 2 2" xfId="14033" xr:uid="{00000000-0005-0000-0000-0000DB8B0000}"/>
    <cellStyle name="Normal 67 2 3 3 2 2 2" xfId="44364" xr:uid="{00000000-0005-0000-0000-0000DC8B0000}"/>
    <cellStyle name="Normal 67 2 3 3 2 2 3" xfId="29131" xr:uid="{00000000-0005-0000-0000-0000DD8B0000}"/>
    <cellStyle name="Normal 67 2 3 3 2 3" xfId="9013" xr:uid="{00000000-0005-0000-0000-0000DE8B0000}"/>
    <cellStyle name="Normal 67 2 3 3 2 3 2" xfId="39347" xr:uid="{00000000-0005-0000-0000-0000DF8B0000}"/>
    <cellStyle name="Normal 67 2 3 3 2 3 3" xfId="24114" xr:uid="{00000000-0005-0000-0000-0000E08B0000}"/>
    <cellStyle name="Normal 67 2 3 3 2 4" xfId="34334" xr:uid="{00000000-0005-0000-0000-0000E18B0000}"/>
    <cellStyle name="Normal 67 2 3 3 2 5" xfId="19101" xr:uid="{00000000-0005-0000-0000-0000E28B0000}"/>
    <cellStyle name="Normal 67 2 3 3 3" xfId="5652" xr:uid="{00000000-0005-0000-0000-0000E38B0000}"/>
    <cellStyle name="Normal 67 2 3 3 3 2" xfId="15704" xr:uid="{00000000-0005-0000-0000-0000E48B0000}"/>
    <cellStyle name="Normal 67 2 3 3 3 2 2" xfId="46035" xr:uid="{00000000-0005-0000-0000-0000E58B0000}"/>
    <cellStyle name="Normal 67 2 3 3 3 2 3" xfId="30802" xr:uid="{00000000-0005-0000-0000-0000E68B0000}"/>
    <cellStyle name="Normal 67 2 3 3 3 3" xfId="10684" xr:uid="{00000000-0005-0000-0000-0000E78B0000}"/>
    <cellStyle name="Normal 67 2 3 3 3 3 2" xfId="41018" xr:uid="{00000000-0005-0000-0000-0000E88B0000}"/>
    <cellStyle name="Normal 67 2 3 3 3 3 3" xfId="25785" xr:uid="{00000000-0005-0000-0000-0000E98B0000}"/>
    <cellStyle name="Normal 67 2 3 3 3 4" xfId="36005" xr:uid="{00000000-0005-0000-0000-0000EA8B0000}"/>
    <cellStyle name="Normal 67 2 3 3 3 5" xfId="20772" xr:uid="{00000000-0005-0000-0000-0000EB8B0000}"/>
    <cellStyle name="Normal 67 2 3 3 4" xfId="12362" xr:uid="{00000000-0005-0000-0000-0000EC8B0000}"/>
    <cellStyle name="Normal 67 2 3 3 4 2" xfId="42693" xr:uid="{00000000-0005-0000-0000-0000ED8B0000}"/>
    <cellStyle name="Normal 67 2 3 3 4 3" xfId="27460" xr:uid="{00000000-0005-0000-0000-0000EE8B0000}"/>
    <cellStyle name="Normal 67 2 3 3 5" xfId="7341" xr:uid="{00000000-0005-0000-0000-0000EF8B0000}"/>
    <cellStyle name="Normal 67 2 3 3 5 2" xfId="37676" xr:uid="{00000000-0005-0000-0000-0000F08B0000}"/>
    <cellStyle name="Normal 67 2 3 3 5 3" xfId="22443" xr:uid="{00000000-0005-0000-0000-0000F18B0000}"/>
    <cellStyle name="Normal 67 2 3 3 6" xfId="32664" xr:uid="{00000000-0005-0000-0000-0000F28B0000}"/>
    <cellStyle name="Normal 67 2 3 3 7" xfId="17430" xr:uid="{00000000-0005-0000-0000-0000F38B0000}"/>
    <cellStyle name="Normal 67 2 3 4" xfId="3123" xr:uid="{00000000-0005-0000-0000-0000F48B0000}"/>
    <cellStyle name="Normal 67 2 3 4 2" xfId="13197" xr:uid="{00000000-0005-0000-0000-0000F58B0000}"/>
    <cellStyle name="Normal 67 2 3 4 2 2" xfId="43528" xr:uid="{00000000-0005-0000-0000-0000F68B0000}"/>
    <cellStyle name="Normal 67 2 3 4 2 3" xfId="28295" xr:uid="{00000000-0005-0000-0000-0000F78B0000}"/>
    <cellStyle name="Normal 67 2 3 4 3" xfId="8177" xr:uid="{00000000-0005-0000-0000-0000F88B0000}"/>
    <cellStyle name="Normal 67 2 3 4 3 2" xfId="38511" xr:uid="{00000000-0005-0000-0000-0000F98B0000}"/>
    <cellStyle name="Normal 67 2 3 4 3 3" xfId="23278" xr:uid="{00000000-0005-0000-0000-0000FA8B0000}"/>
    <cellStyle name="Normal 67 2 3 4 4" xfId="33498" xr:uid="{00000000-0005-0000-0000-0000FB8B0000}"/>
    <cellStyle name="Normal 67 2 3 4 5" xfId="18265" xr:uid="{00000000-0005-0000-0000-0000FC8B0000}"/>
    <cellStyle name="Normal 67 2 3 5" xfId="4816" xr:uid="{00000000-0005-0000-0000-0000FD8B0000}"/>
    <cellStyle name="Normal 67 2 3 5 2" xfId="14868" xr:uid="{00000000-0005-0000-0000-0000FE8B0000}"/>
    <cellStyle name="Normal 67 2 3 5 2 2" xfId="45199" xr:uid="{00000000-0005-0000-0000-0000FF8B0000}"/>
    <cellStyle name="Normal 67 2 3 5 2 3" xfId="29966" xr:uid="{00000000-0005-0000-0000-0000008C0000}"/>
    <cellStyle name="Normal 67 2 3 5 3" xfId="9848" xr:uid="{00000000-0005-0000-0000-0000018C0000}"/>
    <cellStyle name="Normal 67 2 3 5 3 2" xfId="40182" xr:uid="{00000000-0005-0000-0000-0000028C0000}"/>
    <cellStyle name="Normal 67 2 3 5 3 3" xfId="24949" xr:uid="{00000000-0005-0000-0000-0000038C0000}"/>
    <cellStyle name="Normal 67 2 3 5 4" xfId="35169" xr:uid="{00000000-0005-0000-0000-0000048C0000}"/>
    <cellStyle name="Normal 67 2 3 5 5" xfId="19936" xr:uid="{00000000-0005-0000-0000-0000058C0000}"/>
    <cellStyle name="Normal 67 2 3 6" xfId="11526" xr:uid="{00000000-0005-0000-0000-0000068C0000}"/>
    <cellStyle name="Normal 67 2 3 6 2" xfId="41857" xr:uid="{00000000-0005-0000-0000-0000078C0000}"/>
    <cellStyle name="Normal 67 2 3 6 3" xfId="26624" xr:uid="{00000000-0005-0000-0000-0000088C0000}"/>
    <cellStyle name="Normal 67 2 3 7" xfId="6505" xr:uid="{00000000-0005-0000-0000-0000098C0000}"/>
    <cellStyle name="Normal 67 2 3 7 2" xfId="36840" xr:uid="{00000000-0005-0000-0000-00000A8C0000}"/>
    <cellStyle name="Normal 67 2 3 7 3" xfId="21607" xr:uid="{00000000-0005-0000-0000-00000B8C0000}"/>
    <cellStyle name="Normal 67 2 3 8" xfId="31828" xr:uid="{00000000-0005-0000-0000-00000C8C0000}"/>
    <cellStyle name="Normal 67 2 3 9" xfId="16594" xr:uid="{00000000-0005-0000-0000-00000D8C0000}"/>
    <cellStyle name="Normal 67 2 4" xfId="1641" xr:uid="{00000000-0005-0000-0000-00000E8C0000}"/>
    <cellStyle name="Normal 67 2 4 2" xfId="2480" xr:uid="{00000000-0005-0000-0000-00000F8C0000}"/>
    <cellStyle name="Normal 67 2 4 2 2" xfId="4170" xr:uid="{00000000-0005-0000-0000-0000108C0000}"/>
    <cellStyle name="Normal 67 2 4 2 2 2" xfId="14243" xr:uid="{00000000-0005-0000-0000-0000118C0000}"/>
    <cellStyle name="Normal 67 2 4 2 2 2 2" xfId="44574" xr:uid="{00000000-0005-0000-0000-0000128C0000}"/>
    <cellStyle name="Normal 67 2 4 2 2 2 3" xfId="29341" xr:uid="{00000000-0005-0000-0000-0000138C0000}"/>
    <cellStyle name="Normal 67 2 4 2 2 3" xfId="9223" xr:uid="{00000000-0005-0000-0000-0000148C0000}"/>
    <cellStyle name="Normal 67 2 4 2 2 3 2" xfId="39557" xr:uid="{00000000-0005-0000-0000-0000158C0000}"/>
    <cellStyle name="Normal 67 2 4 2 2 3 3" xfId="24324" xr:uid="{00000000-0005-0000-0000-0000168C0000}"/>
    <cellStyle name="Normal 67 2 4 2 2 4" xfId="34544" xr:uid="{00000000-0005-0000-0000-0000178C0000}"/>
    <cellStyle name="Normal 67 2 4 2 2 5" xfId="19311" xr:uid="{00000000-0005-0000-0000-0000188C0000}"/>
    <cellStyle name="Normal 67 2 4 2 3" xfId="5862" xr:uid="{00000000-0005-0000-0000-0000198C0000}"/>
    <cellStyle name="Normal 67 2 4 2 3 2" xfId="15914" xr:uid="{00000000-0005-0000-0000-00001A8C0000}"/>
    <cellStyle name="Normal 67 2 4 2 3 2 2" xfId="46245" xr:uid="{00000000-0005-0000-0000-00001B8C0000}"/>
    <cellStyle name="Normal 67 2 4 2 3 2 3" xfId="31012" xr:uid="{00000000-0005-0000-0000-00001C8C0000}"/>
    <cellStyle name="Normal 67 2 4 2 3 3" xfId="10894" xr:uid="{00000000-0005-0000-0000-00001D8C0000}"/>
    <cellStyle name="Normal 67 2 4 2 3 3 2" xfId="41228" xr:uid="{00000000-0005-0000-0000-00001E8C0000}"/>
    <cellStyle name="Normal 67 2 4 2 3 3 3" xfId="25995" xr:uid="{00000000-0005-0000-0000-00001F8C0000}"/>
    <cellStyle name="Normal 67 2 4 2 3 4" xfId="36215" xr:uid="{00000000-0005-0000-0000-0000208C0000}"/>
    <cellStyle name="Normal 67 2 4 2 3 5" xfId="20982" xr:uid="{00000000-0005-0000-0000-0000218C0000}"/>
    <cellStyle name="Normal 67 2 4 2 4" xfId="12572" xr:uid="{00000000-0005-0000-0000-0000228C0000}"/>
    <cellStyle name="Normal 67 2 4 2 4 2" xfId="42903" xr:uid="{00000000-0005-0000-0000-0000238C0000}"/>
    <cellStyle name="Normal 67 2 4 2 4 3" xfId="27670" xr:uid="{00000000-0005-0000-0000-0000248C0000}"/>
    <cellStyle name="Normal 67 2 4 2 5" xfId="7551" xr:uid="{00000000-0005-0000-0000-0000258C0000}"/>
    <cellStyle name="Normal 67 2 4 2 5 2" xfId="37886" xr:uid="{00000000-0005-0000-0000-0000268C0000}"/>
    <cellStyle name="Normal 67 2 4 2 5 3" xfId="22653" xr:uid="{00000000-0005-0000-0000-0000278C0000}"/>
    <cellStyle name="Normal 67 2 4 2 6" xfId="32874" xr:uid="{00000000-0005-0000-0000-0000288C0000}"/>
    <cellStyle name="Normal 67 2 4 2 7" xfId="17640" xr:uid="{00000000-0005-0000-0000-0000298C0000}"/>
    <cellStyle name="Normal 67 2 4 3" xfId="3333" xr:uid="{00000000-0005-0000-0000-00002A8C0000}"/>
    <cellStyle name="Normal 67 2 4 3 2" xfId="13407" xr:uid="{00000000-0005-0000-0000-00002B8C0000}"/>
    <cellStyle name="Normal 67 2 4 3 2 2" xfId="43738" xr:uid="{00000000-0005-0000-0000-00002C8C0000}"/>
    <cellStyle name="Normal 67 2 4 3 2 3" xfId="28505" xr:uid="{00000000-0005-0000-0000-00002D8C0000}"/>
    <cellStyle name="Normal 67 2 4 3 3" xfId="8387" xr:uid="{00000000-0005-0000-0000-00002E8C0000}"/>
    <cellStyle name="Normal 67 2 4 3 3 2" xfId="38721" xr:uid="{00000000-0005-0000-0000-00002F8C0000}"/>
    <cellStyle name="Normal 67 2 4 3 3 3" xfId="23488" xr:uid="{00000000-0005-0000-0000-0000308C0000}"/>
    <cellStyle name="Normal 67 2 4 3 4" xfId="33708" xr:uid="{00000000-0005-0000-0000-0000318C0000}"/>
    <cellStyle name="Normal 67 2 4 3 5" xfId="18475" xr:uid="{00000000-0005-0000-0000-0000328C0000}"/>
    <cellStyle name="Normal 67 2 4 4" xfId="5026" xr:uid="{00000000-0005-0000-0000-0000338C0000}"/>
    <cellStyle name="Normal 67 2 4 4 2" xfId="15078" xr:uid="{00000000-0005-0000-0000-0000348C0000}"/>
    <cellStyle name="Normal 67 2 4 4 2 2" xfId="45409" xr:uid="{00000000-0005-0000-0000-0000358C0000}"/>
    <cellStyle name="Normal 67 2 4 4 2 3" xfId="30176" xr:uid="{00000000-0005-0000-0000-0000368C0000}"/>
    <cellStyle name="Normal 67 2 4 4 3" xfId="10058" xr:uid="{00000000-0005-0000-0000-0000378C0000}"/>
    <cellStyle name="Normal 67 2 4 4 3 2" xfId="40392" xr:uid="{00000000-0005-0000-0000-0000388C0000}"/>
    <cellStyle name="Normal 67 2 4 4 3 3" xfId="25159" xr:uid="{00000000-0005-0000-0000-0000398C0000}"/>
    <cellStyle name="Normal 67 2 4 4 4" xfId="35379" xr:uid="{00000000-0005-0000-0000-00003A8C0000}"/>
    <cellStyle name="Normal 67 2 4 4 5" xfId="20146" xr:uid="{00000000-0005-0000-0000-00003B8C0000}"/>
    <cellStyle name="Normal 67 2 4 5" xfId="11736" xr:uid="{00000000-0005-0000-0000-00003C8C0000}"/>
    <cellStyle name="Normal 67 2 4 5 2" xfId="42067" xr:uid="{00000000-0005-0000-0000-00003D8C0000}"/>
    <cellStyle name="Normal 67 2 4 5 3" xfId="26834" xr:uid="{00000000-0005-0000-0000-00003E8C0000}"/>
    <cellStyle name="Normal 67 2 4 6" xfId="6715" xr:uid="{00000000-0005-0000-0000-00003F8C0000}"/>
    <cellStyle name="Normal 67 2 4 6 2" xfId="37050" xr:uid="{00000000-0005-0000-0000-0000408C0000}"/>
    <cellStyle name="Normal 67 2 4 6 3" xfId="21817" xr:uid="{00000000-0005-0000-0000-0000418C0000}"/>
    <cellStyle name="Normal 67 2 4 7" xfId="32038" xr:uid="{00000000-0005-0000-0000-0000428C0000}"/>
    <cellStyle name="Normal 67 2 4 8" xfId="16804" xr:uid="{00000000-0005-0000-0000-0000438C0000}"/>
    <cellStyle name="Normal 67 2 5" xfId="2062" xr:uid="{00000000-0005-0000-0000-0000448C0000}"/>
    <cellStyle name="Normal 67 2 5 2" xfId="3752" xr:uid="{00000000-0005-0000-0000-0000458C0000}"/>
    <cellStyle name="Normal 67 2 5 2 2" xfId="13825" xr:uid="{00000000-0005-0000-0000-0000468C0000}"/>
    <cellStyle name="Normal 67 2 5 2 2 2" xfId="44156" xr:uid="{00000000-0005-0000-0000-0000478C0000}"/>
    <cellStyle name="Normal 67 2 5 2 2 3" xfId="28923" xr:uid="{00000000-0005-0000-0000-0000488C0000}"/>
    <cellStyle name="Normal 67 2 5 2 3" xfId="8805" xr:uid="{00000000-0005-0000-0000-0000498C0000}"/>
    <cellStyle name="Normal 67 2 5 2 3 2" xfId="39139" xr:uid="{00000000-0005-0000-0000-00004A8C0000}"/>
    <cellStyle name="Normal 67 2 5 2 3 3" xfId="23906" xr:uid="{00000000-0005-0000-0000-00004B8C0000}"/>
    <cellStyle name="Normal 67 2 5 2 4" xfId="34126" xr:uid="{00000000-0005-0000-0000-00004C8C0000}"/>
    <cellStyle name="Normal 67 2 5 2 5" xfId="18893" xr:uid="{00000000-0005-0000-0000-00004D8C0000}"/>
    <cellStyle name="Normal 67 2 5 3" xfId="5444" xr:uid="{00000000-0005-0000-0000-00004E8C0000}"/>
    <cellStyle name="Normal 67 2 5 3 2" xfId="15496" xr:uid="{00000000-0005-0000-0000-00004F8C0000}"/>
    <cellStyle name="Normal 67 2 5 3 2 2" xfId="45827" xr:uid="{00000000-0005-0000-0000-0000508C0000}"/>
    <cellStyle name="Normal 67 2 5 3 2 3" xfId="30594" xr:uid="{00000000-0005-0000-0000-0000518C0000}"/>
    <cellStyle name="Normal 67 2 5 3 3" xfId="10476" xr:uid="{00000000-0005-0000-0000-0000528C0000}"/>
    <cellStyle name="Normal 67 2 5 3 3 2" xfId="40810" xr:uid="{00000000-0005-0000-0000-0000538C0000}"/>
    <cellStyle name="Normal 67 2 5 3 3 3" xfId="25577" xr:uid="{00000000-0005-0000-0000-0000548C0000}"/>
    <cellStyle name="Normal 67 2 5 3 4" xfId="35797" xr:uid="{00000000-0005-0000-0000-0000558C0000}"/>
    <cellStyle name="Normal 67 2 5 3 5" xfId="20564" xr:uid="{00000000-0005-0000-0000-0000568C0000}"/>
    <cellStyle name="Normal 67 2 5 4" xfId="12154" xr:uid="{00000000-0005-0000-0000-0000578C0000}"/>
    <cellStyle name="Normal 67 2 5 4 2" xfId="42485" xr:uid="{00000000-0005-0000-0000-0000588C0000}"/>
    <cellStyle name="Normal 67 2 5 4 3" xfId="27252" xr:uid="{00000000-0005-0000-0000-0000598C0000}"/>
    <cellStyle name="Normal 67 2 5 5" xfId="7133" xr:uid="{00000000-0005-0000-0000-00005A8C0000}"/>
    <cellStyle name="Normal 67 2 5 5 2" xfId="37468" xr:uid="{00000000-0005-0000-0000-00005B8C0000}"/>
    <cellStyle name="Normal 67 2 5 5 3" xfId="22235" xr:uid="{00000000-0005-0000-0000-00005C8C0000}"/>
    <cellStyle name="Normal 67 2 5 6" xfId="32456" xr:uid="{00000000-0005-0000-0000-00005D8C0000}"/>
    <cellStyle name="Normal 67 2 5 7" xfId="17222" xr:uid="{00000000-0005-0000-0000-00005E8C0000}"/>
    <cellStyle name="Normal 67 2 6" xfId="2915" xr:uid="{00000000-0005-0000-0000-00005F8C0000}"/>
    <cellStyle name="Normal 67 2 6 2" xfId="12989" xr:uid="{00000000-0005-0000-0000-0000608C0000}"/>
    <cellStyle name="Normal 67 2 6 2 2" xfId="43320" xr:uid="{00000000-0005-0000-0000-0000618C0000}"/>
    <cellStyle name="Normal 67 2 6 2 3" xfId="28087" xr:uid="{00000000-0005-0000-0000-0000628C0000}"/>
    <cellStyle name="Normal 67 2 6 3" xfId="7969" xr:uid="{00000000-0005-0000-0000-0000638C0000}"/>
    <cellStyle name="Normal 67 2 6 3 2" xfId="38303" xr:uid="{00000000-0005-0000-0000-0000648C0000}"/>
    <cellStyle name="Normal 67 2 6 3 3" xfId="23070" xr:uid="{00000000-0005-0000-0000-0000658C0000}"/>
    <cellStyle name="Normal 67 2 6 4" xfId="33290" xr:uid="{00000000-0005-0000-0000-0000668C0000}"/>
    <cellStyle name="Normal 67 2 6 5" xfId="18057" xr:uid="{00000000-0005-0000-0000-0000678C0000}"/>
    <cellStyle name="Normal 67 2 7" xfId="4608" xr:uid="{00000000-0005-0000-0000-0000688C0000}"/>
    <cellStyle name="Normal 67 2 7 2" xfId="14660" xr:uid="{00000000-0005-0000-0000-0000698C0000}"/>
    <cellStyle name="Normal 67 2 7 2 2" xfId="44991" xr:uid="{00000000-0005-0000-0000-00006A8C0000}"/>
    <cellStyle name="Normal 67 2 7 2 3" xfId="29758" xr:uid="{00000000-0005-0000-0000-00006B8C0000}"/>
    <cellStyle name="Normal 67 2 7 3" xfId="9640" xr:uid="{00000000-0005-0000-0000-00006C8C0000}"/>
    <cellStyle name="Normal 67 2 7 3 2" xfId="39974" xr:uid="{00000000-0005-0000-0000-00006D8C0000}"/>
    <cellStyle name="Normal 67 2 7 3 3" xfId="24741" xr:uid="{00000000-0005-0000-0000-00006E8C0000}"/>
    <cellStyle name="Normal 67 2 7 4" xfId="34961" xr:uid="{00000000-0005-0000-0000-00006F8C0000}"/>
    <cellStyle name="Normal 67 2 7 5" xfId="19728" xr:uid="{00000000-0005-0000-0000-0000708C0000}"/>
    <cellStyle name="Normal 67 2 8" xfId="11318" xr:uid="{00000000-0005-0000-0000-0000718C0000}"/>
    <cellStyle name="Normal 67 2 8 2" xfId="41649" xr:uid="{00000000-0005-0000-0000-0000728C0000}"/>
    <cellStyle name="Normal 67 2 8 3" xfId="26416" xr:uid="{00000000-0005-0000-0000-0000738C0000}"/>
    <cellStyle name="Normal 67 2 9" xfId="6297" xr:uid="{00000000-0005-0000-0000-0000748C0000}"/>
    <cellStyle name="Normal 67 2 9 2" xfId="36632" xr:uid="{00000000-0005-0000-0000-0000758C0000}"/>
    <cellStyle name="Normal 67 2 9 3" xfId="21399" xr:uid="{00000000-0005-0000-0000-0000768C0000}"/>
    <cellStyle name="Normal 67 3" xfId="1261" xr:uid="{00000000-0005-0000-0000-0000778C0000}"/>
    <cellStyle name="Normal 67 3 10" xfId="16438" xr:uid="{00000000-0005-0000-0000-0000788C0000}"/>
    <cellStyle name="Normal 67 3 2" xfId="1480" xr:uid="{00000000-0005-0000-0000-0000798C0000}"/>
    <cellStyle name="Normal 67 3 2 2" xfId="1901" xr:uid="{00000000-0005-0000-0000-00007A8C0000}"/>
    <cellStyle name="Normal 67 3 2 2 2" xfId="2740" xr:uid="{00000000-0005-0000-0000-00007B8C0000}"/>
    <cellStyle name="Normal 67 3 2 2 2 2" xfId="4430" xr:uid="{00000000-0005-0000-0000-00007C8C0000}"/>
    <cellStyle name="Normal 67 3 2 2 2 2 2" xfId="14503" xr:uid="{00000000-0005-0000-0000-00007D8C0000}"/>
    <cellStyle name="Normal 67 3 2 2 2 2 2 2" xfId="44834" xr:uid="{00000000-0005-0000-0000-00007E8C0000}"/>
    <cellStyle name="Normal 67 3 2 2 2 2 2 3" xfId="29601" xr:uid="{00000000-0005-0000-0000-00007F8C0000}"/>
    <cellStyle name="Normal 67 3 2 2 2 2 3" xfId="9483" xr:uid="{00000000-0005-0000-0000-0000808C0000}"/>
    <cellStyle name="Normal 67 3 2 2 2 2 3 2" xfId="39817" xr:uid="{00000000-0005-0000-0000-0000818C0000}"/>
    <cellStyle name="Normal 67 3 2 2 2 2 3 3" xfId="24584" xr:uid="{00000000-0005-0000-0000-0000828C0000}"/>
    <cellStyle name="Normal 67 3 2 2 2 2 4" xfId="34804" xr:uid="{00000000-0005-0000-0000-0000838C0000}"/>
    <cellStyle name="Normal 67 3 2 2 2 2 5" xfId="19571" xr:uid="{00000000-0005-0000-0000-0000848C0000}"/>
    <cellStyle name="Normal 67 3 2 2 2 3" xfId="6122" xr:uid="{00000000-0005-0000-0000-0000858C0000}"/>
    <cellStyle name="Normal 67 3 2 2 2 3 2" xfId="16174" xr:uid="{00000000-0005-0000-0000-0000868C0000}"/>
    <cellStyle name="Normal 67 3 2 2 2 3 2 2" xfId="46505" xr:uid="{00000000-0005-0000-0000-0000878C0000}"/>
    <cellStyle name="Normal 67 3 2 2 2 3 2 3" xfId="31272" xr:uid="{00000000-0005-0000-0000-0000888C0000}"/>
    <cellStyle name="Normal 67 3 2 2 2 3 3" xfId="11154" xr:uid="{00000000-0005-0000-0000-0000898C0000}"/>
    <cellStyle name="Normal 67 3 2 2 2 3 3 2" xfId="41488" xr:uid="{00000000-0005-0000-0000-00008A8C0000}"/>
    <cellStyle name="Normal 67 3 2 2 2 3 3 3" xfId="26255" xr:uid="{00000000-0005-0000-0000-00008B8C0000}"/>
    <cellStyle name="Normal 67 3 2 2 2 3 4" xfId="36475" xr:uid="{00000000-0005-0000-0000-00008C8C0000}"/>
    <cellStyle name="Normal 67 3 2 2 2 3 5" xfId="21242" xr:uid="{00000000-0005-0000-0000-00008D8C0000}"/>
    <cellStyle name="Normal 67 3 2 2 2 4" xfId="12832" xr:uid="{00000000-0005-0000-0000-00008E8C0000}"/>
    <cellStyle name="Normal 67 3 2 2 2 4 2" xfId="43163" xr:uid="{00000000-0005-0000-0000-00008F8C0000}"/>
    <cellStyle name="Normal 67 3 2 2 2 4 3" xfId="27930" xr:uid="{00000000-0005-0000-0000-0000908C0000}"/>
    <cellStyle name="Normal 67 3 2 2 2 5" xfId="7811" xr:uid="{00000000-0005-0000-0000-0000918C0000}"/>
    <cellStyle name="Normal 67 3 2 2 2 5 2" xfId="38146" xr:uid="{00000000-0005-0000-0000-0000928C0000}"/>
    <cellStyle name="Normal 67 3 2 2 2 5 3" xfId="22913" xr:uid="{00000000-0005-0000-0000-0000938C0000}"/>
    <cellStyle name="Normal 67 3 2 2 2 6" xfId="33134" xr:uid="{00000000-0005-0000-0000-0000948C0000}"/>
    <cellStyle name="Normal 67 3 2 2 2 7" xfId="17900" xr:uid="{00000000-0005-0000-0000-0000958C0000}"/>
    <cellStyle name="Normal 67 3 2 2 3" xfId="3593" xr:uid="{00000000-0005-0000-0000-0000968C0000}"/>
    <cellStyle name="Normal 67 3 2 2 3 2" xfId="13667" xr:uid="{00000000-0005-0000-0000-0000978C0000}"/>
    <cellStyle name="Normal 67 3 2 2 3 2 2" xfId="43998" xr:uid="{00000000-0005-0000-0000-0000988C0000}"/>
    <cellStyle name="Normal 67 3 2 2 3 2 3" xfId="28765" xr:uid="{00000000-0005-0000-0000-0000998C0000}"/>
    <cellStyle name="Normal 67 3 2 2 3 3" xfId="8647" xr:uid="{00000000-0005-0000-0000-00009A8C0000}"/>
    <cellStyle name="Normal 67 3 2 2 3 3 2" xfId="38981" xr:uid="{00000000-0005-0000-0000-00009B8C0000}"/>
    <cellStyle name="Normal 67 3 2 2 3 3 3" xfId="23748" xr:uid="{00000000-0005-0000-0000-00009C8C0000}"/>
    <cellStyle name="Normal 67 3 2 2 3 4" xfId="33968" xr:uid="{00000000-0005-0000-0000-00009D8C0000}"/>
    <cellStyle name="Normal 67 3 2 2 3 5" xfId="18735" xr:uid="{00000000-0005-0000-0000-00009E8C0000}"/>
    <cellStyle name="Normal 67 3 2 2 4" xfId="5286" xr:uid="{00000000-0005-0000-0000-00009F8C0000}"/>
    <cellStyle name="Normal 67 3 2 2 4 2" xfId="15338" xr:uid="{00000000-0005-0000-0000-0000A08C0000}"/>
    <cellStyle name="Normal 67 3 2 2 4 2 2" xfId="45669" xr:uid="{00000000-0005-0000-0000-0000A18C0000}"/>
    <cellStyle name="Normal 67 3 2 2 4 2 3" xfId="30436" xr:uid="{00000000-0005-0000-0000-0000A28C0000}"/>
    <cellStyle name="Normal 67 3 2 2 4 3" xfId="10318" xr:uid="{00000000-0005-0000-0000-0000A38C0000}"/>
    <cellStyle name="Normal 67 3 2 2 4 3 2" xfId="40652" xr:uid="{00000000-0005-0000-0000-0000A48C0000}"/>
    <cellStyle name="Normal 67 3 2 2 4 3 3" xfId="25419" xr:uid="{00000000-0005-0000-0000-0000A58C0000}"/>
    <cellStyle name="Normal 67 3 2 2 4 4" xfId="35639" xr:uid="{00000000-0005-0000-0000-0000A68C0000}"/>
    <cellStyle name="Normal 67 3 2 2 4 5" xfId="20406" xr:uid="{00000000-0005-0000-0000-0000A78C0000}"/>
    <cellStyle name="Normal 67 3 2 2 5" xfId="11996" xr:uid="{00000000-0005-0000-0000-0000A88C0000}"/>
    <cellStyle name="Normal 67 3 2 2 5 2" xfId="42327" xr:uid="{00000000-0005-0000-0000-0000A98C0000}"/>
    <cellStyle name="Normal 67 3 2 2 5 3" xfId="27094" xr:uid="{00000000-0005-0000-0000-0000AA8C0000}"/>
    <cellStyle name="Normal 67 3 2 2 6" xfId="6975" xr:uid="{00000000-0005-0000-0000-0000AB8C0000}"/>
    <cellStyle name="Normal 67 3 2 2 6 2" xfId="37310" xr:uid="{00000000-0005-0000-0000-0000AC8C0000}"/>
    <cellStyle name="Normal 67 3 2 2 6 3" xfId="22077" xr:uid="{00000000-0005-0000-0000-0000AD8C0000}"/>
    <cellStyle name="Normal 67 3 2 2 7" xfId="32298" xr:uid="{00000000-0005-0000-0000-0000AE8C0000}"/>
    <cellStyle name="Normal 67 3 2 2 8" xfId="17064" xr:uid="{00000000-0005-0000-0000-0000AF8C0000}"/>
    <cellStyle name="Normal 67 3 2 3" xfId="2322" xr:uid="{00000000-0005-0000-0000-0000B08C0000}"/>
    <cellStyle name="Normal 67 3 2 3 2" xfId="4012" xr:uid="{00000000-0005-0000-0000-0000B18C0000}"/>
    <cellStyle name="Normal 67 3 2 3 2 2" xfId="14085" xr:uid="{00000000-0005-0000-0000-0000B28C0000}"/>
    <cellStyle name="Normal 67 3 2 3 2 2 2" xfId="44416" xr:uid="{00000000-0005-0000-0000-0000B38C0000}"/>
    <cellStyle name="Normal 67 3 2 3 2 2 3" xfId="29183" xr:uid="{00000000-0005-0000-0000-0000B48C0000}"/>
    <cellStyle name="Normal 67 3 2 3 2 3" xfId="9065" xr:uid="{00000000-0005-0000-0000-0000B58C0000}"/>
    <cellStyle name="Normal 67 3 2 3 2 3 2" xfId="39399" xr:uid="{00000000-0005-0000-0000-0000B68C0000}"/>
    <cellStyle name="Normal 67 3 2 3 2 3 3" xfId="24166" xr:uid="{00000000-0005-0000-0000-0000B78C0000}"/>
    <cellStyle name="Normal 67 3 2 3 2 4" xfId="34386" xr:uid="{00000000-0005-0000-0000-0000B88C0000}"/>
    <cellStyle name="Normal 67 3 2 3 2 5" xfId="19153" xr:uid="{00000000-0005-0000-0000-0000B98C0000}"/>
    <cellStyle name="Normal 67 3 2 3 3" xfId="5704" xr:uid="{00000000-0005-0000-0000-0000BA8C0000}"/>
    <cellStyle name="Normal 67 3 2 3 3 2" xfId="15756" xr:uid="{00000000-0005-0000-0000-0000BB8C0000}"/>
    <cellStyle name="Normal 67 3 2 3 3 2 2" xfId="46087" xr:uid="{00000000-0005-0000-0000-0000BC8C0000}"/>
    <cellStyle name="Normal 67 3 2 3 3 2 3" xfId="30854" xr:uid="{00000000-0005-0000-0000-0000BD8C0000}"/>
    <cellStyle name="Normal 67 3 2 3 3 3" xfId="10736" xr:uid="{00000000-0005-0000-0000-0000BE8C0000}"/>
    <cellStyle name="Normal 67 3 2 3 3 3 2" xfId="41070" xr:uid="{00000000-0005-0000-0000-0000BF8C0000}"/>
    <cellStyle name="Normal 67 3 2 3 3 3 3" xfId="25837" xr:uid="{00000000-0005-0000-0000-0000C08C0000}"/>
    <cellStyle name="Normal 67 3 2 3 3 4" xfId="36057" xr:uid="{00000000-0005-0000-0000-0000C18C0000}"/>
    <cellStyle name="Normal 67 3 2 3 3 5" xfId="20824" xr:uid="{00000000-0005-0000-0000-0000C28C0000}"/>
    <cellStyle name="Normal 67 3 2 3 4" xfId="12414" xr:uid="{00000000-0005-0000-0000-0000C38C0000}"/>
    <cellStyle name="Normal 67 3 2 3 4 2" xfId="42745" xr:uid="{00000000-0005-0000-0000-0000C48C0000}"/>
    <cellStyle name="Normal 67 3 2 3 4 3" xfId="27512" xr:uid="{00000000-0005-0000-0000-0000C58C0000}"/>
    <cellStyle name="Normal 67 3 2 3 5" xfId="7393" xr:uid="{00000000-0005-0000-0000-0000C68C0000}"/>
    <cellStyle name="Normal 67 3 2 3 5 2" xfId="37728" xr:uid="{00000000-0005-0000-0000-0000C78C0000}"/>
    <cellStyle name="Normal 67 3 2 3 5 3" xfId="22495" xr:uid="{00000000-0005-0000-0000-0000C88C0000}"/>
    <cellStyle name="Normal 67 3 2 3 6" xfId="32716" xr:uid="{00000000-0005-0000-0000-0000C98C0000}"/>
    <cellStyle name="Normal 67 3 2 3 7" xfId="17482" xr:uid="{00000000-0005-0000-0000-0000CA8C0000}"/>
    <cellStyle name="Normal 67 3 2 4" xfId="3175" xr:uid="{00000000-0005-0000-0000-0000CB8C0000}"/>
    <cellStyle name="Normal 67 3 2 4 2" xfId="13249" xr:uid="{00000000-0005-0000-0000-0000CC8C0000}"/>
    <cellStyle name="Normal 67 3 2 4 2 2" xfId="43580" xr:uid="{00000000-0005-0000-0000-0000CD8C0000}"/>
    <cellStyle name="Normal 67 3 2 4 2 3" xfId="28347" xr:uid="{00000000-0005-0000-0000-0000CE8C0000}"/>
    <cellStyle name="Normal 67 3 2 4 3" xfId="8229" xr:uid="{00000000-0005-0000-0000-0000CF8C0000}"/>
    <cellStyle name="Normal 67 3 2 4 3 2" xfId="38563" xr:uid="{00000000-0005-0000-0000-0000D08C0000}"/>
    <cellStyle name="Normal 67 3 2 4 3 3" xfId="23330" xr:uid="{00000000-0005-0000-0000-0000D18C0000}"/>
    <cellStyle name="Normal 67 3 2 4 4" xfId="33550" xr:uid="{00000000-0005-0000-0000-0000D28C0000}"/>
    <cellStyle name="Normal 67 3 2 4 5" xfId="18317" xr:uid="{00000000-0005-0000-0000-0000D38C0000}"/>
    <cellStyle name="Normal 67 3 2 5" xfId="4868" xr:uid="{00000000-0005-0000-0000-0000D48C0000}"/>
    <cellStyle name="Normal 67 3 2 5 2" xfId="14920" xr:uid="{00000000-0005-0000-0000-0000D58C0000}"/>
    <cellStyle name="Normal 67 3 2 5 2 2" xfId="45251" xr:uid="{00000000-0005-0000-0000-0000D68C0000}"/>
    <cellStyle name="Normal 67 3 2 5 2 3" xfId="30018" xr:uid="{00000000-0005-0000-0000-0000D78C0000}"/>
    <cellStyle name="Normal 67 3 2 5 3" xfId="9900" xr:uid="{00000000-0005-0000-0000-0000D88C0000}"/>
    <cellStyle name="Normal 67 3 2 5 3 2" xfId="40234" xr:uid="{00000000-0005-0000-0000-0000D98C0000}"/>
    <cellStyle name="Normal 67 3 2 5 3 3" xfId="25001" xr:uid="{00000000-0005-0000-0000-0000DA8C0000}"/>
    <cellStyle name="Normal 67 3 2 5 4" xfId="35221" xr:uid="{00000000-0005-0000-0000-0000DB8C0000}"/>
    <cellStyle name="Normal 67 3 2 5 5" xfId="19988" xr:uid="{00000000-0005-0000-0000-0000DC8C0000}"/>
    <cellStyle name="Normal 67 3 2 6" xfId="11578" xr:uid="{00000000-0005-0000-0000-0000DD8C0000}"/>
    <cellStyle name="Normal 67 3 2 6 2" xfId="41909" xr:uid="{00000000-0005-0000-0000-0000DE8C0000}"/>
    <cellStyle name="Normal 67 3 2 6 3" xfId="26676" xr:uid="{00000000-0005-0000-0000-0000DF8C0000}"/>
    <cellStyle name="Normal 67 3 2 7" xfId="6557" xr:uid="{00000000-0005-0000-0000-0000E08C0000}"/>
    <cellStyle name="Normal 67 3 2 7 2" xfId="36892" xr:uid="{00000000-0005-0000-0000-0000E18C0000}"/>
    <cellStyle name="Normal 67 3 2 7 3" xfId="21659" xr:uid="{00000000-0005-0000-0000-0000E28C0000}"/>
    <cellStyle name="Normal 67 3 2 8" xfId="31880" xr:uid="{00000000-0005-0000-0000-0000E38C0000}"/>
    <cellStyle name="Normal 67 3 2 9" xfId="16646" xr:uid="{00000000-0005-0000-0000-0000E48C0000}"/>
    <cellStyle name="Normal 67 3 3" xfId="1693" xr:uid="{00000000-0005-0000-0000-0000E58C0000}"/>
    <cellStyle name="Normal 67 3 3 2" xfId="2532" xr:uid="{00000000-0005-0000-0000-0000E68C0000}"/>
    <cellStyle name="Normal 67 3 3 2 2" xfId="4222" xr:uid="{00000000-0005-0000-0000-0000E78C0000}"/>
    <cellStyle name="Normal 67 3 3 2 2 2" xfId="14295" xr:uid="{00000000-0005-0000-0000-0000E88C0000}"/>
    <cellStyle name="Normal 67 3 3 2 2 2 2" xfId="44626" xr:uid="{00000000-0005-0000-0000-0000E98C0000}"/>
    <cellStyle name="Normal 67 3 3 2 2 2 3" xfId="29393" xr:uid="{00000000-0005-0000-0000-0000EA8C0000}"/>
    <cellStyle name="Normal 67 3 3 2 2 3" xfId="9275" xr:uid="{00000000-0005-0000-0000-0000EB8C0000}"/>
    <cellStyle name="Normal 67 3 3 2 2 3 2" xfId="39609" xr:uid="{00000000-0005-0000-0000-0000EC8C0000}"/>
    <cellStyle name="Normal 67 3 3 2 2 3 3" xfId="24376" xr:uid="{00000000-0005-0000-0000-0000ED8C0000}"/>
    <cellStyle name="Normal 67 3 3 2 2 4" xfId="34596" xr:uid="{00000000-0005-0000-0000-0000EE8C0000}"/>
    <cellStyle name="Normal 67 3 3 2 2 5" xfId="19363" xr:uid="{00000000-0005-0000-0000-0000EF8C0000}"/>
    <cellStyle name="Normal 67 3 3 2 3" xfId="5914" xr:uid="{00000000-0005-0000-0000-0000F08C0000}"/>
    <cellStyle name="Normal 67 3 3 2 3 2" xfId="15966" xr:uid="{00000000-0005-0000-0000-0000F18C0000}"/>
    <cellStyle name="Normal 67 3 3 2 3 2 2" xfId="46297" xr:uid="{00000000-0005-0000-0000-0000F28C0000}"/>
    <cellStyle name="Normal 67 3 3 2 3 2 3" xfId="31064" xr:uid="{00000000-0005-0000-0000-0000F38C0000}"/>
    <cellStyle name="Normal 67 3 3 2 3 3" xfId="10946" xr:uid="{00000000-0005-0000-0000-0000F48C0000}"/>
    <cellStyle name="Normal 67 3 3 2 3 3 2" xfId="41280" xr:uid="{00000000-0005-0000-0000-0000F58C0000}"/>
    <cellStyle name="Normal 67 3 3 2 3 3 3" xfId="26047" xr:uid="{00000000-0005-0000-0000-0000F68C0000}"/>
    <cellStyle name="Normal 67 3 3 2 3 4" xfId="36267" xr:uid="{00000000-0005-0000-0000-0000F78C0000}"/>
    <cellStyle name="Normal 67 3 3 2 3 5" xfId="21034" xr:uid="{00000000-0005-0000-0000-0000F88C0000}"/>
    <cellStyle name="Normal 67 3 3 2 4" xfId="12624" xr:uid="{00000000-0005-0000-0000-0000F98C0000}"/>
    <cellStyle name="Normal 67 3 3 2 4 2" xfId="42955" xr:uid="{00000000-0005-0000-0000-0000FA8C0000}"/>
    <cellStyle name="Normal 67 3 3 2 4 3" xfId="27722" xr:uid="{00000000-0005-0000-0000-0000FB8C0000}"/>
    <cellStyle name="Normal 67 3 3 2 5" xfId="7603" xr:uid="{00000000-0005-0000-0000-0000FC8C0000}"/>
    <cellStyle name="Normal 67 3 3 2 5 2" xfId="37938" xr:uid="{00000000-0005-0000-0000-0000FD8C0000}"/>
    <cellStyle name="Normal 67 3 3 2 5 3" xfId="22705" xr:uid="{00000000-0005-0000-0000-0000FE8C0000}"/>
    <cellStyle name="Normal 67 3 3 2 6" xfId="32926" xr:uid="{00000000-0005-0000-0000-0000FF8C0000}"/>
    <cellStyle name="Normal 67 3 3 2 7" xfId="17692" xr:uid="{00000000-0005-0000-0000-0000008D0000}"/>
    <cellStyle name="Normal 67 3 3 3" xfId="3385" xr:uid="{00000000-0005-0000-0000-0000018D0000}"/>
    <cellStyle name="Normal 67 3 3 3 2" xfId="13459" xr:uid="{00000000-0005-0000-0000-0000028D0000}"/>
    <cellStyle name="Normal 67 3 3 3 2 2" xfId="43790" xr:uid="{00000000-0005-0000-0000-0000038D0000}"/>
    <cellStyle name="Normal 67 3 3 3 2 3" xfId="28557" xr:uid="{00000000-0005-0000-0000-0000048D0000}"/>
    <cellStyle name="Normal 67 3 3 3 3" xfId="8439" xr:uid="{00000000-0005-0000-0000-0000058D0000}"/>
    <cellStyle name="Normal 67 3 3 3 3 2" xfId="38773" xr:uid="{00000000-0005-0000-0000-0000068D0000}"/>
    <cellStyle name="Normal 67 3 3 3 3 3" xfId="23540" xr:uid="{00000000-0005-0000-0000-0000078D0000}"/>
    <cellStyle name="Normal 67 3 3 3 4" xfId="33760" xr:uid="{00000000-0005-0000-0000-0000088D0000}"/>
    <cellStyle name="Normal 67 3 3 3 5" xfId="18527" xr:uid="{00000000-0005-0000-0000-0000098D0000}"/>
    <cellStyle name="Normal 67 3 3 4" xfId="5078" xr:uid="{00000000-0005-0000-0000-00000A8D0000}"/>
    <cellStyle name="Normal 67 3 3 4 2" xfId="15130" xr:uid="{00000000-0005-0000-0000-00000B8D0000}"/>
    <cellStyle name="Normal 67 3 3 4 2 2" xfId="45461" xr:uid="{00000000-0005-0000-0000-00000C8D0000}"/>
    <cellStyle name="Normal 67 3 3 4 2 3" xfId="30228" xr:uid="{00000000-0005-0000-0000-00000D8D0000}"/>
    <cellStyle name="Normal 67 3 3 4 3" xfId="10110" xr:uid="{00000000-0005-0000-0000-00000E8D0000}"/>
    <cellStyle name="Normal 67 3 3 4 3 2" xfId="40444" xr:uid="{00000000-0005-0000-0000-00000F8D0000}"/>
    <cellStyle name="Normal 67 3 3 4 3 3" xfId="25211" xr:uid="{00000000-0005-0000-0000-0000108D0000}"/>
    <cellStyle name="Normal 67 3 3 4 4" xfId="35431" xr:uid="{00000000-0005-0000-0000-0000118D0000}"/>
    <cellStyle name="Normal 67 3 3 4 5" xfId="20198" xr:uid="{00000000-0005-0000-0000-0000128D0000}"/>
    <cellStyle name="Normal 67 3 3 5" xfId="11788" xr:uid="{00000000-0005-0000-0000-0000138D0000}"/>
    <cellStyle name="Normal 67 3 3 5 2" xfId="42119" xr:uid="{00000000-0005-0000-0000-0000148D0000}"/>
    <cellStyle name="Normal 67 3 3 5 3" xfId="26886" xr:uid="{00000000-0005-0000-0000-0000158D0000}"/>
    <cellStyle name="Normal 67 3 3 6" xfId="6767" xr:uid="{00000000-0005-0000-0000-0000168D0000}"/>
    <cellStyle name="Normal 67 3 3 6 2" xfId="37102" xr:uid="{00000000-0005-0000-0000-0000178D0000}"/>
    <cellStyle name="Normal 67 3 3 6 3" xfId="21869" xr:uid="{00000000-0005-0000-0000-0000188D0000}"/>
    <cellStyle name="Normal 67 3 3 7" xfId="32090" xr:uid="{00000000-0005-0000-0000-0000198D0000}"/>
    <cellStyle name="Normal 67 3 3 8" xfId="16856" xr:uid="{00000000-0005-0000-0000-00001A8D0000}"/>
    <cellStyle name="Normal 67 3 4" xfId="2114" xr:uid="{00000000-0005-0000-0000-00001B8D0000}"/>
    <cellStyle name="Normal 67 3 4 2" xfId="3804" xr:uid="{00000000-0005-0000-0000-00001C8D0000}"/>
    <cellStyle name="Normal 67 3 4 2 2" xfId="13877" xr:uid="{00000000-0005-0000-0000-00001D8D0000}"/>
    <cellStyle name="Normal 67 3 4 2 2 2" xfId="44208" xr:uid="{00000000-0005-0000-0000-00001E8D0000}"/>
    <cellStyle name="Normal 67 3 4 2 2 3" xfId="28975" xr:uid="{00000000-0005-0000-0000-00001F8D0000}"/>
    <cellStyle name="Normal 67 3 4 2 3" xfId="8857" xr:uid="{00000000-0005-0000-0000-0000208D0000}"/>
    <cellStyle name="Normal 67 3 4 2 3 2" xfId="39191" xr:uid="{00000000-0005-0000-0000-0000218D0000}"/>
    <cellStyle name="Normal 67 3 4 2 3 3" xfId="23958" xr:uid="{00000000-0005-0000-0000-0000228D0000}"/>
    <cellStyle name="Normal 67 3 4 2 4" xfId="34178" xr:uid="{00000000-0005-0000-0000-0000238D0000}"/>
    <cellStyle name="Normal 67 3 4 2 5" xfId="18945" xr:uid="{00000000-0005-0000-0000-0000248D0000}"/>
    <cellStyle name="Normal 67 3 4 3" xfId="5496" xr:uid="{00000000-0005-0000-0000-0000258D0000}"/>
    <cellStyle name="Normal 67 3 4 3 2" xfId="15548" xr:uid="{00000000-0005-0000-0000-0000268D0000}"/>
    <cellStyle name="Normal 67 3 4 3 2 2" xfId="45879" xr:uid="{00000000-0005-0000-0000-0000278D0000}"/>
    <cellStyle name="Normal 67 3 4 3 2 3" xfId="30646" xr:uid="{00000000-0005-0000-0000-0000288D0000}"/>
    <cellStyle name="Normal 67 3 4 3 3" xfId="10528" xr:uid="{00000000-0005-0000-0000-0000298D0000}"/>
    <cellStyle name="Normal 67 3 4 3 3 2" xfId="40862" xr:uid="{00000000-0005-0000-0000-00002A8D0000}"/>
    <cellStyle name="Normal 67 3 4 3 3 3" xfId="25629" xr:uid="{00000000-0005-0000-0000-00002B8D0000}"/>
    <cellStyle name="Normal 67 3 4 3 4" xfId="35849" xr:uid="{00000000-0005-0000-0000-00002C8D0000}"/>
    <cellStyle name="Normal 67 3 4 3 5" xfId="20616" xr:uid="{00000000-0005-0000-0000-00002D8D0000}"/>
    <cellStyle name="Normal 67 3 4 4" xfId="12206" xr:uid="{00000000-0005-0000-0000-00002E8D0000}"/>
    <cellStyle name="Normal 67 3 4 4 2" xfId="42537" xr:uid="{00000000-0005-0000-0000-00002F8D0000}"/>
    <cellStyle name="Normal 67 3 4 4 3" xfId="27304" xr:uid="{00000000-0005-0000-0000-0000308D0000}"/>
    <cellStyle name="Normal 67 3 4 5" xfId="7185" xr:uid="{00000000-0005-0000-0000-0000318D0000}"/>
    <cellStyle name="Normal 67 3 4 5 2" xfId="37520" xr:uid="{00000000-0005-0000-0000-0000328D0000}"/>
    <cellStyle name="Normal 67 3 4 5 3" xfId="22287" xr:uid="{00000000-0005-0000-0000-0000338D0000}"/>
    <cellStyle name="Normal 67 3 4 6" xfId="32508" xr:uid="{00000000-0005-0000-0000-0000348D0000}"/>
    <cellStyle name="Normal 67 3 4 7" xfId="17274" xr:uid="{00000000-0005-0000-0000-0000358D0000}"/>
    <cellStyle name="Normal 67 3 5" xfId="2967" xr:uid="{00000000-0005-0000-0000-0000368D0000}"/>
    <cellStyle name="Normal 67 3 5 2" xfId="13041" xr:uid="{00000000-0005-0000-0000-0000378D0000}"/>
    <cellStyle name="Normal 67 3 5 2 2" xfId="43372" xr:uid="{00000000-0005-0000-0000-0000388D0000}"/>
    <cellStyle name="Normal 67 3 5 2 3" xfId="28139" xr:uid="{00000000-0005-0000-0000-0000398D0000}"/>
    <cellStyle name="Normal 67 3 5 3" xfId="8021" xr:uid="{00000000-0005-0000-0000-00003A8D0000}"/>
    <cellStyle name="Normal 67 3 5 3 2" xfId="38355" xr:uid="{00000000-0005-0000-0000-00003B8D0000}"/>
    <cellStyle name="Normal 67 3 5 3 3" xfId="23122" xr:uid="{00000000-0005-0000-0000-00003C8D0000}"/>
    <cellStyle name="Normal 67 3 5 4" xfId="33342" xr:uid="{00000000-0005-0000-0000-00003D8D0000}"/>
    <cellStyle name="Normal 67 3 5 5" xfId="18109" xr:uid="{00000000-0005-0000-0000-00003E8D0000}"/>
    <cellStyle name="Normal 67 3 6" xfId="4660" xr:uid="{00000000-0005-0000-0000-00003F8D0000}"/>
    <cellStyle name="Normal 67 3 6 2" xfId="14712" xr:uid="{00000000-0005-0000-0000-0000408D0000}"/>
    <cellStyle name="Normal 67 3 6 2 2" xfId="45043" xr:uid="{00000000-0005-0000-0000-0000418D0000}"/>
    <cellStyle name="Normal 67 3 6 2 3" xfId="29810" xr:uid="{00000000-0005-0000-0000-0000428D0000}"/>
    <cellStyle name="Normal 67 3 6 3" xfId="9692" xr:uid="{00000000-0005-0000-0000-0000438D0000}"/>
    <cellStyle name="Normal 67 3 6 3 2" xfId="40026" xr:uid="{00000000-0005-0000-0000-0000448D0000}"/>
    <cellStyle name="Normal 67 3 6 3 3" xfId="24793" xr:uid="{00000000-0005-0000-0000-0000458D0000}"/>
    <cellStyle name="Normal 67 3 6 4" xfId="35013" xr:uid="{00000000-0005-0000-0000-0000468D0000}"/>
    <cellStyle name="Normal 67 3 6 5" xfId="19780" xr:uid="{00000000-0005-0000-0000-0000478D0000}"/>
    <cellStyle name="Normal 67 3 7" xfId="11370" xr:uid="{00000000-0005-0000-0000-0000488D0000}"/>
    <cellStyle name="Normal 67 3 7 2" xfId="41701" xr:uid="{00000000-0005-0000-0000-0000498D0000}"/>
    <cellStyle name="Normal 67 3 7 3" xfId="26468" xr:uid="{00000000-0005-0000-0000-00004A8D0000}"/>
    <cellStyle name="Normal 67 3 8" xfId="6349" xr:uid="{00000000-0005-0000-0000-00004B8D0000}"/>
    <cellStyle name="Normal 67 3 8 2" xfId="36684" xr:uid="{00000000-0005-0000-0000-00004C8D0000}"/>
    <cellStyle name="Normal 67 3 8 3" xfId="21451" xr:uid="{00000000-0005-0000-0000-00004D8D0000}"/>
    <cellStyle name="Normal 67 3 9" xfId="31673" xr:uid="{00000000-0005-0000-0000-00004E8D0000}"/>
    <cellStyle name="Normal 67 4" xfId="1374" xr:uid="{00000000-0005-0000-0000-00004F8D0000}"/>
    <cellStyle name="Normal 67 4 2" xfId="1797" xr:uid="{00000000-0005-0000-0000-0000508D0000}"/>
    <cellStyle name="Normal 67 4 2 2" xfId="2636" xr:uid="{00000000-0005-0000-0000-0000518D0000}"/>
    <cellStyle name="Normal 67 4 2 2 2" xfId="4326" xr:uid="{00000000-0005-0000-0000-0000528D0000}"/>
    <cellStyle name="Normal 67 4 2 2 2 2" xfId="14399" xr:uid="{00000000-0005-0000-0000-0000538D0000}"/>
    <cellStyle name="Normal 67 4 2 2 2 2 2" xfId="44730" xr:uid="{00000000-0005-0000-0000-0000548D0000}"/>
    <cellStyle name="Normal 67 4 2 2 2 2 3" xfId="29497" xr:uid="{00000000-0005-0000-0000-0000558D0000}"/>
    <cellStyle name="Normal 67 4 2 2 2 3" xfId="9379" xr:uid="{00000000-0005-0000-0000-0000568D0000}"/>
    <cellStyle name="Normal 67 4 2 2 2 3 2" xfId="39713" xr:uid="{00000000-0005-0000-0000-0000578D0000}"/>
    <cellStyle name="Normal 67 4 2 2 2 3 3" xfId="24480" xr:uid="{00000000-0005-0000-0000-0000588D0000}"/>
    <cellStyle name="Normal 67 4 2 2 2 4" xfId="34700" xr:uid="{00000000-0005-0000-0000-0000598D0000}"/>
    <cellStyle name="Normal 67 4 2 2 2 5" xfId="19467" xr:uid="{00000000-0005-0000-0000-00005A8D0000}"/>
    <cellStyle name="Normal 67 4 2 2 3" xfId="6018" xr:uid="{00000000-0005-0000-0000-00005B8D0000}"/>
    <cellStyle name="Normal 67 4 2 2 3 2" xfId="16070" xr:uid="{00000000-0005-0000-0000-00005C8D0000}"/>
    <cellStyle name="Normal 67 4 2 2 3 2 2" xfId="46401" xr:uid="{00000000-0005-0000-0000-00005D8D0000}"/>
    <cellStyle name="Normal 67 4 2 2 3 2 3" xfId="31168" xr:uid="{00000000-0005-0000-0000-00005E8D0000}"/>
    <cellStyle name="Normal 67 4 2 2 3 3" xfId="11050" xr:uid="{00000000-0005-0000-0000-00005F8D0000}"/>
    <cellStyle name="Normal 67 4 2 2 3 3 2" xfId="41384" xr:uid="{00000000-0005-0000-0000-0000608D0000}"/>
    <cellStyle name="Normal 67 4 2 2 3 3 3" xfId="26151" xr:uid="{00000000-0005-0000-0000-0000618D0000}"/>
    <cellStyle name="Normal 67 4 2 2 3 4" xfId="36371" xr:uid="{00000000-0005-0000-0000-0000628D0000}"/>
    <cellStyle name="Normal 67 4 2 2 3 5" xfId="21138" xr:uid="{00000000-0005-0000-0000-0000638D0000}"/>
    <cellStyle name="Normal 67 4 2 2 4" xfId="12728" xr:uid="{00000000-0005-0000-0000-0000648D0000}"/>
    <cellStyle name="Normal 67 4 2 2 4 2" xfId="43059" xr:uid="{00000000-0005-0000-0000-0000658D0000}"/>
    <cellStyle name="Normal 67 4 2 2 4 3" xfId="27826" xr:uid="{00000000-0005-0000-0000-0000668D0000}"/>
    <cellStyle name="Normal 67 4 2 2 5" xfId="7707" xr:uid="{00000000-0005-0000-0000-0000678D0000}"/>
    <cellStyle name="Normal 67 4 2 2 5 2" xfId="38042" xr:uid="{00000000-0005-0000-0000-0000688D0000}"/>
    <cellStyle name="Normal 67 4 2 2 5 3" xfId="22809" xr:uid="{00000000-0005-0000-0000-0000698D0000}"/>
    <cellStyle name="Normal 67 4 2 2 6" xfId="33030" xr:uid="{00000000-0005-0000-0000-00006A8D0000}"/>
    <cellStyle name="Normal 67 4 2 2 7" xfId="17796" xr:uid="{00000000-0005-0000-0000-00006B8D0000}"/>
    <cellStyle name="Normal 67 4 2 3" xfId="3489" xr:uid="{00000000-0005-0000-0000-00006C8D0000}"/>
    <cellStyle name="Normal 67 4 2 3 2" xfId="13563" xr:uid="{00000000-0005-0000-0000-00006D8D0000}"/>
    <cellStyle name="Normal 67 4 2 3 2 2" xfId="43894" xr:uid="{00000000-0005-0000-0000-00006E8D0000}"/>
    <cellStyle name="Normal 67 4 2 3 2 3" xfId="28661" xr:uid="{00000000-0005-0000-0000-00006F8D0000}"/>
    <cellStyle name="Normal 67 4 2 3 3" xfId="8543" xr:uid="{00000000-0005-0000-0000-0000708D0000}"/>
    <cellStyle name="Normal 67 4 2 3 3 2" xfId="38877" xr:uid="{00000000-0005-0000-0000-0000718D0000}"/>
    <cellStyle name="Normal 67 4 2 3 3 3" xfId="23644" xr:uid="{00000000-0005-0000-0000-0000728D0000}"/>
    <cellStyle name="Normal 67 4 2 3 4" xfId="33864" xr:uid="{00000000-0005-0000-0000-0000738D0000}"/>
    <cellStyle name="Normal 67 4 2 3 5" xfId="18631" xr:uid="{00000000-0005-0000-0000-0000748D0000}"/>
    <cellStyle name="Normal 67 4 2 4" xfId="5182" xr:uid="{00000000-0005-0000-0000-0000758D0000}"/>
    <cellStyle name="Normal 67 4 2 4 2" xfId="15234" xr:uid="{00000000-0005-0000-0000-0000768D0000}"/>
    <cellStyle name="Normal 67 4 2 4 2 2" xfId="45565" xr:uid="{00000000-0005-0000-0000-0000778D0000}"/>
    <cellStyle name="Normal 67 4 2 4 2 3" xfId="30332" xr:uid="{00000000-0005-0000-0000-0000788D0000}"/>
    <cellStyle name="Normal 67 4 2 4 3" xfId="10214" xr:uid="{00000000-0005-0000-0000-0000798D0000}"/>
    <cellStyle name="Normal 67 4 2 4 3 2" xfId="40548" xr:uid="{00000000-0005-0000-0000-00007A8D0000}"/>
    <cellStyle name="Normal 67 4 2 4 3 3" xfId="25315" xr:uid="{00000000-0005-0000-0000-00007B8D0000}"/>
    <cellStyle name="Normal 67 4 2 4 4" xfId="35535" xr:uid="{00000000-0005-0000-0000-00007C8D0000}"/>
    <cellStyle name="Normal 67 4 2 4 5" xfId="20302" xr:uid="{00000000-0005-0000-0000-00007D8D0000}"/>
    <cellStyle name="Normal 67 4 2 5" xfId="11892" xr:uid="{00000000-0005-0000-0000-00007E8D0000}"/>
    <cellStyle name="Normal 67 4 2 5 2" xfId="42223" xr:uid="{00000000-0005-0000-0000-00007F8D0000}"/>
    <cellStyle name="Normal 67 4 2 5 3" xfId="26990" xr:uid="{00000000-0005-0000-0000-0000808D0000}"/>
    <cellStyle name="Normal 67 4 2 6" xfId="6871" xr:uid="{00000000-0005-0000-0000-0000818D0000}"/>
    <cellStyle name="Normal 67 4 2 6 2" xfId="37206" xr:uid="{00000000-0005-0000-0000-0000828D0000}"/>
    <cellStyle name="Normal 67 4 2 6 3" xfId="21973" xr:uid="{00000000-0005-0000-0000-0000838D0000}"/>
    <cellStyle name="Normal 67 4 2 7" xfId="32194" xr:uid="{00000000-0005-0000-0000-0000848D0000}"/>
    <cellStyle name="Normal 67 4 2 8" xfId="16960" xr:uid="{00000000-0005-0000-0000-0000858D0000}"/>
    <cellStyle name="Normal 67 4 3" xfId="2218" xr:uid="{00000000-0005-0000-0000-0000868D0000}"/>
    <cellStyle name="Normal 67 4 3 2" xfId="3908" xr:uid="{00000000-0005-0000-0000-0000878D0000}"/>
    <cellStyle name="Normal 67 4 3 2 2" xfId="13981" xr:uid="{00000000-0005-0000-0000-0000888D0000}"/>
    <cellStyle name="Normal 67 4 3 2 2 2" xfId="44312" xr:uid="{00000000-0005-0000-0000-0000898D0000}"/>
    <cellStyle name="Normal 67 4 3 2 2 3" xfId="29079" xr:uid="{00000000-0005-0000-0000-00008A8D0000}"/>
    <cellStyle name="Normal 67 4 3 2 3" xfId="8961" xr:uid="{00000000-0005-0000-0000-00008B8D0000}"/>
    <cellStyle name="Normal 67 4 3 2 3 2" xfId="39295" xr:uid="{00000000-0005-0000-0000-00008C8D0000}"/>
    <cellStyle name="Normal 67 4 3 2 3 3" xfId="24062" xr:uid="{00000000-0005-0000-0000-00008D8D0000}"/>
    <cellStyle name="Normal 67 4 3 2 4" xfId="34282" xr:uid="{00000000-0005-0000-0000-00008E8D0000}"/>
    <cellStyle name="Normal 67 4 3 2 5" xfId="19049" xr:uid="{00000000-0005-0000-0000-00008F8D0000}"/>
    <cellStyle name="Normal 67 4 3 3" xfId="5600" xr:uid="{00000000-0005-0000-0000-0000908D0000}"/>
    <cellStyle name="Normal 67 4 3 3 2" xfId="15652" xr:uid="{00000000-0005-0000-0000-0000918D0000}"/>
    <cellStyle name="Normal 67 4 3 3 2 2" xfId="45983" xr:uid="{00000000-0005-0000-0000-0000928D0000}"/>
    <cellStyle name="Normal 67 4 3 3 2 3" xfId="30750" xr:uid="{00000000-0005-0000-0000-0000938D0000}"/>
    <cellStyle name="Normal 67 4 3 3 3" xfId="10632" xr:uid="{00000000-0005-0000-0000-0000948D0000}"/>
    <cellStyle name="Normal 67 4 3 3 3 2" xfId="40966" xr:uid="{00000000-0005-0000-0000-0000958D0000}"/>
    <cellStyle name="Normal 67 4 3 3 3 3" xfId="25733" xr:uid="{00000000-0005-0000-0000-0000968D0000}"/>
    <cellStyle name="Normal 67 4 3 3 4" xfId="35953" xr:uid="{00000000-0005-0000-0000-0000978D0000}"/>
    <cellStyle name="Normal 67 4 3 3 5" xfId="20720" xr:uid="{00000000-0005-0000-0000-0000988D0000}"/>
    <cellStyle name="Normal 67 4 3 4" xfId="12310" xr:uid="{00000000-0005-0000-0000-0000998D0000}"/>
    <cellStyle name="Normal 67 4 3 4 2" xfId="42641" xr:uid="{00000000-0005-0000-0000-00009A8D0000}"/>
    <cellStyle name="Normal 67 4 3 4 3" xfId="27408" xr:uid="{00000000-0005-0000-0000-00009B8D0000}"/>
    <cellStyle name="Normal 67 4 3 5" xfId="7289" xr:uid="{00000000-0005-0000-0000-00009C8D0000}"/>
    <cellStyle name="Normal 67 4 3 5 2" xfId="37624" xr:uid="{00000000-0005-0000-0000-00009D8D0000}"/>
    <cellStyle name="Normal 67 4 3 5 3" xfId="22391" xr:uid="{00000000-0005-0000-0000-00009E8D0000}"/>
    <cellStyle name="Normal 67 4 3 6" xfId="32612" xr:uid="{00000000-0005-0000-0000-00009F8D0000}"/>
    <cellStyle name="Normal 67 4 3 7" xfId="17378" xr:uid="{00000000-0005-0000-0000-0000A08D0000}"/>
    <cellStyle name="Normal 67 4 4" xfId="3071" xr:uid="{00000000-0005-0000-0000-0000A18D0000}"/>
    <cellStyle name="Normal 67 4 4 2" xfId="13145" xr:uid="{00000000-0005-0000-0000-0000A28D0000}"/>
    <cellStyle name="Normal 67 4 4 2 2" xfId="43476" xr:uid="{00000000-0005-0000-0000-0000A38D0000}"/>
    <cellStyle name="Normal 67 4 4 2 3" xfId="28243" xr:uid="{00000000-0005-0000-0000-0000A48D0000}"/>
    <cellStyle name="Normal 67 4 4 3" xfId="8125" xr:uid="{00000000-0005-0000-0000-0000A58D0000}"/>
    <cellStyle name="Normal 67 4 4 3 2" xfId="38459" xr:uid="{00000000-0005-0000-0000-0000A68D0000}"/>
    <cellStyle name="Normal 67 4 4 3 3" xfId="23226" xr:uid="{00000000-0005-0000-0000-0000A78D0000}"/>
    <cellStyle name="Normal 67 4 4 4" xfId="33446" xr:uid="{00000000-0005-0000-0000-0000A88D0000}"/>
    <cellStyle name="Normal 67 4 4 5" xfId="18213" xr:uid="{00000000-0005-0000-0000-0000A98D0000}"/>
    <cellStyle name="Normal 67 4 5" xfId="4764" xr:uid="{00000000-0005-0000-0000-0000AA8D0000}"/>
    <cellStyle name="Normal 67 4 5 2" xfId="14816" xr:uid="{00000000-0005-0000-0000-0000AB8D0000}"/>
    <cellStyle name="Normal 67 4 5 2 2" xfId="45147" xr:uid="{00000000-0005-0000-0000-0000AC8D0000}"/>
    <cellStyle name="Normal 67 4 5 2 3" xfId="29914" xr:uid="{00000000-0005-0000-0000-0000AD8D0000}"/>
    <cellStyle name="Normal 67 4 5 3" xfId="9796" xr:uid="{00000000-0005-0000-0000-0000AE8D0000}"/>
    <cellStyle name="Normal 67 4 5 3 2" xfId="40130" xr:uid="{00000000-0005-0000-0000-0000AF8D0000}"/>
    <cellStyle name="Normal 67 4 5 3 3" xfId="24897" xr:uid="{00000000-0005-0000-0000-0000B08D0000}"/>
    <cellStyle name="Normal 67 4 5 4" xfId="35117" xr:uid="{00000000-0005-0000-0000-0000B18D0000}"/>
    <cellStyle name="Normal 67 4 5 5" xfId="19884" xr:uid="{00000000-0005-0000-0000-0000B28D0000}"/>
    <cellStyle name="Normal 67 4 6" xfId="11474" xr:uid="{00000000-0005-0000-0000-0000B38D0000}"/>
    <cellStyle name="Normal 67 4 6 2" xfId="41805" xr:uid="{00000000-0005-0000-0000-0000B48D0000}"/>
    <cellStyle name="Normal 67 4 6 3" xfId="26572" xr:uid="{00000000-0005-0000-0000-0000B58D0000}"/>
    <cellStyle name="Normal 67 4 7" xfId="6453" xr:uid="{00000000-0005-0000-0000-0000B68D0000}"/>
    <cellStyle name="Normal 67 4 7 2" xfId="36788" xr:uid="{00000000-0005-0000-0000-0000B78D0000}"/>
    <cellStyle name="Normal 67 4 7 3" xfId="21555" xr:uid="{00000000-0005-0000-0000-0000B88D0000}"/>
    <cellStyle name="Normal 67 4 8" xfId="31776" xr:uid="{00000000-0005-0000-0000-0000B98D0000}"/>
    <cellStyle name="Normal 67 4 9" xfId="16542" xr:uid="{00000000-0005-0000-0000-0000BA8D0000}"/>
    <cellStyle name="Normal 67 5" xfId="1587" xr:uid="{00000000-0005-0000-0000-0000BB8D0000}"/>
    <cellStyle name="Normal 67 5 2" xfId="2428" xr:uid="{00000000-0005-0000-0000-0000BC8D0000}"/>
    <cellStyle name="Normal 67 5 2 2" xfId="4118" xr:uid="{00000000-0005-0000-0000-0000BD8D0000}"/>
    <cellStyle name="Normal 67 5 2 2 2" xfId="14191" xr:uid="{00000000-0005-0000-0000-0000BE8D0000}"/>
    <cellStyle name="Normal 67 5 2 2 2 2" xfId="44522" xr:uid="{00000000-0005-0000-0000-0000BF8D0000}"/>
    <cellStyle name="Normal 67 5 2 2 2 3" xfId="29289" xr:uid="{00000000-0005-0000-0000-0000C08D0000}"/>
    <cellStyle name="Normal 67 5 2 2 3" xfId="9171" xr:uid="{00000000-0005-0000-0000-0000C18D0000}"/>
    <cellStyle name="Normal 67 5 2 2 3 2" xfId="39505" xr:uid="{00000000-0005-0000-0000-0000C28D0000}"/>
    <cellStyle name="Normal 67 5 2 2 3 3" xfId="24272" xr:uid="{00000000-0005-0000-0000-0000C38D0000}"/>
    <cellStyle name="Normal 67 5 2 2 4" xfId="34492" xr:uid="{00000000-0005-0000-0000-0000C48D0000}"/>
    <cellStyle name="Normal 67 5 2 2 5" xfId="19259" xr:uid="{00000000-0005-0000-0000-0000C58D0000}"/>
    <cellStyle name="Normal 67 5 2 3" xfId="5810" xr:uid="{00000000-0005-0000-0000-0000C68D0000}"/>
    <cellStyle name="Normal 67 5 2 3 2" xfId="15862" xr:uid="{00000000-0005-0000-0000-0000C78D0000}"/>
    <cellStyle name="Normal 67 5 2 3 2 2" xfId="46193" xr:uid="{00000000-0005-0000-0000-0000C88D0000}"/>
    <cellStyle name="Normal 67 5 2 3 2 3" xfId="30960" xr:uid="{00000000-0005-0000-0000-0000C98D0000}"/>
    <cellStyle name="Normal 67 5 2 3 3" xfId="10842" xr:uid="{00000000-0005-0000-0000-0000CA8D0000}"/>
    <cellStyle name="Normal 67 5 2 3 3 2" xfId="41176" xr:uid="{00000000-0005-0000-0000-0000CB8D0000}"/>
    <cellStyle name="Normal 67 5 2 3 3 3" xfId="25943" xr:uid="{00000000-0005-0000-0000-0000CC8D0000}"/>
    <cellStyle name="Normal 67 5 2 3 4" xfId="36163" xr:uid="{00000000-0005-0000-0000-0000CD8D0000}"/>
    <cellStyle name="Normal 67 5 2 3 5" xfId="20930" xr:uid="{00000000-0005-0000-0000-0000CE8D0000}"/>
    <cellStyle name="Normal 67 5 2 4" xfId="12520" xr:uid="{00000000-0005-0000-0000-0000CF8D0000}"/>
    <cellStyle name="Normal 67 5 2 4 2" xfId="42851" xr:uid="{00000000-0005-0000-0000-0000D08D0000}"/>
    <cellStyle name="Normal 67 5 2 4 3" xfId="27618" xr:uid="{00000000-0005-0000-0000-0000D18D0000}"/>
    <cellStyle name="Normal 67 5 2 5" xfId="7499" xr:uid="{00000000-0005-0000-0000-0000D28D0000}"/>
    <cellStyle name="Normal 67 5 2 5 2" xfId="37834" xr:uid="{00000000-0005-0000-0000-0000D38D0000}"/>
    <cellStyle name="Normal 67 5 2 5 3" xfId="22601" xr:uid="{00000000-0005-0000-0000-0000D48D0000}"/>
    <cellStyle name="Normal 67 5 2 6" xfId="32822" xr:uid="{00000000-0005-0000-0000-0000D58D0000}"/>
    <cellStyle name="Normal 67 5 2 7" xfId="17588" xr:uid="{00000000-0005-0000-0000-0000D68D0000}"/>
    <cellStyle name="Normal 67 5 3" xfId="3281" xr:uid="{00000000-0005-0000-0000-0000D78D0000}"/>
    <cellStyle name="Normal 67 5 3 2" xfId="13355" xr:uid="{00000000-0005-0000-0000-0000D88D0000}"/>
    <cellStyle name="Normal 67 5 3 2 2" xfId="43686" xr:uid="{00000000-0005-0000-0000-0000D98D0000}"/>
    <cellStyle name="Normal 67 5 3 2 3" xfId="28453" xr:uid="{00000000-0005-0000-0000-0000DA8D0000}"/>
    <cellStyle name="Normal 67 5 3 3" xfId="8335" xr:uid="{00000000-0005-0000-0000-0000DB8D0000}"/>
    <cellStyle name="Normal 67 5 3 3 2" xfId="38669" xr:uid="{00000000-0005-0000-0000-0000DC8D0000}"/>
    <cellStyle name="Normal 67 5 3 3 3" xfId="23436" xr:uid="{00000000-0005-0000-0000-0000DD8D0000}"/>
    <cellStyle name="Normal 67 5 3 4" xfId="33656" xr:uid="{00000000-0005-0000-0000-0000DE8D0000}"/>
    <cellStyle name="Normal 67 5 3 5" xfId="18423" xr:uid="{00000000-0005-0000-0000-0000DF8D0000}"/>
    <cellStyle name="Normal 67 5 4" xfId="4974" xr:uid="{00000000-0005-0000-0000-0000E08D0000}"/>
    <cellStyle name="Normal 67 5 4 2" xfId="15026" xr:uid="{00000000-0005-0000-0000-0000E18D0000}"/>
    <cellStyle name="Normal 67 5 4 2 2" xfId="45357" xr:uid="{00000000-0005-0000-0000-0000E28D0000}"/>
    <cellStyle name="Normal 67 5 4 2 3" xfId="30124" xr:uid="{00000000-0005-0000-0000-0000E38D0000}"/>
    <cellStyle name="Normal 67 5 4 3" xfId="10006" xr:uid="{00000000-0005-0000-0000-0000E48D0000}"/>
    <cellStyle name="Normal 67 5 4 3 2" xfId="40340" xr:uid="{00000000-0005-0000-0000-0000E58D0000}"/>
    <cellStyle name="Normal 67 5 4 3 3" xfId="25107" xr:uid="{00000000-0005-0000-0000-0000E68D0000}"/>
    <cellStyle name="Normal 67 5 4 4" xfId="35327" xr:uid="{00000000-0005-0000-0000-0000E78D0000}"/>
    <cellStyle name="Normal 67 5 4 5" xfId="20094" xr:uid="{00000000-0005-0000-0000-0000E88D0000}"/>
    <cellStyle name="Normal 67 5 5" xfId="11684" xr:uid="{00000000-0005-0000-0000-0000E98D0000}"/>
    <cellStyle name="Normal 67 5 5 2" xfId="42015" xr:uid="{00000000-0005-0000-0000-0000EA8D0000}"/>
    <cellStyle name="Normal 67 5 5 3" xfId="26782" xr:uid="{00000000-0005-0000-0000-0000EB8D0000}"/>
    <cellStyle name="Normal 67 5 6" xfId="6663" xr:uid="{00000000-0005-0000-0000-0000EC8D0000}"/>
    <cellStyle name="Normal 67 5 6 2" xfId="36998" xr:uid="{00000000-0005-0000-0000-0000ED8D0000}"/>
    <cellStyle name="Normal 67 5 6 3" xfId="21765" xr:uid="{00000000-0005-0000-0000-0000EE8D0000}"/>
    <cellStyle name="Normal 67 5 7" xfId="31986" xr:uid="{00000000-0005-0000-0000-0000EF8D0000}"/>
    <cellStyle name="Normal 67 5 8" xfId="16752" xr:uid="{00000000-0005-0000-0000-0000F08D0000}"/>
    <cellStyle name="Normal 67 6" xfId="2008" xr:uid="{00000000-0005-0000-0000-0000F18D0000}"/>
    <cellStyle name="Normal 67 6 2" xfId="3700" xr:uid="{00000000-0005-0000-0000-0000F28D0000}"/>
    <cellStyle name="Normal 67 6 2 2" xfId="13773" xr:uid="{00000000-0005-0000-0000-0000F38D0000}"/>
    <cellStyle name="Normal 67 6 2 2 2" xfId="44104" xr:uid="{00000000-0005-0000-0000-0000F48D0000}"/>
    <cellStyle name="Normal 67 6 2 2 3" xfId="28871" xr:uid="{00000000-0005-0000-0000-0000F58D0000}"/>
    <cellStyle name="Normal 67 6 2 3" xfId="8753" xr:uid="{00000000-0005-0000-0000-0000F68D0000}"/>
    <cellStyle name="Normal 67 6 2 3 2" xfId="39087" xr:uid="{00000000-0005-0000-0000-0000F78D0000}"/>
    <cellStyle name="Normal 67 6 2 3 3" xfId="23854" xr:uid="{00000000-0005-0000-0000-0000F88D0000}"/>
    <cellStyle name="Normal 67 6 2 4" xfId="34074" xr:uid="{00000000-0005-0000-0000-0000F98D0000}"/>
    <cellStyle name="Normal 67 6 2 5" xfId="18841" xr:uid="{00000000-0005-0000-0000-0000FA8D0000}"/>
    <cellStyle name="Normal 67 6 3" xfId="5392" xr:uid="{00000000-0005-0000-0000-0000FB8D0000}"/>
    <cellStyle name="Normal 67 6 3 2" xfId="15444" xr:uid="{00000000-0005-0000-0000-0000FC8D0000}"/>
    <cellStyle name="Normal 67 6 3 2 2" xfId="45775" xr:uid="{00000000-0005-0000-0000-0000FD8D0000}"/>
    <cellStyle name="Normal 67 6 3 2 3" xfId="30542" xr:uid="{00000000-0005-0000-0000-0000FE8D0000}"/>
    <cellStyle name="Normal 67 6 3 3" xfId="10424" xr:uid="{00000000-0005-0000-0000-0000FF8D0000}"/>
    <cellStyle name="Normal 67 6 3 3 2" xfId="40758" xr:uid="{00000000-0005-0000-0000-0000008E0000}"/>
    <cellStyle name="Normal 67 6 3 3 3" xfId="25525" xr:uid="{00000000-0005-0000-0000-0000018E0000}"/>
    <cellStyle name="Normal 67 6 3 4" xfId="35745" xr:uid="{00000000-0005-0000-0000-0000028E0000}"/>
    <cellStyle name="Normal 67 6 3 5" xfId="20512" xr:uid="{00000000-0005-0000-0000-0000038E0000}"/>
    <cellStyle name="Normal 67 6 4" xfId="12102" xr:uid="{00000000-0005-0000-0000-0000048E0000}"/>
    <cellStyle name="Normal 67 6 4 2" xfId="42433" xr:uid="{00000000-0005-0000-0000-0000058E0000}"/>
    <cellStyle name="Normal 67 6 4 3" xfId="27200" xr:uid="{00000000-0005-0000-0000-0000068E0000}"/>
    <cellStyle name="Normal 67 6 5" xfId="7081" xr:uid="{00000000-0005-0000-0000-0000078E0000}"/>
    <cellStyle name="Normal 67 6 5 2" xfId="37416" xr:uid="{00000000-0005-0000-0000-0000088E0000}"/>
    <cellStyle name="Normal 67 6 5 3" xfId="22183" xr:uid="{00000000-0005-0000-0000-0000098E0000}"/>
    <cellStyle name="Normal 67 6 6" xfId="32404" xr:uid="{00000000-0005-0000-0000-00000A8E0000}"/>
    <cellStyle name="Normal 67 6 7" xfId="17170" xr:uid="{00000000-0005-0000-0000-00000B8E0000}"/>
    <cellStyle name="Normal 67 7" xfId="2860" xr:uid="{00000000-0005-0000-0000-00000C8E0000}"/>
    <cellStyle name="Normal 67 7 2" xfId="12937" xr:uid="{00000000-0005-0000-0000-00000D8E0000}"/>
    <cellStyle name="Normal 67 7 2 2" xfId="43268" xr:uid="{00000000-0005-0000-0000-00000E8E0000}"/>
    <cellStyle name="Normal 67 7 2 3" xfId="28035" xr:uid="{00000000-0005-0000-0000-00000F8E0000}"/>
    <cellStyle name="Normal 67 7 3" xfId="7917" xr:uid="{00000000-0005-0000-0000-0000108E0000}"/>
    <cellStyle name="Normal 67 7 3 2" xfId="38251" xr:uid="{00000000-0005-0000-0000-0000118E0000}"/>
    <cellStyle name="Normal 67 7 3 3" xfId="23018" xr:uid="{00000000-0005-0000-0000-0000128E0000}"/>
    <cellStyle name="Normal 67 7 4" xfId="33238" xr:uid="{00000000-0005-0000-0000-0000138E0000}"/>
    <cellStyle name="Normal 67 7 5" xfId="18005" xr:uid="{00000000-0005-0000-0000-0000148E0000}"/>
    <cellStyle name="Normal 67 8" xfId="4554" xr:uid="{00000000-0005-0000-0000-0000158E0000}"/>
    <cellStyle name="Normal 67 8 2" xfId="14608" xr:uid="{00000000-0005-0000-0000-0000168E0000}"/>
    <cellStyle name="Normal 67 8 2 2" xfId="44939" xr:uid="{00000000-0005-0000-0000-0000178E0000}"/>
    <cellStyle name="Normal 67 8 2 3" xfId="29706" xr:uid="{00000000-0005-0000-0000-0000188E0000}"/>
    <cellStyle name="Normal 67 8 3" xfId="9588" xr:uid="{00000000-0005-0000-0000-0000198E0000}"/>
    <cellStyle name="Normal 67 8 3 2" xfId="39922" xr:uid="{00000000-0005-0000-0000-00001A8E0000}"/>
    <cellStyle name="Normal 67 8 3 3" xfId="24689" xr:uid="{00000000-0005-0000-0000-00001B8E0000}"/>
    <cellStyle name="Normal 67 8 4" xfId="34909" xr:uid="{00000000-0005-0000-0000-00001C8E0000}"/>
    <cellStyle name="Normal 67 8 5" xfId="19676" xr:uid="{00000000-0005-0000-0000-00001D8E0000}"/>
    <cellStyle name="Normal 67 9" xfId="11264" xr:uid="{00000000-0005-0000-0000-00001E8E0000}"/>
    <cellStyle name="Normal 67 9 2" xfId="41597" xr:uid="{00000000-0005-0000-0000-00001F8E0000}"/>
    <cellStyle name="Normal 67 9 3" xfId="26364" xr:uid="{00000000-0005-0000-0000-0000208E0000}"/>
    <cellStyle name="Normal 68" xfId="901" xr:uid="{00000000-0005-0000-0000-0000218E0000}"/>
    <cellStyle name="Normal 69" xfId="902" xr:uid="{00000000-0005-0000-0000-0000228E0000}"/>
    <cellStyle name="Normal 7" xfId="179" xr:uid="{00000000-0005-0000-0000-0000238E0000}"/>
    <cellStyle name="Normal 7 10" xfId="31486" xr:uid="{00000000-0005-0000-0000-0000248E0000}"/>
    <cellStyle name="Normal 7 11" xfId="46803" xr:uid="{00000000-0005-0000-0000-0000258E0000}"/>
    <cellStyle name="Normal 7 2" xfId="904" xr:uid="{00000000-0005-0000-0000-0000268E0000}"/>
    <cellStyle name="Normal 7 3" xfId="905" xr:uid="{00000000-0005-0000-0000-0000278E0000}"/>
    <cellStyle name="Normal 7 4" xfId="906" xr:uid="{00000000-0005-0000-0000-0000288E0000}"/>
    <cellStyle name="Normal 7 5" xfId="907" xr:uid="{00000000-0005-0000-0000-0000298E0000}"/>
    <cellStyle name="Normal 7 6" xfId="908" xr:uid="{00000000-0005-0000-0000-00002A8E0000}"/>
    <cellStyle name="Normal 7 6 10" xfId="6244" xr:uid="{00000000-0005-0000-0000-00002B8E0000}"/>
    <cellStyle name="Normal 7 6 10 2" xfId="36581" xr:uid="{00000000-0005-0000-0000-00002C8E0000}"/>
    <cellStyle name="Normal 7 6 10 3" xfId="21348" xr:uid="{00000000-0005-0000-0000-00002D8E0000}"/>
    <cellStyle name="Normal 7 6 11" xfId="31572" xr:uid="{00000000-0005-0000-0000-00002E8E0000}"/>
    <cellStyle name="Normal 7 6 12" xfId="16333" xr:uid="{00000000-0005-0000-0000-00002F8E0000}"/>
    <cellStyle name="Normal 7 6 2" xfId="1208" xr:uid="{00000000-0005-0000-0000-0000308E0000}"/>
    <cellStyle name="Normal 7 6 2 10" xfId="31623" xr:uid="{00000000-0005-0000-0000-0000318E0000}"/>
    <cellStyle name="Normal 7 6 2 11" xfId="16387" xr:uid="{00000000-0005-0000-0000-0000328E0000}"/>
    <cellStyle name="Normal 7 6 2 2" xfId="1316" xr:uid="{00000000-0005-0000-0000-0000338E0000}"/>
    <cellStyle name="Normal 7 6 2 2 10" xfId="16491" xr:uid="{00000000-0005-0000-0000-0000348E0000}"/>
    <cellStyle name="Normal 7 6 2 2 2" xfId="1533" xr:uid="{00000000-0005-0000-0000-0000358E0000}"/>
    <cellStyle name="Normal 7 6 2 2 2 2" xfId="1954" xr:uid="{00000000-0005-0000-0000-0000368E0000}"/>
    <cellStyle name="Normal 7 6 2 2 2 2 2" xfId="2793" xr:uid="{00000000-0005-0000-0000-0000378E0000}"/>
    <cellStyle name="Normal 7 6 2 2 2 2 2 2" xfId="4483" xr:uid="{00000000-0005-0000-0000-0000388E0000}"/>
    <cellStyle name="Normal 7 6 2 2 2 2 2 2 2" xfId="14556" xr:uid="{00000000-0005-0000-0000-0000398E0000}"/>
    <cellStyle name="Normal 7 6 2 2 2 2 2 2 2 2" xfId="44887" xr:uid="{00000000-0005-0000-0000-00003A8E0000}"/>
    <cellStyle name="Normal 7 6 2 2 2 2 2 2 2 3" xfId="29654" xr:uid="{00000000-0005-0000-0000-00003B8E0000}"/>
    <cellStyle name="Normal 7 6 2 2 2 2 2 2 3" xfId="9536" xr:uid="{00000000-0005-0000-0000-00003C8E0000}"/>
    <cellStyle name="Normal 7 6 2 2 2 2 2 2 3 2" xfId="39870" xr:uid="{00000000-0005-0000-0000-00003D8E0000}"/>
    <cellStyle name="Normal 7 6 2 2 2 2 2 2 3 3" xfId="24637" xr:uid="{00000000-0005-0000-0000-00003E8E0000}"/>
    <cellStyle name="Normal 7 6 2 2 2 2 2 2 4" xfId="34857" xr:uid="{00000000-0005-0000-0000-00003F8E0000}"/>
    <cellStyle name="Normal 7 6 2 2 2 2 2 2 5" xfId="19624" xr:uid="{00000000-0005-0000-0000-0000408E0000}"/>
    <cellStyle name="Normal 7 6 2 2 2 2 2 3" xfId="6175" xr:uid="{00000000-0005-0000-0000-0000418E0000}"/>
    <cellStyle name="Normal 7 6 2 2 2 2 2 3 2" xfId="16227" xr:uid="{00000000-0005-0000-0000-0000428E0000}"/>
    <cellStyle name="Normal 7 6 2 2 2 2 2 3 2 2" xfId="46558" xr:uid="{00000000-0005-0000-0000-0000438E0000}"/>
    <cellStyle name="Normal 7 6 2 2 2 2 2 3 2 3" xfId="31325" xr:uid="{00000000-0005-0000-0000-0000448E0000}"/>
    <cellStyle name="Normal 7 6 2 2 2 2 2 3 3" xfId="11207" xr:uid="{00000000-0005-0000-0000-0000458E0000}"/>
    <cellStyle name="Normal 7 6 2 2 2 2 2 3 3 2" xfId="41541" xr:uid="{00000000-0005-0000-0000-0000468E0000}"/>
    <cellStyle name="Normal 7 6 2 2 2 2 2 3 3 3" xfId="26308" xr:uid="{00000000-0005-0000-0000-0000478E0000}"/>
    <cellStyle name="Normal 7 6 2 2 2 2 2 3 4" xfId="36528" xr:uid="{00000000-0005-0000-0000-0000488E0000}"/>
    <cellStyle name="Normal 7 6 2 2 2 2 2 3 5" xfId="21295" xr:uid="{00000000-0005-0000-0000-0000498E0000}"/>
    <cellStyle name="Normal 7 6 2 2 2 2 2 4" xfId="12885" xr:uid="{00000000-0005-0000-0000-00004A8E0000}"/>
    <cellStyle name="Normal 7 6 2 2 2 2 2 4 2" xfId="43216" xr:uid="{00000000-0005-0000-0000-00004B8E0000}"/>
    <cellStyle name="Normal 7 6 2 2 2 2 2 4 3" xfId="27983" xr:uid="{00000000-0005-0000-0000-00004C8E0000}"/>
    <cellStyle name="Normal 7 6 2 2 2 2 2 5" xfId="7864" xr:uid="{00000000-0005-0000-0000-00004D8E0000}"/>
    <cellStyle name="Normal 7 6 2 2 2 2 2 5 2" xfId="38199" xr:uid="{00000000-0005-0000-0000-00004E8E0000}"/>
    <cellStyle name="Normal 7 6 2 2 2 2 2 5 3" xfId="22966" xr:uid="{00000000-0005-0000-0000-00004F8E0000}"/>
    <cellStyle name="Normal 7 6 2 2 2 2 2 6" xfId="33187" xr:uid="{00000000-0005-0000-0000-0000508E0000}"/>
    <cellStyle name="Normal 7 6 2 2 2 2 2 7" xfId="17953" xr:uid="{00000000-0005-0000-0000-0000518E0000}"/>
    <cellStyle name="Normal 7 6 2 2 2 2 3" xfId="3646" xr:uid="{00000000-0005-0000-0000-0000528E0000}"/>
    <cellStyle name="Normal 7 6 2 2 2 2 3 2" xfId="13720" xr:uid="{00000000-0005-0000-0000-0000538E0000}"/>
    <cellStyle name="Normal 7 6 2 2 2 2 3 2 2" xfId="44051" xr:uid="{00000000-0005-0000-0000-0000548E0000}"/>
    <cellStyle name="Normal 7 6 2 2 2 2 3 2 3" xfId="28818" xr:uid="{00000000-0005-0000-0000-0000558E0000}"/>
    <cellStyle name="Normal 7 6 2 2 2 2 3 3" xfId="8700" xr:uid="{00000000-0005-0000-0000-0000568E0000}"/>
    <cellStyle name="Normal 7 6 2 2 2 2 3 3 2" xfId="39034" xr:uid="{00000000-0005-0000-0000-0000578E0000}"/>
    <cellStyle name="Normal 7 6 2 2 2 2 3 3 3" xfId="23801" xr:uid="{00000000-0005-0000-0000-0000588E0000}"/>
    <cellStyle name="Normal 7 6 2 2 2 2 3 4" xfId="34021" xr:uid="{00000000-0005-0000-0000-0000598E0000}"/>
    <cellStyle name="Normal 7 6 2 2 2 2 3 5" xfId="18788" xr:uid="{00000000-0005-0000-0000-00005A8E0000}"/>
    <cellStyle name="Normal 7 6 2 2 2 2 4" xfId="5339" xr:uid="{00000000-0005-0000-0000-00005B8E0000}"/>
    <cellStyle name="Normal 7 6 2 2 2 2 4 2" xfId="15391" xr:uid="{00000000-0005-0000-0000-00005C8E0000}"/>
    <cellStyle name="Normal 7 6 2 2 2 2 4 2 2" xfId="45722" xr:uid="{00000000-0005-0000-0000-00005D8E0000}"/>
    <cellStyle name="Normal 7 6 2 2 2 2 4 2 3" xfId="30489" xr:uid="{00000000-0005-0000-0000-00005E8E0000}"/>
    <cellStyle name="Normal 7 6 2 2 2 2 4 3" xfId="10371" xr:uid="{00000000-0005-0000-0000-00005F8E0000}"/>
    <cellStyle name="Normal 7 6 2 2 2 2 4 3 2" xfId="40705" xr:uid="{00000000-0005-0000-0000-0000608E0000}"/>
    <cellStyle name="Normal 7 6 2 2 2 2 4 3 3" xfId="25472" xr:uid="{00000000-0005-0000-0000-0000618E0000}"/>
    <cellStyle name="Normal 7 6 2 2 2 2 4 4" xfId="35692" xr:uid="{00000000-0005-0000-0000-0000628E0000}"/>
    <cellStyle name="Normal 7 6 2 2 2 2 4 5" xfId="20459" xr:uid="{00000000-0005-0000-0000-0000638E0000}"/>
    <cellStyle name="Normal 7 6 2 2 2 2 5" xfId="12049" xr:uid="{00000000-0005-0000-0000-0000648E0000}"/>
    <cellStyle name="Normal 7 6 2 2 2 2 5 2" xfId="42380" xr:uid="{00000000-0005-0000-0000-0000658E0000}"/>
    <cellStyle name="Normal 7 6 2 2 2 2 5 3" xfId="27147" xr:uid="{00000000-0005-0000-0000-0000668E0000}"/>
    <cellStyle name="Normal 7 6 2 2 2 2 6" xfId="7028" xr:uid="{00000000-0005-0000-0000-0000678E0000}"/>
    <cellStyle name="Normal 7 6 2 2 2 2 6 2" xfId="37363" xr:uid="{00000000-0005-0000-0000-0000688E0000}"/>
    <cellStyle name="Normal 7 6 2 2 2 2 6 3" xfId="22130" xr:uid="{00000000-0005-0000-0000-0000698E0000}"/>
    <cellStyle name="Normal 7 6 2 2 2 2 7" xfId="32351" xr:uid="{00000000-0005-0000-0000-00006A8E0000}"/>
    <cellStyle name="Normal 7 6 2 2 2 2 8" xfId="17117" xr:uid="{00000000-0005-0000-0000-00006B8E0000}"/>
    <cellStyle name="Normal 7 6 2 2 2 3" xfId="2375" xr:uid="{00000000-0005-0000-0000-00006C8E0000}"/>
    <cellStyle name="Normal 7 6 2 2 2 3 2" xfId="4065" xr:uid="{00000000-0005-0000-0000-00006D8E0000}"/>
    <cellStyle name="Normal 7 6 2 2 2 3 2 2" xfId="14138" xr:uid="{00000000-0005-0000-0000-00006E8E0000}"/>
    <cellStyle name="Normal 7 6 2 2 2 3 2 2 2" xfId="44469" xr:uid="{00000000-0005-0000-0000-00006F8E0000}"/>
    <cellStyle name="Normal 7 6 2 2 2 3 2 2 3" xfId="29236" xr:uid="{00000000-0005-0000-0000-0000708E0000}"/>
    <cellStyle name="Normal 7 6 2 2 2 3 2 3" xfId="9118" xr:uid="{00000000-0005-0000-0000-0000718E0000}"/>
    <cellStyle name="Normal 7 6 2 2 2 3 2 3 2" xfId="39452" xr:uid="{00000000-0005-0000-0000-0000728E0000}"/>
    <cellStyle name="Normal 7 6 2 2 2 3 2 3 3" xfId="24219" xr:uid="{00000000-0005-0000-0000-0000738E0000}"/>
    <cellStyle name="Normal 7 6 2 2 2 3 2 4" xfId="34439" xr:uid="{00000000-0005-0000-0000-0000748E0000}"/>
    <cellStyle name="Normal 7 6 2 2 2 3 2 5" xfId="19206" xr:uid="{00000000-0005-0000-0000-0000758E0000}"/>
    <cellStyle name="Normal 7 6 2 2 2 3 3" xfId="5757" xr:uid="{00000000-0005-0000-0000-0000768E0000}"/>
    <cellStyle name="Normal 7 6 2 2 2 3 3 2" xfId="15809" xr:uid="{00000000-0005-0000-0000-0000778E0000}"/>
    <cellStyle name="Normal 7 6 2 2 2 3 3 2 2" xfId="46140" xr:uid="{00000000-0005-0000-0000-0000788E0000}"/>
    <cellStyle name="Normal 7 6 2 2 2 3 3 2 3" xfId="30907" xr:uid="{00000000-0005-0000-0000-0000798E0000}"/>
    <cellStyle name="Normal 7 6 2 2 2 3 3 3" xfId="10789" xr:uid="{00000000-0005-0000-0000-00007A8E0000}"/>
    <cellStyle name="Normal 7 6 2 2 2 3 3 3 2" xfId="41123" xr:uid="{00000000-0005-0000-0000-00007B8E0000}"/>
    <cellStyle name="Normal 7 6 2 2 2 3 3 3 3" xfId="25890" xr:uid="{00000000-0005-0000-0000-00007C8E0000}"/>
    <cellStyle name="Normal 7 6 2 2 2 3 3 4" xfId="36110" xr:uid="{00000000-0005-0000-0000-00007D8E0000}"/>
    <cellStyle name="Normal 7 6 2 2 2 3 3 5" xfId="20877" xr:uid="{00000000-0005-0000-0000-00007E8E0000}"/>
    <cellStyle name="Normal 7 6 2 2 2 3 4" xfId="12467" xr:uid="{00000000-0005-0000-0000-00007F8E0000}"/>
    <cellStyle name="Normal 7 6 2 2 2 3 4 2" xfId="42798" xr:uid="{00000000-0005-0000-0000-0000808E0000}"/>
    <cellStyle name="Normal 7 6 2 2 2 3 4 3" xfId="27565" xr:uid="{00000000-0005-0000-0000-0000818E0000}"/>
    <cellStyle name="Normal 7 6 2 2 2 3 5" xfId="7446" xr:uid="{00000000-0005-0000-0000-0000828E0000}"/>
    <cellStyle name="Normal 7 6 2 2 2 3 5 2" xfId="37781" xr:uid="{00000000-0005-0000-0000-0000838E0000}"/>
    <cellStyle name="Normal 7 6 2 2 2 3 5 3" xfId="22548" xr:uid="{00000000-0005-0000-0000-0000848E0000}"/>
    <cellStyle name="Normal 7 6 2 2 2 3 6" xfId="32769" xr:uid="{00000000-0005-0000-0000-0000858E0000}"/>
    <cellStyle name="Normal 7 6 2 2 2 3 7" xfId="17535" xr:uid="{00000000-0005-0000-0000-0000868E0000}"/>
    <cellStyle name="Normal 7 6 2 2 2 4" xfId="3228" xr:uid="{00000000-0005-0000-0000-0000878E0000}"/>
    <cellStyle name="Normal 7 6 2 2 2 4 2" xfId="13302" xr:uid="{00000000-0005-0000-0000-0000888E0000}"/>
    <cellStyle name="Normal 7 6 2 2 2 4 2 2" xfId="43633" xr:uid="{00000000-0005-0000-0000-0000898E0000}"/>
    <cellStyle name="Normal 7 6 2 2 2 4 2 3" xfId="28400" xr:uid="{00000000-0005-0000-0000-00008A8E0000}"/>
    <cellStyle name="Normal 7 6 2 2 2 4 3" xfId="8282" xr:uid="{00000000-0005-0000-0000-00008B8E0000}"/>
    <cellStyle name="Normal 7 6 2 2 2 4 3 2" xfId="38616" xr:uid="{00000000-0005-0000-0000-00008C8E0000}"/>
    <cellStyle name="Normal 7 6 2 2 2 4 3 3" xfId="23383" xr:uid="{00000000-0005-0000-0000-00008D8E0000}"/>
    <cellStyle name="Normal 7 6 2 2 2 4 4" xfId="33603" xr:uid="{00000000-0005-0000-0000-00008E8E0000}"/>
    <cellStyle name="Normal 7 6 2 2 2 4 5" xfId="18370" xr:uid="{00000000-0005-0000-0000-00008F8E0000}"/>
    <cellStyle name="Normal 7 6 2 2 2 5" xfId="4921" xr:uid="{00000000-0005-0000-0000-0000908E0000}"/>
    <cellStyle name="Normal 7 6 2 2 2 5 2" xfId="14973" xr:uid="{00000000-0005-0000-0000-0000918E0000}"/>
    <cellStyle name="Normal 7 6 2 2 2 5 2 2" xfId="45304" xr:uid="{00000000-0005-0000-0000-0000928E0000}"/>
    <cellStyle name="Normal 7 6 2 2 2 5 2 3" xfId="30071" xr:uid="{00000000-0005-0000-0000-0000938E0000}"/>
    <cellStyle name="Normal 7 6 2 2 2 5 3" xfId="9953" xr:uid="{00000000-0005-0000-0000-0000948E0000}"/>
    <cellStyle name="Normal 7 6 2 2 2 5 3 2" xfId="40287" xr:uid="{00000000-0005-0000-0000-0000958E0000}"/>
    <cellStyle name="Normal 7 6 2 2 2 5 3 3" xfId="25054" xr:uid="{00000000-0005-0000-0000-0000968E0000}"/>
    <cellStyle name="Normal 7 6 2 2 2 5 4" xfId="35274" xr:uid="{00000000-0005-0000-0000-0000978E0000}"/>
    <cellStyle name="Normal 7 6 2 2 2 5 5" xfId="20041" xr:uid="{00000000-0005-0000-0000-0000988E0000}"/>
    <cellStyle name="Normal 7 6 2 2 2 6" xfId="11631" xr:uid="{00000000-0005-0000-0000-0000998E0000}"/>
    <cellStyle name="Normal 7 6 2 2 2 6 2" xfId="41962" xr:uid="{00000000-0005-0000-0000-00009A8E0000}"/>
    <cellStyle name="Normal 7 6 2 2 2 6 3" xfId="26729" xr:uid="{00000000-0005-0000-0000-00009B8E0000}"/>
    <cellStyle name="Normal 7 6 2 2 2 7" xfId="6610" xr:uid="{00000000-0005-0000-0000-00009C8E0000}"/>
    <cellStyle name="Normal 7 6 2 2 2 7 2" xfId="36945" xr:uid="{00000000-0005-0000-0000-00009D8E0000}"/>
    <cellStyle name="Normal 7 6 2 2 2 7 3" xfId="21712" xr:uid="{00000000-0005-0000-0000-00009E8E0000}"/>
    <cellStyle name="Normal 7 6 2 2 2 8" xfId="31933" xr:uid="{00000000-0005-0000-0000-00009F8E0000}"/>
    <cellStyle name="Normal 7 6 2 2 2 9" xfId="16699" xr:uid="{00000000-0005-0000-0000-0000A08E0000}"/>
    <cellStyle name="Normal 7 6 2 2 3" xfId="1746" xr:uid="{00000000-0005-0000-0000-0000A18E0000}"/>
    <cellStyle name="Normal 7 6 2 2 3 2" xfId="2585" xr:uid="{00000000-0005-0000-0000-0000A28E0000}"/>
    <cellStyle name="Normal 7 6 2 2 3 2 2" xfId="4275" xr:uid="{00000000-0005-0000-0000-0000A38E0000}"/>
    <cellStyle name="Normal 7 6 2 2 3 2 2 2" xfId="14348" xr:uid="{00000000-0005-0000-0000-0000A48E0000}"/>
    <cellStyle name="Normal 7 6 2 2 3 2 2 2 2" xfId="44679" xr:uid="{00000000-0005-0000-0000-0000A58E0000}"/>
    <cellStyle name="Normal 7 6 2 2 3 2 2 2 3" xfId="29446" xr:uid="{00000000-0005-0000-0000-0000A68E0000}"/>
    <cellStyle name="Normal 7 6 2 2 3 2 2 3" xfId="9328" xr:uid="{00000000-0005-0000-0000-0000A78E0000}"/>
    <cellStyle name="Normal 7 6 2 2 3 2 2 3 2" xfId="39662" xr:uid="{00000000-0005-0000-0000-0000A88E0000}"/>
    <cellStyle name="Normal 7 6 2 2 3 2 2 3 3" xfId="24429" xr:uid="{00000000-0005-0000-0000-0000A98E0000}"/>
    <cellStyle name="Normal 7 6 2 2 3 2 2 4" xfId="34649" xr:uid="{00000000-0005-0000-0000-0000AA8E0000}"/>
    <cellStyle name="Normal 7 6 2 2 3 2 2 5" xfId="19416" xr:uid="{00000000-0005-0000-0000-0000AB8E0000}"/>
    <cellStyle name="Normal 7 6 2 2 3 2 3" xfId="5967" xr:uid="{00000000-0005-0000-0000-0000AC8E0000}"/>
    <cellStyle name="Normal 7 6 2 2 3 2 3 2" xfId="16019" xr:uid="{00000000-0005-0000-0000-0000AD8E0000}"/>
    <cellStyle name="Normal 7 6 2 2 3 2 3 2 2" xfId="46350" xr:uid="{00000000-0005-0000-0000-0000AE8E0000}"/>
    <cellStyle name="Normal 7 6 2 2 3 2 3 2 3" xfId="31117" xr:uid="{00000000-0005-0000-0000-0000AF8E0000}"/>
    <cellStyle name="Normal 7 6 2 2 3 2 3 3" xfId="10999" xr:uid="{00000000-0005-0000-0000-0000B08E0000}"/>
    <cellStyle name="Normal 7 6 2 2 3 2 3 3 2" xfId="41333" xr:uid="{00000000-0005-0000-0000-0000B18E0000}"/>
    <cellStyle name="Normal 7 6 2 2 3 2 3 3 3" xfId="26100" xr:uid="{00000000-0005-0000-0000-0000B28E0000}"/>
    <cellStyle name="Normal 7 6 2 2 3 2 3 4" xfId="36320" xr:uid="{00000000-0005-0000-0000-0000B38E0000}"/>
    <cellStyle name="Normal 7 6 2 2 3 2 3 5" xfId="21087" xr:uid="{00000000-0005-0000-0000-0000B48E0000}"/>
    <cellStyle name="Normal 7 6 2 2 3 2 4" xfId="12677" xr:uid="{00000000-0005-0000-0000-0000B58E0000}"/>
    <cellStyle name="Normal 7 6 2 2 3 2 4 2" xfId="43008" xr:uid="{00000000-0005-0000-0000-0000B68E0000}"/>
    <cellStyle name="Normal 7 6 2 2 3 2 4 3" xfId="27775" xr:uid="{00000000-0005-0000-0000-0000B78E0000}"/>
    <cellStyle name="Normal 7 6 2 2 3 2 5" xfId="7656" xr:uid="{00000000-0005-0000-0000-0000B88E0000}"/>
    <cellStyle name="Normal 7 6 2 2 3 2 5 2" xfId="37991" xr:uid="{00000000-0005-0000-0000-0000B98E0000}"/>
    <cellStyle name="Normal 7 6 2 2 3 2 5 3" xfId="22758" xr:uid="{00000000-0005-0000-0000-0000BA8E0000}"/>
    <cellStyle name="Normal 7 6 2 2 3 2 6" xfId="32979" xr:uid="{00000000-0005-0000-0000-0000BB8E0000}"/>
    <cellStyle name="Normal 7 6 2 2 3 2 7" xfId="17745" xr:uid="{00000000-0005-0000-0000-0000BC8E0000}"/>
    <cellStyle name="Normal 7 6 2 2 3 3" xfId="3438" xr:uid="{00000000-0005-0000-0000-0000BD8E0000}"/>
    <cellStyle name="Normal 7 6 2 2 3 3 2" xfId="13512" xr:uid="{00000000-0005-0000-0000-0000BE8E0000}"/>
    <cellStyle name="Normal 7 6 2 2 3 3 2 2" xfId="43843" xr:uid="{00000000-0005-0000-0000-0000BF8E0000}"/>
    <cellStyle name="Normal 7 6 2 2 3 3 2 3" xfId="28610" xr:uid="{00000000-0005-0000-0000-0000C08E0000}"/>
    <cellStyle name="Normal 7 6 2 2 3 3 3" xfId="8492" xr:uid="{00000000-0005-0000-0000-0000C18E0000}"/>
    <cellStyle name="Normal 7 6 2 2 3 3 3 2" xfId="38826" xr:uid="{00000000-0005-0000-0000-0000C28E0000}"/>
    <cellStyle name="Normal 7 6 2 2 3 3 3 3" xfId="23593" xr:uid="{00000000-0005-0000-0000-0000C38E0000}"/>
    <cellStyle name="Normal 7 6 2 2 3 3 4" xfId="33813" xr:uid="{00000000-0005-0000-0000-0000C48E0000}"/>
    <cellStyle name="Normal 7 6 2 2 3 3 5" xfId="18580" xr:uid="{00000000-0005-0000-0000-0000C58E0000}"/>
    <cellStyle name="Normal 7 6 2 2 3 4" xfId="5131" xr:uid="{00000000-0005-0000-0000-0000C68E0000}"/>
    <cellStyle name="Normal 7 6 2 2 3 4 2" xfId="15183" xr:uid="{00000000-0005-0000-0000-0000C78E0000}"/>
    <cellStyle name="Normal 7 6 2 2 3 4 2 2" xfId="45514" xr:uid="{00000000-0005-0000-0000-0000C88E0000}"/>
    <cellStyle name="Normal 7 6 2 2 3 4 2 3" xfId="30281" xr:uid="{00000000-0005-0000-0000-0000C98E0000}"/>
    <cellStyle name="Normal 7 6 2 2 3 4 3" xfId="10163" xr:uid="{00000000-0005-0000-0000-0000CA8E0000}"/>
    <cellStyle name="Normal 7 6 2 2 3 4 3 2" xfId="40497" xr:uid="{00000000-0005-0000-0000-0000CB8E0000}"/>
    <cellStyle name="Normal 7 6 2 2 3 4 3 3" xfId="25264" xr:uid="{00000000-0005-0000-0000-0000CC8E0000}"/>
    <cellStyle name="Normal 7 6 2 2 3 4 4" xfId="35484" xr:uid="{00000000-0005-0000-0000-0000CD8E0000}"/>
    <cellStyle name="Normal 7 6 2 2 3 4 5" xfId="20251" xr:uid="{00000000-0005-0000-0000-0000CE8E0000}"/>
    <cellStyle name="Normal 7 6 2 2 3 5" xfId="11841" xr:uid="{00000000-0005-0000-0000-0000CF8E0000}"/>
    <cellStyle name="Normal 7 6 2 2 3 5 2" xfId="42172" xr:uid="{00000000-0005-0000-0000-0000D08E0000}"/>
    <cellStyle name="Normal 7 6 2 2 3 5 3" xfId="26939" xr:uid="{00000000-0005-0000-0000-0000D18E0000}"/>
    <cellStyle name="Normal 7 6 2 2 3 6" xfId="6820" xr:uid="{00000000-0005-0000-0000-0000D28E0000}"/>
    <cellStyle name="Normal 7 6 2 2 3 6 2" xfId="37155" xr:uid="{00000000-0005-0000-0000-0000D38E0000}"/>
    <cellStyle name="Normal 7 6 2 2 3 6 3" xfId="21922" xr:uid="{00000000-0005-0000-0000-0000D48E0000}"/>
    <cellStyle name="Normal 7 6 2 2 3 7" xfId="32143" xr:uid="{00000000-0005-0000-0000-0000D58E0000}"/>
    <cellStyle name="Normal 7 6 2 2 3 8" xfId="16909" xr:uid="{00000000-0005-0000-0000-0000D68E0000}"/>
    <cellStyle name="Normal 7 6 2 2 4" xfId="2167" xr:uid="{00000000-0005-0000-0000-0000D78E0000}"/>
    <cellStyle name="Normal 7 6 2 2 4 2" xfId="3857" xr:uid="{00000000-0005-0000-0000-0000D88E0000}"/>
    <cellStyle name="Normal 7 6 2 2 4 2 2" xfId="13930" xr:uid="{00000000-0005-0000-0000-0000D98E0000}"/>
    <cellStyle name="Normal 7 6 2 2 4 2 2 2" xfId="44261" xr:uid="{00000000-0005-0000-0000-0000DA8E0000}"/>
    <cellStyle name="Normal 7 6 2 2 4 2 2 3" xfId="29028" xr:uid="{00000000-0005-0000-0000-0000DB8E0000}"/>
    <cellStyle name="Normal 7 6 2 2 4 2 3" xfId="8910" xr:uid="{00000000-0005-0000-0000-0000DC8E0000}"/>
    <cellStyle name="Normal 7 6 2 2 4 2 3 2" xfId="39244" xr:uid="{00000000-0005-0000-0000-0000DD8E0000}"/>
    <cellStyle name="Normal 7 6 2 2 4 2 3 3" xfId="24011" xr:uid="{00000000-0005-0000-0000-0000DE8E0000}"/>
    <cellStyle name="Normal 7 6 2 2 4 2 4" xfId="34231" xr:uid="{00000000-0005-0000-0000-0000DF8E0000}"/>
    <cellStyle name="Normal 7 6 2 2 4 2 5" xfId="18998" xr:uid="{00000000-0005-0000-0000-0000E08E0000}"/>
    <cellStyle name="Normal 7 6 2 2 4 3" xfId="5549" xr:uid="{00000000-0005-0000-0000-0000E18E0000}"/>
    <cellStyle name="Normal 7 6 2 2 4 3 2" xfId="15601" xr:uid="{00000000-0005-0000-0000-0000E28E0000}"/>
    <cellStyle name="Normal 7 6 2 2 4 3 2 2" xfId="45932" xr:uid="{00000000-0005-0000-0000-0000E38E0000}"/>
    <cellStyle name="Normal 7 6 2 2 4 3 2 3" xfId="30699" xr:uid="{00000000-0005-0000-0000-0000E48E0000}"/>
    <cellStyle name="Normal 7 6 2 2 4 3 3" xfId="10581" xr:uid="{00000000-0005-0000-0000-0000E58E0000}"/>
    <cellStyle name="Normal 7 6 2 2 4 3 3 2" xfId="40915" xr:uid="{00000000-0005-0000-0000-0000E68E0000}"/>
    <cellStyle name="Normal 7 6 2 2 4 3 3 3" xfId="25682" xr:uid="{00000000-0005-0000-0000-0000E78E0000}"/>
    <cellStyle name="Normal 7 6 2 2 4 3 4" xfId="35902" xr:uid="{00000000-0005-0000-0000-0000E88E0000}"/>
    <cellStyle name="Normal 7 6 2 2 4 3 5" xfId="20669" xr:uid="{00000000-0005-0000-0000-0000E98E0000}"/>
    <cellStyle name="Normal 7 6 2 2 4 4" xfId="12259" xr:uid="{00000000-0005-0000-0000-0000EA8E0000}"/>
    <cellStyle name="Normal 7 6 2 2 4 4 2" xfId="42590" xr:uid="{00000000-0005-0000-0000-0000EB8E0000}"/>
    <cellStyle name="Normal 7 6 2 2 4 4 3" xfId="27357" xr:uid="{00000000-0005-0000-0000-0000EC8E0000}"/>
    <cellStyle name="Normal 7 6 2 2 4 5" xfId="7238" xr:uid="{00000000-0005-0000-0000-0000ED8E0000}"/>
    <cellStyle name="Normal 7 6 2 2 4 5 2" xfId="37573" xr:uid="{00000000-0005-0000-0000-0000EE8E0000}"/>
    <cellStyle name="Normal 7 6 2 2 4 5 3" xfId="22340" xr:uid="{00000000-0005-0000-0000-0000EF8E0000}"/>
    <cellStyle name="Normal 7 6 2 2 4 6" xfId="32561" xr:uid="{00000000-0005-0000-0000-0000F08E0000}"/>
    <cellStyle name="Normal 7 6 2 2 4 7" xfId="17327" xr:uid="{00000000-0005-0000-0000-0000F18E0000}"/>
    <cellStyle name="Normal 7 6 2 2 5" xfId="3020" xr:uid="{00000000-0005-0000-0000-0000F28E0000}"/>
    <cellStyle name="Normal 7 6 2 2 5 2" xfId="13094" xr:uid="{00000000-0005-0000-0000-0000F38E0000}"/>
    <cellStyle name="Normal 7 6 2 2 5 2 2" xfId="43425" xr:uid="{00000000-0005-0000-0000-0000F48E0000}"/>
    <cellStyle name="Normal 7 6 2 2 5 2 3" xfId="28192" xr:uid="{00000000-0005-0000-0000-0000F58E0000}"/>
    <cellStyle name="Normal 7 6 2 2 5 3" xfId="8074" xr:uid="{00000000-0005-0000-0000-0000F68E0000}"/>
    <cellStyle name="Normal 7 6 2 2 5 3 2" xfId="38408" xr:uid="{00000000-0005-0000-0000-0000F78E0000}"/>
    <cellStyle name="Normal 7 6 2 2 5 3 3" xfId="23175" xr:uid="{00000000-0005-0000-0000-0000F88E0000}"/>
    <cellStyle name="Normal 7 6 2 2 5 4" xfId="33395" xr:uid="{00000000-0005-0000-0000-0000F98E0000}"/>
    <cellStyle name="Normal 7 6 2 2 5 5" xfId="18162" xr:uid="{00000000-0005-0000-0000-0000FA8E0000}"/>
    <cellStyle name="Normal 7 6 2 2 6" xfId="4713" xr:uid="{00000000-0005-0000-0000-0000FB8E0000}"/>
    <cellStyle name="Normal 7 6 2 2 6 2" xfId="14765" xr:uid="{00000000-0005-0000-0000-0000FC8E0000}"/>
    <cellStyle name="Normal 7 6 2 2 6 2 2" xfId="45096" xr:uid="{00000000-0005-0000-0000-0000FD8E0000}"/>
    <cellStyle name="Normal 7 6 2 2 6 2 3" xfId="29863" xr:uid="{00000000-0005-0000-0000-0000FE8E0000}"/>
    <cellStyle name="Normal 7 6 2 2 6 3" xfId="9745" xr:uid="{00000000-0005-0000-0000-0000FF8E0000}"/>
    <cellStyle name="Normal 7 6 2 2 6 3 2" xfId="40079" xr:uid="{00000000-0005-0000-0000-0000008F0000}"/>
    <cellStyle name="Normal 7 6 2 2 6 3 3" xfId="24846" xr:uid="{00000000-0005-0000-0000-0000018F0000}"/>
    <cellStyle name="Normal 7 6 2 2 6 4" xfId="35066" xr:uid="{00000000-0005-0000-0000-0000028F0000}"/>
    <cellStyle name="Normal 7 6 2 2 6 5" xfId="19833" xr:uid="{00000000-0005-0000-0000-0000038F0000}"/>
    <cellStyle name="Normal 7 6 2 2 7" xfId="11423" xr:uid="{00000000-0005-0000-0000-0000048F0000}"/>
    <cellStyle name="Normal 7 6 2 2 7 2" xfId="41754" xr:uid="{00000000-0005-0000-0000-0000058F0000}"/>
    <cellStyle name="Normal 7 6 2 2 7 3" xfId="26521" xr:uid="{00000000-0005-0000-0000-0000068F0000}"/>
    <cellStyle name="Normal 7 6 2 2 8" xfId="6402" xr:uid="{00000000-0005-0000-0000-0000078F0000}"/>
    <cellStyle name="Normal 7 6 2 2 8 2" xfId="36737" xr:uid="{00000000-0005-0000-0000-0000088F0000}"/>
    <cellStyle name="Normal 7 6 2 2 8 3" xfId="21504" xr:uid="{00000000-0005-0000-0000-0000098F0000}"/>
    <cellStyle name="Normal 7 6 2 2 9" xfId="31725" xr:uid="{00000000-0005-0000-0000-00000A8F0000}"/>
    <cellStyle name="Normal 7 6 2 3" xfId="1429" xr:uid="{00000000-0005-0000-0000-00000B8F0000}"/>
    <cellStyle name="Normal 7 6 2 3 2" xfId="1850" xr:uid="{00000000-0005-0000-0000-00000C8F0000}"/>
    <cellStyle name="Normal 7 6 2 3 2 2" xfId="2689" xr:uid="{00000000-0005-0000-0000-00000D8F0000}"/>
    <cellStyle name="Normal 7 6 2 3 2 2 2" xfId="4379" xr:uid="{00000000-0005-0000-0000-00000E8F0000}"/>
    <cellStyle name="Normal 7 6 2 3 2 2 2 2" xfId="14452" xr:uid="{00000000-0005-0000-0000-00000F8F0000}"/>
    <cellStyle name="Normal 7 6 2 3 2 2 2 2 2" xfId="44783" xr:uid="{00000000-0005-0000-0000-0000108F0000}"/>
    <cellStyle name="Normal 7 6 2 3 2 2 2 2 3" xfId="29550" xr:uid="{00000000-0005-0000-0000-0000118F0000}"/>
    <cellStyle name="Normal 7 6 2 3 2 2 2 3" xfId="9432" xr:uid="{00000000-0005-0000-0000-0000128F0000}"/>
    <cellStyle name="Normal 7 6 2 3 2 2 2 3 2" xfId="39766" xr:uid="{00000000-0005-0000-0000-0000138F0000}"/>
    <cellStyle name="Normal 7 6 2 3 2 2 2 3 3" xfId="24533" xr:uid="{00000000-0005-0000-0000-0000148F0000}"/>
    <cellStyle name="Normal 7 6 2 3 2 2 2 4" xfId="34753" xr:uid="{00000000-0005-0000-0000-0000158F0000}"/>
    <cellStyle name="Normal 7 6 2 3 2 2 2 5" xfId="19520" xr:uid="{00000000-0005-0000-0000-0000168F0000}"/>
    <cellStyle name="Normal 7 6 2 3 2 2 3" xfId="6071" xr:uid="{00000000-0005-0000-0000-0000178F0000}"/>
    <cellStyle name="Normal 7 6 2 3 2 2 3 2" xfId="16123" xr:uid="{00000000-0005-0000-0000-0000188F0000}"/>
    <cellStyle name="Normal 7 6 2 3 2 2 3 2 2" xfId="46454" xr:uid="{00000000-0005-0000-0000-0000198F0000}"/>
    <cellStyle name="Normal 7 6 2 3 2 2 3 2 3" xfId="31221" xr:uid="{00000000-0005-0000-0000-00001A8F0000}"/>
    <cellStyle name="Normal 7 6 2 3 2 2 3 3" xfId="11103" xr:uid="{00000000-0005-0000-0000-00001B8F0000}"/>
    <cellStyle name="Normal 7 6 2 3 2 2 3 3 2" xfId="41437" xr:uid="{00000000-0005-0000-0000-00001C8F0000}"/>
    <cellStyle name="Normal 7 6 2 3 2 2 3 3 3" xfId="26204" xr:uid="{00000000-0005-0000-0000-00001D8F0000}"/>
    <cellStyle name="Normal 7 6 2 3 2 2 3 4" xfId="36424" xr:uid="{00000000-0005-0000-0000-00001E8F0000}"/>
    <cellStyle name="Normal 7 6 2 3 2 2 3 5" xfId="21191" xr:uid="{00000000-0005-0000-0000-00001F8F0000}"/>
    <cellStyle name="Normal 7 6 2 3 2 2 4" xfId="12781" xr:uid="{00000000-0005-0000-0000-0000208F0000}"/>
    <cellStyle name="Normal 7 6 2 3 2 2 4 2" xfId="43112" xr:uid="{00000000-0005-0000-0000-0000218F0000}"/>
    <cellStyle name="Normal 7 6 2 3 2 2 4 3" xfId="27879" xr:uid="{00000000-0005-0000-0000-0000228F0000}"/>
    <cellStyle name="Normal 7 6 2 3 2 2 5" xfId="7760" xr:uid="{00000000-0005-0000-0000-0000238F0000}"/>
    <cellStyle name="Normal 7 6 2 3 2 2 5 2" xfId="38095" xr:uid="{00000000-0005-0000-0000-0000248F0000}"/>
    <cellStyle name="Normal 7 6 2 3 2 2 5 3" xfId="22862" xr:uid="{00000000-0005-0000-0000-0000258F0000}"/>
    <cellStyle name="Normal 7 6 2 3 2 2 6" xfId="33083" xr:uid="{00000000-0005-0000-0000-0000268F0000}"/>
    <cellStyle name="Normal 7 6 2 3 2 2 7" xfId="17849" xr:uid="{00000000-0005-0000-0000-0000278F0000}"/>
    <cellStyle name="Normal 7 6 2 3 2 3" xfId="3542" xr:uid="{00000000-0005-0000-0000-0000288F0000}"/>
    <cellStyle name="Normal 7 6 2 3 2 3 2" xfId="13616" xr:uid="{00000000-0005-0000-0000-0000298F0000}"/>
    <cellStyle name="Normal 7 6 2 3 2 3 2 2" xfId="43947" xr:uid="{00000000-0005-0000-0000-00002A8F0000}"/>
    <cellStyle name="Normal 7 6 2 3 2 3 2 3" xfId="28714" xr:uid="{00000000-0005-0000-0000-00002B8F0000}"/>
    <cellStyle name="Normal 7 6 2 3 2 3 3" xfId="8596" xr:uid="{00000000-0005-0000-0000-00002C8F0000}"/>
    <cellStyle name="Normal 7 6 2 3 2 3 3 2" xfId="38930" xr:uid="{00000000-0005-0000-0000-00002D8F0000}"/>
    <cellStyle name="Normal 7 6 2 3 2 3 3 3" xfId="23697" xr:uid="{00000000-0005-0000-0000-00002E8F0000}"/>
    <cellStyle name="Normal 7 6 2 3 2 3 4" xfId="33917" xr:uid="{00000000-0005-0000-0000-00002F8F0000}"/>
    <cellStyle name="Normal 7 6 2 3 2 3 5" xfId="18684" xr:uid="{00000000-0005-0000-0000-0000308F0000}"/>
    <cellStyle name="Normal 7 6 2 3 2 4" xfId="5235" xr:uid="{00000000-0005-0000-0000-0000318F0000}"/>
    <cellStyle name="Normal 7 6 2 3 2 4 2" xfId="15287" xr:uid="{00000000-0005-0000-0000-0000328F0000}"/>
    <cellStyle name="Normal 7 6 2 3 2 4 2 2" xfId="45618" xr:uid="{00000000-0005-0000-0000-0000338F0000}"/>
    <cellStyle name="Normal 7 6 2 3 2 4 2 3" xfId="30385" xr:uid="{00000000-0005-0000-0000-0000348F0000}"/>
    <cellStyle name="Normal 7 6 2 3 2 4 3" xfId="10267" xr:uid="{00000000-0005-0000-0000-0000358F0000}"/>
    <cellStyle name="Normal 7 6 2 3 2 4 3 2" xfId="40601" xr:uid="{00000000-0005-0000-0000-0000368F0000}"/>
    <cellStyle name="Normal 7 6 2 3 2 4 3 3" xfId="25368" xr:uid="{00000000-0005-0000-0000-0000378F0000}"/>
    <cellStyle name="Normal 7 6 2 3 2 4 4" xfId="35588" xr:uid="{00000000-0005-0000-0000-0000388F0000}"/>
    <cellStyle name="Normal 7 6 2 3 2 4 5" xfId="20355" xr:uid="{00000000-0005-0000-0000-0000398F0000}"/>
    <cellStyle name="Normal 7 6 2 3 2 5" xfId="11945" xr:uid="{00000000-0005-0000-0000-00003A8F0000}"/>
    <cellStyle name="Normal 7 6 2 3 2 5 2" xfId="42276" xr:uid="{00000000-0005-0000-0000-00003B8F0000}"/>
    <cellStyle name="Normal 7 6 2 3 2 5 3" xfId="27043" xr:uid="{00000000-0005-0000-0000-00003C8F0000}"/>
    <cellStyle name="Normal 7 6 2 3 2 6" xfId="6924" xr:uid="{00000000-0005-0000-0000-00003D8F0000}"/>
    <cellStyle name="Normal 7 6 2 3 2 6 2" xfId="37259" xr:uid="{00000000-0005-0000-0000-00003E8F0000}"/>
    <cellStyle name="Normal 7 6 2 3 2 6 3" xfId="22026" xr:uid="{00000000-0005-0000-0000-00003F8F0000}"/>
    <cellStyle name="Normal 7 6 2 3 2 7" xfId="32247" xr:uid="{00000000-0005-0000-0000-0000408F0000}"/>
    <cellStyle name="Normal 7 6 2 3 2 8" xfId="17013" xr:uid="{00000000-0005-0000-0000-0000418F0000}"/>
    <cellStyle name="Normal 7 6 2 3 3" xfId="2271" xr:uid="{00000000-0005-0000-0000-0000428F0000}"/>
    <cellStyle name="Normal 7 6 2 3 3 2" xfId="3961" xr:uid="{00000000-0005-0000-0000-0000438F0000}"/>
    <cellStyle name="Normal 7 6 2 3 3 2 2" xfId="14034" xr:uid="{00000000-0005-0000-0000-0000448F0000}"/>
    <cellStyle name="Normal 7 6 2 3 3 2 2 2" xfId="44365" xr:uid="{00000000-0005-0000-0000-0000458F0000}"/>
    <cellStyle name="Normal 7 6 2 3 3 2 2 3" xfId="29132" xr:uid="{00000000-0005-0000-0000-0000468F0000}"/>
    <cellStyle name="Normal 7 6 2 3 3 2 3" xfId="9014" xr:uid="{00000000-0005-0000-0000-0000478F0000}"/>
    <cellStyle name="Normal 7 6 2 3 3 2 3 2" xfId="39348" xr:uid="{00000000-0005-0000-0000-0000488F0000}"/>
    <cellStyle name="Normal 7 6 2 3 3 2 3 3" xfId="24115" xr:uid="{00000000-0005-0000-0000-0000498F0000}"/>
    <cellStyle name="Normal 7 6 2 3 3 2 4" xfId="34335" xr:uid="{00000000-0005-0000-0000-00004A8F0000}"/>
    <cellStyle name="Normal 7 6 2 3 3 2 5" xfId="19102" xr:uid="{00000000-0005-0000-0000-00004B8F0000}"/>
    <cellStyle name="Normal 7 6 2 3 3 3" xfId="5653" xr:uid="{00000000-0005-0000-0000-00004C8F0000}"/>
    <cellStyle name="Normal 7 6 2 3 3 3 2" xfId="15705" xr:uid="{00000000-0005-0000-0000-00004D8F0000}"/>
    <cellStyle name="Normal 7 6 2 3 3 3 2 2" xfId="46036" xr:uid="{00000000-0005-0000-0000-00004E8F0000}"/>
    <cellStyle name="Normal 7 6 2 3 3 3 2 3" xfId="30803" xr:uid="{00000000-0005-0000-0000-00004F8F0000}"/>
    <cellStyle name="Normal 7 6 2 3 3 3 3" xfId="10685" xr:uid="{00000000-0005-0000-0000-0000508F0000}"/>
    <cellStyle name="Normal 7 6 2 3 3 3 3 2" xfId="41019" xr:uid="{00000000-0005-0000-0000-0000518F0000}"/>
    <cellStyle name="Normal 7 6 2 3 3 3 3 3" xfId="25786" xr:uid="{00000000-0005-0000-0000-0000528F0000}"/>
    <cellStyle name="Normal 7 6 2 3 3 3 4" xfId="36006" xr:uid="{00000000-0005-0000-0000-0000538F0000}"/>
    <cellStyle name="Normal 7 6 2 3 3 3 5" xfId="20773" xr:uid="{00000000-0005-0000-0000-0000548F0000}"/>
    <cellStyle name="Normal 7 6 2 3 3 4" xfId="12363" xr:uid="{00000000-0005-0000-0000-0000558F0000}"/>
    <cellStyle name="Normal 7 6 2 3 3 4 2" xfId="42694" xr:uid="{00000000-0005-0000-0000-0000568F0000}"/>
    <cellStyle name="Normal 7 6 2 3 3 4 3" xfId="27461" xr:uid="{00000000-0005-0000-0000-0000578F0000}"/>
    <cellStyle name="Normal 7 6 2 3 3 5" xfId="7342" xr:uid="{00000000-0005-0000-0000-0000588F0000}"/>
    <cellStyle name="Normal 7 6 2 3 3 5 2" xfId="37677" xr:uid="{00000000-0005-0000-0000-0000598F0000}"/>
    <cellStyle name="Normal 7 6 2 3 3 5 3" xfId="22444" xr:uid="{00000000-0005-0000-0000-00005A8F0000}"/>
    <cellStyle name="Normal 7 6 2 3 3 6" xfId="32665" xr:uid="{00000000-0005-0000-0000-00005B8F0000}"/>
    <cellStyle name="Normal 7 6 2 3 3 7" xfId="17431" xr:uid="{00000000-0005-0000-0000-00005C8F0000}"/>
    <cellStyle name="Normal 7 6 2 3 4" xfId="3124" xr:uid="{00000000-0005-0000-0000-00005D8F0000}"/>
    <cellStyle name="Normal 7 6 2 3 4 2" xfId="13198" xr:uid="{00000000-0005-0000-0000-00005E8F0000}"/>
    <cellStyle name="Normal 7 6 2 3 4 2 2" xfId="43529" xr:uid="{00000000-0005-0000-0000-00005F8F0000}"/>
    <cellStyle name="Normal 7 6 2 3 4 2 3" xfId="28296" xr:uid="{00000000-0005-0000-0000-0000608F0000}"/>
    <cellStyle name="Normal 7 6 2 3 4 3" xfId="8178" xr:uid="{00000000-0005-0000-0000-0000618F0000}"/>
    <cellStyle name="Normal 7 6 2 3 4 3 2" xfId="38512" xr:uid="{00000000-0005-0000-0000-0000628F0000}"/>
    <cellStyle name="Normal 7 6 2 3 4 3 3" xfId="23279" xr:uid="{00000000-0005-0000-0000-0000638F0000}"/>
    <cellStyle name="Normal 7 6 2 3 4 4" xfId="33499" xr:uid="{00000000-0005-0000-0000-0000648F0000}"/>
    <cellStyle name="Normal 7 6 2 3 4 5" xfId="18266" xr:uid="{00000000-0005-0000-0000-0000658F0000}"/>
    <cellStyle name="Normal 7 6 2 3 5" xfId="4817" xr:uid="{00000000-0005-0000-0000-0000668F0000}"/>
    <cellStyle name="Normal 7 6 2 3 5 2" xfId="14869" xr:uid="{00000000-0005-0000-0000-0000678F0000}"/>
    <cellStyle name="Normal 7 6 2 3 5 2 2" xfId="45200" xr:uid="{00000000-0005-0000-0000-0000688F0000}"/>
    <cellStyle name="Normal 7 6 2 3 5 2 3" xfId="29967" xr:uid="{00000000-0005-0000-0000-0000698F0000}"/>
    <cellStyle name="Normal 7 6 2 3 5 3" xfId="9849" xr:uid="{00000000-0005-0000-0000-00006A8F0000}"/>
    <cellStyle name="Normal 7 6 2 3 5 3 2" xfId="40183" xr:uid="{00000000-0005-0000-0000-00006B8F0000}"/>
    <cellStyle name="Normal 7 6 2 3 5 3 3" xfId="24950" xr:uid="{00000000-0005-0000-0000-00006C8F0000}"/>
    <cellStyle name="Normal 7 6 2 3 5 4" xfId="35170" xr:uid="{00000000-0005-0000-0000-00006D8F0000}"/>
    <cellStyle name="Normal 7 6 2 3 5 5" xfId="19937" xr:uid="{00000000-0005-0000-0000-00006E8F0000}"/>
    <cellStyle name="Normal 7 6 2 3 6" xfId="11527" xr:uid="{00000000-0005-0000-0000-00006F8F0000}"/>
    <cellStyle name="Normal 7 6 2 3 6 2" xfId="41858" xr:uid="{00000000-0005-0000-0000-0000708F0000}"/>
    <cellStyle name="Normal 7 6 2 3 6 3" xfId="26625" xr:uid="{00000000-0005-0000-0000-0000718F0000}"/>
    <cellStyle name="Normal 7 6 2 3 7" xfId="6506" xr:uid="{00000000-0005-0000-0000-0000728F0000}"/>
    <cellStyle name="Normal 7 6 2 3 7 2" xfId="36841" xr:uid="{00000000-0005-0000-0000-0000738F0000}"/>
    <cellStyle name="Normal 7 6 2 3 7 3" xfId="21608" xr:uid="{00000000-0005-0000-0000-0000748F0000}"/>
    <cellStyle name="Normal 7 6 2 3 8" xfId="31829" xr:uid="{00000000-0005-0000-0000-0000758F0000}"/>
    <cellStyle name="Normal 7 6 2 3 9" xfId="16595" xr:uid="{00000000-0005-0000-0000-0000768F0000}"/>
    <cellStyle name="Normal 7 6 2 4" xfId="1642" xr:uid="{00000000-0005-0000-0000-0000778F0000}"/>
    <cellStyle name="Normal 7 6 2 4 2" xfId="2481" xr:uid="{00000000-0005-0000-0000-0000788F0000}"/>
    <cellStyle name="Normal 7 6 2 4 2 2" xfId="4171" xr:uid="{00000000-0005-0000-0000-0000798F0000}"/>
    <cellStyle name="Normal 7 6 2 4 2 2 2" xfId="14244" xr:uid="{00000000-0005-0000-0000-00007A8F0000}"/>
    <cellStyle name="Normal 7 6 2 4 2 2 2 2" xfId="44575" xr:uid="{00000000-0005-0000-0000-00007B8F0000}"/>
    <cellStyle name="Normal 7 6 2 4 2 2 2 3" xfId="29342" xr:uid="{00000000-0005-0000-0000-00007C8F0000}"/>
    <cellStyle name="Normal 7 6 2 4 2 2 3" xfId="9224" xr:uid="{00000000-0005-0000-0000-00007D8F0000}"/>
    <cellStyle name="Normal 7 6 2 4 2 2 3 2" xfId="39558" xr:uid="{00000000-0005-0000-0000-00007E8F0000}"/>
    <cellStyle name="Normal 7 6 2 4 2 2 3 3" xfId="24325" xr:uid="{00000000-0005-0000-0000-00007F8F0000}"/>
    <cellStyle name="Normal 7 6 2 4 2 2 4" xfId="34545" xr:uid="{00000000-0005-0000-0000-0000808F0000}"/>
    <cellStyle name="Normal 7 6 2 4 2 2 5" xfId="19312" xr:uid="{00000000-0005-0000-0000-0000818F0000}"/>
    <cellStyle name="Normal 7 6 2 4 2 3" xfId="5863" xr:uid="{00000000-0005-0000-0000-0000828F0000}"/>
    <cellStyle name="Normal 7 6 2 4 2 3 2" xfId="15915" xr:uid="{00000000-0005-0000-0000-0000838F0000}"/>
    <cellStyle name="Normal 7 6 2 4 2 3 2 2" xfId="46246" xr:uid="{00000000-0005-0000-0000-0000848F0000}"/>
    <cellStyle name="Normal 7 6 2 4 2 3 2 3" xfId="31013" xr:uid="{00000000-0005-0000-0000-0000858F0000}"/>
    <cellStyle name="Normal 7 6 2 4 2 3 3" xfId="10895" xr:uid="{00000000-0005-0000-0000-0000868F0000}"/>
    <cellStyle name="Normal 7 6 2 4 2 3 3 2" xfId="41229" xr:uid="{00000000-0005-0000-0000-0000878F0000}"/>
    <cellStyle name="Normal 7 6 2 4 2 3 3 3" xfId="25996" xr:uid="{00000000-0005-0000-0000-0000888F0000}"/>
    <cellStyle name="Normal 7 6 2 4 2 3 4" xfId="36216" xr:uid="{00000000-0005-0000-0000-0000898F0000}"/>
    <cellStyle name="Normal 7 6 2 4 2 3 5" xfId="20983" xr:uid="{00000000-0005-0000-0000-00008A8F0000}"/>
    <cellStyle name="Normal 7 6 2 4 2 4" xfId="12573" xr:uid="{00000000-0005-0000-0000-00008B8F0000}"/>
    <cellStyle name="Normal 7 6 2 4 2 4 2" xfId="42904" xr:uid="{00000000-0005-0000-0000-00008C8F0000}"/>
    <cellStyle name="Normal 7 6 2 4 2 4 3" xfId="27671" xr:uid="{00000000-0005-0000-0000-00008D8F0000}"/>
    <cellStyle name="Normal 7 6 2 4 2 5" xfId="7552" xr:uid="{00000000-0005-0000-0000-00008E8F0000}"/>
    <cellStyle name="Normal 7 6 2 4 2 5 2" xfId="37887" xr:uid="{00000000-0005-0000-0000-00008F8F0000}"/>
    <cellStyle name="Normal 7 6 2 4 2 5 3" xfId="22654" xr:uid="{00000000-0005-0000-0000-0000908F0000}"/>
    <cellStyle name="Normal 7 6 2 4 2 6" xfId="32875" xr:uid="{00000000-0005-0000-0000-0000918F0000}"/>
    <cellStyle name="Normal 7 6 2 4 2 7" xfId="17641" xr:uid="{00000000-0005-0000-0000-0000928F0000}"/>
    <cellStyle name="Normal 7 6 2 4 3" xfId="3334" xr:uid="{00000000-0005-0000-0000-0000938F0000}"/>
    <cellStyle name="Normal 7 6 2 4 3 2" xfId="13408" xr:uid="{00000000-0005-0000-0000-0000948F0000}"/>
    <cellStyle name="Normal 7 6 2 4 3 2 2" xfId="43739" xr:uid="{00000000-0005-0000-0000-0000958F0000}"/>
    <cellStyle name="Normal 7 6 2 4 3 2 3" xfId="28506" xr:uid="{00000000-0005-0000-0000-0000968F0000}"/>
    <cellStyle name="Normal 7 6 2 4 3 3" xfId="8388" xr:uid="{00000000-0005-0000-0000-0000978F0000}"/>
    <cellStyle name="Normal 7 6 2 4 3 3 2" xfId="38722" xr:uid="{00000000-0005-0000-0000-0000988F0000}"/>
    <cellStyle name="Normal 7 6 2 4 3 3 3" xfId="23489" xr:uid="{00000000-0005-0000-0000-0000998F0000}"/>
    <cellStyle name="Normal 7 6 2 4 3 4" xfId="33709" xr:uid="{00000000-0005-0000-0000-00009A8F0000}"/>
    <cellStyle name="Normal 7 6 2 4 3 5" xfId="18476" xr:uid="{00000000-0005-0000-0000-00009B8F0000}"/>
    <cellStyle name="Normal 7 6 2 4 4" xfId="5027" xr:uid="{00000000-0005-0000-0000-00009C8F0000}"/>
    <cellStyle name="Normal 7 6 2 4 4 2" xfId="15079" xr:uid="{00000000-0005-0000-0000-00009D8F0000}"/>
    <cellStyle name="Normal 7 6 2 4 4 2 2" xfId="45410" xr:uid="{00000000-0005-0000-0000-00009E8F0000}"/>
    <cellStyle name="Normal 7 6 2 4 4 2 3" xfId="30177" xr:uid="{00000000-0005-0000-0000-00009F8F0000}"/>
    <cellStyle name="Normal 7 6 2 4 4 3" xfId="10059" xr:uid="{00000000-0005-0000-0000-0000A08F0000}"/>
    <cellStyle name="Normal 7 6 2 4 4 3 2" xfId="40393" xr:uid="{00000000-0005-0000-0000-0000A18F0000}"/>
    <cellStyle name="Normal 7 6 2 4 4 3 3" xfId="25160" xr:uid="{00000000-0005-0000-0000-0000A28F0000}"/>
    <cellStyle name="Normal 7 6 2 4 4 4" xfId="35380" xr:uid="{00000000-0005-0000-0000-0000A38F0000}"/>
    <cellStyle name="Normal 7 6 2 4 4 5" xfId="20147" xr:uid="{00000000-0005-0000-0000-0000A48F0000}"/>
    <cellStyle name="Normal 7 6 2 4 5" xfId="11737" xr:uid="{00000000-0005-0000-0000-0000A58F0000}"/>
    <cellStyle name="Normal 7 6 2 4 5 2" xfId="42068" xr:uid="{00000000-0005-0000-0000-0000A68F0000}"/>
    <cellStyle name="Normal 7 6 2 4 5 3" xfId="26835" xr:uid="{00000000-0005-0000-0000-0000A78F0000}"/>
    <cellStyle name="Normal 7 6 2 4 6" xfId="6716" xr:uid="{00000000-0005-0000-0000-0000A88F0000}"/>
    <cellStyle name="Normal 7 6 2 4 6 2" xfId="37051" xr:uid="{00000000-0005-0000-0000-0000A98F0000}"/>
    <cellStyle name="Normal 7 6 2 4 6 3" xfId="21818" xr:uid="{00000000-0005-0000-0000-0000AA8F0000}"/>
    <cellStyle name="Normal 7 6 2 4 7" xfId="32039" xr:uid="{00000000-0005-0000-0000-0000AB8F0000}"/>
    <cellStyle name="Normal 7 6 2 4 8" xfId="16805" xr:uid="{00000000-0005-0000-0000-0000AC8F0000}"/>
    <cellStyle name="Normal 7 6 2 5" xfId="2063" xr:uid="{00000000-0005-0000-0000-0000AD8F0000}"/>
    <cellStyle name="Normal 7 6 2 5 2" xfId="3753" xr:uid="{00000000-0005-0000-0000-0000AE8F0000}"/>
    <cellStyle name="Normal 7 6 2 5 2 2" xfId="13826" xr:uid="{00000000-0005-0000-0000-0000AF8F0000}"/>
    <cellStyle name="Normal 7 6 2 5 2 2 2" xfId="44157" xr:uid="{00000000-0005-0000-0000-0000B08F0000}"/>
    <cellStyle name="Normal 7 6 2 5 2 2 3" xfId="28924" xr:uid="{00000000-0005-0000-0000-0000B18F0000}"/>
    <cellStyle name="Normal 7 6 2 5 2 3" xfId="8806" xr:uid="{00000000-0005-0000-0000-0000B28F0000}"/>
    <cellStyle name="Normal 7 6 2 5 2 3 2" xfId="39140" xr:uid="{00000000-0005-0000-0000-0000B38F0000}"/>
    <cellStyle name="Normal 7 6 2 5 2 3 3" xfId="23907" xr:uid="{00000000-0005-0000-0000-0000B48F0000}"/>
    <cellStyle name="Normal 7 6 2 5 2 4" xfId="34127" xr:uid="{00000000-0005-0000-0000-0000B58F0000}"/>
    <cellStyle name="Normal 7 6 2 5 2 5" xfId="18894" xr:uid="{00000000-0005-0000-0000-0000B68F0000}"/>
    <cellStyle name="Normal 7 6 2 5 3" xfId="5445" xr:uid="{00000000-0005-0000-0000-0000B78F0000}"/>
    <cellStyle name="Normal 7 6 2 5 3 2" xfId="15497" xr:uid="{00000000-0005-0000-0000-0000B88F0000}"/>
    <cellStyle name="Normal 7 6 2 5 3 2 2" xfId="45828" xr:uid="{00000000-0005-0000-0000-0000B98F0000}"/>
    <cellStyle name="Normal 7 6 2 5 3 2 3" xfId="30595" xr:uid="{00000000-0005-0000-0000-0000BA8F0000}"/>
    <cellStyle name="Normal 7 6 2 5 3 3" xfId="10477" xr:uid="{00000000-0005-0000-0000-0000BB8F0000}"/>
    <cellStyle name="Normal 7 6 2 5 3 3 2" xfId="40811" xr:uid="{00000000-0005-0000-0000-0000BC8F0000}"/>
    <cellStyle name="Normal 7 6 2 5 3 3 3" xfId="25578" xr:uid="{00000000-0005-0000-0000-0000BD8F0000}"/>
    <cellStyle name="Normal 7 6 2 5 3 4" xfId="35798" xr:uid="{00000000-0005-0000-0000-0000BE8F0000}"/>
    <cellStyle name="Normal 7 6 2 5 3 5" xfId="20565" xr:uid="{00000000-0005-0000-0000-0000BF8F0000}"/>
    <cellStyle name="Normal 7 6 2 5 4" xfId="12155" xr:uid="{00000000-0005-0000-0000-0000C08F0000}"/>
    <cellStyle name="Normal 7 6 2 5 4 2" xfId="42486" xr:uid="{00000000-0005-0000-0000-0000C18F0000}"/>
    <cellStyle name="Normal 7 6 2 5 4 3" xfId="27253" xr:uid="{00000000-0005-0000-0000-0000C28F0000}"/>
    <cellStyle name="Normal 7 6 2 5 5" xfId="7134" xr:uid="{00000000-0005-0000-0000-0000C38F0000}"/>
    <cellStyle name="Normal 7 6 2 5 5 2" xfId="37469" xr:uid="{00000000-0005-0000-0000-0000C48F0000}"/>
    <cellStyle name="Normal 7 6 2 5 5 3" xfId="22236" xr:uid="{00000000-0005-0000-0000-0000C58F0000}"/>
    <cellStyle name="Normal 7 6 2 5 6" xfId="32457" xr:uid="{00000000-0005-0000-0000-0000C68F0000}"/>
    <cellStyle name="Normal 7 6 2 5 7" xfId="17223" xr:uid="{00000000-0005-0000-0000-0000C78F0000}"/>
    <cellStyle name="Normal 7 6 2 6" xfId="2916" xr:uid="{00000000-0005-0000-0000-0000C88F0000}"/>
    <cellStyle name="Normal 7 6 2 6 2" xfId="12990" xr:uid="{00000000-0005-0000-0000-0000C98F0000}"/>
    <cellStyle name="Normal 7 6 2 6 2 2" xfId="43321" xr:uid="{00000000-0005-0000-0000-0000CA8F0000}"/>
    <cellStyle name="Normal 7 6 2 6 2 3" xfId="28088" xr:uid="{00000000-0005-0000-0000-0000CB8F0000}"/>
    <cellStyle name="Normal 7 6 2 6 3" xfId="7970" xr:uid="{00000000-0005-0000-0000-0000CC8F0000}"/>
    <cellStyle name="Normal 7 6 2 6 3 2" xfId="38304" xr:uid="{00000000-0005-0000-0000-0000CD8F0000}"/>
    <cellStyle name="Normal 7 6 2 6 3 3" xfId="23071" xr:uid="{00000000-0005-0000-0000-0000CE8F0000}"/>
    <cellStyle name="Normal 7 6 2 6 4" xfId="33291" xr:uid="{00000000-0005-0000-0000-0000CF8F0000}"/>
    <cellStyle name="Normal 7 6 2 6 5" xfId="18058" xr:uid="{00000000-0005-0000-0000-0000D08F0000}"/>
    <cellStyle name="Normal 7 6 2 7" xfId="4609" xr:uid="{00000000-0005-0000-0000-0000D18F0000}"/>
    <cellStyle name="Normal 7 6 2 7 2" xfId="14661" xr:uid="{00000000-0005-0000-0000-0000D28F0000}"/>
    <cellStyle name="Normal 7 6 2 7 2 2" xfId="44992" xr:uid="{00000000-0005-0000-0000-0000D38F0000}"/>
    <cellStyle name="Normal 7 6 2 7 2 3" xfId="29759" xr:uid="{00000000-0005-0000-0000-0000D48F0000}"/>
    <cellStyle name="Normal 7 6 2 7 3" xfId="9641" xr:uid="{00000000-0005-0000-0000-0000D58F0000}"/>
    <cellStyle name="Normal 7 6 2 7 3 2" xfId="39975" xr:uid="{00000000-0005-0000-0000-0000D68F0000}"/>
    <cellStyle name="Normal 7 6 2 7 3 3" xfId="24742" xr:uid="{00000000-0005-0000-0000-0000D78F0000}"/>
    <cellStyle name="Normal 7 6 2 7 4" xfId="34962" xr:uid="{00000000-0005-0000-0000-0000D88F0000}"/>
    <cellStyle name="Normal 7 6 2 7 5" xfId="19729" xr:uid="{00000000-0005-0000-0000-0000D98F0000}"/>
    <cellStyle name="Normal 7 6 2 8" xfId="11319" xr:uid="{00000000-0005-0000-0000-0000DA8F0000}"/>
    <cellStyle name="Normal 7 6 2 8 2" xfId="41650" xr:uid="{00000000-0005-0000-0000-0000DB8F0000}"/>
    <cellStyle name="Normal 7 6 2 8 3" xfId="26417" xr:uid="{00000000-0005-0000-0000-0000DC8F0000}"/>
    <cellStyle name="Normal 7 6 2 9" xfId="6298" xr:uid="{00000000-0005-0000-0000-0000DD8F0000}"/>
    <cellStyle name="Normal 7 6 2 9 2" xfId="36633" xr:uid="{00000000-0005-0000-0000-0000DE8F0000}"/>
    <cellStyle name="Normal 7 6 2 9 3" xfId="21400" xr:uid="{00000000-0005-0000-0000-0000DF8F0000}"/>
    <cellStyle name="Normal 7 6 3" xfId="1262" xr:uid="{00000000-0005-0000-0000-0000E08F0000}"/>
    <cellStyle name="Normal 7 6 3 10" xfId="16439" xr:uid="{00000000-0005-0000-0000-0000E18F0000}"/>
    <cellStyle name="Normal 7 6 3 2" xfId="1481" xr:uid="{00000000-0005-0000-0000-0000E28F0000}"/>
    <cellStyle name="Normal 7 6 3 2 2" xfId="1902" xr:uid="{00000000-0005-0000-0000-0000E38F0000}"/>
    <cellStyle name="Normal 7 6 3 2 2 2" xfId="2741" xr:uid="{00000000-0005-0000-0000-0000E48F0000}"/>
    <cellStyle name="Normal 7 6 3 2 2 2 2" xfId="4431" xr:uid="{00000000-0005-0000-0000-0000E58F0000}"/>
    <cellStyle name="Normal 7 6 3 2 2 2 2 2" xfId="14504" xr:uid="{00000000-0005-0000-0000-0000E68F0000}"/>
    <cellStyle name="Normal 7 6 3 2 2 2 2 2 2" xfId="44835" xr:uid="{00000000-0005-0000-0000-0000E78F0000}"/>
    <cellStyle name="Normal 7 6 3 2 2 2 2 2 3" xfId="29602" xr:uid="{00000000-0005-0000-0000-0000E88F0000}"/>
    <cellStyle name="Normal 7 6 3 2 2 2 2 3" xfId="9484" xr:uid="{00000000-0005-0000-0000-0000E98F0000}"/>
    <cellStyle name="Normal 7 6 3 2 2 2 2 3 2" xfId="39818" xr:uid="{00000000-0005-0000-0000-0000EA8F0000}"/>
    <cellStyle name="Normal 7 6 3 2 2 2 2 3 3" xfId="24585" xr:uid="{00000000-0005-0000-0000-0000EB8F0000}"/>
    <cellStyle name="Normal 7 6 3 2 2 2 2 4" xfId="34805" xr:uid="{00000000-0005-0000-0000-0000EC8F0000}"/>
    <cellStyle name="Normal 7 6 3 2 2 2 2 5" xfId="19572" xr:uid="{00000000-0005-0000-0000-0000ED8F0000}"/>
    <cellStyle name="Normal 7 6 3 2 2 2 3" xfId="6123" xr:uid="{00000000-0005-0000-0000-0000EE8F0000}"/>
    <cellStyle name="Normal 7 6 3 2 2 2 3 2" xfId="16175" xr:uid="{00000000-0005-0000-0000-0000EF8F0000}"/>
    <cellStyle name="Normal 7 6 3 2 2 2 3 2 2" xfId="46506" xr:uid="{00000000-0005-0000-0000-0000F08F0000}"/>
    <cellStyle name="Normal 7 6 3 2 2 2 3 2 3" xfId="31273" xr:uid="{00000000-0005-0000-0000-0000F18F0000}"/>
    <cellStyle name="Normal 7 6 3 2 2 2 3 3" xfId="11155" xr:uid="{00000000-0005-0000-0000-0000F28F0000}"/>
    <cellStyle name="Normal 7 6 3 2 2 2 3 3 2" xfId="41489" xr:uid="{00000000-0005-0000-0000-0000F38F0000}"/>
    <cellStyle name="Normal 7 6 3 2 2 2 3 3 3" xfId="26256" xr:uid="{00000000-0005-0000-0000-0000F48F0000}"/>
    <cellStyle name="Normal 7 6 3 2 2 2 3 4" xfId="36476" xr:uid="{00000000-0005-0000-0000-0000F58F0000}"/>
    <cellStyle name="Normal 7 6 3 2 2 2 3 5" xfId="21243" xr:uid="{00000000-0005-0000-0000-0000F68F0000}"/>
    <cellStyle name="Normal 7 6 3 2 2 2 4" xfId="12833" xr:uid="{00000000-0005-0000-0000-0000F78F0000}"/>
    <cellStyle name="Normal 7 6 3 2 2 2 4 2" xfId="43164" xr:uid="{00000000-0005-0000-0000-0000F88F0000}"/>
    <cellStyle name="Normal 7 6 3 2 2 2 4 3" xfId="27931" xr:uid="{00000000-0005-0000-0000-0000F98F0000}"/>
    <cellStyle name="Normal 7 6 3 2 2 2 5" xfId="7812" xr:uid="{00000000-0005-0000-0000-0000FA8F0000}"/>
    <cellStyle name="Normal 7 6 3 2 2 2 5 2" xfId="38147" xr:uid="{00000000-0005-0000-0000-0000FB8F0000}"/>
    <cellStyle name="Normal 7 6 3 2 2 2 5 3" xfId="22914" xr:uid="{00000000-0005-0000-0000-0000FC8F0000}"/>
    <cellStyle name="Normal 7 6 3 2 2 2 6" xfId="33135" xr:uid="{00000000-0005-0000-0000-0000FD8F0000}"/>
    <cellStyle name="Normal 7 6 3 2 2 2 7" xfId="17901" xr:uid="{00000000-0005-0000-0000-0000FE8F0000}"/>
    <cellStyle name="Normal 7 6 3 2 2 3" xfId="3594" xr:uid="{00000000-0005-0000-0000-0000FF8F0000}"/>
    <cellStyle name="Normal 7 6 3 2 2 3 2" xfId="13668" xr:uid="{00000000-0005-0000-0000-000000900000}"/>
    <cellStyle name="Normal 7 6 3 2 2 3 2 2" xfId="43999" xr:uid="{00000000-0005-0000-0000-000001900000}"/>
    <cellStyle name="Normal 7 6 3 2 2 3 2 3" xfId="28766" xr:uid="{00000000-0005-0000-0000-000002900000}"/>
    <cellStyle name="Normal 7 6 3 2 2 3 3" xfId="8648" xr:uid="{00000000-0005-0000-0000-000003900000}"/>
    <cellStyle name="Normal 7 6 3 2 2 3 3 2" xfId="38982" xr:uid="{00000000-0005-0000-0000-000004900000}"/>
    <cellStyle name="Normal 7 6 3 2 2 3 3 3" xfId="23749" xr:uid="{00000000-0005-0000-0000-000005900000}"/>
    <cellStyle name="Normal 7 6 3 2 2 3 4" xfId="33969" xr:uid="{00000000-0005-0000-0000-000006900000}"/>
    <cellStyle name="Normal 7 6 3 2 2 3 5" xfId="18736" xr:uid="{00000000-0005-0000-0000-000007900000}"/>
    <cellStyle name="Normal 7 6 3 2 2 4" xfId="5287" xr:uid="{00000000-0005-0000-0000-000008900000}"/>
    <cellStyle name="Normal 7 6 3 2 2 4 2" xfId="15339" xr:uid="{00000000-0005-0000-0000-000009900000}"/>
    <cellStyle name="Normal 7 6 3 2 2 4 2 2" xfId="45670" xr:uid="{00000000-0005-0000-0000-00000A900000}"/>
    <cellStyle name="Normal 7 6 3 2 2 4 2 3" xfId="30437" xr:uid="{00000000-0005-0000-0000-00000B900000}"/>
    <cellStyle name="Normal 7 6 3 2 2 4 3" xfId="10319" xr:uid="{00000000-0005-0000-0000-00000C900000}"/>
    <cellStyle name="Normal 7 6 3 2 2 4 3 2" xfId="40653" xr:uid="{00000000-0005-0000-0000-00000D900000}"/>
    <cellStyle name="Normal 7 6 3 2 2 4 3 3" xfId="25420" xr:uid="{00000000-0005-0000-0000-00000E900000}"/>
    <cellStyle name="Normal 7 6 3 2 2 4 4" xfId="35640" xr:uid="{00000000-0005-0000-0000-00000F900000}"/>
    <cellStyle name="Normal 7 6 3 2 2 4 5" xfId="20407" xr:uid="{00000000-0005-0000-0000-000010900000}"/>
    <cellStyle name="Normal 7 6 3 2 2 5" xfId="11997" xr:uid="{00000000-0005-0000-0000-000011900000}"/>
    <cellStyle name="Normal 7 6 3 2 2 5 2" xfId="42328" xr:uid="{00000000-0005-0000-0000-000012900000}"/>
    <cellStyle name="Normal 7 6 3 2 2 5 3" xfId="27095" xr:uid="{00000000-0005-0000-0000-000013900000}"/>
    <cellStyle name="Normal 7 6 3 2 2 6" xfId="6976" xr:uid="{00000000-0005-0000-0000-000014900000}"/>
    <cellStyle name="Normal 7 6 3 2 2 6 2" xfId="37311" xr:uid="{00000000-0005-0000-0000-000015900000}"/>
    <cellStyle name="Normal 7 6 3 2 2 6 3" xfId="22078" xr:uid="{00000000-0005-0000-0000-000016900000}"/>
    <cellStyle name="Normal 7 6 3 2 2 7" xfId="32299" xr:uid="{00000000-0005-0000-0000-000017900000}"/>
    <cellStyle name="Normal 7 6 3 2 2 8" xfId="17065" xr:uid="{00000000-0005-0000-0000-000018900000}"/>
    <cellStyle name="Normal 7 6 3 2 3" xfId="2323" xr:uid="{00000000-0005-0000-0000-000019900000}"/>
    <cellStyle name="Normal 7 6 3 2 3 2" xfId="4013" xr:uid="{00000000-0005-0000-0000-00001A900000}"/>
    <cellStyle name="Normal 7 6 3 2 3 2 2" xfId="14086" xr:uid="{00000000-0005-0000-0000-00001B900000}"/>
    <cellStyle name="Normal 7 6 3 2 3 2 2 2" xfId="44417" xr:uid="{00000000-0005-0000-0000-00001C900000}"/>
    <cellStyle name="Normal 7 6 3 2 3 2 2 3" xfId="29184" xr:uid="{00000000-0005-0000-0000-00001D900000}"/>
    <cellStyle name="Normal 7 6 3 2 3 2 3" xfId="9066" xr:uid="{00000000-0005-0000-0000-00001E900000}"/>
    <cellStyle name="Normal 7 6 3 2 3 2 3 2" xfId="39400" xr:uid="{00000000-0005-0000-0000-00001F900000}"/>
    <cellStyle name="Normal 7 6 3 2 3 2 3 3" xfId="24167" xr:uid="{00000000-0005-0000-0000-000020900000}"/>
    <cellStyle name="Normal 7 6 3 2 3 2 4" xfId="34387" xr:uid="{00000000-0005-0000-0000-000021900000}"/>
    <cellStyle name="Normal 7 6 3 2 3 2 5" xfId="19154" xr:uid="{00000000-0005-0000-0000-000022900000}"/>
    <cellStyle name="Normal 7 6 3 2 3 3" xfId="5705" xr:uid="{00000000-0005-0000-0000-000023900000}"/>
    <cellStyle name="Normal 7 6 3 2 3 3 2" xfId="15757" xr:uid="{00000000-0005-0000-0000-000024900000}"/>
    <cellStyle name="Normal 7 6 3 2 3 3 2 2" xfId="46088" xr:uid="{00000000-0005-0000-0000-000025900000}"/>
    <cellStyle name="Normal 7 6 3 2 3 3 2 3" xfId="30855" xr:uid="{00000000-0005-0000-0000-000026900000}"/>
    <cellStyle name="Normal 7 6 3 2 3 3 3" xfId="10737" xr:uid="{00000000-0005-0000-0000-000027900000}"/>
    <cellStyle name="Normal 7 6 3 2 3 3 3 2" xfId="41071" xr:uid="{00000000-0005-0000-0000-000028900000}"/>
    <cellStyle name="Normal 7 6 3 2 3 3 3 3" xfId="25838" xr:uid="{00000000-0005-0000-0000-000029900000}"/>
    <cellStyle name="Normal 7 6 3 2 3 3 4" xfId="36058" xr:uid="{00000000-0005-0000-0000-00002A900000}"/>
    <cellStyle name="Normal 7 6 3 2 3 3 5" xfId="20825" xr:uid="{00000000-0005-0000-0000-00002B900000}"/>
    <cellStyle name="Normal 7 6 3 2 3 4" xfId="12415" xr:uid="{00000000-0005-0000-0000-00002C900000}"/>
    <cellStyle name="Normal 7 6 3 2 3 4 2" xfId="42746" xr:uid="{00000000-0005-0000-0000-00002D900000}"/>
    <cellStyle name="Normal 7 6 3 2 3 4 3" xfId="27513" xr:uid="{00000000-0005-0000-0000-00002E900000}"/>
    <cellStyle name="Normal 7 6 3 2 3 5" xfId="7394" xr:uid="{00000000-0005-0000-0000-00002F900000}"/>
    <cellStyle name="Normal 7 6 3 2 3 5 2" xfId="37729" xr:uid="{00000000-0005-0000-0000-000030900000}"/>
    <cellStyle name="Normal 7 6 3 2 3 5 3" xfId="22496" xr:uid="{00000000-0005-0000-0000-000031900000}"/>
    <cellStyle name="Normal 7 6 3 2 3 6" xfId="32717" xr:uid="{00000000-0005-0000-0000-000032900000}"/>
    <cellStyle name="Normal 7 6 3 2 3 7" xfId="17483" xr:uid="{00000000-0005-0000-0000-000033900000}"/>
    <cellStyle name="Normal 7 6 3 2 4" xfId="3176" xr:uid="{00000000-0005-0000-0000-000034900000}"/>
    <cellStyle name="Normal 7 6 3 2 4 2" xfId="13250" xr:uid="{00000000-0005-0000-0000-000035900000}"/>
    <cellStyle name="Normal 7 6 3 2 4 2 2" xfId="43581" xr:uid="{00000000-0005-0000-0000-000036900000}"/>
    <cellStyle name="Normal 7 6 3 2 4 2 3" xfId="28348" xr:uid="{00000000-0005-0000-0000-000037900000}"/>
    <cellStyle name="Normal 7 6 3 2 4 3" xfId="8230" xr:uid="{00000000-0005-0000-0000-000038900000}"/>
    <cellStyle name="Normal 7 6 3 2 4 3 2" xfId="38564" xr:uid="{00000000-0005-0000-0000-000039900000}"/>
    <cellStyle name="Normal 7 6 3 2 4 3 3" xfId="23331" xr:uid="{00000000-0005-0000-0000-00003A900000}"/>
    <cellStyle name="Normal 7 6 3 2 4 4" xfId="33551" xr:uid="{00000000-0005-0000-0000-00003B900000}"/>
    <cellStyle name="Normal 7 6 3 2 4 5" xfId="18318" xr:uid="{00000000-0005-0000-0000-00003C900000}"/>
    <cellStyle name="Normal 7 6 3 2 5" xfId="4869" xr:uid="{00000000-0005-0000-0000-00003D900000}"/>
    <cellStyle name="Normal 7 6 3 2 5 2" xfId="14921" xr:uid="{00000000-0005-0000-0000-00003E900000}"/>
    <cellStyle name="Normal 7 6 3 2 5 2 2" xfId="45252" xr:uid="{00000000-0005-0000-0000-00003F900000}"/>
    <cellStyle name="Normal 7 6 3 2 5 2 3" xfId="30019" xr:uid="{00000000-0005-0000-0000-000040900000}"/>
    <cellStyle name="Normal 7 6 3 2 5 3" xfId="9901" xr:uid="{00000000-0005-0000-0000-000041900000}"/>
    <cellStyle name="Normal 7 6 3 2 5 3 2" xfId="40235" xr:uid="{00000000-0005-0000-0000-000042900000}"/>
    <cellStyle name="Normal 7 6 3 2 5 3 3" xfId="25002" xr:uid="{00000000-0005-0000-0000-000043900000}"/>
    <cellStyle name="Normal 7 6 3 2 5 4" xfId="35222" xr:uid="{00000000-0005-0000-0000-000044900000}"/>
    <cellStyle name="Normal 7 6 3 2 5 5" xfId="19989" xr:uid="{00000000-0005-0000-0000-000045900000}"/>
    <cellStyle name="Normal 7 6 3 2 6" xfId="11579" xr:uid="{00000000-0005-0000-0000-000046900000}"/>
    <cellStyle name="Normal 7 6 3 2 6 2" xfId="41910" xr:uid="{00000000-0005-0000-0000-000047900000}"/>
    <cellStyle name="Normal 7 6 3 2 6 3" xfId="26677" xr:uid="{00000000-0005-0000-0000-000048900000}"/>
    <cellStyle name="Normal 7 6 3 2 7" xfId="6558" xr:uid="{00000000-0005-0000-0000-000049900000}"/>
    <cellStyle name="Normal 7 6 3 2 7 2" xfId="36893" xr:uid="{00000000-0005-0000-0000-00004A900000}"/>
    <cellStyle name="Normal 7 6 3 2 7 3" xfId="21660" xr:uid="{00000000-0005-0000-0000-00004B900000}"/>
    <cellStyle name="Normal 7 6 3 2 8" xfId="31881" xr:uid="{00000000-0005-0000-0000-00004C900000}"/>
    <cellStyle name="Normal 7 6 3 2 9" xfId="16647" xr:uid="{00000000-0005-0000-0000-00004D900000}"/>
    <cellStyle name="Normal 7 6 3 3" xfId="1694" xr:uid="{00000000-0005-0000-0000-00004E900000}"/>
    <cellStyle name="Normal 7 6 3 3 2" xfId="2533" xr:uid="{00000000-0005-0000-0000-00004F900000}"/>
    <cellStyle name="Normal 7 6 3 3 2 2" xfId="4223" xr:uid="{00000000-0005-0000-0000-000050900000}"/>
    <cellStyle name="Normal 7 6 3 3 2 2 2" xfId="14296" xr:uid="{00000000-0005-0000-0000-000051900000}"/>
    <cellStyle name="Normal 7 6 3 3 2 2 2 2" xfId="44627" xr:uid="{00000000-0005-0000-0000-000052900000}"/>
    <cellStyle name="Normal 7 6 3 3 2 2 2 3" xfId="29394" xr:uid="{00000000-0005-0000-0000-000053900000}"/>
    <cellStyle name="Normal 7 6 3 3 2 2 3" xfId="9276" xr:uid="{00000000-0005-0000-0000-000054900000}"/>
    <cellStyle name="Normal 7 6 3 3 2 2 3 2" xfId="39610" xr:uid="{00000000-0005-0000-0000-000055900000}"/>
    <cellStyle name="Normal 7 6 3 3 2 2 3 3" xfId="24377" xr:uid="{00000000-0005-0000-0000-000056900000}"/>
    <cellStyle name="Normal 7 6 3 3 2 2 4" xfId="34597" xr:uid="{00000000-0005-0000-0000-000057900000}"/>
    <cellStyle name="Normal 7 6 3 3 2 2 5" xfId="19364" xr:uid="{00000000-0005-0000-0000-000058900000}"/>
    <cellStyle name="Normal 7 6 3 3 2 3" xfId="5915" xr:uid="{00000000-0005-0000-0000-000059900000}"/>
    <cellStyle name="Normal 7 6 3 3 2 3 2" xfId="15967" xr:uid="{00000000-0005-0000-0000-00005A900000}"/>
    <cellStyle name="Normal 7 6 3 3 2 3 2 2" xfId="46298" xr:uid="{00000000-0005-0000-0000-00005B900000}"/>
    <cellStyle name="Normal 7 6 3 3 2 3 2 3" xfId="31065" xr:uid="{00000000-0005-0000-0000-00005C900000}"/>
    <cellStyle name="Normal 7 6 3 3 2 3 3" xfId="10947" xr:uid="{00000000-0005-0000-0000-00005D900000}"/>
    <cellStyle name="Normal 7 6 3 3 2 3 3 2" xfId="41281" xr:uid="{00000000-0005-0000-0000-00005E900000}"/>
    <cellStyle name="Normal 7 6 3 3 2 3 3 3" xfId="26048" xr:uid="{00000000-0005-0000-0000-00005F900000}"/>
    <cellStyle name="Normal 7 6 3 3 2 3 4" xfId="36268" xr:uid="{00000000-0005-0000-0000-000060900000}"/>
    <cellStyle name="Normal 7 6 3 3 2 3 5" xfId="21035" xr:uid="{00000000-0005-0000-0000-000061900000}"/>
    <cellStyle name="Normal 7 6 3 3 2 4" xfId="12625" xr:uid="{00000000-0005-0000-0000-000062900000}"/>
    <cellStyle name="Normal 7 6 3 3 2 4 2" xfId="42956" xr:uid="{00000000-0005-0000-0000-000063900000}"/>
    <cellStyle name="Normal 7 6 3 3 2 4 3" xfId="27723" xr:uid="{00000000-0005-0000-0000-000064900000}"/>
    <cellStyle name="Normal 7 6 3 3 2 5" xfId="7604" xr:uid="{00000000-0005-0000-0000-000065900000}"/>
    <cellStyle name="Normal 7 6 3 3 2 5 2" xfId="37939" xr:uid="{00000000-0005-0000-0000-000066900000}"/>
    <cellStyle name="Normal 7 6 3 3 2 5 3" xfId="22706" xr:uid="{00000000-0005-0000-0000-000067900000}"/>
    <cellStyle name="Normal 7 6 3 3 2 6" xfId="32927" xr:uid="{00000000-0005-0000-0000-000068900000}"/>
    <cellStyle name="Normal 7 6 3 3 2 7" xfId="17693" xr:uid="{00000000-0005-0000-0000-000069900000}"/>
    <cellStyle name="Normal 7 6 3 3 3" xfId="3386" xr:uid="{00000000-0005-0000-0000-00006A900000}"/>
    <cellStyle name="Normal 7 6 3 3 3 2" xfId="13460" xr:uid="{00000000-0005-0000-0000-00006B900000}"/>
    <cellStyle name="Normal 7 6 3 3 3 2 2" xfId="43791" xr:uid="{00000000-0005-0000-0000-00006C900000}"/>
    <cellStyle name="Normal 7 6 3 3 3 2 3" xfId="28558" xr:uid="{00000000-0005-0000-0000-00006D900000}"/>
    <cellStyle name="Normal 7 6 3 3 3 3" xfId="8440" xr:uid="{00000000-0005-0000-0000-00006E900000}"/>
    <cellStyle name="Normal 7 6 3 3 3 3 2" xfId="38774" xr:uid="{00000000-0005-0000-0000-00006F900000}"/>
    <cellStyle name="Normal 7 6 3 3 3 3 3" xfId="23541" xr:uid="{00000000-0005-0000-0000-000070900000}"/>
    <cellStyle name="Normal 7 6 3 3 3 4" xfId="33761" xr:uid="{00000000-0005-0000-0000-000071900000}"/>
    <cellStyle name="Normal 7 6 3 3 3 5" xfId="18528" xr:uid="{00000000-0005-0000-0000-000072900000}"/>
    <cellStyle name="Normal 7 6 3 3 4" xfId="5079" xr:uid="{00000000-0005-0000-0000-000073900000}"/>
    <cellStyle name="Normal 7 6 3 3 4 2" xfId="15131" xr:uid="{00000000-0005-0000-0000-000074900000}"/>
    <cellStyle name="Normal 7 6 3 3 4 2 2" xfId="45462" xr:uid="{00000000-0005-0000-0000-000075900000}"/>
    <cellStyle name="Normal 7 6 3 3 4 2 3" xfId="30229" xr:uid="{00000000-0005-0000-0000-000076900000}"/>
    <cellStyle name="Normal 7 6 3 3 4 3" xfId="10111" xr:uid="{00000000-0005-0000-0000-000077900000}"/>
    <cellStyle name="Normal 7 6 3 3 4 3 2" xfId="40445" xr:uid="{00000000-0005-0000-0000-000078900000}"/>
    <cellStyle name="Normal 7 6 3 3 4 3 3" xfId="25212" xr:uid="{00000000-0005-0000-0000-000079900000}"/>
    <cellStyle name="Normal 7 6 3 3 4 4" xfId="35432" xr:uid="{00000000-0005-0000-0000-00007A900000}"/>
    <cellStyle name="Normal 7 6 3 3 4 5" xfId="20199" xr:uid="{00000000-0005-0000-0000-00007B900000}"/>
    <cellStyle name="Normal 7 6 3 3 5" xfId="11789" xr:uid="{00000000-0005-0000-0000-00007C900000}"/>
    <cellStyle name="Normal 7 6 3 3 5 2" xfId="42120" xr:uid="{00000000-0005-0000-0000-00007D900000}"/>
    <cellStyle name="Normal 7 6 3 3 5 3" xfId="26887" xr:uid="{00000000-0005-0000-0000-00007E900000}"/>
    <cellStyle name="Normal 7 6 3 3 6" xfId="6768" xr:uid="{00000000-0005-0000-0000-00007F900000}"/>
    <cellStyle name="Normal 7 6 3 3 6 2" xfId="37103" xr:uid="{00000000-0005-0000-0000-000080900000}"/>
    <cellStyle name="Normal 7 6 3 3 6 3" xfId="21870" xr:uid="{00000000-0005-0000-0000-000081900000}"/>
    <cellStyle name="Normal 7 6 3 3 7" xfId="32091" xr:uid="{00000000-0005-0000-0000-000082900000}"/>
    <cellStyle name="Normal 7 6 3 3 8" xfId="16857" xr:uid="{00000000-0005-0000-0000-000083900000}"/>
    <cellStyle name="Normal 7 6 3 4" xfId="2115" xr:uid="{00000000-0005-0000-0000-000084900000}"/>
    <cellStyle name="Normal 7 6 3 4 2" xfId="3805" xr:uid="{00000000-0005-0000-0000-000085900000}"/>
    <cellStyle name="Normal 7 6 3 4 2 2" xfId="13878" xr:uid="{00000000-0005-0000-0000-000086900000}"/>
    <cellStyle name="Normal 7 6 3 4 2 2 2" xfId="44209" xr:uid="{00000000-0005-0000-0000-000087900000}"/>
    <cellStyle name="Normal 7 6 3 4 2 2 3" xfId="28976" xr:uid="{00000000-0005-0000-0000-000088900000}"/>
    <cellStyle name="Normal 7 6 3 4 2 3" xfId="8858" xr:uid="{00000000-0005-0000-0000-000089900000}"/>
    <cellStyle name="Normal 7 6 3 4 2 3 2" xfId="39192" xr:uid="{00000000-0005-0000-0000-00008A900000}"/>
    <cellStyle name="Normal 7 6 3 4 2 3 3" xfId="23959" xr:uid="{00000000-0005-0000-0000-00008B900000}"/>
    <cellStyle name="Normal 7 6 3 4 2 4" xfId="34179" xr:uid="{00000000-0005-0000-0000-00008C900000}"/>
    <cellStyle name="Normal 7 6 3 4 2 5" xfId="18946" xr:uid="{00000000-0005-0000-0000-00008D900000}"/>
    <cellStyle name="Normal 7 6 3 4 3" xfId="5497" xr:uid="{00000000-0005-0000-0000-00008E900000}"/>
    <cellStyle name="Normal 7 6 3 4 3 2" xfId="15549" xr:uid="{00000000-0005-0000-0000-00008F900000}"/>
    <cellStyle name="Normal 7 6 3 4 3 2 2" xfId="45880" xr:uid="{00000000-0005-0000-0000-000090900000}"/>
    <cellStyle name="Normal 7 6 3 4 3 2 3" xfId="30647" xr:uid="{00000000-0005-0000-0000-000091900000}"/>
    <cellStyle name="Normal 7 6 3 4 3 3" xfId="10529" xr:uid="{00000000-0005-0000-0000-000092900000}"/>
    <cellStyle name="Normal 7 6 3 4 3 3 2" xfId="40863" xr:uid="{00000000-0005-0000-0000-000093900000}"/>
    <cellStyle name="Normal 7 6 3 4 3 3 3" xfId="25630" xr:uid="{00000000-0005-0000-0000-000094900000}"/>
    <cellStyle name="Normal 7 6 3 4 3 4" xfId="35850" xr:uid="{00000000-0005-0000-0000-000095900000}"/>
    <cellStyle name="Normal 7 6 3 4 3 5" xfId="20617" xr:uid="{00000000-0005-0000-0000-000096900000}"/>
    <cellStyle name="Normal 7 6 3 4 4" xfId="12207" xr:uid="{00000000-0005-0000-0000-000097900000}"/>
    <cellStyle name="Normal 7 6 3 4 4 2" xfId="42538" xr:uid="{00000000-0005-0000-0000-000098900000}"/>
    <cellStyle name="Normal 7 6 3 4 4 3" xfId="27305" xr:uid="{00000000-0005-0000-0000-000099900000}"/>
    <cellStyle name="Normal 7 6 3 4 5" xfId="7186" xr:uid="{00000000-0005-0000-0000-00009A900000}"/>
    <cellStyle name="Normal 7 6 3 4 5 2" xfId="37521" xr:uid="{00000000-0005-0000-0000-00009B900000}"/>
    <cellStyle name="Normal 7 6 3 4 5 3" xfId="22288" xr:uid="{00000000-0005-0000-0000-00009C900000}"/>
    <cellStyle name="Normal 7 6 3 4 6" xfId="32509" xr:uid="{00000000-0005-0000-0000-00009D900000}"/>
    <cellStyle name="Normal 7 6 3 4 7" xfId="17275" xr:uid="{00000000-0005-0000-0000-00009E900000}"/>
    <cellStyle name="Normal 7 6 3 5" xfId="2968" xr:uid="{00000000-0005-0000-0000-00009F900000}"/>
    <cellStyle name="Normal 7 6 3 5 2" xfId="13042" xr:uid="{00000000-0005-0000-0000-0000A0900000}"/>
    <cellStyle name="Normal 7 6 3 5 2 2" xfId="43373" xr:uid="{00000000-0005-0000-0000-0000A1900000}"/>
    <cellStyle name="Normal 7 6 3 5 2 3" xfId="28140" xr:uid="{00000000-0005-0000-0000-0000A2900000}"/>
    <cellStyle name="Normal 7 6 3 5 3" xfId="8022" xr:uid="{00000000-0005-0000-0000-0000A3900000}"/>
    <cellStyle name="Normal 7 6 3 5 3 2" xfId="38356" xr:uid="{00000000-0005-0000-0000-0000A4900000}"/>
    <cellStyle name="Normal 7 6 3 5 3 3" xfId="23123" xr:uid="{00000000-0005-0000-0000-0000A5900000}"/>
    <cellStyle name="Normal 7 6 3 5 4" xfId="33343" xr:uid="{00000000-0005-0000-0000-0000A6900000}"/>
    <cellStyle name="Normal 7 6 3 5 5" xfId="18110" xr:uid="{00000000-0005-0000-0000-0000A7900000}"/>
    <cellStyle name="Normal 7 6 3 6" xfId="4661" xr:uid="{00000000-0005-0000-0000-0000A8900000}"/>
    <cellStyle name="Normal 7 6 3 6 2" xfId="14713" xr:uid="{00000000-0005-0000-0000-0000A9900000}"/>
    <cellStyle name="Normal 7 6 3 6 2 2" xfId="45044" xr:uid="{00000000-0005-0000-0000-0000AA900000}"/>
    <cellStyle name="Normal 7 6 3 6 2 3" xfId="29811" xr:uid="{00000000-0005-0000-0000-0000AB900000}"/>
    <cellStyle name="Normal 7 6 3 6 3" xfId="9693" xr:uid="{00000000-0005-0000-0000-0000AC900000}"/>
    <cellStyle name="Normal 7 6 3 6 3 2" xfId="40027" xr:uid="{00000000-0005-0000-0000-0000AD900000}"/>
    <cellStyle name="Normal 7 6 3 6 3 3" xfId="24794" xr:uid="{00000000-0005-0000-0000-0000AE900000}"/>
    <cellStyle name="Normal 7 6 3 6 4" xfId="35014" xr:uid="{00000000-0005-0000-0000-0000AF900000}"/>
    <cellStyle name="Normal 7 6 3 6 5" xfId="19781" xr:uid="{00000000-0005-0000-0000-0000B0900000}"/>
    <cellStyle name="Normal 7 6 3 7" xfId="11371" xr:uid="{00000000-0005-0000-0000-0000B1900000}"/>
    <cellStyle name="Normal 7 6 3 7 2" xfId="41702" xr:uid="{00000000-0005-0000-0000-0000B2900000}"/>
    <cellStyle name="Normal 7 6 3 7 3" xfId="26469" xr:uid="{00000000-0005-0000-0000-0000B3900000}"/>
    <cellStyle name="Normal 7 6 3 8" xfId="6350" xr:uid="{00000000-0005-0000-0000-0000B4900000}"/>
    <cellStyle name="Normal 7 6 3 8 2" xfId="36685" xr:uid="{00000000-0005-0000-0000-0000B5900000}"/>
    <cellStyle name="Normal 7 6 3 8 3" xfId="21452" xr:uid="{00000000-0005-0000-0000-0000B6900000}"/>
    <cellStyle name="Normal 7 6 3 9" xfId="31674" xr:uid="{00000000-0005-0000-0000-0000B7900000}"/>
    <cellStyle name="Normal 7 6 4" xfId="1375" xr:uid="{00000000-0005-0000-0000-0000B8900000}"/>
    <cellStyle name="Normal 7 6 4 2" xfId="1798" xr:uid="{00000000-0005-0000-0000-0000B9900000}"/>
    <cellStyle name="Normal 7 6 4 2 2" xfId="2637" xr:uid="{00000000-0005-0000-0000-0000BA900000}"/>
    <cellStyle name="Normal 7 6 4 2 2 2" xfId="4327" xr:uid="{00000000-0005-0000-0000-0000BB900000}"/>
    <cellStyle name="Normal 7 6 4 2 2 2 2" xfId="14400" xr:uid="{00000000-0005-0000-0000-0000BC900000}"/>
    <cellStyle name="Normal 7 6 4 2 2 2 2 2" xfId="44731" xr:uid="{00000000-0005-0000-0000-0000BD900000}"/>
    <cellStyle name="Normal 7 6 4 2 2 2 2 3" xfId="29498" xr:uid="{00000000-0005-0000-0000-0000BE900000}"/>
    <cellStyle name="Normal 7 6 4 2 2 2 3" xfId="9380" xr:uid="{00000000-0005-0000-0000-0000BF900000}"/>
    <cellStyle name="Normal 7 6 4 2 2 2 3 2" xfId="39714" xr:uid="{00000000-0005-0000-0000-0000C0900000}"/>
    <cellStyle name="Normal 7 6 4 2 2 2 3 3" xfId="24481" xr:uid="{00000000-0005-0000-0000-0000C1900000}"/>
    <cellStyle name="Normal 7 6 4 2 2 2 4" xfId="34701" xr:uid="{00000000-0005-0000-0000-0000C2900000}"/>
    <cellStyle name="Normal 7 6 4 2 2 2 5" xfId="19468" xr:uid="{00000000-0005-0000-0000-0000C3900000}"/>
    <cellStyle name="Normal 7 6 4 2 2 3" xfId="6019" xr:uid="{00000000-0005-0000-0000-0000C4900000}"/>
    <cellStyle name="Normal 7 6 4 2 2 3 2" xfId="16071" xr:uid="{00000000-0005-0000-0000-0000C5900000}"/>
    <cellStyle name="Normal 7 6 4 2 2 3 2 2" xfId="46402" xr:uid="{00000000-0005-0000-0000-0000C6900000}"/>
    <cellStyle name="Normal 7 6 4 2 2 3 2 3" xfId="31169" xr:uid="{00000000-0005-0000-0000-0000C7900000}"/>
    <cellStyle name="Normal 7 6 4 2 2 3 3" xfId="11051" xr:uid="{00000000-0005-0000-0000-0000C8900000}"/>
    <cellStyle name="Normal 7 6 4 2 2 3 3 2" xfId="41385" xr:uid="{00000000-0005-0000-0000-0000C9900000}"/>
    <cellStyle name="Normal 7 6 4 2 2 3 3 3" xfId="26152" xr:uid="{00000000-0005-0000-0000-0000CA900000}"/>
    <cellStyle name="Normal 7 6 4 2 2 3 4" xfId="36372" xr:uid="{00000000-0005-0000-0000-0000CB900000}"/>
    <cellStyle name="Normal 7 6 4 2 2 3 5" xfId="21139" xr:uid="{00000000-0005-0000-0000-0000CC900000}"/>
    <cellStyle name="Normal 7 6 4 2 2 4" xfId="12729" xr:uid="{00000000-0005-0000-0000-0000CD900000}"/>
    <cellStyle name="Normal 7 6 4 2 2 4 2" xfId="43060" xr:uid="{00000000-0005-0000-0000-0000CE900000}"/>
    <cellStyle name="Normal 7 6 4 2 2 4 3" xfId="27827" xr:uid="{00000000-0005-0000-0000-0000CF900000}"/>
    <cellStyle name="Normal 7 6 4 2 2 5" xfId="7708" xr:uid="{00000000-0005-0000-0000-0000D0900000}"/>
    <cellStyle name="Normal 7 6 4 2 2 5 2" xfId="38043" xr:uid="{00000000-0005-0000-0000-0000D1900000}"/>
    <cellStyle name="Normal 7 6 4 2 2 5 3" xfId="22810" xr:uid="{00000000-0005-0000-0000-0000D2900000}"/>
    <cellStyle name="Normal 7 6 4 2 2 6" xfId="33031" xr:uid="{00000000-0005-0000-0000-0000D3900000}"/>
    <cellStyle name="Normal 7 6 4 2 2 7" xfId="17797" xr:uid="{00000000-0005-0000-0000-0000D4900000}"/>
    <cellStyle name="Normal 7 6 4 2 3" xfId="3490" xr:uid="{00000000-0005-0000-0000-0000D5900000}"/>
    <cellStyle name="Normal 7 6 4 2 3 2" xfId="13564" xr:uid="{00000000-0005-0000-0000-0000D6900000}"/>
    <cellStyle name="Normal 7 6 4 2 3 2 2" xfId="43895" xr:uid="{00000000-0005-0000-0000-0000D7900000}"/>
    <cellStyle name="Normal 7 6 4 2 3 2 3" xfId="28662" xr:uid="{00000000-0005-0000-0000-0000D8900000}"/>
    <cellStyle name="Normal 7 6 4 2 3 3" xfId="8544" xr:uid="{00000000-0005-0000-0000-0000D9900000}"/>
    <cellStyle name="Normal 7 6 4 2 3 3 2" xfId="38878" xr:uid="{00000000-0005-0000-0000-0000DA900000}"/>
    <cellStyle name="Normal 7 6 4 2 3 3 3" xfId="23645" xr:uid="{00000000-0005-0000-0000-0000DB900000}"/>
    <cellStyle name="Normal 7 6 4 2 3 4" xfId="33865" xr:uid="{00000000-0005-0000-0000-0000DC900000}"/>
    <cellStyle name="Normal 7 6 4 2 3 5" xfId="18632" xr:uid="{00000000-0005-0000-0000-0000DD900000}"/>
    <cellStyle name="Normal 7 6 4 2 4" xfId="5183" xr:uid="{00000000-0005-0000-0000-0000DE900000}"/>
    <cellStyle name="Normal 7 6 4 2 4 2" xfId="15235" xr:uid="{00000000-0005-0000-0000-0000DF900000}"/>
    <cellStyle name="Normal 7 6 4 2 4 2 2" xfId="45566" xr:uid="{00000000-0005-0000-0000-0000E0900000}"/>
    <cellStyle name="Normal 7 6 4 2 4 2 3" xfId="30333" xr:uid="{00000000-0005-0000-0000-0000E1900000}"/>
    <cellStyle name="Normal 7 6 4 2 4 3" xfId="10215" xr:uid="{00000000-0005-0000-0000-0000E2900000}"/>
    <cellStyle name="Normal 7 6 4 2 4 3 2" xfId="40549" xr:uid="{00000000-0005-0000-0000-0000E3900000}"/>
    <cellStyle name="Normal 7 6 4 2 4 3 3" xfId="25316" xr:uid="{00000000-0005-0000-0000-0000E4900000}"/>
    <cellStyle name="Normal 7 6 4 2 4 4" xfId="35536" xr:uid="{00000000-0005-0000-0000-0000E5900000}"/>
    <cellStyle name="Normal 7 6 4 2 4 5" xfId="20303" xr:uid="{00000000-0005-0000-0000-0000E6900000}"/>
    <cellStyle name="Normal 7 6 4 2 5" xfId="11893" xr:uid="{00000000-0005-0000-0000-0000E7900000}"/>
    <cellStyle name="Normal 7 6 4 2 5 2" xfId="42224" xr:uid="{00000000-0005-0000-0000-0000E8900000}"/>
    <cellStyle name="Normal 7 6 4 2 5 3" xfId="26991" xr:uid="{00000000-0005-0000-0000-0000E9900000}"/>
    <cellStyle name="Normal 7 6 4 2 6" xfId="6872" xr:uid="{00000000-0005-0000-0000-0000EA900000}"/>
    <cellStyle name="Normal 7 6 4 2 6 2" xfId="37207" xr:uid="{00000000-0005-0000-0000-0000EB900000}"/>
    <cellStyle name="Normal 7 6 4 2 6 3" xfId="21974" xr:uid="{00000000-0005-0000-0000-0000EC900000}"/>
    <cellStyle name="Normal 7 6 4 2 7" xfId="32195" xr:uid="{00000000-0005-0000-0000-0000ED900000}"/>
    <cellStyle name="Normal 7 6 4 2 8" xfId="16961" xr:uid="{00000000-0005-0000-0000-0000EE900000}"/>
    <cellStyle name="Normal 7 6 4 3" xfId="2219" xr:uid="{00000000-0005-0000-0000-0000EF900000}"/>
    <cellStyle name="Normal 7 6 4 3 2" xfId="3909" xr:uid="{00000000-0005-0000-0000-0000F0900000}"/>
    <cellStyle name="Normal 7 6 4 3 2 2" xfId="13982" xr:uid="{00000000-0005-0000-0000-0000F1900000}"/>
    <cellStyle name="Normal 7 6 4 3 2 2 2" xfId="44313" xr:uid="{00000000-0005-0000-0000-0000F2900000}"/>
    <cellStyle name="Normal 7 6 4 3 2 2 3" xfId="29080" xr:uid="{00000000-0005-0000-0000-0000F3900000}"/>
    <cellStyle name="Normal 7 6 4 3 2 3" xfId="8962" xr:uid="{00000000-0005-0000-0000-0000F4900000}"/>
    <cellStyle name="Normal 7 6 4 3 2 3 2" xfId="39296" xr:uid="{00000000-0005-0000-0000-0000F5900000}"/>
    <cellStyle name="Normal 7 6 4 3 2 3 3" xfId="24063" xr:uid="{00000000-0005-0000-0000-0000F6900000}"/>
    <cellStyle name="Normal 7 6 4 3 2 4" xfId="34283" xr:uid="{00000000-0005-0000-0000-0000F7900000}"/>
    <cellStyle name="Normal 7 6 4 3 2 5" xfId="19050" xr:uid="{00000000-0005-0000-0000-0000F8900000}"/>
    <cellStyle name="Normal 7 6 4 3 3" xfId="5601" xr:uid="{00000000-0005-0000-0000-0000F9900000}"/>
    <cellStyle name="Normal 7 6 4 3 3 2" xfId="15653" xr:uid="{00000000-0005-0000-0000-0000FA900000}"/>
    <cellStyle name="Normal 7 6 4 3 3 2 2" xfId="45984" xr:uid="{00000000-0005-0000-0000-0000FB900000}"/>
    <cellStyle name="Normal 7 6 4 3 3 2 3" xfId="30751" xr:uid="{00000000-0005-0000-0000-0000FC900000}"/>
    <cellStyle name="Normal 7 6 4 3 3 3" xfId="10633" xr:uid="{00000000-0005-0000-0000-0000FD900000}"/>
    <cellStyle name="Normal 7 6 4 3 3 3 2" xfId="40967" xr:uid="{00000000-0005-0000-0000-0000FE900000}"/>
    <cellStyle name="Normal 7 6 4 3 3 3 3" xfId="25734" xr:uid="{00000000-0005-0000-0000-0000FF900000}"/>
    <cellStyle name="Normal 7 6 4 3 3 4" xfId="35954" xr:uid="{00000000-0005-0000-0000-000000910000}"/>
    <cellStyle name="Normal 7 6 4 3 3 5" xfId="20721" xr:uid="{00000000-0005-0000-0000-000001910000}"/>
    <cellStyle name="Normal 7 6 4 3 4" xfId="12311" xr:uid="{00000000-0005-0000-0000-000002910000}"/>
    <cellStyle name="Normal 7 6 4 3 4 2" xfId="42642" xr:uid="{00000000-0005-0000-0000-000003910000}"/>
    <cellStyle name="Normal 7 6 4 3 4 3" xfId="27409" xr:uid="{00000000-0005-0000-0000-000004910000}"/>
    <cellStyle name="Normal 7 6 4 3 5" xfId="7290" xr:uid="{00000000-0005-0000-0000-000005910000}"/>
    <cellStyle name="Normal 7 6 4 3 5 2" xfId="37625" xr:uid="{00000000-0005-0000-0000-000006910000}"/>
    <cellStyle name="Normal 7 6 4 3 5 3" xfId="22392" xr:uid="{00000000-0005-0000-0000-000007910000}"/>
    <cellStyle name="Normal 7 6 4 3 6" xfId="32613" xr:uid="{00000000-0005-0000-0000-000008910000}"/>
    <cellStyle name="Normal 7 6 4 3 7" xfId="17379" xr:uid="{00000000-0005-0000-0000-000009910000}"/>
    <cellStyle name="Normal 7 6 4 4" xfId="3072" xr:uid="{00000000-0005-0000-0000-00000A910000}"/>
    <cellStyle name="Normal 7 6 4 4 2" xfId="13146" xr:uid="{00000000-0005-0000-0000-00000B910000}"/>
    <cellStyle name="Normal 7 6 4 4 2 2" xfId="43477" xr:uid="{00000000-0005-0000-0000-00000C910000}"/>
    <cellStyle name="Normal 7 6 4 4 2 3" xfId="28244" xr:uid="{00000000-0005-0000-0000-00000D910000}"/>
    <cellStyle name="Normal 7 6 4 4 3" xfId="8126" xr:uid="{00000000-0005-0000-0000-00000E910000}"/>
    <cellStyle name="Normal 7 6 4 4 3 2" xfId="38460" xr:uid="{00000000-0005-0000-0000-00000F910000}"/>
    <cellStyle name="Normal 7 6 4 4 3 3" xfId="23227" xr:uid="{00000000-0005-0000-0000-000010910000}"/>
    <cellStyle name="Normal 7 6 4 4 4" xfId="33447" xr:uid="{00000000-0005-0000-0000-000011910000}"/>
    <cellStyle name="Normal 7 6 4 4 5" xfId="18214" xr:uid="{00000000-0005-0000-0000-000012910000}"/>
    <cellStyle name="Normal 7 6 4 5" xfId="4765" xr:uid="{00000000-0005-0000-0000-000013910000}"/>
    <cellStyle name="Normal 7 6 4 5 2" xfId="14817" xr:uid="{00000000-0005-0000-0000-000014910000}"/>
    <cellStyle name="Normal 7 6 4 5 2 2" xfId="45148" xr:uid="{00000000-0005-0000-0000-000015910000}"/>
    <cellStyle name="Normal 7 6 4 5 2 3" xfId="29915" xr:uid="{00000000-0005-0000-0000-000016910000}"/>
    <cellStyle name="Normal 7 6 4 5 3" xfId="9797" xr:uid="{00000000-0005-0000-0000-000017910000}"/>
    <cellStyle name="Normal 7 6 4 5 3 2" xfId="40131" xr:uid="{00000000-0005-0000-0000-000018910000}"/>
    <cellStyle name="Normal 7 6 4 5 3 3" xfId="24898" xr:uid="{00000000-0005-0000-0000-000019910000}"/>
    <cellStyle name="Normal 7 6 4 5 4" xfId="35118" xr:uid="{00000000-0005-0000-0000-00001A910000}"/>
    <cellStyle name="Normal 7 6 4 5 5" xfId="19885" xr:uid="{00000000-0005-0000-0000-00001B910000}"/>
    <cellStyle name="Normal 7 6 4 6" xfId="11475" xr:uid="{00000000-0005-0000-0000-00001C910000}"/>
    <cellStyle name="Normal 7 6 4 6 2" xfId="41806" xr:uid="{00000000-0005-0000-0000-00001D910000}"/>
    <cellStyle name="Normal 7 6 4 6 3" xfId="26573" xr:uid="{00000000-0005-0000-0000-00001E910000}"/>
    <cellStyle name="Normal 7 6 4 7" xfId="6454" xr:uid="{00000000-0005-0000-0000-00001F910000}"/>
    <cellStyle name="Normal 7 6 4 7 2" xfId="36789" xr:uid="{00000000-0005-0000-0000-000020910000}"/>
    <cellStyle name="Normal 7 6 4 7 3" xfId="21556" xr:uid="{00000000-0005-0000-0000-000021910000}"/>
    <cellStyle name="Normal 7 6 4 8" xfId="31777" xr:uid="{00000000-0005-0000-0000-000022910000}"/>
    <cellStyle name="Normal 7 6 4 9" xfId="16543" xr:uid="{00000000-0005-0000-0000-000023910000}"/>
    <cellStyle name="Normal 7 6 5" xfId="1588" xr:uid="{00000000-0005-0000-0000-000024910000}"/>
    <cellStyle name="Normal 7 6 5 2" xfId="2429" xr:uid="{00000000-0005-0000-0000-000025910000}"/>
    <cellStyle name="Normal 7 6 5 2 2" xfId="4119" xr:uid="{00000000-0005-0000-0000-000026910000}"/>
    <cellStyle name="Normal 7 6 5 2 2 2" xfId="14192" xr:uid="{00000000-0005-0000-0000-000027910000}"/>
    <cellStyle name="Normal 7 6 5 2 2 2 2" xfId="44523" xr:uid="{00000000-0005-0000-0000-000028910000}"/>
    <cellStyle name="Normal 7 6 5 2 2 2 3" xfId="29290" xr:uid="{00000000-0005-0000-0000-000029910000}"/>
    <cellStyle name="Normal 7 6 5 2 2 3" xfId="9172" xr:uid="{00000000-0005-0000-0000-00002A910000}"/>
    <cellStyle name="Normal 7 6 5 2 2 3 2" xfId="39506" xr:uid="{00000000-0005-0000-0000-00002B910000}"/>
    <cellStyle name="Normal 7 6 5 2 2 3 3" xfId="24273" xr:uid="{00000000-0005-0000-0000-00002C910000}"/>
    <cellStyle name="Normal 7 6 5 2 2 4" xfId="34493" xr:uid="{00000000-0005-0000-0000-00002D910000}"/>
    <cellStyle name="Normal 7 6 5 2 2 5" xfId="19260" xr:uid="{00000000-0005-0000-0000-00002E910000}"/>
    <cellStyle name="Normal 7 6 5 2 3" xfId="5811" xr:uid="{00000000-0005-0000-0000-00002F910000}"/>
    <cellStyle name="Normal 7 6 5 2 3 2" xfId="15863" xr:uid="{00000000-0005-0000-0000-000030910000}"/>
    <cellStyle name="Normal 7 6 5 2 3 2 2" xfId="46194" xr:uid="{00000000-0005-0000-0000-000031910000}"/>
    <cellStyle name="Normal 7 6 5 2 3 2 3" xfId="30961" xr:uid="{00000000-0005-0000-0000-000032910000}"/>
    <cellStyle name="Normal 7 6 5 2 3 3" xfId="10843" xr:uid="{00000000-0005-0000-0000-000033910000}"/>
    <cellStyle name="Normal 7 6 5 2 3 3 2" xfId="41177" xr:uid="{00000000-0005-0000-0000-000034910000}"/>
    <cellStyle name="Normal 7 6 5 2 3 3 3" xfId="25944" xr:uid="{00000000-0005-0000-0000-000035910000}"/>
    <cellStyle name="Normal 7 6 5 2 3 4" xfId="36164" xr:uid="{00000000-0005-0000-0000-000036910000}"/>
    <cellStyle name="Normal 7 6 5 2 3 5" xfId="20931" xr:uid="{00000000-0005-0000-0000-000037910000}"/>
    <cellStyle name="Normal 7 6 5 2 4" xfId="12521" xr:uid="{00000000-0005-0000-0000-000038910000}"/>
    <cellStyle name="Normal 7 6 5 2 4 2" xfId="42852" xr:uid="{00000000-0005-0000-0000-000039910000}"/>
    <cellStyle name="Normal 7 6 5 2 4 3" xfId="27619" xr:uid="{00000000-0005-0000-0000-00003A910000}"/>
    <cellStyle name="Normal 7 6 5 2 5" xfId="7500" xr:uid="{00000000-0005-0000-0000-00003B910000}"/>
    <cellStyle name="Normal 7 6 5 2 5 2" xfId="37835" xr:uid="{00000000-0005-0000-0000-00003C910000}"/>
    <cellStyle name="Normal 7 6 5 2 5 3" xfId="22602" xr:uid="{00000000-0005-0000-0000-00003D910000}"/>
    <cellStyle name="Normal 7 6 5 2 6" xfId="32823" xr:uid="{00000000-0005-0000-0000-00003E910000}"/>
    <cellStyle name="Normal 7 6 5 2 7" xfId="17589" xr:uid="{00000000-0005-0000-0000-00003F910000}"/>
    <cellStyle name="Normal 7 6 5 3" xfId="3282" xr:uid="{00000000-0005-0000-0000-000040910000}"/>
    <cellStyle name="Normal 7 6 5 3 2" xfId="13356" xr:uid="{00000000-0005-0000-0000-000041910000}"/>
    <cellStyle name="Normal 7 6 5 3 2 2" xfId="43687" xr:uid="{00000000-0005-0000-0000-000042910000}"/>
    <cellStyle name="Normal 7 6 5 3 2 3" xfId="28454" xr:uid="{00000000-0005-0000-0000-000043910000}"/>
    <cellStyle name="Normal 7 6 5 3 3" xfId="8336" xr:uid="{00000000-0005-0000-0000-000044910000}"/>
    <cellStyle name="Normal 7 6 5 3 3 2" xfId="38670" xr:uid="{00000000-0005-0000-0000-000045910000}"/>
    <cellStyle name="Normal 7 6 5 3 3 3" xfId="23437" xr:uid="{00000000-0005-0000-0000-000046910000}"/>
    <cellStyle name="Normal 7 6 5 3 4" xfId="33657" xr:uid="{00000000-0005-0000-0000-000047910000}"/>
    <cellStyle name="Normal 7 6 5 3 5" xfId="18424" xr:uid="{00000000-0005-0000-0000-000048910000}"/>
    <cellStyle name="Normal 7 6 5 4" xfId="4975" xr:uid="{00000000-0005-0000-0000-000049910000}"/>
    <cellStyle name="Normal 7 6 5 4 2" xfId="15027" xr:uid="{00000000-0005-0000-0000-00004A910000}"/>
    <cellStyle name="Normal 7 6 5 4 2 2" xfId="45358" xr:uid="{00000000-0005-0000-0000-00004B910000}"/>
    <cellStyle name="Normal 7 6 5 4 2 3" xfId="30125" xr:uid="{00000000-0005-0000-0000-00004C910000}"/>
    <cellStyle name="Normal 7 6 5 4 3" xfId="10007" xr:uid="{00000000-0005-0000-0000-00004D910000}"/>
    <cellStyle name="Normal 7 6 5 4 3 2" xfId="40341" xr:uid="{00000000-0005-0000-0000-00004E910000}"/>
    <cellStyle name="Normal 7 6 5 4 3 3" xfId="25108" xr:uid="{00000000-0005-0000-0000-00004F910000}"/>
    <cellStyle name="Normal 7 6 5 4 4" xfId="35328" xr:uid="{00000000-0005-0000-0000-000050910000}"/>
    <cellStyle name="Normal 7 6 5 4 5" xfId="20095" xr:uid="{00000000-0005-0000-0000-000051910000}"/>
    <cellStyle name="Normal 7 6 5 5" xfId="11685" xr:uid="{00000000-0005-0000-0000-000052910000}"/>
    <cellStyle name="Normal 7 6 5 5 2" xfId="42016" xr:uid="{00000000-0005-0000-0000-000053910000}"/>
    <cellStyle name="Normal 7 6 5 5 3" xfId="26783" xr:uid="{00000000-0005-0000-0000-000054910000}"/>
    <cellStyle name="Normal 7 6 5 6" xfId="6664" xr:uid="{00000000-0005-0000-0000-000055910000}"/>
    <cellStyle name="Normal 7 6 5 6 2" xfId="36999" xr:uid="{00000000-0005-0000-0000-000056910000}"/>
    <cellStyle name="Normal 7 6 5 6 3" xfId="21766" xr:uid="{00000000-0005-0000-0000-000057910000}"/>
    <cellStyle name="Normal 7 6 5 7" xfId="31987" xr:uid="{00000000-0005-0000-0000-000058910000}"/>
    <cellStyle name="Normal 7 6 5 8" xfId="16753" xr:uid="{00000000-0005-0000-0000-000059910000}"/>
    <cellStyle name="Normal 7 6 6" xfId="2009" xr:uid="{00000000-0005-0000-0000-00005A910000}"/>
    <cellStyle name="Normal 7 6 6 2" xfId="3701" xr:uid="{00000000-0005-0000-0000-00005B910000}"/>
    <cellStyle name="Normal 7 6 6 2 2" xfId="13774" xr:uid="{00000000-0005-0000-0000-00005C910000}"/>
    <cellStyle name="Normal 7 6 6 2 2 2" xfId="44105" xr:uid="{00000000-0005-0000-0000-00005D910000}"/>
    <cellStyle name="Normal 7 6 6 2 2 3" xfId="28872" xr:uid="{00000000-0005-0000-0000-00005E910000}"/>
    <cellStyle name="Normal 7 6 6 2 3" xfId="8754" xr:uid="{00000000-0005-0000-0000-00005F910000}"/>
    <cellStyle name="Normal 7 6 6 2 3 2" xfId="39088" xr:uid="{00000000-0005-0000-0000-000060910000}"/>
    <cellStyle name="Normal 7 6 6 2 3 3" xfId="23855" xr:uid="{00000000-0005-0000-0000-000061910000}"/>
    <cellStyle name="Normal 7 6 6 2 4" xfId="34075" xr:uid="{00000000-0005-0000-0000-000062910000}"/>
    <cellStyle name="Normal 7 6 6 2 5" xfId="18842" xr:uid="{00000000-0005-0000-0000-000063910000}"/>
    <cellStyle name="Normal 7 6 6 3" xfId="5393" xr:uid="{00000000-0005-0000-0000-000064910000}"/>
    <cellStyle name="Normal 7 6 6 3 2" xfId="15445" xr:uid="{00000000-0005-0000-0000-000065910000}"/>
    <cellStyle name="Normal 7 6 6 3 2 2" xfId="45776" xr:uid="{00000000-0005-0000-0000-000066910000}"/>
    <cellStyle name="Normal 7 6 6 3 2 3" xfId="30543" xr:uid="{00000000-0005-0000-0000-000067910000}"/>
    <cellStyle name="Normal 7 6 6 3 3" xfId="10425" xr:uid="{00000000-0005-0000-0000-000068910000}"/>
    <cellStyle name="Normal 7 6 6 3 3 2" xfId="40759" xr:uid="{00000000-0005-0000-0000-000069910000}"/>
    <cellStyle name="Normal 7 6 6 3 3 3" xfId="25526" xr:uid="{00000000-0005-0000-0000-00006A910000}"/>
    <cellStyle name="Normal 7 6 6 3 4" xfId="35746" xr:uid="{00000000-0005-0000-0000-00006B910000}"/>
    <cellStyle name="Normal 7 6 6 3 5" xfId="20513" xr:uid="{00000000-0005-0000-0000-00006C910000}"/>
    <cellStyle name="Normal 7 6 6 4" xfId="12103" xr:uid="{00000000-0005-0000-0000-00006D910000}"/>
    <cellStyle name="Normal 7 6 6 4 2" xfId="42434" xr:uid="{00000000-0005-0000-0000-00006E910000}"/>
    <cellStyle name="Normal 7 6 6 4 3" xfId="27201" xr:uid="{00000000-0005-0000-0000-00006F910000}"/>
    <cellStyle name="Normal 7 6 6 5" xfId="7082" xr:uid="{00000000-0005-0000-0000-000070910000}"/>
    <cellStyle name="Normal 7 6 6 5 2" xfId="37417" xr:uid="{00000000-0005-0000-0000-000071910000}"/>
    <cellStyle name="Normal 7 6 6 5 3" xfId="22184" xr:uid="{00000000-0005-0000-0000-000072910000}"/>
    <cellStyle name="Normal 7 6 6 6" xfId="32405" xr:uid="{00000000-0005-0000-0000-000073910000}"/>
    <cellStyle name="Normal 7 6 6 7" xfId="17171" xr:uid="{00000000-0005-0000-0000-000074910000}"/>
    <cellStyle name="Normal 7 6 7" xfId="2861" xr:uid="{00000000-0005-0000-0000-000075910000}"/>
    <cellStyle name="Normal 7 6 7 2" xfId="12938" xr:uid="{00000000-0005-0000-0000-000076910000}"/>
    <cellStyle name="Normal 7 6 7 2 2" xfId="43269" xr:uid="{00000000-0005-0000-0000-000077910000}"/>
    <cellStyle name="Normal 7 6 7 2 3" xfId="28036" xr:uid="{00000000-0005-0000-0000-000078910000}"/>
    <cellStyle name="Normal 7 6 7 3" xfId="7918" xr:uid="{00000000-0005-0000-0000-000079910000}"/>
    <cellStyle name="Normal 7 6 7 3 2" xfId="38252" xr:uid="{00000000-0005-0000-0000-00007A910000}"/>
    <cellStyle name="Normal 7 6 7 3 3" xfId="23019" xr:uid="{00000000-0005-0000-0000-00007B910000}"/>
    <cellStyle name="Normal 7 6 7 4" xfId="33239" xr:uid="{00000000-0005-0000-0000-00007C910000}"/>
    <cellStyle name="Normal 7 6 7 5" xfId="18006" xr:uid="{00000000-0005-0000-0000-00007D910000}"/>
    <cellStyle name="Normal 7 6 8" xfId="4555" xr:uid="{00000000-0005-0000-0000-00007E910000}"/>
    <cellStyle name="Normal 7 6 8 2" xfId="14609" xr:uid="{00000000-0005-0000-0000-00007F910000}"/>
    <cellStyle name="Normal 7 6 8 2 2" xfId="44940" xr:uid="{00000000-0005-0000-0000-000080910000}"/>
    <cellStyle name="Normal 7 6 8 2 3" xfId="29707" xr:uid="{00000000-0005-0000-0000-000081910000}"/>
    <cellStyle name="Normal 7 6 8 3" xfId="9589" xr:uid="{00000000-0005-0000-0000-000082910000}"/>
    <cellStyle name="Normal 7 6 8 3 2" xfId="39923" xr:uid="{00000000-0005-0000-0000-000083910000}"/>
    <cellStyle name="Normal 7 6 8 3 3" xfId="24690" xr:uid="{00000000-0005-0000-0000-000084910000}"/>
    <cellStyle name="Normal 7 6 8 4" xfId="34910" xr:uid="{00000000-0005-0000-0000-000085910000}"/>
    <cellStyle name="Normal 7 6 8 5" xfId="19677" xr:uid="{00000000-0005-0000-0000-000086910000}"/>
    <cellStyle name="Normal 7 6 9" xfId="11265" xr:uid="{00000000-0005-0000-0000-000087910000}"/>
    <cellStyle name="Normal 7 6 9 2" xfId="41598" xr:uid="{00000000-0005-0000-0000-000088910000}"/>
    <cellStyle name="Normal 7 6 9 3" xfId="26365" xr:uid="{00000000-0005-0000-0000-000089910000}"/>
    <cellStyle name="Normal 7 7" xfId="909" xr:uid="{00000000-0005-0000-0000-00008A910000}"/>
    <cellStyle name="Normal 7 8" xfId="903" xr:uid="{00000000-0005-0000-0000-00008B910000}"/>
    <cellStyle name="Normal 7 9" xfId="371" xr:uid="{00000000-0005-0000-0000-00008C910000}"/>
    <cellStyle name="Normal 70" xfId="910" xr:uid="{00000000-0005-0000-0000-00008D910000}"/>
    <cellStyle name="Normal 71" xfId="911" xr:uid="{00000000-0005-0000-0000-00008E910000}"/>
    <cellStyle name="Normal 71 10" xfId="6245" xr:uid="{00000000-0005-0000-0000-00008F910000}"/>
    <cellStyle name="Normal 71 10 2" xfId="36582" xr:uid="{00000000-0005-0000-0000-000090910000}"/>
    <cellStyle name="Normal 71 10 3" xfId="21349" xr:uid="{00000000-0005-0000-0000-000091910000}"/>
    <cellStyle name="Normal 71 11" xfId="31573" xr:uid="{00000000-0005-0000-0000-000092910000}"/>
    <cellStyle name="Normal 71 12" xfId="16334" xr:uid="{00000000-0005-0000-0000-000093910000}"/>
    <cellStyle name="Normal 71 2" xfId="1209" xr:uid="{00000000-0005-0000-0000-000094910000}"/>
    <cellStyle name="Normal 71 2 10" xfId="31624" xr:uid="{00000000-0005-0000-0000-000095910000}"/>
    <cellStyle name="Normal 71 2 11" xfId="16388" xr:uid="{00000000-0005-0000-0000-000096910000}"/>
    <cellStyle name="Normal 71 2 2" xfId="1317" xr:uid="{00000000-0005-0000-0000-000097910000}"/>
    <cellStyle name="Normal 71 2 2 10" xfId="16492" xr:uid="{00000000-0005-0000-0000-000098910000}"/>
    <cellStyle name="Normal 71 2 2 2" xfId="1534" xr:uid="{00000000-0005-0000-0000-000099910000}"/>
    <cellStyle name="Normal 71 2 2 2 2" xfId="1955" xr:uid="{00000000-0005-0000-0000-00009A910000}"/>
    <cellStyle name="Normal 71 2 2 2 2 2" xfId="2794" xr:uid="{00000000-0005-0000-0000-00009B910000}"/>
    <cellStyle name="Normal 71 2 2 2 2 2 2" xfId="4484" xr:uid="{00000000-0005-0000-0000-00009C910000}"/>
    <cellStyle name="Normal 71 2 2 2 2 2 2 2" xfId="14557" xr:uid="{00000000-0005-0000-0000-00009D910000}"/>
    <cellStyle name="Normal 71 2 2 2 2 2 2 2 2" xfId="44888" xr:uid="{00000000-0005-0000-0000-00009E910000}"/>
    <cellStyle name="Normal 71 2 2 2 2 2 2 2 3" xfId="29655" xr:uid="{00000000-0005-0000-0000-00009F910000}"/>
    <cellStyle name="Normal 71 2 2 2 2 2 2 3" xfId="9537" xr:uid="{00000000-0005-0000-0000-0000A0910000}"/>
    <cellStyle name="Normal 71 2 2 2 2 2 2 3 2" xfId="39871" xr:uid="{00000000-0005-0000-0000-0000A1910000}"/>
    <cellStyle name="Normal 71 2 2 2 2 2 2 3 3" xfId="24638" xr:uid="{00000000-0005-0000-0000-0000A2910000}"/>
    <cellStyle name="Normal 71 2 2 2 2 2 2 4" xfId="34858" xr:uid="{00000000-0005-0000-0000-0000A3910000}"/>
    <cellStyle name="Normal 71 2 2 2 2 2 2 5" xfId="19625" xr:uid="{00000000-0005-0000-0000-0000A4910000}"/>
    <cellStyle name="Normal 71 2 2 2 2 2 3" xfId="6176" xr:uid="{00000000-0005-0000-0000-0000A5910000}"/>
    <cellStyle name="Normal 71 2 2 2 2 2 3 2" xfId="16228" xr:uid="{00000000-0005-0000-0000-0000A6910000}"/>
    <cellStyle name="Normal 71 2 2 2 2 2 3 2 2" xfId="46559" xr:uid="{00000000-0005-0000-0000-0000A7910000}"/>
    <cellStyle name="Normal 71 2 2 2 2 2 3 2 3" xfId="31326" xr:uid="{00000000-0005-0000-0000-0000A8910000}"/>
    <cellStyle name="Normal 71 2 2 2 2 2 3 3" xfId="11208" xr:uid="{00000000-0005-0000-0000-0000A9910000}"/>
    <cellStyle name="Normal 71 2 2 2 2 2 3 3 2" xfId="41542" xr:uid="{00000000-0005-0000-0000-0000AA910000}"/>
    <cellStyle name="Normal 71 2 2 2 2 2 3 3 3" xfId="26309" xr:uid="{00000000-0005-0000-0000-0000AB910000}"/>
    <cellStyle name="Normal 71 2 2 2 2 2 3 4" xfId="36529" xr:uid="{00000000-0005-0000-0000-0000AC910000}"/>
    <cellStyle name="Normal 71 2 2 2 2 2 3 5" xfId="21296" xr:uid="{00000000-0005-0000-0000-0000AD910000}"/>
    <cellStyle name="Normal 71 2 2 2 2 2 4" xfId="12886" xr:uid="{00000000-0005-0000-0000-0000AE910000}"/>
    <cellStyle name="Normal 71 2 2 2 2 2 4 2" xfId="43217" xr:uid="{00000000-0005-0000-0000-0000AF910000}"/>
    <cellStyle name="Normal 71 2 2 2 2 2 4 3" xfId="27984" xr:uid="{00000000-0005-0000-0000-0000B0910000}"/>
    <cellStyle name="Normal 71 2 2 2 2 2 5" xfId="7865" xr:uid="{00000000-0005-0000-0000-0000B1910000}"/>
    <cellStyle name="Normal 71 2 2 2 2 2 5 2" xfId="38200" xr:uid="{00000000-0005-0000-0000-0000B2910000}"/>
    <cellStyle name="Normal 71 2 2 2 2 2 5 3" xfId="22967" xr:uid="{00000000-0005-0000-0000-0000B3910000}"/>
    <cellStyle name="Normal 71 2 2 2 2 2 6" xfId="33188" xr:uid="{00000000-0005-0000-0000-0000B4910000}"/>
    <cellStyle name="Normal 71 2 2 2 2 2 7" xfId="17954" xr:uid="{00000000-0005-0000-0000-0000B5910000}"/>
    <cellStyle name="Normal 71 2 2 2 2 3" xfId="3647" xr:uid="{00000000-0005-0000-0000-0000B6910000}"/>
    <cellStyle name="Normal 71 2 2 2 2 3 2" xfId="13721" xr:uid="{00000000-0005-0000-0000-0000B7910000}"/>
    <cellStyle name="Normal 71 2 2 2 2 3 2 2" xfId="44052" xr:uid="{00000000-0005-0000-0000-0000B8910000}"/>
    <cellStyle name="Normal 71 2 2 2 2 3 2 3" xfId="28819" xr:uid="{00000000-0005-0000-0000-0000B9910000}"/>
    <cellStyle name="Normal 71 2 2 2 2 3 3" xfId="8701" xr:uid="{00000000-0005-0000-0000-0000BA910000}"/>
    <cellStyle name="Normal 71 2 2 2 2 3 3 2" xfId="39035" xr:uid="{00000000-0005-0000-0000-0000BB910000}"/>
    <cellStyle name="Normal 71 2 2 2 2 3 3 3" xfId="23802" xr:uid="{00000000-0005-0000-0000-0000BC910000}"/>
    <cellStyle name="Normal 71 2 2 2 2 3 4" xfId="34022" xr:uid="{00000000-0005-0000-0000-0000BD910000}"/>
    <cellStyle name="Normal 71 2 2 2 2 3 5" xfId="18789" xr:uid="{00000000-0005-0000-0000-0000BE910000}"/>
    <cellStyle name="Normal 71 2 2 2 2 4" xfId="5340" xr:uid="{00000000-0005-0000-0000-0000BF910000}"/>
    <cellStyle name="Normal 71 2 2 2 2 4 2" xfId="15392" xr:uid="{00000000-0005-0000-0000-0000C0910000}"/>
    <cellStyle name="Normal 71 2 2 2 2 4 2 2" xfId="45723" xr:uid="{00000000-0005-0000-0000-0000C1910000}"/>
    <cellStyle name="Normal 71 2 2 2 2 4 2 3" xfId="30490" xr:uid="{00000000-0005-0000-0000-0000C2910000}"/>
    <cellStyle name="Normal 71 2 2 2 2 4 3" xfId="10372" xr:uid="{00000000-0005-0000-0000-0000C3910000}"/>
    <cellStyle name="Normal 71 2 2 2 2 4 3 2" xfId="40706" xr:uid="{00000000-0005-0000-0000-0000C4910000}"/>
    <cellStyle name="Normal 71 2 2 2 2 4 3 3" xfId="25473" xr:uid="{00000000-0005-0000-0000-0000C5910000}"/>
    <cellStyle name="Normal 71 2 2 2 2 4 4" xfId="35693" xr:uid="{00000000-0005-0000-0000-0000C6910000}"/>
    <cellStyle name="Normal 71 2 2 2 2 4 5" xfId="20460" xr:uid="{00000000-0005-0000-0000-0000C7910000}"/>
    <cellStyle name="Normal 71 2 2 2 2 5" xfId="12050" xr:uid="{00000000-0005-0000-0000-0000C8910000}"/>
    <cellStyle name="Normal 71 2 2 2 2 5 2" xfId="42381" xr:uid="{00000000-0005-0000-0000-0000C9910000}"/>
    <cellStyle name="Normal 71 2 2 2 2 5 3" xfId="27148" xr:uid="{00000000-0005-0000-0000-0000CA910000}"/>
    <cellStyle name="Normal 71 2 2 2 2 6" xfId="7029" xr:uid="{00000000-0005-0000-0000-0000CB910000}"/>
    <cellStyle name="Normal 71 2 2 2 2 6 2" xfId="37364" xr:uid="{00000000-0005-0000-0000-0000CC910000}"/>
    <cellStyle name="Normal 71 2 2 2 2 6 3" xfId="22131" xr:uid="{00000000-0005-0000-0000-0000CD910000}"/>
    <cellStyle name="Normal 71 2 2 2 2 7" xfId="32352" xr:uid="{00000000-0005-0000-0000-0000CE910000}"/>
    <cellStyle name="Normal 71 2 2 2 2 8" xfId="17118" xr:uid="{00000000-0005-0000-0000-0000CF910000}"/>
    <cellStyle name="Normal 71 2 2 2 3" xfId="2376" xr:uid="{00000000-0005-0000-0000-0000D0910000}"/>
    <cellStyle name="Normal 71 2 2 2 3 2" xfId="4066" xr:uid="{00000000-0005-0000-0000-0000D1910000}"/>
    <cellStyle name="Normal 71 2 2 2 3 2 2" xfId="14139" xr:uid="{00000000-0005-0000-0000-0000D2910000}"/>
    <cellStyle name="Normal 71 2 2 2 3 2 2 2" xfId="44470" xr:uid="{00000000-0005-0000-0000-0000D3910000}"/>
    <cellStyle name="Normal 71 2 2 2 3 2 2 3" xfId="29237" xr:uid="{00000000-0005-0000-0000-0000D4910000}"/>
    <cellStyle name="Normal 71 2 2 2 3 2 3" xfId="9119" xr:uid="{00000000-0005-0000-0000-0000D5910000}"/>
    <cellStyle name="Normal 71 2 2 2 3 2 3 2" xfId="39453" xr:uid="{00000000-0005-0000-0000-0000D6910000}"/>
    <cellStyle name="Normal 71 2 2 2 3 2 3 3" xfId="24220" xr:uid="{00000000-0005-0000-0000-0000D7910000}"/>
    <cellStyle name="Normal 71 2 2 2 3 2 4" xfId="34440" xr:uid="{00000000-0005-0000-0000-0000D8910000}"/>
    <cellStyle name="Normal 71 2 2 2 3 2 5" xfId="19207" xr:uid="{00000000-0005-0000-0000-0000D9910000}"/>
    <cellStyle name="Normal 71 2 2 2 3 3" xfId="5758" xr:uid="{00000000-0005-0000-0000-0000DA910000}"/>
    <cellStyle name="Normal 71 2 2 2 3 3 2" xfId="15810" xr:uid="{00000000-0005-0000-0000-0000DB910000}"/>
    <cellStyle name="Normal 71 2 2 2 3 3 2 2" xfId="46141" xr:uid="{00000000-0005-0000-0000-0000DC910000}"/>
    <cellStyle name="Normal 71 2 2 2 3 3 2 3" xfId="30908" xr:uid="{00000000-0005-0000-0000-0000DD910000}"/>
    <cellStyle name="Normal 71 2 2 2 3 3 3" xfId="10790" xr:uid="{00000000-0005-0000-0000-0000DE910000}"/>
    <cellStyle name="Normal 71 2 2 2 3 3 3 2" xfId="41124" xr:uid="{00000000-0005-0000-0000-0000DF910000}"/>
    <cellStyle name="Normal 71 2 2 2 3 3 3 3" xfId="25891" xr:uid="{00000000-0005-0000-0000-0000E0910000}"/>
    <cellStyle name="Normal 71 2 2 2 3 3 4" xfId="36111" xr:uid="{00000000-0005-0000-0000-0000E1910000}"/>
    <cellStyle name="Normal 71 2 2 2 3 3 5" xfId="20878" xr:uid="{00000000-0005-0000-0000-0000E2910000}"/>
    <cellStyle name="Normal 71 2 2 2 3 4" xfId="12468" xr:uid="{00000000-0005-0000-0000-0000E3910000}"/>
    <cellStyle name="Normal 71 2 2 2 3 4 2" xfId="42799" xr:uid="{00000000-0005-0000-0000-0000E4910000}"/>
    <cellStyle name="Normal 71 2 2 2 3 4 3" xfId="27566" xr:uid="{00000000-0005-0000-0000-0000E5910000}"/>
    <cellStyle name="Normal 71 2 2 2 3 5" xfId="7447" xr:uid="{00000000-0005-0000-0000-0000E6910000}"/>
    <cellStyle name="Normal 71 2 2 2 3 5 2" xfId="37782" xr:uid="{00000000-0005-0000-0000-0000E7910000}"/>
    <cellStyle name="Normal 71 2 2 2 3 5 3" xfId="22549" xr:uid="{00000000-0005-0000-0000-0000E8910000}"/>
    <cellStyle name="Normal 71 2 2 2 3 6" xfId="32770" xr:uid="{00000000-0005-0000-0000-0000E9910000}"/>
    <cellStyle name="Normal 71 2 2 2 3 7" xfId="17536" xr:uid="{00000000-0005-0000-0000-0000EA910000}"/>
    <cellStyle name="Normal 71 2 2 2 4" xfId="3229" xr:uid="{00000000-0005-0000-0000-0000EB910000}"/>
    <cellStyle name="Normal 71 2 2 2 4 2" xfId="13303" xr:uid="{00000000-0005-0000-0000-0000EC910000}"/>
    <cellStyle name="Normal 71 2 2 2 4 2 2" xfId="43634" xr:uid="{00000000-0005-0000-0000-0000ED910000}"/>
    <cellStyle name="Normal 71 2 2 2 4 2 3" xfId="28401" xr:uid="{00000000-0005-0000-0000-0000EE910000}"/>
    <cellStyle name="Normal 71 2 2 2 4 3" xfId="8283" xr:uid="{00000000-0005-0000-0000-0000EF910000}"/>
    <cellStyle name="Normal 71 2 2 2 4 3 2" xfId="38617" xr:uid="{00000000-0005-0000-0000-0000F0910000}"/>
    <cellStyle name="Normal 71 2 2 2 4 3 3" xfId="23384" xr:uid="{00000000-0005-0000-0000-0000F1910000}"/>
    <cellStyle name="Normal 71 2 2 2 4 4" xfId="33604" xr:uid="{00000000-0005-0000-0000-0000F2910000}"/>
    <cellStyle name="Normal 71 2 2 2 4 5" xfId="18371" xr:uid="{00000000-0005-0000-0000-0000F3910000}"/>
    <cellStyle name="Normal 71 2 2 2 5" xfId="4922" xr:uid="{00000000-0005-0000-0000-0000F4910000}"/>
    <cellStyle name="Normal 71 2 2 2 5 2" xfId="14974" xr:uid="{00000000-0005-0000-0000-0000F5910000}"/>
    <cellStyle name="Normal 71 2 2 2 5 2 2" xfId="45305" xr:uid="{00000000-0005-0000-0000-0000F6910000}"/>
    <cellStyle name="Normal 71 2 2 2 5 2 3" xfId="30072" xr:uid="{00000000-0005-0000-0000-0000F7910000}"/>
    <cellStyle name="Normal 71 2 2 2 5 3" xfId="9954" xr:uid="{00000000-0005-0000-0000-0000F8910000}"/>
    <cellStyle name="Normal 71 2 2 2 5 3 2" xfId="40288" xr:uid="{00000000-0005-0000-0000-0000F9910000}"/>
    <cellStyle name="Normal 71 2 2 2 5 3 3" xfId="25055" xr:uid="{00000000-0005-0000-0000-0000FA910000}"/>
    <cellStyle name="Normal 71 2 2 2 5 4" xfId="35275" xr:uid="{00000000-0005-0000-0000-0000FB910000}"/>
    <cellStyle name="Normal 71 2 2 2 5 5" xfId="20042" xr:uid="{00000000-0005-0000-0000-0000FC910000}"/>
    <cellStyle name="Normal 71 2 2 2 6" xfId="11632" xr:uid="{00000000-0005-0000-0000-0000FD910000}"/>
    <cellStyle name="Normal 71 2 2 2 6 2" xfId="41963" xr:uid="{00000000-0005-0000-0000-0000FE910000}"/>
    <cellStyle name="Normal 71 2 2 2 6 3" xfId="26730" xr:uid="{00000000-0005-0000-0000-0000FF910000}"/>
    <cellStyle name="Normal 71 2 2 2 7" xfId="6611" xr:uid="{00000000-0005-0000-0000-000000920000}"/>
    <cellStyle name="Normal 71 2 2 2 7 2" xfId="36946" xr:uid="{00000000-0005-0000-0000-000001920000}"/>
    <cellStyle name="Normal 71 2 2 2 7 3" xfId="21713" xr:uid="{00000000-0005-0000-0000-000002920000}"/>
    <cellStyle name="Normal 71 2 2 2 8" xfId="31934" xr:uid="{00000000-0005-0000-0000-000003920000}"/>
    <cellStyle name="Normal 71 2 2 2 9" xfId="16700" xr:uid="{00000000-0005-0000-0000-000004920000}"/>
    <cellStyle name="Normal 71 2 2 3" xfId="1747" xr:uid="{00000000-0005-0000-0000-000005920000}"/>
    <cellStyle name="Normal 71 2 2 3 2" xfId="2586" xr:uid="{00000000-0005-0000-0000-000006920000}"/>
    <cellStyle name="Normal 71 2 2 3 2 2" xfId="4276" xr:uid="{00000000-0005-0000-0000-000007920000}"/>
    <cellStyle name="Normal 71 2 2 3 2 2 2" xfId="14349" xr:uid="{00000000-0005-0000-0000-000008920000}"/>
    <cellStyle name="Normal 71 2 2 3 2 2 2 2" xfId="44680" xr:uid="{00000000-0005-0000-0000-000009920000}"/>
    <cellStyle name="Normal 71 2 2 3 2 2 2 3" xfId="29447" xr:uid="{00000000-0005-0000-0000-00000A920000}"/>
    <cellStyle name="Normal 71 2 2 3 2 2 3" xfId="9329" xr:uid="{00000000-0005-0000-0000-00000B920000}"/>
    <cellStyle name="Normal 71 2 2 3 2 2 3 2" xfId="39663" xr:uid="{00000000-0005-0000-0000-00000C920000}"/>
    <cellStyle name="Normal 71 2 2 3 2 2 3 3" xfId="24430" xr:uid="{00000000-0005-0000-0000-00000D920000}"/>
    <cellStyle name="Normal 71 2 2 3 2 2 4" xfId="34650" xr:uid="{00000000-0005-0000-0000-00000E920000}"/>
    <cellStyle name="Normal 71 2 2 3 2 2 5" xfId="19417" xr:uid="{00000000-0005-0000-0000-00000F920000}"/>
    <cellStyle name="Normal 71 2 2 3 2 3" xfId="5968" xr:uid="{00000000-0005-0000-0000-000010920000}"/>
    <cellStyle name="Normal 71 2 2 3 2 3 2" xfId="16020" xr:uid="{00000000-0005-0000-0000-000011920000}"/>
    <cellStyle name="Normal 71 2 2 3 2 3 2 2" xfId="46351" xr:uid="{00000000-0005-0000-0000-000012920000}"/>
    <cellStyle name="Normal 71 2 2 3 2 3 2 3" xfId="31118" xr:uid="{00000000-0005-0000-0000-000013920000}"/>
    <cellStyle name="Normal 71 2 2 3 2 3 3" xfId="11000" xr:uid="{00000000-0005-0000-0000-000014920000}"/>
    <cellStyle name="Normal 71 2 2 3 2 3 3 2" xfId="41334" xr:uid="{00000000-0005-0000-0000-000015920000}"/>
    <cellStyle name="Normal 71 2 2 3 2 3 3 3" xfId="26101" xr:uid="{00000000-0005-0000-0000-000016920000}"/>
    <cellStyle name="Normal 71 2 2 3 2 3 4" xfId="36321" xr:uid="{00000000-0005-0000-0000-000017920000}"/>
    <cellStyle name="Normal 71 2 2 3 2 3 5" xfId="21088" xr:uid="{00000000-0005-0000-0000-000018920000}"/>
    <cellStyle name="Normal 71 2 2 3 2 4" xfId="12678" xr:uid="{00000000-0005-0000-0000-000019920000}"/>
    <cellStyle name="Normal 71 2 2 3 2 4 2" xfId="43009" xr:uid="{00000000-0005-0000-0000-00001A920000}"/>
    <cellStyle name="Normal 71 2 2 3 2 4 3" xfId="27776" xr:uid="{00000000-0005-0000-0000-00001B920000}"/>
    <cellStyle name="Normal 71 2 2 3 2 5" xfId="7657" xr:uid="{00000000-0005-0000-0000-00001C920000}"/>
    <cellStyle name="Normal 71 2 2 3 2 5 2" xfId="37992" xr:uid="{00000000-0005-0000-0000-00001D920000}"/>
    <cellStyle name="Normal 71 2 2 3 2 5 3" xfId="22759" xr:uid="{00000000-0005-0000-0000-00001E920000}"/>
    <cellStyle name="Normal 71 2 2 3 2 6" xfId="32980" xr:uid="{00000000-0005-0000-0000-00001F920000}"/>
    <cellStyle name="Normal 71 2 2 3 2 7" xfId="17746" xr:uid="{00000000-0005-0000-0000-000020920000}"/>
    <cellStyle name="Normal 71 2 2 3 3" xfId="3439" xr:uid="{00000000-0005-0000-0000-000021920000}"/>
    <cellStyle name="Normal 71 2 2 3 3 2" xfId="13513" xr:uid="{00000000-0005-0000-0000-000022920000}"/>
    <cellStyle name="Normal 71 2 2 3 3 2 2" xfId="43844" xr:uid="{00000000-0005-0000-0000-000023920000}"/>
    <cellStyle name="Normal 71 2 2 3 3 2 3" xfId="28611" xr:uid="{00000000-0005-0000-0000-000024920000}"/>
    <cellStyle name="Normal 71 2 2 3 3 3" xfId="8493" xr:uid="{00000000-0005-0000-0000-000025920000}"/>
    <cellStyle name="Normal 71 2 2 3 3 3 2" xfId="38827" xr:uid="{00000000-0005-0000-0000-000026920000}"/>
    <cellStyle name="Normal 71 2 2 3 3 3 3" xfId="23594" xr:uid="{00000000-0005-0000-0000-000027920000}"/>
    <cellStyle name="Normal 71 2 2 3 3 4" xfId="33814" xr:uid="{00000000-0005-0000-0000-000028920000}"/>
    <cellStyle name="Normal 71 2 2 3 3 5" xfId="18581" xr:uid="{00000000-0005-0000-0000-000029920000}"/>
    <cellStyle name="Normal 71 2 2 3 4" xfId="5132" xr:uid="{00000000-0005-0000-0000-00002A920000}"/>
    <cellStyle name="Normal 71 2 2 3 4 2" xfId="15184" xr:uid="{00000000-0005-0000-0000-00002B920000}"/>
    <cellStyle name="Normal 71 2 2 3 4 2 2" xfId="45515" xr:uid="{00000000-0005-0000-0000-00002C920000}"/>
    <cellStyle name="Normal 71 2 2 3 4 2 3" xfId="30282" xr:uid="{00000000-0005-0000-0000-00002D920000}"/>
    <cellStyle name="Normal 71 2 2 3 4 3" xfId="10164" xr:uid="{00000000-0005-0000-0000-00002E920000}"/>
    <cellStyle name="Normal 71 2 2 3 4 3 2" xfId="40498" xr:uid="{00000000-0005-0000-0000-00002F920000}"/>
    <cellStyle name="Normal 71 2 2 3 4 3 3" xfId="25265" xr:uid="{00000000-0005-0000-0000-000030920000}"/>
    <cellStyle name="Normal 71 2 2 3 4 4" xfId="35485" xr:uid="{00000000-0005-0000-0000-000031920000}"/>
    <cellStyle name="Normal 71 2 2 3 4 5" xfId="20252" xr:uid="{00000000-0005-0000-0000-000032920000}"/>
    <cellStyle name="Normal 71 2 2 3 5" xfId="11842" xr:uid="{00000000-0005-0000-0000-000033920000}"/>
    <cellStyle name="Normal 71 2 2 3 5 2" xfId="42173" xr:uid="{00000000-0005-0000-0000-000034920000}"/>
    <cellStyle name="Normal 71 2 2 3 5 3" xfId="26940" xr:uid="{00000000-0005-0000-0000-000035920000}"/>
    <cellStyle name="Normal 71 2 2 3 6" xfId="6821" xr:uid="{00000000-0005-0000-0000-000036920000}"/>
    <cellStyle name="Normal 71 2 2 3 6 2" xfId="37156" xr:uid="{00000000-0005-0000-0000-000037920000}"/>
    <cellStyle name="Normal 71 2 2 3 6 3" xfId="21923" xr:uid="{00000000-0005-0000-0000-000038920000}"/>
    <cellStyle name="Normal 71 2 2 3 7" xfId="32144" xr:uid="{00000000-0005-0000-0000-000039920000}"/>
    <cellStyle name="Normal 71 2 2 3 8" xfId="16910" xr:uid="{00000000-0005-0000-0000-00003A920000}"/>
    <cellStyle name="Normal 71 2 2 4" xfId="2168" xr:uid="{00000000-0005-0000-0000-00003B920000}"/>
    <cellStyle name="Normal 71 2 2 4 2" xfId="3858" xr:uid="{00000000-0005-0000-0000-00003C920000}"/>
    <cellStyle name="Normal 71 2 2 4 2 2" xfId="13931" xr:uid="{00000000-0005-0000-0000-00003D920000}"/>
    <cellStyle name="Normal 71 2 2 4 2 2 2" xfId="44262" xr:uid="{00000000-0005-0000-0000-00003E920000}"/>
    <cellStyle name="Normal 71 2 2 4 2 2 3" xfId="29029" xr:uid="{00000000-0005-0000-0000-00003F920000}"/>
    <cellStyle name="Normal 71 2 2 4 2 3" xfId="8911" xr:uid="{00000000-0005-0000-0000-000040920000}"/>
    <cellStyle name="Normal 71 2 2 4 2 3 2" xfId="39245" xr:uid="{00000000-0005-0000-0000-000041920000}"/>
    <cellStyle name="Normal 71 2 2 4 2 3 3" xfId="24012" xr:uid="{00000000-0005-0000-0000-000042920000}"/>
    <cellStyle name="Normal 71 2 2 4 2 4" xfId="34232" xr:uid="{00000000-0005-0000-0000-000043920000}"/>
    <cellStyle name="Normal 71 2 2 4 2 5" xfId="18999" xr:uid="{00000000-0005-0000-0000-000044920000}"/>
    <cellStyle name="Normal 71 2 2 4 3" xfId="5550" xr:uid="{00000000-0005-0000-0000-000045920000}"/>
    <cellStyle name="Normal 71 2 2 4 3 2" xfId="15602" xr:uid="{00000000-0005-0000-0000-000046920000}"/>
    <cellStyle name="Normal 71 2 2 4 3 2 2" xfId="45933" xr:uid="{00000000-0005-0000-0000-000047920000}"/>
    <cellStyle name="Normal 71 2 2 4 3 2 3" xfId="30700" xr:uid="{00000000-0005-0000-0000-000048920000}"/>
    <cellStyle name="Normal 71 2 2 4 3 3" xfId="10582" xr:uid="{00000000-0005-0000-0000-000049920000}"/>
    <cellStyle name="Normal 71 2 2 4 3 3 2" xfId="40916" xr:uid="{00000000-0005-0000-0000-00004A920000}"/>
    <cellStyle name="Normal 71 2 2 4 3 3 3" xfId="25683" xr:uid="{00000000-0005-0000-0000-00004B920000}"/>
    <cellStyle name="Normal 71 2 2 4 3 4" xfId="35903" xr:uid="{00000000-0005-0000-0000-00004C920000}"/>
    <cellStyle name="Normal 71 2 2 4 3 5" xfId="20670" xr:uid="{00000000-0005-0000-0000-00004D920000}"/>
    <cellStyle name="Normal 71 2 2 4 4" xfId="12260" xr:uid="{00000000-0005-0000-0000-00004E920000}"/>
    <cellStyle name="Normal 71 2 2 4 4 2" xfId="42591" xr:uid="{00000000-0005-0000-0000-00004F920000}"/>
    <cellStyle name="Normal 71 2 2 4 4 3" xfId="27358" xr:uid="{00000000-0005-0000-0000-000050920000}"/>
    <cellStyle name="Normal 71 2 2 4 5" xfId="7239" xr:uid="{00000000-0005-0000-0000-000051920000}"/>
    <cellStyle name="Normal 71 2 2 4 5 2" xfId="37574" xr:uid="{00000000-0005-0000-0000-000052920000}"/>
    <cellStyle name="Normal 71 2 2 4 5 3" xfId="22341" xr:uid="{00000000-0005-0000-0000-000053920000}"/>
    <cellStyle name="Normal 71 2 2 4 6" xfId="32562" xr:uid="{00000000-0005-0000-0000-000054920000}"/>
    <cellStyle name="Normal 71 2 2 4 7" xfId="17328" xr:uid="{00000000-0005-0000-0000-000055920000}"/>
    <cellStyle name="Normal 71 2 2 5" xfId="3021" xr:uid="{00000000-0005-0000-0000-000056920000}"/>
    <cellStyle name="Normal 71 2 2 5 2" xfId="13095" xr:uid="{00000000-0005-0000-0000-000057920000}"/>
    <cellStyle name="Normal 71 2 2 5 2 2" xfId="43426" xr:uid="{00000000-0005-0000-0000-000058920000}"/>
    <cellStyle name="Normal 71 2 2 5 2 3" xfId="28193" xr:uid="{00000000-0005-0000-0000-000059920000}"/>
    <cellStyle name="Normal 71 2 2 5 3" xfId="8075" xr:uid="{00000000-0005-0000-0000-00005A920000}"/>
    <cellStyle name="Normal 71 2 2 5 3 2" xfId="38409" xr:uid="{00000000-0005-0000-0000-00005B920000}"/>
    <cellStyle name="Normal 71 2 2 5 3 3" xfId="23176" xr:uid="{00000000-0005-0000-0000-00005C920000}"/>
    <cellStyle name="Normal 71 2 2 5 4" xfId="33396" xr:uid="{00000000-0005-0000-0000-00005D920000}"/>
    <cellStyle name="Normal 71 2 2 5 5" xfId="18163" xr:uid="{00000000-0005-0000-0000-00005E920000}"/>
    <cellStyle name="Normal 71 2 2 6" xfId="4714" xr:uid="{00000000-0005-0000-0000-00005F920000}"/>
    <cellStyle name="Normal 71 2 2 6 2" xfId="14766" xr:uid="{00000000-0005-0000-0000-000060920000}"/>
    <cellStyle name="Normal 71 2 2 6 2 2" xfId="45097" xr:uid="{00000000-0005-0000-0000-000061920000}"/>
    <cellStyle name="Normal 71 2 2 6 2 3" xfId="29864" xr:uid="{00000000-0005-0000-0000-000062920000}"/>
    <cellStyle name="Normal 71 2 2 6 3" xfId="9746" xr:uid="{00000000-0005-0000-0000-000063920000}"/>
    <cellStyle name="Normal 71 2 2 6 3 2" xfId="40080" xr:uid="{00000000-0005-0000-0000-000064920000}"/>
    <cellStyle name="Normal 71 2 2 6 3 3" xfId="24847" xr:uid="{00000000-0005-0000-0000-000065920000}"/>
    <cellStyle name="Normal 71 2 2 6 4" xfId="35067" xr:uid="{00000000-0005-0000-0000-000066920000}"/>
    <cellStyle name="Normal 71 2 2 6 5" xfId="19834" xr:uid="{00000000-0005-0000-0000-000067920000}"/>
    <cellStyle name="Normal 71 2 2 7" xfId="11424" xr:uid="{00000000-0005-0000-0000-000068920000}"/>
    <cellStyle name="Normal 71 2 2 7 2" xfId="41755" xr:uid="{00000000-0005-0000-0000-000069920000}"/>
    <cellStyle name="Normal 71 2 2 7 3" xfId="26522" xr:uid="{00000000-0005-0000-0000-00006A920000}"/>
    <cellStyle name="Normal 71 2 2 8" xfId="6403" xr:uid="{00000000-0005-0000-0000-00006B920000}"/>
    <cellStyle name="Normal 71 2 2 8 2" xfId="36738" xr:uid="{00000000-0005-0000-0000-00006C920000}"/>
    <cellStyle name="Normal 71 2 2 8 3" xfId="21505" xr:uid="{00000000-0005-0000-0000-00006D920000}"/>
    <cellStyle name="Normal 71 2 2 9" xfId="31726" xr:uid="{00000000-0005-0000-0000-00006E920000}"/>
    <cellStyle name="Normal 71 2 3" xfId="1430" xr:uid="{00000000-0005-0000-0000-00006F920000}"/>
    <cellStyle name="Normal 71 2 3 2" xfId="1851" xr:uid="{00000000-0005-0000-0000-000070920000}"/>
    <cellStyle name="Normal 71 2 3 2 2" xfId="2690" xr:uid="{00000000-0005-0000-0000-000071920000}"/>
    <cellStyle name="Normal 71 2 3 2 2 2" xfId="4380" xr:uid="{00000000-0005-0000-0000-000072920000}"/>
    <cellStyle name="Normal 71 2 3 2 2 2 2" xfId="14453" xr:uid="{00000000-0005-0000-0000-000073920000}"/>
    <cellStyle name="Normal 71 2 3 2 2 2 2 2" xfId="44784" xr:uid="{00000000-0005-0000-0000-000074920000}"/>
    <cellStyle name="Normal 71 2 3 2 2 2 2 3" xfId="29551" xr:uid="{00000000-0005-0000-0000-000075920000}"/>
    <cellStyle name="Normal 71 2 3 2 2 2 3" xfId="9433" xr:uid="{00000000-0005-0000-0000-000076920000}"/>
    <cellStyle name="Normal 71 2 3 2 2 2 3 2" xfId="39767" xr:uid="{00000000-0005-0000-0000-000077920000}"/>
    <cellStyle name="Normal 71 2 3 2 2 2 3 3" xfId="24534" xr:uid="{00000000-0005-0000-0000-000078920000}"/>
    <cellStyle name="Normal 71 2 3 2 2 2 4" xfId="34754" xr:uid="{00000000-0005-0000-0000-000079920000}"/>
    <cellStyle name="Normal 71 2 3 2 2 2 5" xfId="19521" xr:uid="{00000000-0005-0000-0000-00007A920000}"/>
    <cellStyle name="Normal 71 2 3 2 2 3" xfId="6072" xr:uid="{00000000-0005-0000-0000-00007B920000}"/>
    <cellStyle name="Normal 71 2 3 2 2 3 2" xfId="16124" xr:uid="{00000000-0005-0000-0000-00007C920000}"/>
    <cellStyle name="Normal 71 2 3 2 2 3 2 2" xfId="46455" xr:uid="{00000000-0005-0000-0000-00007D920000}"/>
    <cellStyle name="Normal 71 2 3 2 2 3 2 3" xfId="31222" xr:uid="{00000000-0005-0000-0000-00007E920000}"/>
    <cellStyle name="Normal 71 2 3 2 2 3 3" xfId="11104" xr:uid="{00000000-0005-0000-0000-00007F920000}"/>
    <cellStyle name="Normal 71 2 3 2 2 3 3 2" xfId="41438" xr:uid="{00000000-0005-0000-0000-000080920000}"/>
    <cellStyle name="Normal 71 2 3 2 2 3 3 3" xfId="26205" xr:uid="{00000000-0005-0000-0000-000081920000}"/>
    <cellStyle name="Normal 71 2 3 2 2 3 4" xfId="36425" xr:uid="{00000000-0005-0000-0000-000082920000}"/>
    <cellStyle name="Normal 71 2 3 2 2 3 5" xfId="21192" xr:uid="{00000000-0005-0000-0000-000083920000}"/>
    <cellStyle name="Normal 71 2 3 2 2 4" xfId="12782" xr:uid="{00000000-0005-0000-0000-000084920000}"/>
    <cellStyle name="Normal 71 2 3 2 2 4 2" xfId="43113" xr:uid="{00000000-0005-0000-0000-000085920000}"/>
    <cellStyle name="Normal 71 2 3 2 2 4 3" xfId="27880" xr:uid="{00000000-0005-0000-0000-000086920000}"/>
    <cellStyle name="Normal 71 2 3 2 2 5" xfId="7761" xr:uid="{00000000-0005-0000-0000-000087920000}"/>
    <cellStyle name="Normal 71 2 3 2 2 5 2" xfId="38096" xr:uid="{00000000-0005-0000-0000-000088920000}"/>
    <cellStyle name="Normal 71 2 3 2 2 5 3" xfId="22863" xr:uid="{00000000-0005-0000-0000-000089920000}"/>
    <cellStyle name="Normal 71 2 3 2 2 6" xfId="33084" xr:uid="{00000000-0005-0000-0000-00008A920000}"/>
    <cellStyle name="Normal 71 2 3 2 2 7" xfId="17850" xr:uid="{00000000-0005-0000-0000-00008B920000}"/>
    <cellStyle name="Normal 71 2 3 2 3" xfId="3543" xr:uid="{00000000-0005-0000-0000-00008C920000}"/>
    <cellStyle name="Normal 71 2 3 2 3 2" xfId="13617" xr:uid="{00000000-0005-0000-0000-00008D920000}"/>
    <cellStyle name="Normal 71 2 3 2 3 2 2" xfId="43948" xr:uid="{00000000-0005-0000-0000-00008E920000}"/>
    <cellStyle name="Normal 71 2 3 2 3 2 3" xfId="28715" xr:uid="{00000000-0005-0000-0000-00008F920000}"/>
    <cellStyle name="Normal 71 2 3 2 3 3" xfId="8597" xr:uid="{00000000-0005-0000-0000-000090920000}"/>
    <cellStyle name="Normal 71 2 3 2 3 3 2" xfId="38931" xr:uid="{00000000-0005-0000-0000-000091920000}"/>
    <cellStyle name="Normal 71 2 3 2 3 3 3" xfId="23698" xr:uid="{00000000-0005-0000-0000-000092920000}"/>
    <cellStyle name="Normal 71 2 3 2 3 4" xfId="33918" xr:uid="{00000000-0005-0000-0000-000093920000}"/>
    <cellStyle name="Normal 71 2 3 2 3 5" xfId="18685" xr:uid="{00000000-0005-0000-0000-000094920000}"/>
    <cellStyle name="Normal 71 2 3 2 4" xfId="5236" xr:uid="{00000000-0005-0000-0000-000095920000}"/>
    <cellStyle name="Normal 71 2 3 2 4 2" xfId="15288" xr:uid="{00000000-0005-0000-0000-000096920000}"/>
    <cellStyle name="Normal 71 2 3 2 4 2 2" xfId="45619" xr:uid="{00000000-0005-0000-0000-000097920000}"/>
    <cellStyle name="Normal 71 2 3 2 4 2 3" xfId="30386" xr:uid="{00000000-0005-0000-0000-000098920000}"/>
    <cellStyle name="Normal 71 2 3 2 4 3" xfId="10268" xr:uid="{00000000-0005-0000-0000-000099920000}"/>
    <cellStyle name="Normal 71 2 3 2 4 3 2" xfId="40602" xr:uid="{00000000-0005-0000-0000-00009A920000}"/>
    <cellStyle name="Normal 71 2 3 2 4 3 3" xfId="25369" xr:uid="{00000000-0005-0000-0000-00009B920000}"/>
    <cellStyle name="Normal 71 2 3 2 4 4" xfId="35589" xr:uid="{00000000-0005-0000-0000-00009C920000}"/>
    <cellStyle name="Normal 71 2 3 2 4 5" xfId="20356" xr:uid="{00000000-0005-0000-0000-00009D920000}"/>
    <cellStyle name="Normal 71 2 3 2 5" xfId="11946" xr:uid="{00000000-0005-0000-0000-00009E920000}"/>
    <cellStyle name="Normal 71 2 3 2 5 2" xfId="42277" xr:uid="{00000000-0005-0000-0000-00009F920000}"/>
    <cellStyle name="Normal 71 2 3 2 5 3" xfId="27044" xr:uid="{00000000-0005-0000-0000-0000A0920000}"/>
    <cellStyle name="Normal 71 2 3 2 6" xfId="6925" xr:uid="{00000000-0005-0000-0000-0000A1920000}"/>
    <cellStyle name="Normal 71 2 3 2 6 2" xfId="37260" xr:uid="{00000000-0005-0000-0000-0000A2920000}"/>
    <cellStyle name="Normal 71 2 3 2 6 3" xfId="22027" xr:uid="{00000000-0005-0000-0000-0000A3920000}"/>
    <cellStyle name="Normal 71 2 3 2 7" xfId="32248" xr:uid="{00000000-0005-0000-0000-0000A4920000}"/>
    <cellStyle name="Normal 71 2 3 2 8" xfId="17014" xr:uid="{00000000-0005-0000-0000-0000A5920000}"/>
    <cellStyle name="Normal 71 2 3 3" xfId="2272" xr:uid="{00000000-0005-0000-0000-0000A6920000}"/>
    <cellStyle name="Normal 71 2 3 3 2" xfId="3962" xr:uid="{00000000-0005-0000-0000-0000A7920000}"/>
    <cellStyle name="Normal 71 2 3 3 2 2" xfId="14035" xr:uid="{00000000-0005-0000-0000-0000A8920000}"/>
    <cellStyle name="Normal 71 2 3 3 2 2 2" xfId="44366" xr:uid="{00000000-0005-0000-0000-0000A9920000}"/>
    <cellStyle name="Normal 71 2 3 3 2 2 3" xfId="29133" xr:uid="{00000000-0005-0000-0000-0000AA920000}"/>
    <cellStyle name="Normal 71 2 3 3 2 3" xfId="9015" xr:uid="{00000000-0005-0000-0000-0000AB920000}"/>
    <cellStyle name="Normal 71 2 3 3 2 3 2" xfId="39349" xr:uid="{00000000-0005-0000-0000-0000AC920000}"/>
    <cellStyle name="Normal 71 2 3 3 2 3 3" xfId="24116" xr:uid="{00000000-0005-0000-0000-0000AD920000}"/>
    <cellStyle name="Normal 71 2 3 3 2 4" xfId="34336" xr:uid="{00000000-0005-0000-0000-0000AE920000}"/>
    <cellStyle name="Normal 71 2 3 3 2 5" xfId="19103" xr:uid="{00000000-0005-0000-0000-0000AF920000}"/>
    <cellStyle name="Normal 71 2 3 3 3" xfId="5654" xr:uid="{00000000-0005-0000-0000-0000B0920000}"/>
    <cellStyle name="Normal 71 2 3 3 3 2" xfId="15706" xr:uid="{00000000-0005-0000-0000-0000B1920000}"/>
    <cellStyle name="Normal 71 2 3 3 3 2 2" xfId="46037" xr:uid="{00000000-0005-0000-0000-0000B2920000}"/>
    <cellStyle name="Normal 71 2 3 3 3 2 3" xfId="30804" xr:uid="{00000000-0005-0000-0000-0000B3920000}"/>
    <cellStyle name="Normal 71 2 3 3 3 3" xfId="10686" xr:uid="{00000000-0005-0000-0000-0000B4920000}"/>
    <cellStyle name="Normal 71 2 3 3 3 3 2" xfId="41020" xr:uid="{00000000-0005-0000-0000-0000B5920000}"/>
    <cellStyle name="Normal 71 2 3 3 3 3 3" xfId="25787" xr:uid="{00000000-0005-0000-0000-0000B6920000}"/>
    <cellStyle name="Normal 71 2 3 3 3 4" xfId="36007" xr:uid="{00000000-0005-0000-0000-0000B7920000}"/>
    <cellStyle name="Normal 71 2 3 3 3 5" xfId="20774" xr:uid="{00000000-0005-0000-0000-0000B8920000}"/>
    <cellStyle name="Normal 71 2 3 3 4" xfId="12364" xr:uid="{00000000-0005-0000-0000-0000B9920000}"/>
    <cellStyle name="Normal 71 2 3 3 4 2" xfId="42695" xr:uid="{00000000-0005-0000-0000-0000BA920000}"/>
    <cellStyle name="Normal 71 2 3 3 4 3" xfId="27462" xr:uid="{00000000-0005-0000-0000-0000BB920000}"/>
    <cellStyle name="Normal 71 2 3 3 5" xfId="7343" xr:uid="{00000000-0005-0000-0000-0000BC920000}"/>
    <cellStyle name="Normal 71 2 3 3 5 2" xfId="37678" xr:uid="{00000000-0005-0000-0000-0000BD920000}"/>
    <cellStyle name="Normal 71 2 3 3 5 3" xfId="22445" xr:uid="{00000000-0005-0000-0000-0000BE920000}"/>
    <cellStyle name="Normal 71 2 3 3 6" xfId="32666" xr:uid="{00000000-0005-0000-0000-0000BF920000}"/>
    <cellStyle name="Normal 71 2 3 3 7" xfId="17432" xr:uid="{00000000-0005-0000-0000-0000C0920000}"/>
    <cellStyle name="Normal 71 2 3 4" xfId="3125" xr:uid="{00000000-0005-0000-0000-0000C1920000}"/>
    <cellStyle name="Normal 71 2 3 4 2" xfId="13199" xr:uid="{00000000-0005-0000-0000-0000C2920000}"/>
    <cellStyle name="Normal 71 2 3 4 2 2" xfId="43530" xr:uid="{00000000-0005-0000-0000-0000C3920000}"/>
    <cellStyle name="Normal 71 2 3 4 2 3" xfId="28297" xr:uid="{00000000-0005-0000-0000-0000C4920000}"/>
    <cellStyle name="Normal 71 2 3 4 3" xfId="8179" xr:uid="{00000000-0005-0000-0000-0000C5920000}"/>
    <cellStyle name="Normal 71 2 3 4 3 2" xfId="38513" xr:uid="{00000000-0005-0000-0000-0000C6920000}"/>
    <cellStyle name="Normal 71 2 3 4 3 3" xfId="23280" xr:uid="{00000000-0005-0000-0000-0000C7920000}"/>
    <cellStyle name="Normal 71 2 3 4 4" xfId="33500" xr:uid="{00000000-0005-0000-0000-0000C8920000}"/>
    <cellStyle name="Normal 71 2 3 4 5" xfId="18267" xr:uid="{00000000-0005-0000-0000-0000C9920000}"/>
    <cellStyle name="Normal 71 2 3 5" xfId="4818" xr:uid="{00000000-0005-0000-0000-0000CA920000}"/>
    <cellStyle name="Normal 71 2 3 5 2" xfId="14870" xr:uid="{00000000-0005-0000-0000-0000CB920000}"/>
    <cellStyle name="Normal 71 2 3 5 2 2" xfId="45201" xr:uid="{00000000-0005-0000-0000-0000CC920000}"/>
    <cellStyle name="Normal 71 2 3 5 2 3" xfId="29968" xr:uid="{00000000-0005-0000-0000-0000CD920000}"/>
    <cellStyle name="Normal 71 2 3 5 3" xfId="9850" xr:uid="{00000000-0005-0000-0000-0000CE920000}"/>
    <cellStyle name="Normal 71 2 3 5 3 2" xfId="40184" xr:uid="{00000000-0005-0000-0000-0000CF920000}"/>
    <cellStyle name="Normal 71 2 3 5 3 3" xfId="24951" xr:uid="{00000000-0005-0000-0000-0000D0920000}"/>
    <cellStyle name="Normal 71 2 3 5 4" xfId="35171" xr:uid="{00000000-0005-0000-0000-0000D1920000}"/>
    <cellStyle name="Normal 71 2 3 5 5" xfId="19938" xr:uid="{00000000-0005-0000-0000-0000D2920000}"/>
    <cellStyle name="Normal 71 2 3 6" xfId="11528" xr:uid="{00000000-0005-0000-0000-0000D3920000}"/>
    <cellStyle name="Normal 71 2 3 6 2" xfId="41859" xr:uid="{00000000-0005-0000-0000-0000D4920000}"/>
    <cellStyle name="Normal 71 2 3 6 3" xfId="26626" xr:uid="{00000000-0005-0000-0000-0000D5920000}"/>
    <cellStyle name="Normal 71 2 3 7" xfId="6507" xr:uid="{00000000-0005-0000-0000-0000D6920000}"/>
    <cellStyle name="Normal 71 2 3 7 2" xfId="36842" xr:uid="{00000000-0005-0000-0000-0000D7920000}"/>
    <cellStyle name="Normal 71 2 3 7 3" xfId="21609" xr:uid="{00000000-0005-0000-0000-0000D8920000}"/>
    <cellStyle name="Normal 71 2 3 8" xfId="31830" xr:uid="{00000000-0005-0000-0000-0000D9920000}"/>
    <cellStyle name="Normal 71 2 3 9" xfId="16596" xr:uid="{00000000-0005-0000-0000-0000DA920000}"/>
    <cellStyle name="Normal 71 2 4" xfId="1643" xr:uid="{00000000-0005-0000-0000-0000DB920000}"/>
    <cellStyle name="Normal 71 2 4 2" xfId="2482" xr:uid="{00000000-0005-0000-0000-0000DC920000}"/>
    <cellStyle name="Normal 71 2 4 2 2" xfId="4172" xr:uid="{00000000-0005-0000-0000-0000DD920000}"/>
    <cellStyle name="Normal 71 2 4 2 2 2" xfId="14245" xr:uid="{00000000-0005-0000-0000-0000DE920000}"/>
    <cellStyle name="Normal 71 2 4 2 2 2 2" xfId="44576" xr:uid="{00000000-0005-0000-0000-0000DF920000}"/>
    <cellStyle name="Normal 71 2 4 2 2 2 3" xfId="29343" xr:uid="{00000000-0005-0000-0000-0000E0920000}"/>
    <cellStyle name="Normal 71 2 4 2 2 3" xfId="9225" xr:uid="{00000000-0005-0000-0000-0000E1920000}"/>
    <cellStyle name="Normal 71 2 4 2 2 3 2" xfId="39559" xr:uid="{00000000-0005-0000-0000-0000E2920000}"/>
    <cellStyle name="Normal 71 2 4 2 2 3 3" xfId="24326" xr:uid="{00000000-0005-0000-0000-0000E3920000}"/>
    <cellStyle name="Normal 71 2 4 2 2 4" xfId="34546" xr:uid="{00000000-0005-0000-0000-0000E4920000}"/>
    <cellStyle name="Normal 71 2 4 2 2 5" xfId="19313" xr:uid="{00000000-0005-0000-0000-0000E5920000}"/>
    <cellStyle name="Normal 71 2 4 2 3" xfId="5864" xr:uid="{00000000-0005-0000-0000-0000E6920000}"/>
    <cellStyle name="Normal 71 2 4 2 3 2" xfId="15916" xr:uid="{00000000-0005-0000-0000-0000E7920000}"/>
    <cellStyle name="Normal 71 2 4 2 3 2 2" xfId="46247" xr:uid="{00000000-0005-0000-0000-0000E8920000}"/>
    <cellStyle name="Normal 71 2 4 2 3 2 3" xfId="31014" xr:uid="{00000000-0005-0000-0000-0000E9920000}"/>
    <cellStyle name="Normal 71 2 4 2 3 3" xfId="10896" xr:uid="{00000000-0005-0000-0000-0000EA920000}"/>
    <cellStyle name="Normal 71 2 4 2 3 3 2" xfId="41230" xr:uid="{00000000-0005-0000-0000-0000EB920000}"/>
    <cellStyle name="Normal 71 2 4 2 3 3 3" xfId="25997" xr:uid="{00000000-0005-0000-0000-0000EC920000}"/>
    <cellStyle name="Normal 71 2 4 2 3 4" xfId="36217" xr:uid="{00000000-0005-0000-0000-0000ED920000}"/>
    <cellStyle name="Normal 71 2 4 2 3 5" xfId="20984" xr:uid="{00000000-0005-0000-0000-0000EE920000}"/>
    <cellStyle name="Normal 71 2 4 2 4" xfId="12574" xr:uid="{00000000-0005-0000-0000-0000EF920000}"/>
    <cellStyle name="Normal 71 2 4 2 4 2" xfId="42905" xr:uid="{00000000-0005-0000-0000-0000F0920000}"/>
    <cellStyle name="Normal 71 2 4 2 4 3" xfId="27672" xr:uid="{00000000-0005-0000-0000-0000F1920000}"/>
    <cellStyle name="Normal 71 2 4 2 5" xfId="7553" xr:uid="{00000000-0005-0000-0000-0000F2920000}"/>
    <cellStyle name="Normal 71 2 4 2 5 2" xfId="37888" xr:uid="{00000000-0005-0000-0000-0000F3920000}"/>
    <cellStyle name="Normal 71 2 4 2 5 3" xfId="22655" xr:uid="{00000000-0005-0000-0000-0000F4920000}"/>
    <cellStyle name="Normal 71 2 4 2 6" xfId="32876" xr:uid="{00000000-0005-0000-0000-0000F5920000}"/>
    <cellStyle name="Normal 71 2 4 2 7" xfId="17642" xr:uid="{00000000-0005-0000-0000-0000F6920000}"/>
    <cellStyle name="Normal 71 2 4 3" xfId="3335" xr:uid="{00000000-0005-0000-0000-0000F7920000}"/>
    <cellStyle name="Normal 71 2 4 3 2" xfId="13409" xr:uid="{00000000-0005-0000-0000-0000F8920000}"/>
    <cellStyle name="Normal 71 2 4 3 2 2" xfId="43740" xr:uid="{00000000-0005-0000-0000-0000F9920000}"/>
    <cellStyle name="Normal 71 2 4 3 2 3" xfId="28507" xr:uid="{00000000-0005-0000-0000-0000FA920000}"/>
    <cellStyle name="Normal 71 2 4 3 3" xfId="8389" xr:uid="{00000000-0005-0000-0000-0000FB920000}"/>
    <cellStyle name="Normal 71 2 4 3 3 2" xfId="38723" xr:uid="{00000000-0005-0000-0000-0000FC920000}"/>
    <cellStyle name="Normal 71 2 4 3 3 3" xfId="23490" xr:uid="{00000000-0005-0000-0000-0000FD920000}"/>
    <cellStyle name="Normal 71 2 4 3 4" xfId="33710" xr:uid="{00000000-0005-0000-0000-0000FE920000}"/>
    <cellStyle name="Normal 71 2 4 3 5" xfId="18477" xr:uid="{00000000-0005-0000-0000-0000FF920000}"/>
    <cellStyle name="Normal 71 2 4 4" xfId="5028" xr:uid="{00000000-0005-0000-0000-000000930000}"/>
    <cellStyle name="Normal 71 2 4 4 2" xfId="15080" xr:uid="{00000000-0005-0000-0000-000001930000}"/>
    <cellStyle name="Normal 71 2 4 4 2 2" xfId="45411" xr:uid="{00000000-0005-0000-0000-000002930000}"/>
    <cellStyle name="Normal 71 2 4 4 2 3" xfId="30178" xr:uid="{00000000-0005-0000-0000-000003930000}"/>
    <cellStyle name="Normal 71 2 4 4 3" xfId="10060" xr:uid="{00000000-0005-0000-0000-000004930000}"/>
    <cellStyle name="Normal 71 2 4 4 3 2" xfId="40394" xr:uid="{00000000-0005-0000-0000-000005930000}"/>
    <cellStyle name="Normal 71 2 4 4 3 3" xfId="25161" xr:uid="{00000000-0005-0000-0000-000006930000}"/>
    <cellStyle name="Normal 71 2 4 4 4" xfId="35381" xr:uid="{00000000-0005-0000-0000-000007930000}"/>
    <cellStyle name="Normal 71 2 4 4 5" xfId="20148" xr:uid="{00000000-0005-0000-0000-000008930000}"/>
    <cellStyle name="Normal 71 2 4 5" xfId="11738" xr:uid="{00000000-0005-0000-0000-000009930000}"/>
    <cellStyle name="Normal 71 2 4 5 2" xfId="42069" xr:uid="{00000000-0005-0000-0000-00000A930000}"/>
    <cellStyle name="Normal 71 2 4 5 3" xfId="26836" xr:uid="{00000000-0005-0000-0000-00000B930000}"/>
    <cellStyle name="Normal 71 2 4 6" xfId="6717" xr:uid="{00000000-0005-0000-0000-00000C930000}"/>
    <cellStyle name="Normal 71 2 4 6 2" xfId="37052" xr:uid="{00000000-0005-0000-0000-00000D930000}"/>
    <cellStyle name="Normal 71 2 4 6 3" xfId="21819" xr:uid="{00000000-0005-0000-0000-00000E930000}"/>
    <cellStyle name="Normal 71 2 4 7" xfId="32040" xr:uid="{00000000-0005-0000-0000-00000F930000}"/>
    <cellStyle name="Normal 71 2 4 8" xfId="16806" xr:uid="{00000000-0005-0000-0000-000010930000}"/>
    <cellStyle name="Normal 71 2 5" xfId="2064" xr:uid="{00000000-0005-0000-0000-000011930000}"/>
    <cellStyle name="Normal 71 2 5 2" xfId="3754" xr:uid="{00000000-0005-0000-0000-000012930000}"/>
    <cellStyle name="Normal 71 2 5 2 2" xfId="13827" xr:uid="{00000000-0005-0000-0000-000013930000}"/>
    <cellStyle name="Normal 71 2 5 2 2 2" xfId="44158" xr:uid="{00000000-0005-0000-0000-000014930000}"/>
    <cellStyle name="Normal 71 2 5 2 2 3" xfId="28925" xr:uid="{00000000-0005-0000-0000-000015930000}"/>
    <cellStyle name="Normal 71 2 5 2 3" xfId="8807" xr:uid="{00000000-0005-0000-0000-000016930000}"/>
    <cellStyle name="Normal 71 2 5 2 3 2" xfId="39141" xr:uid="{00000000-0005-0000-0000-000017930000}"/>
    <cellStyle name="Normal 71 2 5 2 3 3" xfId="23908" xr:uid="{00000000-0005-0000-0000-000018930000}"/>
    <cellStyle name="Normal 71 2 5 2 4" xfId="34128" xr:uid="{00000000-0005-0000-0000-000019930000}"/>
    <cellStyle name="Normal 71 2 5 2 5" xfId="18895" xr:uid="{00000000-0005-0000-0000-00001A930000}"/>
    <cellStyle name="Normal 71 2 5 3" xfId="5446" xr:uid="{00000000-0005-0000-0000-00001B930000}"/>
    <cellStyle name="Normal 71 2 5 3 2" xfId="15498" xr:uid="{00000000-0005-0000-0000-00001C930000}"/>
    <cellStyle name="Normal 71 2 5 3 2 2" xfId="45829" xr:uid="{00000000-0005-0000-0000-00001D930000}"/>
    <cellStyle name="Normal 71 2 5 3 2 3" xfId="30596" xr:uid="{00000000-0005-0000-0000-00001E930000}"/>
    <cellStyle name="Normal 71 2 5 3 3" xfId="10478" xr:uid="{00000000-0005-0000-0000-00001F930000}"/>
    <cellStyle name="Normal 71 2 5 3 3 2" xfId="40812" xr:uid="{00000000-0005-0000-0000-000020930000}"/>
    <cellStyle name="Normal 71 2 5 3 3 3" xfId="25579" xr:uid="{00000000-0005-0000-0000-000021930000}"/>
    <cellStyle name="Normal 71 2 5 3 4" xfId="35799" xr:uid="{00000000-0005-0000-0000-000022930000}"/>
    <cellStyle name="Normal 71 2 5 3 5" xfId="20566" xr:uid="{00000000-0005-0000-0000-000023930000}"/>
    <cellStyle name="Normal 71 2 5 4" xfId="12156" xr:uid="{00000000-0005-0000-0000-000024930000}"/>
    <cellStyle name="Normal 71 2 5 4 2" xfId="42487" xr:uid="{00000000-0005-0000-0000-000025930000}"/>
    <cellStyle name="Normal 71 2 5 4 3" xfId="27254" xr:uid="{00000000-0005-0000-0000-000026930000}"/>
    <cellStyle name="Normal 71 2 5 5" xfId="7135" xr:uid="{00000000-0005-0000-0000-000027930000}"/>
    <cellStyle name="Normal 71 2 5 5 2" xfId="37470" xr:uid="{00000000-0005-0000-0000-000028930000}"/>
    <cellStyle name="Normal 71 2 5 5 3" xfId="22237" xr:uid="{00000000-0005-0000-0000-000029930000}"/>
    <cellStyle name="Normal 71 2 5 6" xfId="32458" xr:uid="{00000000-0005-0000-0000-00002A930000}"/>
    <cellStyle name="Normal 71 2 5 7" xfId="17224" xr:uid="{00000000-0005-0000-0000-00002B930000}"/>
    <cellStyle name="Normal 71 2 6" xfId="2917" xr:uid="{00000000-0005-0000-0000-00002C930000}"/>
    <cellStyle name="Normal 71 2 6 2" xfId="12991" xr:uid="{00000000-0005-0000-0000-00002D930000}"/>
    <cellStyle name="Normal 71 2 6 2 2" xfId="43322" xr:uid="{00000000-0005-0000-0000-00002E930000}"/>
    <cellStyle name="Normal 71 2 6 2 3" xfId="28089" xr:uid="{00000000-0005-0000-0000-00002F930000}"/>
    <cellStyle name="Normal 71 2 6 3" xfId="7971" xr:uid="{00000000-0005-0000-0000-000030930000}"/>
    <cellStyle name="Normal 71 2 6 3 2" xfId="38305" xr:uid="{00000000-0005-0000-0000-000031930000}"/>
    <cellStyle name="Normal 71 2 6 3 3" xfId="23072" xr:uid="{00000000-0005-0000-0000-000032930000}"/>
    <cellStyle name="Normal 71 2 6 4" xfId="33292" xr:uid="{00000000-0005-0000-0000-000033930000}"/>
    <cellStyle name="Normal 71 2 6 5" xfId="18059" xr:uid="{00000000-0005-0000-0000-000034930000}"/>
    <cellStyle name="Normal 71 2 7" xfId="4610" xr:uid="{00000000-0005-0000-0000-000035930000}"/>
    <cellStyle name="Normal 71 2 7 2" xfId="14662" xr:uid="{00000000-0005-0000-0000-000036930000}"/>
    <cellStyle name="Normal 71 2 7 2 2" xfId="44993" xr:uid="{00000000-0005-0000-0000-000037930000}"/>
    <cellStyle name="Normal 71 2 7 2 3" xfId="29760" xr:uid="{00000000-0005-0000-0000-000038930000}"/>
    <cellStyle name="Normal 71 2 7 3" xfId="9642" xr:uid="{00000000-0005-0000-0000-000039930000}"/>
    <cellStyle name="Normal 71 2 7 3 2" xfId="39976" xr:uid="{00000000-0005-0000-0000-00003A930000}"/>
    <cellStyle name="Normal 71 2 7 3 3" xfId="24743" xr:uid="{00000000-0005-0000-0000-00003B930000}"/>
    <cellStyle name="Normal 71 2 7 4" xfId="34963" xr:uid="{00000000-0005-0000-0000-00003C930000}"/>
    <cellStyle name="Normal 71 2 7 5" xfId="19730" xr:uid="{00000000-0005-0000-0000-00003D930000}"/>
    <cellStyle name="Normal 71 2 8" xfId="11320" xr:uid="{00000000-0005-0000-0000-00003E930000}"/>
    <cellStyle name="Normal 71 2 8 2" xfId="41651" xr:uid="{00000000-0005-0000-0000-00003F930000}"/>
    <cellStyle name="Normal 71 2 8 3" xfId="26418" xr:uid="{00000000-0005-0000-0000-000040930000}"/>
    <cellStyle name="Normal 71 2 9" xfId="6299" xr:uid="{00000000-0005-0000-0000-000041930000}"/>
    <cellStyle name="Normal 71 2 9 2" xfId="36634" xr:uid="{00000000-0005-0000-0000-000042930000}"/>
    <cellStyle name="Normal 71 2 9 3" xfId="21401" xr:uid="{00000000-0005-0000-0000-000043930000}"/>
    <cellStyle name="Normal 71 3" xfId="1263" xr:uid="{00000000-0005-0000-0000-000044930000}"/>
    <cellStyle name="Normal 71 3 10" xfId="16440" xr:uid="{00000000-0005-0000-0000-000045930000}"/>
    <cellStyle name="Normal 71 3 2" xfId="1482" xr:uid="{00000000-0005-0000-0000-000046930000}"/>
    <cellStyle name="Normal 71 3 2 2" xfId="1903" xr:uid="{00000000-0005-0000-0000-000047930000}"/>
    <cellStyle name="Normal 71 3 2 2 2" xfId="2742" xr:uid="{00000000-0005-0000-0000-000048930000}"/>
    <cellStyle name="Normal 71 3 2 2 2 2" xfId="4432" xr:uid="{00000000-0005-0000-0000-000049930000}"/>
    <cellStyle name="Normal 71 3 2 2 2 2 2" xfId="14505" xr:uid="{00000000-0005-0000-0000-00004A930000}"/>
    <cellStyle name="Normal 71 3 2 2 2 2 2 2" xfId="44836" xr:uid="{00000000-0005-0000-0000-00004B930000}"/>
    <cellStyle name="Normal 71 3 2 2 2 2 2 3" xfId="29603" xr:uid="{00000000-0005-0000-0000-00004C930000}"/>
    <cellStyle name="Normal 71 3 2 2 2 2 3" xfId="9485" xr:uid="{00000000-0005-0000-0000-00004D930000}"/>
    <cellStyle name="Normal 71 3 2 2 2 2 3 2" xfId="39819" xr:uid="{00000000-0005-0000-0000-00004E930000}"/>
    <cellStyle name="Normal 71 3 2 2 2 2 3 3" xfId="24586" xr:uid="{00000000-0005-0000-0000-00004F930000}"/>
    <cellStyle name="Normal 71 3 2 2 2 2 4" xfId="34806" xr:uid="{00000000-0005-0000-0000-000050930000}"/>
    <cellStyle name="Normal 71 3 2 2 2 2 5" xfId="19573" xr:uid="{00000000-0005-0000-0000-000051930000}"/>
    <cellStyle name="Normal 71 3 2 2 2 3" xfId="6124" xr:uid="{00000000-0005-0000-0000-000052930000}"/>
    <cellStyle name="Normal 71 3 2 2 2 3 2" xfId="16176" xr:uid="{00000000-0005-0000-0000-000053930000}"/>
    <cellStyle name="Normal 71 3 2 2 2 3 2 2" xfId="46507" xr:uid="{00000000-0005-0000-0000-000054930000}"/>
    <cellStyle name="Normal 71 3 2 2 2 3 2 3" xfId="31274" xr:uid="{00000000-0005-0000-0000-000055930000}"/>
    <cellStyle name="Normal 71 3 2 2 2 3 3" xfId="11156" xr:uid="{00000000-0005-0000-0000-000056930000}"/>
    <cellStyle name="Normal 71 3 2 2 2 3 3 2" xfId="41490" xr:uid="{00000000-0005-0000-0000-000057930000}"/>
    <cellStyle name="Normal 71 3 2 2 2 3 3 3" xfId="26257" xr:uid="{00000000-0005-0000-0000-000058930000}"/>
    <cellStyle name="Normal 71 3 2 2 2 3 4" xfId="36477" xr:uid="{00000000-0005-0000-0000-000059930000}"/>
    <cellStyle name="Normal 71 3 2 2 2 3 5" xfId="21244" xr:uid="{00000000-0005-0000-0000-00005A930000}"/>
    <cellStyle name="Normal 71 3 2 2 2 4" xfId="12834" xr:uid="{00000000-0005-0000-0000-00005B930000}"/>
    <cellStyle name="Normal 71 3 2 2 2 4 2" xfId="43165" xr:uid="{00000000-0005-0000-0000-00005C930000}"/>
    <cellStyle name="Normal 71 3 2 2 2 4 3" xfId="27932" xr:uid="{00000000-0005-0000-0000-00005D930000}"/>
    <cellStyle name="Normal 71 3 2 2 2 5" xfId="7813" xr:uid="{00000000-0005-0000-0000-00005E930000}"/>
    <cellStyle name="Normal 71 3 2 2 2 5 2" xfId="38148" xr:uid="{00000000-0005-0000-0000-00005F930000}"/>
    <cellStyle name="Normal 71 3 2 2 2 5 3" xfId="22915" xr:uid="{00000000-0005-0000-0000-000060930000}"/>
    <cellStyle name="Normal 71 3 2 2 2 6" xfId="33136" xr:uid="{00000000-0005-0000-0000-000061930000}"/>
    <cellStyle name="Normal 71 3 2 2 2 7" xfId="17902" xr:uid="{00000000-0005-0000-0000-000062930000}"/>
    <cellStyle name="Normal 71 3 2 2 3" xfId="3595" xr:uid="{00000000-0005-0000-0000-000063930000}"/>
    <cellStyle name="Normal 71 3 2 2 3 2" xfId="13669" xr:uid="{00000000-0005-0000-0000-000064930000}"/>
    <cellStyle name="Normal 71 3 2 2 3 2 2" xfId="44000" xr:uid="{00000000-0005-0000-0000-000065930000}"/>
    <cellStyle name="Normal 71 3 2 2 3 2 3" xfId="28767" xr:uid="{00000000-0005-0000-0000-000066930000}"/>
    <cellStyle name="Normal 71 3 2 2 3 3" xfId="8649" xr:uid="{00000000-0005-0000-0000-000067930000}"/>
    <cellStyle name="Normal 71 3 2 2 3 3 2" xfId="38983" xr:uid="{00000000-0005-0000-0000-000068930000}"/>
    <cellStyle name="Normal 71 3 2 2 3 3 3" xfId="23750" xr:uid="{00000000-0005-0000-0000-000069930000}"/>
    <cellStyle name="Normal 71 3 2 2 3 4" xfId="33970" xr:uid="{00000000-0005-0000-0000-00006A930000}"/>
    <cellStyle name="Normal 71 3 2 2 3 5" xfId="18737" xr:uid="{00000000-0005-0000-0000-00006B930000}"/>
    <cellStyle name="Normal 71 3 2 2 4" xfId="5288" xr:uid="{00000000-0005-0000-0000-00006C930000}"/>
    <cellStyle name="Normal 71 3 2 2 4 2" xfId="15340" xr:uid="{00000000-0005-0000-0000-00006D930000}"/>
    <cellStyle name="Normal 71 3 2 2 4 2 2" xfId="45671" xr:uid="{00000000-0005-0000-0000-00006E930000}"/>
    <cellStyle name="Normal 71 3 2 2 4 2 3" xfId="30438" xr:uid="{00000000-0005-0000-0000-00006F930000}"/>
    <cellStyle name="Normal 71 3 2 2 4 3" xfId="10320" xr:uid="{00000000-0005-0000-0000-000070930000}"/>
    <cellStyle name="Normal 71 3 2 2 4 3 2" xfId="40654" xr:uid="{00000000-0005-0000-0000-000071930000}"/>
    <cellStyle name="Normal 71 3 2 2 4 3 3" xfId="25421" xr:uid="{00000000-0005-0000-0000-000072930000}"/>
    <cellStyle name="Normal 71 3 2 2 4 4" xfId="35641" xr:uid="{00000000-0005-0000-0000-000073930000}"/>
    <cellStyle name="Normal 71 3 2 2 4 5" xfId="20408" xr:uid="{00000000-0005-0000-0000-000074930000}"/>
    <cellStyle name="Normal 71 3 2 2 5" xfId="11998" xr:uid="{00000000-0005-0000-0000-000075930000}"/>
    <cellStyle name="Normal 71 3 2 2 5 2" xfId="42329" xr:uid="{00000000-0005-0000-0000-000076930000}"/>
    <cellStyle name="Normal 71 3 2 2 5 3" xfId="27096" xr:uid="{00000000-0005-0000-0000-000077930000}"/>
    <cellStyle name="Normal 71 3 2 2 6" xfId="6977" xr:uid="{00000000-0005-0000-0000-000078930000}"/>
    <cellStyle name="Normal 71 3 2 2 6 2" xfId="37312" xr:uid="{00000000-0005-0000-0000-000079930000}"/>
    <cellStyle name="Normal 71 3 2 2 6 3" xfId="22079" xr:uid="{00000000-0005-0000-0000-00007A930000}"/>
    <cellStyle name="Normal 71 3 2 2 7" xfId="32300" xr:uid="{00000000-0005-0000-0000-00007B930000}"/>
    <cellStyle name="Normal 71 3 2 2 8" xfId="17066" xr:uid="{00000000-0005-0000-0000-00007C930000}"/>
    <cellStyle name="Normal 71 3 2 3" xfId="2324" xr:uid="{00000000-0005-0000-0000-00007D930000}"/>
    <cellStyle name="Normal 71 3 2 3 2" xfId="4014" xr:uid="{00000000-0005-0000-0000-00007E930000}"/>
    <cellStyle name="Normal 71 3 2 3 2 2" xfId="14087" xr:uid="{00000000-0005-0000-0000-00007F930000}"/>
    <cellStyle name="Normal 71 3 2 3 2 2 2" xfId="44418" xr:uid="{00000000-0005-0000-0000-000080930000}"/>
    <cellStyle name="Normal 71 3 2 3 2 2 3" xfId="29185" xr:uid="{00000000-0005-0000-0000-000081930000}"/>
    <cellStyle name="Normal 71 3 2 3 2 3" xfId="9067" xr:uid="{00000000-0005-0000-0000-000082930000}"/>
    <cellStyle name="Normal 71 3 2 3 2 3 2" xfId="39401" xr:uid="{00000000-0005-0000-0000-000083930000}"/>
    <cellStyle name="Normal 71 3 2 3 2 3 3" xfId="24168" xr:uid="{00000000-0005-0000-0000-000084930000}"/>
    <cellStyle name="Normal 71 3 2 3 2 4" xfId="34388" xr:uid="{00000000-0005-0000-0000-000085930000}"/>
    <cellStyle name="Normal 71 3 2 3 2 5" xfId="19155" xr:uid="{00000000-0005-0000-0000-000086930000}"/>
    <cellStyle name="Normal 71 3 2 3 3" xfId="5706" xr:uid="{00000000-0005-0000-0000-000087930000}"/>
    <cellStyle name="Normal 71 3 2 3 3 2" xfId="15758" xr:uid="{00000000-0005-0000-0000-000088930000}"/>
    <cellStyle name="Normal 71 3 2 3 3 2 2" xfId="46089" xr:uid="{00000000-0005-0000-0000-000089930000}"/>
    <cellStyle name="Normal 71 3 2 3 3 2 3" xfId="30856" xr:uid="{00000000-0005-0000-0000-00008A930000}"/>
    <cellStyle name="Normal 71 3 2 3 3 3" xfId="10738" xr:uid="{00000000-0005-0000-0000-00008B930000}"/>
    <cellStyle name="Normal 71 3 2 3 3 3 2" xfId="41072" xr:uid="{00000000-0005-0000-0000-00008C930000}"/>
    <cellStyle name="Normal 71 3 2 3 3 3 3" xfId="25839" xr:uid="{00000000-0005-0000-0000-00008D930000}"/>
    <cellStyle name="Normal 71 3 2 3 3 4" xfId="36059" xr:uid="{00000000-0005-0000-0000-00008E930000}"/>
    <cellStyle name="Normal 71 3 2 3 3 5" xfId="20826" xr:uid="{00000000-0005-0000-0000-00008F930000}"/>
    <cellStyle name="Normal 71 3 2 3 4" xfId="12416" xr:uid="{00000000-0005-0000-0000-000090930000}"/>
    <cellStyle name="Normal 71 3 2 3 4 2" xfId="42747" xr:uid="{00000000-0005-0000-0000-000091930000}"/>
    <cellStyle name="Normal 71 3 2 3 4 3" xfId="27514" xr:uid="{00000000-0005-0000-0000-000092930000}"/>
    <cellStyle name="Normal 71 3 2 3 5" xfId="7395" xr:uid="{00000000-0005-0000-0000-000093930000}"/>
    <cellStyle name="Normal 71 3 2 3 5 2" xfId="37730" xr:uid="{00000000-0005-0000-0000-000094930000}"/>
    <cellStyle name="Normal 71 3 2 3 5 3" xfId="22497" xr:uid="{00000000-0005-0000-0000-000095930000}"/>
    <cellStyle name="Normal 71 3 2 3 6" xfId="32718" xr:uid="{00000000-0005-0000-0000-000096930000}"/>
    <cellStyle name="Normal 71 3 2 3 7" xfId="17484" xr:uid="{00000000-0005-0000-0000-000097930000}"/>
    <cellStyle name="Normal 71 3 2 4" xfId="3177" xr:uid="{00000000-0005-0000-0000-000098930000}"/>
    <cellStyle name="Normal 71 3 2 4 2" xfId="13251" xr:uid="{00000000-0005-0000-0000-000099930000}"/>
    <cellStyle name="Normal 71 3 2 4 2 2" xfId="43582" xr:uid="{00000000-0005-0000-0000-00009A930000}"/>
    <cellStyle name="Normal 71 3 2 4 2 3" xfId="28349" xr:uid="{00000000-0005-0000-0000-00009B930000}"/>
    <cellStyle name="Normal 71 3 2 4 3" xfId="8231" xr:uid="{00000000-0005-0000-0000-00009C930000}"/>
    <cellStyle name="Normal 71 3 2 4 3 2" xfId="38565" xr:uid="{00000000-0005-0000-0000-00009D930000}"/>
    <cellStyle name="Normal 71 3 2 4 3 3" xfId="23332" xr:uid="{00000000-0005-0000-0000-00009E930000}"/>
    <cellStyle name="Normal 71 3 2 4 4" xfId="33552" xr:uid="{00000000-0005-0000-0000-00009F930000}"/>
    <cellStyle name="Normal 71 3 2 4 5" xfId="18319" xr:uid="{00000000-0005-0000-0000-0000A0930000}"/>
    <cellStyle name="Normal 71 3 2 5" xfId="4870" xr:uid="{00000000-0005-0000-0000-0000A1930000}"/>
    <cellStyle name="Normal 71 3 2 5 2" xfId="14922" xr:uid="{00000000-0005-0000-0000-0000A2930000}"/>
    <cellStyle name="Normal 71 3 2 5 2 2" xfId="45253" xr:uid="{00000000-0005-0000-0000-0000A3930000}"/>
    <cellStyle name="Normal 71 3 2 5 2 3" xfId="30020" xr:uid="{00000000-0005-0000-0000-0000A4930000}"/>
    <cellStyle name="Normal 71 3 2 5 3" xfId="9902" xr:uid="{00000000-0005-0000-0000-0000A5930000}"/>
    <cellStyle name="Normal 71 3 2 5 3 2" xfId="40236" xr:uid="{00000000-0005-0000-0000-0000A6930000}"/>
    <cellStyle name="Normal 71 3 2 5 3 3" xfId="25003" xr:uid="{00000000-0005-0000-0000-0000A7930000}"/>
    <cellStyle name="Normal 71 3 2 5 4" xfId="35223" xr:uid="{00000000-0005-0000-0000-0000A8930000}"/>
    <cellStyle name="Normal 71 3 2 5 5" xfId="19990" xr:uid="{00000000-0005-0000-0000-0000A9930000}"/>
    <cellStyle name="Normal 71 3 2 6" xfId="11580" xr:uid="{00000000-0005-0000-0000-0000AA930000}"/>
    <cellStyle name="Normal 71 3 2 6 2" xfId="41911" xr:uid="{00000000-0005-0000-0000-0000AB930000}"/>
    <cellStyle name="Normal 71 3 2 6 3" xfId="26678" xr:uid="{00000000-0005-0000-0000-0000AC930000}"/>
    <cellStyle name="Normal 71 3 2 7" xfId="6559" xr:uid="{00000000-0005-0000-0000-0000AD930000}"/>
    <cellStyle name="Normal 71 3 2 7 2" xfId="36894" xr:uid="{00000000-0005-0000-0000-0000AE930000}"/>
    <cellStyle name="Normal 71 3 2 7 3" xfId="21661" xr:uid="{00000000-0005-0000-0000-0000AF930000}"/>
    <cellStyle name="Normal 71 3 2 8" xfId="31882" xr:uid="{00000000-0005-0000-0000-0000B0930000}"/>
    <cellStyle name="Normal 71 3 2 9" xfId="16648" xr:uid="{00000000-0005-0000-0000-0000B1930000}"/>
    <cellStyle name="Normal 71 3 3" xfId="1695" xr:uid="{00000000-0005-0000-0000-0000B2930000}"/>
    <cellStyle name="Normal 71 3 3 2" xfId="2534" xr:uid="{00000000-0005-0000-0000-0000B3930000}"/>
    <cellStyle name="Normal 71 3 3 2 2" xfId="4224" xr:uid="{00000000-0005-0000-0000-0000B4930000}"/>
    <cellStyle name="Normal 71 3 3 2 2 2" xfId="14297" xr:uid="{00000000-0005-0000-0000-0000B5930000}"/>
    <cellStyle name="Normal 71 3 3 2 2 2 2" xfId="44628" xr:uid="{00000000-0005-0000-0000-0000B6930000}"/>
    <cellStyle name="Normal 71 3 3 2 2 2 3" xfId="29395" xr:uid="{00000000-0005-0000-0000-0000B7930000}"/>
    <cellStyle name="Normal 71 3 3 2 2 3" xfId="9277" xr:uid="{00000000-0005-0000-0000-0000B8930000}"/>
    <cellStyle name="Normal 71 3 3 2 2 3 2" xfId="39611" xr:uid="{00000000-0005-0000-0000-0000B9930000}"/>
    <cellStyle name="Normal 71 3 3 2 2 3 3" xfId="24378" xr:uid="{00000000-0005-0000-0000-0000BA930000}"/>
    <cellStyle name="Normal 71 3 3 2 2 4" xfId="34598" xr:uid="{00000000-0005-0000-0000-0000BB930000}"/>
    <cellStyle name="Normal 71 3 3 2 2 5" xfId="19365" xr:uid="{00000000-0005-0000-0000-0000BC930000}"/>
    <cellStyle name="Normal 71 3 3 2 3" xfId="5916" xr:uid="{00000000-0005-0000-0000-0000BD930000}"/>
    <cellStyle name="Normal 71 3 3 2 3 2" xfId="15968" xr:uid="{00000000-0005-0000-0000-0000BE930000}"/>
    <cellStyle name="Normal 71 3 3 2 3 2 2" xfId="46299" xr:uid="{00000000-0005-0000-0000-0000BF930000}"/>
    <cellStyle name="Normal 71 3 3 2 3 2 3" xfId="31066" xr:uid="{00000000-0005-0000-0000-0000C0930000}"/>
    <cellStyle name="Normal 71 3 3 2 3 3" xfId="10948" xr:uid="{00000000-0005-0000-0000-0000C1930000}"/>
    <cellStyle name="Normal 71 3 3 2 3 3 2" xfId="41282" xr:uid="{00000000-0005-0000-0000-0000C2930000}"/>
    <cellStyle name="Normal 71 3 3 2 3 3 3" xfId="26049" xr:uid="{00000000-0005-0000-0000-0000C3930000}"/>
    <cellStyle name="Normal 71 3 3 2 3 4" xfId="36269" xr:uid="{00000000-0005-0000-0000-0000C4930000}"/>
    <cellStyle name="Normal 71 3 3 2 3 5" xfId="21036" xr:uid="{00000000-0005-0000-0000-0000C5930000}"/>
    <cellStyle name="Normal 71 3 3 2 4" xfId="12626" xr:uid="{00000000-0005-0000-0000-0000C6930000}"/>
    <cellStyle name="Normal 71 3 3 2 4 2" xfId="42957" xr:uid="{00000000-0005-0000-0000-0000C7930000}"/>
    <cellStyle name="Normal 71 3 3 2 4 3" xfId="27724" xr:uid="{00000000-0005-0000-0000-0000C8930000}"/>
    <cellStyle name="Normal 71 3 3 2 5" xfId="7605" xr:uid="{00000000-0005-0000-0000-0000C9930000}"/>
    <cellStyle name="Normal 71 3 3 2 5 2" xfId="37940" xr:uid="{00000000-0005-0000-0000-0000CA930000}"/>
    <cellStyle name="Normal 71 3 3 2 5 3" xfId="22707" xr:uid="{00000000-0005-0000-0000-0000CB930000}"/>
    <cellStyle name="Normal 71 3 3 2 6" xfId="32928" xr:uid="{00000000-0005-0000-0000-0000CC930000}"/>
    <cellStyle name="Normal 71 3 3 2 7" xfId="17694" xr:uid="{00000000-0005-0000-0000-0000CD930000}"/>
    <cellStyle name="Normal 71 3 3 3" xfId="3387" xr:uid="{00000000-0005-0000-0000-0000CE930000}"/>
    <cellStyle name="Normal 71 3 3 3 2" xfId="13461" xr:uid="{00000000-0005-0000-0000-0000CF930000}"/>
    <cellStyle name="Normal 71 3 3 3 2 2" xfId="43792" xr:uid="{00000000-0005-0000-0000-0000D0930000}"/>
    <cellStyle name="Normal 71 3 3 3 2 3" xfId="28559" xr:uid="{00000000-0005-0000-0000-0000D1930000}"/>
    <cellStyle name="Normal 71 3 3 3 3" xfId="8441" xr:uid="{00000000-0005-0000-0000-0000D2930000}"/>
    <cellStyle name="Normal 71 3 3 3 3 2" xfId="38775" xr:uid="{00000000-0005-0000-0000-0000D3930000}"/>
    <cellStyle name="Normal 71 3 3 3 3 3" xfId="23542" xr:uid="{00000000-0005-0000-0000-0000D4930000}"/>
    <cellStyle name="Normal 71 3 3 3 4" xfId="33762" xr:uid="{00000000-0005-0000-0000-0000D5930000}"/>
    <cellStyle name="Normal 71 3 3 3 5" xfId="18529" xr:uid="{00000000-0005-0000-0000-0000D6930000}"/>
    <cellStyle name="Normal 71 3 3 4" xfId="5080" xr:uid="{00000000-0005-0000-0000-0000D7930000}"/>
    <cellStyle name="Normal 71 3 3 4 2" xfId="15132" xr:uid="{00000000-0005-0000-0000-0000D8930000}"/>
    <cellStyle name="Normal 71 3 3 4 2 2" xfId="45463" xr:uid="{00000000-0005-0000-0000-0000D9930000}"/>
    <cellStyle name="Normal 71 3 3 4 2 3" xfId="30230" xr:uid="{00000000-0005-0000-0000-0000DA930000}"/>
    <cellStyle name="Normal 71 3 3 4 3" xfId="10112" xr:uid="{00000000-0005-0000-0000-0000DB930000}"/>
    <cellStyle name="Normal 71 3 3 4 3 2" xfId="40446" xr:uid="{00000000-0005-0000-0000-0000DC930000}"/>
    <cellStyle name="Normal 71 3 3 4 3 3" xfId="25213" xr:uid="{00000000-0005-0000-0000-0000DD930000}"/>
    <cellStyle name="Normal 71 3 3 4 4" xfId="35433" xr:uid="{00000000-0005-0000-0000-0000DE930000}"/>
    <cellStyle name="Normal 71 3 3 4 5" xfId="20200" xr:uid="{00000000-0005-0000-0000-0000DF930000}"/>
    <cellStyle name="Normal 71 3 3 5" xfId="11790" xr:uid="{00000000-0005-0000-0000-0000E0930000}"/>
    <cellStyle name="Normal 71 3 3 5 2" xfId="42121" xr:uid="{00000000-0005-0000-0000-0000E1930000}"/>
    <cellStyle name="Normal 71 3 3 5 3" xfId="26888" xr:uid="{00000000-0005-0000-0000-0000E2930000}"/>
    <cellStyle name="Normal 71 3 3 6" xfId="6769" xr:uid="{00000000-0005-0000-0000-0000E3930000}"/>
    <cellStyle name="Normal 71 3 3 6 2" xfId="37104" xr:uid="{00000000-0005-0000-0000-0000E4930000}"/>
    <cellStyle name="Normal 71 3 3 6 3" xfId="21871" xr:uid="{00000000-0005-0000-0000-0000E5930000}"/>
    <cellStyle name="Normal 71 3 3 7" xfId="32092" xr:uid="{00000000-0005-0000-0000-0000E6930000}"/>
    <cellStyle name="Normal 71 3 3 8" xfId="16858" xr:uid="{00000000-0005-0000-0000-0000E7930000}"/>
    <cellStyle name="Normal 71 3 4" xfId="2116" xr:uid="{00000000-0005-0000-0000-0000E8930000}"/>
    <cellStyle name="Normal 71 3 4 2" xfId="3806" xr:uid="{00000000-0005-0000-0000-0000E9930000}"/>
    <cellStyle name="Normal 71 3 4 2 2" xfId="13879" xr:uid="{00000000-0005-0000-0000-0000EA930000}"/>
    <cellStyle name="Normal 71 3 4 2 2 2" xfId="44210" xr:uid="{00000000-0005-0000-0000-0000EB930000}"/>
    <cellStyle name="Normal 71 3 4 2 2 3" xfId="28977" xr:uid="{00000000-0005-0000-0000-0000EC930000}"/>
    <cellStyle name="Normal 71 3 4 2 3" xfId="8859" xr:uid="{00000000-0005-0000-0000-0000ED930000}"/>
    <cellStyle name="Normal 71 3 4 2 3 2" xfId="39193" xr:uid="{00000000-0005-0000-0000-0000EE930000}"/>
    <cellStyle name="Normal 71 3 4 2 3 3" xfId="23960" xr:uid="{00000000-0005-0000-0000-0000EF930000}"/>
    <cellStyle name="Normal 71 3 4 2 4" xfId="34180" xr:uid="{00000000-0005-0000-0000-0000F0930000}"/>
    <cellStyle name="Normal 71 3 4 2 5" xfId="18947" xr:uid="{00000000-0005-0000-0000-0000F1930000}"/>
    <cellStyle name="Normal 71 3 4 3" xfId="5498" xr:uid="{00000000-0005-0000-0000-0000F2930000}"/>
    <cellStyle name="Normal 71 3 4 3 2" xfId="15550" xr:uid="{00000000-0005-0000-0000-0000F3930000}"/>
    <cellStyle name="Normal 71 3 4 3 2 2" xfId="45881" xr:uid="{00000000-0005-0000-0000-0000F4930000}"/>
    <cellStyle name="Normal 71 3 4 3 2 3" xfId="30648" xr:uid="{00000000-0005-0000-0000-0000F5930000}"/>
    <cellStyle name="Normal 71 3 4 3 3" xfId="10530" xr:uid="{00000000-0005-0000-0000-0000F6930000}"/>
    <cellStyle name="Normal 71 3 4 3 3 2" xfId="40864" xr:uid="{00000000-0005-0000-0000-0000F7930000}"/>
    <cellStyle name="Normal 71 3 4 3 3 3" xfId="25631" xr:uid="{00000000-0005-0000-0000-0000F8930000}"/>
    <cellStyle name="Normal 71 3 4 3 4" xfId="35851" xr:uid="{00000000-0005-0000-0000-0000F9930000}"/>
    <cellStyle name="Normal 71 3 4 3 5" xfId="20618" xr:uid="{00000000-0005-0000-0000-0000FA930000}"/>
    <cellStyle name="Normal 71 3 4 4" xfId="12208" xr:uid="{00000000-0005-0000-0000-0000FB930000}"/>
    <cellStyle name="Normal 71 3 4 4 2" xfId="42539" xr:uid="{00000000-0005-0000-0000-0000FC930000}"/>
    <cellStyle name="Normal 71 3 4 4 3" xfId="27306" xr:uid="{00000000-0005-0000-0000-0000FD930000}"/>
    <cellStyle name="Normal 71 3 4 5" xfId="7187" xr:uid="{00000000-0005-0000-0000-0000FE930000}"/>
    <cellStyle name="Normal 71 3 4 5 2" xfId="37522" xr:uid="{00000000-0005-0000-0000-0000FF930000}"/>
    <cellStyle name="Normal 71 3 4 5 3" xfId="22289" xr:uid="{00000000-0005-0000-0000-000000940000}"/>
    <cellStyle name="Normal 71 3 4 6" xfId="32510" xr:uid="{00000000-0005-0000-0000-000001940000}"/>
    <cellStyle name="Normal 71 3 4 7" xfId="17276" xr:uid="{00000000-0005-0000-0000-000002940000}"/>
    <cellStyle name="Normal 71 3 5" xfId="2969" xr:uid="{00000000-0005-0000-0000-000003940000}"/>
    <cellStyle name="Normal 71 3 5 2" xfId="13043" xr:uid="{00000000-0005-0000-0000-000004940000}"/>
    <cellStyle name="Normal 71 3 5 2 2" xfId="43374" xr:uid="{00000000-0005-0000-0000-000005940000}"/>
    <cellStyle name="Normal 71 3 5 2 3" xfId="28141" xr:uid="{00000000-0005-0000-0000-000006940000}"/>
    <cellStyle name="Normal 71 3 5 3" xfId="8023" xr:uid="{00000000-0005-0000-0000-000007940000}"/>
    <cellStyle name="Normal 71 3 5 3 2" xfId="38357" xr:uid="{00000000-0005-0000-0000-000008940000}"/>
    <cellStyle name="Normal 71 3 5 3 3" xfId="23124" xr:uid="{00000000-0005-0000-0000-000009940000}"/>
    <cellStyle name="Normal 71 3 5 4" xfId="33344" xr:uid="{00000000-0005-0000-0000-00000A940000}"/>
    <cellStyle name="Normal 71 3 5 5" xfId="18111" xr:uid="{00000000-0005-0000-0000-00000B940000}"/>
    <cellStyle name="Normal 71 3 6" xfId="4662" xr:uid="{00000000-0005-0000-0000-00000C940000}"/>
    <cellStyle name="Normal 71 3 6 2" xfId="14714" xr:uid="{00000000-0005-0000-0000-00000D940000}"/>
    <cellStyle name="Normal 71 3 6 2 2" xfId="45045" xr:uid="{00000000-0005-0000-0000-00000E940000}"/>
    <cellStyle name="Normal 71 3 6 2 3" xfId="29812" xr:uid="{00000000-0005-0000-0000-00000F940000}"/>
    <cellStyle name="Normal 71 3 6 3" xfId="9694" xr:uid="{00000000-0005-0000-0000-000010940000}"/>
    <cellStyle name="Normal 71 3 6 3 2" xfId="40028" xr:uid="{00000000-0005-0000-0000-000011940000}"/>
    <cellStyle name="Normal 71 3 6 3 3" xfId="24795" xr:uid="{00000000-0005-0000-0000-000012940000}"/>
    <cellStyle name="Normal 71 3 6 4" xfId="35015" xr:uid="{00000000-0005-0000-0000-000013940000}"/>
    <cellStyle name="Normal 71 3 6 5" xfId="19782" xr:uid="{00000000-0005-0000-0000-000014940000}"/>
    <cellStyle name="Normal 71 3 7" xfId="11372" xr:uid="{00000000-0005-0000-0000-000015940000}"/>
    <cellStyle name="Normal 71 3 7 2" xfId="41703" xr:uid="{00000000-0005-0000-0000-000016940000}"/>
    <cellStyle name="Normal 71 3 7 3" xfId="26470" xr:uid="{00000000-0005-0000-0000-000017940000}"/>
    <cellStyle name="Normal 71 3 8" xfId="6351" xr:uid="{00000000-0005-0000-0000-000018940000}"/>
    <cellStyle name="Normal 71 3 8 2" xfId="36686" xr:uid="{00000000-0005-0000-0000-000019940000}"/>
    <cellStyle name="Normal 71 3 8 3" xfId="21453" xr:uid="{00000000-0005-0000-0000-00001A940000}"/>
    <cellStyle name="Normal 71 3 9" xfId="31675" xr:uid="{00000000-0005-0000-0000-00001B940000}"/>
    <cellStyle name="Normal 71 4" xfId="1376" xr:uid="{00000000-0005-0000-0000-00001C940000}"/>
    <cellStyle name="Normal 71 4 2" xfId="1799" xr:uid="{00000000-0005-0000-0000-00001D940000}"/>
    <cellStyle name="Normal 71 4 2 2" xfId="2638" xr:uid="{00000000-0005-0000-0000-00001E940000}"/>
    <cellStyle name="Normal 71 4 2 2 2" xfId="4328" xr:uid="{00000000-0005-0000-0000-00001F940000}"/>
    <cellStyle name="Normal 71 4 2 2 2 2" xfId="14401" xr:uid="{00000000-0005-0000-0000-000020940000}"/>
    <cellStyle name="Normal 71 4 2 2 2 2 2" xfId="44732" xr:uid="{00000000-0005-0000-0000-000021940000}"/>
    <cellStyle name="Normal 71 4 2 2 2 2 3" xfId="29499" xr:uid="{00000000-0005-0000-0000-000022940000}"/>
    <cellStyle name="Normal 71 4 2 2 2 3" xfId="9381" xr:uid="{00000000-0005-0000-0000-000023940000}"/>
    <cellStyle name="Normal 71 4 2 2 2 3 2" xfId="39715" xr:uid="{00000000-0005-0000-0000-000024940000}"/>
    <cellStyle name="Normal 71 4 2 2 2 3 3" xfId="24482" xr:uid="{00000000-0005-0000-0000-000025940000}"/>
    <cellStyle name="Normal 71 4 2 2 2 4" xfId="34702" xr:uid="{00000000-0005-0000-0000-000026940000}"/>
    <cellStyle name="Normal 71 4 2 2 2 5" xfId="19469" xr:uid="{00000000-0005-0000-0000-000027940000}"/>
    <cellStyle name="Normal 71 4 2 2 3" xfId="6020" xr:uid="{00000000-0005-0000-0000-000028940000}"/>
    <cellStyle name="Normal 71 4 2 2 3 2" xfId="16072" xr:uid="{00000000-0005-0000-0000-000029940000}"/>
    <cellStyle name="Normal 71 4 2 2 3 2 2" xfId="46403" xr:uid="{00000000-0005-0000-0000-00002A940000}"/>
    <cellStyle name="Normal 71 4 2 2 3 2 3" xfId="31170" xr:uid="{00000000-0005-0000-0000-00002B940000}"/>
    <cellStyle name="Normal 71 4 2 2 3 3" xfId="11052" xr:uid="{00000000-0005-0000-0000-00002C940000}"/>
    <cellStyle name="Normal 71 4 2 2 3 3 2" xfId="41386" xr:uid="{00000000-0005-0000-0000-00002D940000}"/>
    <cellStyle name="Normal 71 4 2 2 3 3 3" xfId="26153" xr:uid="{00000000-0005-0000-0000-00002E940000}"/>
    <cellStyle name="Normal 71 4 2 2 3 4" xfId="36373" xr:uid="{00000000-0005-0000-0000-00002F940000}"/>
    <cellStyle name="Normal 71 4 2 2 3 5" xfId="21140" xr:uid="{00000000-0005-0000-0000-000030940000}"/>
    <cellStyle name="Normal 71 4 2 2 4" xfId="12730" xr:uid="{00000000-0005-0000-0000-000031940000}"/>
    <cellStyle name="Normal 71 4 2 2 4 2" xfId="43061" xr:uid="{00000000-0005-0000-0000-000032940000}"/>
    <cellStyle name="Normal 71 4 2 2 4 3" xfId="27828" xr:uid="{00000000-0005-0000-0000-000033940000}"/>
    <cellStyle name="Normal 71 4 2 2 5" xfId="7709" xr:uid="{00000000-0005-0000-0000-000034940000}"/>
    <cellStyle name="Normal 71 4 2 2 5 2" xfId="38044" xr:uid="{00000000-0005-0000-0000-000035940000}"/>
    <cellStyle name="Normal 71 4 2 2 5 3" xfId="22811" xr:uid="{00000000-0005-0000-0000-000036940000}"/>
    <cellStyle name="Normal 71 4 2 2 6" xfId="33032" xr:uid="{00000000-0005-0000-0000-000037940000}"/>
    <cellStyle name="Normal 71 4 2 2 7" xfId="17798" xr:uid="{00000000-0005-0000-0000-000038940000}"/>
    <cellStyle name="Normal 71 4 2 3" xfId="3491" xr:uid="{00000000-0005-0000-0000-000039940000}"/>
    <cellStyle name="Normal 71 4 2 3 2" xfId="13565" xr:uid="{00000000-0005-0000-0000-00003A940000}"/>
    <cellStyle name="Normal 71 4 2 3 2 2" xfId="43896" xr:uid="{00000000-0005-0000-0000-00003B940000}"/>
    <cellStyle name="Normal 71 4 2 3 2 3" xfId="28663" xr:uid="{00000000-0005-0000-0000-00003C940000}"/>
    <cellStyle name="Normal 71 4 2 3 3" xfId="8545" xr:uid="{00000000-0005-0000-0000-00003D940000}"/>
    <cellStyle name="Normal 71 4 2 3 3 2" xfId="38879" xr:uid="{00000000-0005-0000-0000-00003E940000}"/>
    <cellStyle name="Normal 71 4 2 3 3 3" xfId="23646" xr:uid="{00000000-0005-0000-0000-00003F940000}"/>
    <cellStyle name="Normal 71 4 2 3 4" xfId="33866" xr:uid="{00000000-0005-0000-0000-000040940000}"/>
    <cellStyle name="Normal 71 4 2 3 5" xfId="18633" xr:uid="{00000000-0005-0000-0000-000041940000}"/>
    <cellStyle name="Normal 71 4 2 4" xfId="5184" xr:uid="{00000000-0005-0000-0000-000042940000}"/>
    <cellStyle name="Normal 71 4 2 4 2" xfId="15236" xr:uid="{00000000-0005-0000-0000-000043940000}"/>
    <cellStyle name="Normal 71 4 2 4 2 2" xfId="45567" xr:uid="{00000000-0005-0000-0000-000044940000}"/>
    <cellStyle name="Normal 71 4 2 4 2 3" xfId="30334" xr:uid="{00000000-0005-0000-0000-000045940000}"/>
    <cellStyle name="Normal 71 4 2 4 3" xfId="10216" xr:uid="{00000000-0005-0000-0000-000046940000}"/>
    <cellStyle name="Normal 71 4 2 4 3 2" xfId="40550" xr:uid="{00000000-0005-0000-0000-000047940000}"/>
    <cellStyle name="Normal 71 4 2 4 3 3" xfId="25317" xr:uid="{00000000-0005-0000-0000-000048940000}"/>
    <cellStyle name="Normal 71 4 2 4 4" xfId="35537" xr:uid="{00000000-0005-0000-0000-000049940000}"/>
    <cellStyle name="Normal 71 4 2 4 5" xfId="20304" xr:uid="{00000000-0005-0000-0000-00004A940000}"/>
    <cellStyle name="Normal 71 4 2 5" xfId="11894" xr:uid="{00000000-0005-0000-0000-00004B940000}"/>
    <cellStyle name="Normal 71 4 2 5 2" xfId="42225" xr:uid="{00000000-0005-0000-0000-00004C940000}"/>
    <cellStyle name="Normal 71 4 2 5 3" xfId="26992" xr:uid="{00000000-0005-0000-0000-00004D940000}"/>
    <cellStyle name="Normal 71 4 2 6" xfId="6873" xr:uid="{00000000-0005-0000-0000-00004E940000}"/>
    <cellStyle name="Normal 71 4 2 6 2" xfId="37208" xr:uid="{00000000-0005-0000-0000-00004F940000}"/>
    <cellStyle name="Normal 71 4 2 6 3" xfId="21975" xr:uid="{00000000-0005-0000-0000-000050940000}"/>
    <cellStyle name="Normal 71 4 2 7" xfId="32196" xr:uid="{00000000-0005-0000-0000-000051940000}"/>
    <cellStyle name="Normal 71 4 2 8" xfId="16962" xr:uid="{00000000-0005-0000-0000-000052940000}"/>
    <cellStyle name="Normal 71 4 3" xfId="2220" xr:uid="{00000000-0005-0000-0000-000053940000}"/>
    <cellStyle name="Normal 71 4 3 2" xfId="3910" xr:uid="{00000000-0005-0000-0000-000054940000}"/>
    <cellStyle name="Normal 71 4 3 2 2" xfId="13983" xr:uid="{00000000-0005-0000-0000-000055940000}"/>
    <cellStyle name="Normal 71 4 3 2 2 2" xfId="44314" xr:uid="{00000000-0005-0000-0000-000056940000}"/>
    <cellStyle name="Normal 71 4 3 2 2 3" xfId="29081" xr:uid="{00000000-0005-0000-0000-000057940000}"/>
    <cellStyle name="Normal 71 4 3 2 3" xfId="8963" xr:uid="{00000000-0005-0000-0000-000058940000}"/>
    <cellStyle name="Normal 71 4 3 2 3 2" xfId="39297" xr:uid="{00000000-0005-0000-0000-000059940000}"/>
    <cellStyle name="Normal 71 4 3 2 3 3" xfId="24064" xr:uid="{00000000-0005-0000-0000-00005A940000}"/>
    <cellStyle name="Normal 71 4 3 2 4" xfId="34284" xr:uid="{00000000-0005-0000-0000-00005B940000}"/>
    <cellStyle name="Normal 71 4 3 2 5" xfId="19051" xr:uid="{00000000-0005-0000-0000-00005C940000}"/>
    <cellStyle name="Normal 71 4 3 3" xfId="5602" xr:uid="{00000000-0005-0000-0000-00005D940000}"/>
    <cellStyle name="Normal 71 4 3 3 2" xfId="15654" xr:uid="{00000000-0005-0000-0000-00005E940000}"/>
    <cellStyle name="Normal 71 4 3 3 2 2" xfId="45985" xr:uid="{00000000-0005-0000-0000-00005F940000}"/>
    <cellStyle name="Normal 71 4 3 3 2 3" xfId="30752" xr:uid="{00000000-0005-0000-0000-000060940000}"/>
    <cellStyle name="Normal 71 4 3 3 3" xfId="10634" xr:uid="{00000000-0005-0000-0000-000061940000}"/>
    <cellStyle name="Normal 71 4 3 3 3 2" xfId="40968" xr:uid="{00000000-0005-0000-0000-000062940000}"/>
    <cellStyle name="Normal 71 4 3 3 3 3" xfId="25735" xr:uid="{00000000-0005-0000-0000-000063940000}"/>
    <cellStyle name="Normal 71 4 3 3 4" xfId="35955" xr:uid="{00000000-0005-0000-0000-000064940000}"/>
    <cellStyle name="Normal 71 4 3 3 5" xfId="20722" xr:uid="{00000000-0005-0000-0000-000065940000}"/>
    <cellStyle name="Normal 71 4 3 4" xfId="12312" xr:uid="{00000000-0005-0000-0000-000066940000}"/>
    <cellStyle name="Normal 71 4 3 4 2" xfId="42643" xr:uid="{00000000-0005-0000-0000-000067940000}"/>
    <cellStyle name="Normal 71 4 3 4 3" xfId="27410" xr:uid="{00000000-0005-0000-0000-000068940000}"/>
    <cellStyle name="Normal 71 4 3 5" xfId="7291" xr:uid="{00000000-0005-0000-0000-000069940000}"/>
    <cellStyle name="Normal 71 4 3 5 2" xfId="37626" xr:uid="{00000000-0005-0000-0000-00006A940000}"/>
    <cellStyle name="Normal 71 4 3 5 3" xfId="22393" xr:uid="{00000000-0005-0000-0000-00006B940000}"/>
    <cellStyle name="Normal 71 4 3 6" xfId="32614" xr:uid="{00000000-0005-0000-0000-00006C940000}"/>
    <cellStyle name="Normal 71 4 3 7" xfId="17380" xr:uid="{00000000-0005-0000-0000-00006D940000}"/>
    <cellStyle name="Normal 71 4 4" xfId="3073" xr:uid="{00000000-0005-0000-0000-00006E940000}"/>
    <cellStyle name="Normal 71 4 4 2" xfId="13147" xr:uid="{00000000-0005-0000-0000-00006F940000}"/>
    <cellStyle name="Normal 71 4 4 2 2" xfId="43478" xr:uid="{00000000-0005-0000-0000-000070940000}"/>
    <cellStyle name="Normal 71 4 4 2 3" xfId="28245" xr:uid="{00000000-0005-0000-0000-000071940000}"/>
    <cellStyle name="Normal 71 4 4 3" xfId="8127" xr:uid="{00000000-0005-0000-0000-000072940000}"/>
    <cellStyle name="Normal 71 4 4 3 2" xfId="38461" xr:uid="{00000000-0005-0000-0000-000073940000}"/>
    <cellStyle name="Normal 71 4 4 3 3" xfId="23228" xr:uid="{00000000-0005-0000-0000-000074940000}"/>
    <cellStyle name="Normal 71 4 4 4" xfId="33448" xr:uid="{00000000-0005-0000-0000-000075940000}"/>
    <cellStyle name="Normal 71 4 4 5" xfId="18215" xr:uid="{00000000-0005-0000-0000-000076940000}"/>
    <cellStyle name="Normal 71 4 5" xfId="4766" xr:uid="{00000000-0005-0000-0000-000077940000}"/>
    <cellStyle name="Normal 71 4 5 2" xfId="14818" xr:uid="{00000000-0005-0000-0000-000078940000}"/>
    <cellStyle name="Normal 71 4 5 2 2" xfId="45149" xr:uid="{00000000-0005-0000-0000-000079940000}"/>
    <cellStyle name="Normal 71 4 5 2 3" xfId="29916" xr:uid="{00000000-0005-0000-0000-00007A940000}"/>
    <cellStyle name="Normal 71 4 5 3" xfId="9798" xr:uid="{00000000-0005-0000-0000-00007B940000}"/>
    <cellStyle name="Normal 71 4 5 3 2" xfId="40132" xr:uid="{00000000-0005-0000-0000-00007C940000}"/>
    <cellStyle name="Normal 71 4 5 3 3" xfId="24899" xr:uid="{00000000-0005-0000-0000-00007D940000}"/>
    <cellStyle name="Normal 71 4 5 4" xfId="35119" xr:uid="{00000000-0005-0000-0000-00007E940000}"/>
    <cellStyle name="Normal 71 4 5 5" xfId="19886" xr:uid="{00000000-0005-0000-0000-00007F940000}"/>
    <cellStyle name="Normal 71 4 6" xfId="11476" xr:uid="{00000000-0005-0000-0000-000080940000}"/>
    <cellStyle name="Normal 71 4 6 2" xfId="41807" xr:uid="{00000000-0005-0000-0000-000081940000}"/>
    <cellStyle name="Normal 71 4 6 3" xfId="26574" xr:uid="{00000000-0005-0000-0000-000082940000}"/>
    <cellStyle name="Normal 71 4 7" xfId="6455" xr:uid="{00000000-0005-0000-0000-000083940000}"/>
    <cellStyle name="Normal 71 4 7 2" xfId="36790" xr:uid="{00000000-0005-0000-0000-000084940000}"/>
    <cellStyle name="Normal 71 4 7 3" xfId="21557" xr:uid="{00000000-0005-0000-0000-000085940000}"/>
    <cellStyle name="Normal 71 4 8" xfId="31778" xr:uid="{00000000-0005-0000-0000-000086940000}"/>
    <cellStyle name="Normal 71 4 9" xfId="16544" xr:uid="{00000000-0005-0000-0000-000087940000}"/>
    <cellStyle name="Normal 71 5" xfId="1589" xr:uid="{00000000-0005-0000-0000-000088940000}"/>
    <cellStyle name="Normal 71 5 2" xfId="2430" xr:uid="{00000000-0005-0000-0000-000089940000}"/>
    <cellStyle name="Normal 71 5 2 2" xfId="4120" xr:uid="{00000000-0005-0000-0000-00008A940000}"/>
    <cellStyle name="Normal 71 5 2 2 2" xfId="14193" xr:uid="{00000000-0005-0000-0000-00008B940000}"/>
    <cellStyle name="Normal 71 5 2 2 2 2" xfId="44524" xr:uid="{00000000-0005-0000-0000-00008C940000}"/>
    <cellStyle name="Normal 71 5 2 2 2 3" xfId="29291" xr:uid="{00000000-0005-0000-0000-00008D940000}"/>
    <cellStyle name="Normal 71 5 2 2 3" xfId="9173" xr:uid="{00000000-0005-0000-0000-00008E940000}"/>
    <cellStyle name="Normal 71 5 2 2 3 2" xfId="39507" xr:uid="{00000000-0005-0000-0000-00008F940000}"/>
    <cellStyle name="Normal 71 5 2 2 3 3" xfId="24274" xr:uid="{00000000-0005-0000-0000-000090940000}"/>
    <cellStyle name="Normal 71 5 2 2 4" xfId="34494" xr:uid="{00000000-0005-0000-0000-000091940000}"/>
    <cellStyle name="Normal 71 5 2 2 5" xfId="19261" xr:uid="{00000000-0005-0000-0000-000092940000}"/>
    <cellStyle name="Normal 71 5 2 3" xfId="5812" xr:uid="{00000000-0005-0000-0000-000093940000}"/>
    <cellStyle name="Normal 71 5 2 3 2" xfId="15864" xr:uid="{00000000-0005-0000-0000-000094940000}"/>
    <cellStyle name="Normal 71 5 2 3 2 2" xfId="46195" xr:uid="{00000000-0005-0000-0000-000095940000}"/>
    <cellStyle name="Normal 71 5 2 3 2 3" xfId="30962" xr:uid="{00000000-0005-0000-0000-000096940000}"/>
    <cellStyle name="Normal 71 5 2 3 3" xfId="10844" xr:uid="{00000000-0005-0000-0000-000097940000}"/>
    <cellStyle name="Normal 71 5 2 3 3 2" xfId="41178" xr:uid="{00000000-0005-0000-0000-000098940000}"/>
    <cellStyle name="Normal 71 5 2 3 3 3" xfId="25945" xr:uid="{00000000-0005-0000-0000-000099940000}"/>
    <cellStyle name="Normal 71 5 2 3 4" xfId="36165" xr:uid="{00000000-0005-0000-0000-00009A940000}"/>
    <cellStyle name="Normal 71 5 2 3 5" xfId="20932" xr:uid="{00000000-0005-0000-0000-00009B940000}"/>
    <cellStyle name="Normal 71 5 2 4" xfId="12522" xr:uid="{00000000-0005-0000-0000-00009C940000}"/>
    <cellStyle name="Normal 71 5 2 4 2" xfId="42853" xr:uid="{00000000-0005-0000-0000-00009D940000}"/>
    <cellStyle name="Normal 71 5 2 4 3" xfId="27620" xr:uid="{00000000-0005-0000-0000-00009E940000}"/>
    <cellStyle name="Normal 71 5 2 5" xfId="7501" xr:uid="{00000000-0005-0000-0000-00009F940000}"/>
    <cellStyle name="Normal 71 5 2 5 2" xfId="37836" xr:uid="{00000000-0005-0000-0000-0000A0940000}"/>
    <cellStyle name="Normal 71 5 2 5 3" xfId="22603" xr:uid="{00000000-0005-0000-0000-0000A1940000}"/>
    <cellStyle name="Normal 71 5 2 6" xfId="32824" xr:uid="{00000000-0005-0000-0000-0000A2940000}"/>
    <cellStyle name="Normal 71 5 2 7" xfId="17590" xr:uid="{00000000-0005-0000-0000-0000A3940000}"/>
    <cellStyle name="Normal 71 5 3" xfId="3283" xr:uid="{00000000-0005-0000-0000-0000A4940000}"/>
    <cellStyle name="Normal 71 5 3 2" xfId="13357" xr:uid="{00000000-0005-0000-0000-0000A5940000}"/>
    <cellStyle name="Normal 71 5 3 2 2" xfId="43688" xr:uid="{00000000-0005-0000-0000-0000A6940000}"/>
    <cellStyle name="Normal 71 5 3 2 3" xfId="28455" xr:uid="{00000000-0005-0000-0000-0000A7940000}"/>
    <cellStyle name="Normal 71 5 3 3" xfId="8337" xr:uid="{00000000-0005-0000-0000-0000A8940000}"/>
    <cellStyle name="Normal 71 5 3 3 2" xfId="38671" xr:uid="{00000000-0005-0000-0000-0000A9940000}"/>
    <cellStyle name="Normal 71 5 3 3 3" xfId="23438" xr:uid="{00000000-0005-0000-0000-0000AA940000}"/>
    <cellStyle name="Normal 71 5 3 4" xfId="33658" xr:uid="{00000000-0005-0000-0000-0000AB940000}"/>
    <cellStyle name="Normal 71 5 3 5" xfId="18425" xr:uid="{00000000-0005-0000-0000-0000AC940000}"/>
    <cellStyle name="Normal 71 5 4" xfId="4976" xr:uid="{00000000-0005-0000-0000-0000AD940000}"/>
    <cellStyle name="Normal 71 5 4 2" xfId="15028" xr:uid="{00000000-0005-0000-0000-0000AE940000}"/>
    <cellStyle name="Normal 71 5 4 2 2" xfId="45359" xr:uid="{00000000-0005-0000-0000-0000AF940000}"/>
    <cellStyle name="Normal 71 5 4 2 3" xfId="30126" xr:uid="{00000000-0005-0000-0000-0000B0940000}"/>
    <cellStyle name="Normal 71 5 4 3" xfId="10008" xr:uid="{00000000-0005-0000-0000-0000B1940000}"/>
    <cellStyle name="Normal 71 5 4 3 2" xfId="40342" xr:uid="{00000000-0005-0000-0000-0000B2940000}"/>
    <cellStyle name="Normal 71 5 4 3 3" xfId="25109" xr:uid="{00000000-0005-0000-0000-0000B3940000}"/>
    <cellStyle name="Normal 71 5 4 4" xfId="35329" xr:uid="{00000000-0005-0000-0000-0000B4940000}"/>
    <cellStyle name="Normal 71 5 4 5" xfId="20096" xr:uid="{00000000-0005-0000-0000-0000B5940000}"/>
    <cellStyle name="Normal 71 5 5" xfId="11686" xr:uid="{00000000-0005-0000-0000-0000B6940000}"/>
    <cellStyle name="Normal 71 5 5 2" xfId="42017" xr:uid="{00000000-0005-0000-0000-0000B7940000}"/>
    <cellStyle name="Normal 71 5 5 3" xfId="26784" xr:uid="{00000000-0005-0000-0000-0000B8940000}"/>
    <cellStyle name="Normal 71 5 6" xfId="6665" xr:uid="{00000000-0005-0000-0000-0000B9940000}"/>
    <cellStyle name="Normal 71 5 6 2" xfId="37000" xr:uid="{00000000-0005-0000-0000-0000BA940000}"/>
    <cellStyle name="Normal 71 5 6 3" xfId="21767" xr:uid="{00000000-0005-0000-0000-0000BB940000}"/>
    <cellStyle name="Normal 71 5 7" xfId="31988" xr:uid="{00000000-0005-0000-0000-0000BC940000}"/>
    <cellStyle name="Normal 71 5 8" xfId="16754" xr:uid="{00000000-0005-0000-0000-0000BD940000}"/>
    <cellStyle name="Normal 71 6" xfId="2010" xr:uid="{00000000-0005-0000-0000-0000BE940000}"/>
    <cellStyle name="Normal 71 6 2" xfId="3702" xr:uid="{00000000-0005-0000-0000-0000BF940000}"/>
    <cellStyle name="Normal 71 6 2 2" xfId="13775" xr:uid="{00000000-0005-0000-0000-0000C0940000}"/>
    <cellStyle name="Normal 71 6 2 2 2" xfId="44106" xr:uid="{00000000-0005-0000-0000-0000C1940000}"/>
    <cellStyle name="Normal 71 6 2 2 3" xfId="28873" xr:uid="{00000000-0005-0000-0000-0000C2940000}"/>
    <cellStyle name="Normal 71 6 2 3" xfId="8755" xr:uid="{00000000-0005-0000-0000-0000C3940000}"/>
    <cellStyle name="Normal 71 6 2 3 2" xfId="39089" xr:uid="{00000000-0005-0000-0000-0000C4940000}"/>
    <cellStyle name="Normal 71 6 2 3 3" xfId="23856" xr:uid="{00000000-0005-0000-0000-0000C5940000}"/>
    <cellStyle name="Normal 71 6 2 4" xfId="34076" xr:uid="{00000000-0005-0000-0000-0000C6940000}"/>
    <cellStyle name="Normal 71 6 2 5" xfId="18843" xr:uid="{00000000-0005-0000-0000-0000C7940000}"/>
    <cellStyle name="Normal 71 6 3" xfId="5394" xr:uid="{00000000-0005-0000-0000-0000C8940000}"/>
    <cellStyle name="Normal 71 6 3 2" xfId="15446" xr:uid="{00000000-0005-0000-0000-0000C9940000}"/>
    <cellStyle name="Normal 71 6 3 2 2" xfId="45777" xr:uid="{00000000-0005-0000-0000-0000CA940000}"/>
    <cellStyle name="Normal 71 6 3 2 3" xfId="30544" xr:uid="{00000000-0005-0000-0000-0000CB940000}"/>
    <cellStyle name="Normal 71 6 3 3" xfId="10426" xr:uid="{00000000-0005-0000-0000-0000CC940000}"/>
    <cellStyle name="Normal 71 6 3 3 2" xfId="40760" xr:uid="{00000000-0005-0000-0000-0000CD940000}"/>
    <cellStyle name="Normal 71 6 3 3 3" xfId="25527" xr:uid="{00000000-0005-0000-0000-0000CE940000}"/>
    <cellStyle name="Normal 71 6 3 4" xfId="35747" xr:uid="{00000000-0005-0000-0000-0000CF940000}"/>
    <cellStyle name="Normal 71 6 3 5" xfId="20514" xr:uid="{00000000-0005-0000-0000-0000D0940000}"/>
    <cellStyle name="Normal 71 6 4" xfId="12104" xr:uid="{00000000-0005-0000-0000-0000D1940000}"/>
    <cellStyle name="Normal 71 6 4 2" xfId="42435" xr:uid="{00000000-0005-0000-0000-0000D2940000}"/>
    <cellStyle name="Normal 71 6 4 3" xfId="27202" xr:uid="{00000000-0005-0000-0000-0000D3940000}"/>
    <cellStyle name="Normal 71 6 5" xfId="7083" xr:uid="{00000000-0005-0000-0000-0000D4940000}"/>
    <cellStyle name="Normal 71 6 5 2" xfId="37418" xr:uid="{00000000-0005-0000-0000-0000D5940000}"/>
    <cellStyle name="Normal 71 6 5 3" xfId="22185" xr:uid="{00000000-0005-0000-0000-0000D6940000}"/>
    <cellStyle name="Normal 71 6 6" xfId="32406" xr:uid="{00000000-0005-0000-0000-0000D7940000}"/>
    <cellStyle name="Normal 71 6 7" xfId="17172" xr:uid="{00000000-0005-0000-0000-0000D8940000}"/>
    <cellStyle name="Normal 71 7" xfId="2862" xr:uid="{00000000-0005-0000-0000-0000D9940000}"/>
    <cellStyle name="Normal 71 7 2" xfId="12939" xr:uid="{00000000-0005-0000-0000-0000DA940000}"/>
    <cellStyle name="Normal 71 7 2 2" xfId="43270" xr:uid="{00000000-0005-0000-0000-0000DB940000}"/>
    <cellStyle name="Normal 71 7 2 3" xfId="28037" xr:uid="{00000000-0005-0000-0000-0000DC940000}"/>
    <cellStyle name="Normal 71 7 3" xfId="7919" xr:uid="{00000000-0005-0000-0000-0000DD940000}"/>
    <cellStyle name="Normal 71 7 3 2" xfId="38253" xr:uid="{00000000-0005-0000-0000-0000DE940000}"/>
    <cellStyle name="Normal 71 7 3 3" xfId="23020" xr:uid="{00000000-0005-0000-0000-0000DF940000}"/>
    <cellStyle name="Normal 71 7 4" xfId="33240" xr:uid="{00000000-0005-0000-0000-0000E0940000}"/>
    <cellStyle name="Normal 71 7 5" xfId="18007" xr:uid="{00000000-0005-0000-0000-0000E1940000}"/>
    <cellStyle name="Normal 71 8" xfId="4556" xr:uid="{00000000-0005-0000-0000-0000E2940000}"/>
    <cellStyle name="Normal 71 8 2" xfId="14610" xr:uid="{00000000-0005-0000-0000-0000E3940000}"/>
    <cellStyle name="Normal 71 8 2 2" xfId="44941" xr:uid="{00000000-0005-0000-0000-0000E4940000}"/>
    <cellStyle name="Normal 71 8 2 3" xfId="29708" xr:uid="{00000000-0005-0000-0000-0000E5940000}"/>
    <cellStyle name="Normal 71 8 3" xfId="9590" xr:uid="{00000000-0005-0000-0000-0000E6940000}"/>
    <cellStyle name="Normal 71 8 3 2" xfId="39924" xr:uid="{00000000-0005-0000-0000-0000E7940000}"/>
    <cellStyle name="Normal 71 8 3 3" xfId="24691" xr:uid="{00000000-0005-0000-0000-0000E8940000}"/>
    <cellStyle name="Normal 71 8 4" xfId="34911" xr:uid="{00000000-0005-0000-0000-0000E9940000}"/>
    <cellStyle name="Normal 71 8 5" xfId="19678" xr:uid="{00000000-0005-0000-0000-0000EA940000}"/>
    <cellStyle name="Normal 71 9" xfId="11266" xr:uid="{00000000-0005-0000-0000-0000EB940000}"/>
    <cellStyle name="Normal 71 9 2" xfId="41599" xr:uid="{00000000-0005-0000-0000-0000EC940000}"/>
    <cellStyle name="Normal 71 9 3" xfId="26366" xr:uid="{00000000-0005-0000-0000-0000ED940000}"/>
    <cellStyle name="Normal 72" xfId="912" xr:uid="{00000000-0005-0000-0000-0000EE940000}"/>
    <cellStyle name="Normal 72 10" xfId="6246" xr:uid="{00000000-0005-0000-0000-0000EF940000}"/>
    <cellStyle name="Normal 72 10 2" xfId="36583" xr:uid="{00000000-0005-0000-0000-0000F0940000}"/>
    <cellStyle name="Normal 72 10 3" xfId="21350" xr:uid="{00000000-0005-0000-0000-0000F1940000}"/>
    <cellStyle name="Normal 72 11" xfId="31574" xr:uid="{00000000-0005-0000-0000-0000F2940000}"/>
    <cellStyle name="Normal 72 12" xfId="16335" xr:uid="{00000000-0005-0000-0000-0000F3940000}"/>
    <cellStyle name="Normal 72 2" xfId="1210" xr:uid="{00000000-0005-0000-0000-0000F4940000}"/>
    <cellStyle name="Normal 72 2 10" xfId="31625" xr:uid="{00000000-0005-0000-0000-0000F5940000}"/>
    <cellStyle name="Normal 72 2 11" xfId="16389" xr:uid="{00000000-0005-0000-0000-0000F6940000}"/>
    <cellStyle name="Normal 72 2 2" xfId="1318" xr:uid="{00000000-0005-0000-0000-0000F7940000}"/>
    <cellStyle name="Normal 72 2 2 10" xfId="16493" xr:uid="{00000000-0005-0000-0000-0000F8940000}"/>
    <cellStyle name="Normal 72 2 2 2" xfId="1535" xr:uid="{00000000-0005-0000-0000-0000F9940000}"/>
    <cellStyle name="Normal 72 2 2 2 2" xfId="1956" xr:uid="{00000000-0005-0000-0000-0000FA940000}"/>
    <cellStyle name="Normal 72 2 2 2 2 2" xfId="2795" xr:uid="{00000000-0005-0000-0000-0000FB940000}"/>
    <cellStyle name="Normal 72 2 2 2 2 2 2" xfId="4485" xr:uid="{00000000-0005-0000-0000-0000FC940000}"/>
    <cellStyle name="Normal 72 2 2 2 2 2 2 2" xfId="14558" xr:uid="{00000000-0005-0000-0000-0000FD940000}"/>
    <cellStyle name="Normal 72 2 2 2 2 2 2 2 2" xfId="44889" xr:uid="{00000000-0005-0000-0000-0000FE940000}"/>
    <cellStyle name="Normal 72 2 2 2 2 2 2 2 3" xfId="29656" xr:uid="{00000000-0005-0000-0000-0000FF940000}"/>
    <cellStyle name="Normal 72 2 2 2 2 2 2 3" xfId="9538" xr:uid="{00000000-0005-0000-0000-000000950000}"/>
    <cellStyle name="Normal 72 2 2 2 2 2 2 3 2" xfId="39872" xr:uid="{00000000-0005-0000-0000-000001950000}"/>
    <cellStyle name="Normal 72 2 2 2 2 2 2 3 3" xfId="24639" xr:uid="{00000000-0005-0000-0000-000002950000}"/>
    <cellStyle name="Normal 72 2 2 2 2 2 2 4" xfId="34859" xr:uid="{00000000-0005-0000-0000-000003950000}"/>
    <cellStyle name="Normal 72 2 2 2 2 2 2 5" xfId="19626" xr:uid="{00000000-0005-0000-0000-000004950000}"/>
    <cellStyle name="Normal 72 2 2 2 2 2 3" xfId="6177" xr:uid="{00000000-0005-0000-0000-000005950000}"/>
    <cellStyle name="Normal 72 2 2 2 2 2 3 2" xfId="16229" xr:uid="{00000000-0005-0000-0000-000006950000}"/>
    <cellStyle name="Normal 72 2 2 2 2 2 3 2 2" xfId="46560" xr:uid="{00000000-0005-0000-0000-000007950000}"/>
    <cellStyle name="Normal 72 2 2 2 2 2 3 2 3" xfId="31327" xr:uid="{00000000-0005-0000-0000-000008950000}"/>
    <cellStyle name="Normal 72 2 2 2 2 2 3 3" xfId="11209" xr:uid="{00000000-0005-0000-0000-000009950000}"/>
    <cellStyle name="Normal 72 2 2 2 2 2 3 3 2" xfId="41543" xr:uid="{00000000-0005-0000-0000-00000A950000}"/>
    <cellStyle name="Normal 72 2 2 2 2 2 3 3 3" xfId="26310" xr:uid="{00000000-0005-0000-0000-00000B950000}"/>
    <cellStyle name="Normal 72 2 2 2 2 2 3 4" xfId="36530" xr:uid="{00000000-0005-0000-0000-00000C950000}"/>
    <cellStyle name="Normal 72 2 2 2 2 2 3 5" xfId="21297" xr:uid="{00000000-0005-0000-0000-00000D950000}"/>
    <cellStyle name="Normal 72 2 2 2 2 2 4" xfId="12887" xr:uid="{00000000-0005-0000-0000-00000E950000}"/>
    <cellStyle name="Normal 72 2 2 2 2 2 4 2" xfId="43218" xr:uid="{00000000-0005-0000-0000-00000F950000}"/>
    <cellStyle name="Normal 72 2 2 2 2 2 4 3" xfId="27985" xr:uid="{00000000-0005-0000-0000-000010950000}"/>
    <cellStyle name="Normal 72 2 2 2 2 2 5" xfId="7866" xr:uid="{00000000-0005-0000-0000-000011950000}"/>
    <cellStyle name="Normal 72 2 2 2 2 2 5 2" xfId="38201" xr:uid="{00000000-0005-0000-0000-000012950000}"/>
    <cellStyle name="Normal 72 2 2 2 2 2 5 3" xfId="22968" xr:uid="{00000000-0005-0000-0000-000013950000}"/>
    <cellStyle name="Normal 72 2 2 2 2 2 6" xfId="33189" xr:uid="{00000000-0005-0000-0000-000014950000}"/>
    <cellStyle name="Normal 72 2 2 2 2 2 7" xfId="17955" xr:uid="{00000000-0005-0000-0000-000015950000}"/>
    <cellStyle name="Normal 72 2 2 2 2 3" xfId="3648" xr:uid="{00000000-0005-0000-0000-000016950000}"/>
    <cellStyle name="Normal 72 2 2 2 2 3 2" xfId="13722" xr:uid="{00000000-0005-0000-0000-000017950000}"/>
    <cellStyle name="Normal 72 2 2 2 2 3 2 2" xfId="44053" xr:uid="{00000000-0005-0000-0000-000018950000}"/>
    <cellStyle name="Normal 72 2 2 2 2 3 2 3" xfId="28820" xr:uid="{00000000-0005-0000-0000-000019950000}"/>
    <cellStyle name="Normal 72 2 2 2 2 3 3" xfId="8702" xr:uid="{00000000-0005-0000-0000-00001A950000}"/>
    <cellStyle name="Normal 72 2 2 2 2 3 3 2" xfId="39036" xr:uid="{00000000-0005-0000-0000-00001B950000}"/>
    <cellStyle name="Normal 72 2 2 2 2 3 3 3" xfId="23803" xr:uid="{00000000-0005-0000-0000-00001C950000}"/>
    <cellStyle name="Normal 72 2 2 2 2 3 4" xfId="34023" xr:uid="{00000000-0005-0000-0000-00001D950000}"/>
    <cellStyle name="Normal 72 2 2 2 2 3 5" xfId="18790" xr:uid="{00000000-0005-0000-0000-00001E950000}"/>
    <cellStyle name="Normal 72 2 2 2 2 4" xfId="5341" xr:uid="{00000000-0005-0000-0000-00001F950000}"/>
    <cellStyle name="Normal 72 2 2 2 2 4 2" xfId="15393" xr:uid="{00000000-0005-0000-0000-000020950000}"/>
    <cellStyle name="Normal 72 2 2 2 2 4 2 2" xfId="45724" xr:uid="{00000000-0005-0000-0000-000021950000}"/>
    <cellStyle name="Normal 72 2 2 2 2 4 2 3" xfId="30491" xr:uid="{00000000-0005-0000-0000-000022950000}"/>
    <cellStyle name="Normal 72 2 2 2 2 4 3" xfId="10373" xr:uid="{00000000-0005-0000-0000-000023950000}"/>
    <cellStyle name="Normal 72 2 2 2 2 4 3 2" xfId="40707" xr:uid="{00000000-0005-0000-0000-000024950000}"/>
    <cellStyle name="Normal 72 2 2 2 2 4 3 3" xfId="25474" xr:uid="{00000000-0005-0000-0000-000025950000}"/>
    <cellStyle name="Normal 72 2 2 2 2 4 4" xfId="35694" xr:uid="{00000000-0005-0000-0000-000026950000}"/>
    <cellStyle name="Normal 72 2 2 2 2 4 5" xfId="20461" xr:uid="{00000000-0005-0000-0000-000027950000}"/>
    <cellStyle name="Normal 72 2 2 2 2 5" xfId="12051" xr:uid="{00000000-0005-0000-0000-000028950000}"/>
    <cellStyle name="Normal 72 2 2 2 2 5 2" xfId="42382" xr:uid="{00000000-0005-0000-0000-000029950000}"/>
    <cellStyle name="Normal 72 2 2 2 2 5 3" xfId="27149" xr:uid="{00000000-0005-0000-0000-00002A950000}"/>
    <cellStyle name="Normal 72 2 2 2 2 6" xfId="7030" xr:uid="{00000000-0005-0000-0000-00002B950000}"/>
    <cellStyle name="Normal 72 2 2 2 2 6 2" xfId="37365" xr:uid="{00000000-0005-0000-0000-00002C950000}"/>
    <cellStyle name="Normal 72 2 2 2 2 6 3" xfId="22132" xr:uid="{00000000-0005-0000-0000-00002D950000}"/>
    <cellStyle name="Normal 72 2 2 2 2 7" xfId="32353" xr:uid="{00000000-0005-0000-0000-00002E950000}"/>
    <cellStyle name="Normal 72 2 2 2 2 8" xfId="17119" xr:uid="{00000000-0005-0000-0000-00002F950000}"/>
    <cellStyle name="Normal 72 2 2 2 3" xfId="2377" xr:uid="{00000000-0005-0000-0000-000030950000}"/>
    <cellStyle name="Normal 72 2 2 2 3 2" xfId="4067" xr:uid="{00000000-0005-0000-0000-000031950000}"/>
    <cellStyle name="Normal 72 2 2 2 3 2 2" xfId="14140" xr:uid="{00000000-0005-0000-0000-000032950000}"/>
    <cellStyle name="Normal 72 2 2 2 3 2 2 2" xfId="44471" xr:uid="{00000000-0005-0000-0000-000033950000}"/>
    <cellStyle name="Normal 72 2 2 2 3 2 2 3" xfId="29238" xr:uid="{00000000-0005-0000-0000-000034950000}"/>
    <cellStyle name="Normal 72 2 2 2 3 2 3" xfId="9120" xr:uid="{00000000-0005-0000-0000-000035950000}"/>
    <cellStyle name="Normal 72 2 2 2 3 2 3 2" xfId="39454" xr:uid="{00000000-0005-0000-0000-000036950000}"/>
    <cellStyle name="Normal 72 2 2 2 3 2 3 3" xfId="24221" xr:uid="{00000000-0005-0000-0000-000037950000}"/>
    <cellStyle name="Normal 72 2 2 2 3 2 4" xfId="34441" xr:uid="{00000000-0005-0000-0000-000038950000}"/>
    <cellStyle name="Normal 72 2 2 2 3 2 5" xfId="19208" xr:uid="{00000000-0005-0000-0000-000039950000}"/>
    <cellStyle name="Normal 72 2 2 2 3 3" xfId="5759" xr:uid="{00000000-0005-0000-0000-00003A950000}"/>
    <cellStyle name="Normal 72 2 2 2 3 3 2" xfId="15811" xr:uid="{00000000-0005-0000-0000-00003B950000}"/>
    <cellStyle name="Normal 72 2 2 2 3 3 2 2" xfId="46142" xr:uid="{00000000-0005-0000-0000-00003C950000}"/>
    <cellStyle name="Normal 72 2 2 2 3 3 2 3" xfId="30909" xr:uid="{00000000-0005-0000-0000-00003D950000}"/>
    <cellStyle name="Normal 72 2 2 2 3 3 3" xfId="10791" xr:uid="{00000000-0005-0000-0000-00003E950000}"/>
    <cellStyle name="Normal 72 2 2 2 3 3 3 2" xfId="41125" xr:uid="{00000000-0005-0000-0000-00003F950000}"/>
    <cellStyle name="Normal 72 2 2 2 3 3 3 3" xfId="25892" xr:uid="{00000000-0005-0000-0000-000040950000}"/>
    <cellStyle name="Normal 72 2 2 2 3 3 4" xfId="36112" xr:uid="{00000000-0005-0000-0000-000041950000}"/>
    <cellStyle name="Normal 72 2 2 2 3 3 5" xfId="20879" xr:uid="{00000000-0005-0000-0000-000042950000}"/>
    <cellStyle name="Normal 72 2 2 2 3 4" xfId="12469" xr:uid="{00000000-0005-0000-0000-000043950000}"/>
    <cellStyle name="Normal 72 2 2 2 3 4 2" xfId="42800" xr:uid="{00000000-0005-0000-0000-000044950000}"/>
    <cellStyle name="Normal 72 2 2 2 3 4 3" xfId="27567" xr:uid="{00000000-0005-0000-0000-000045950000}"/>
    <cellStyle name="Normal 72 2 2 2 3 5" xfId="7448" xr:uid="{00000000-0005-0000-0000-000046950000}"/>
    <cellStyle name="Normal 72 2 2 2 3 5 2" xfId="37783" xr:uid="{00000000-0005-0000-0000-000047950000}"/>
    <cellStyle name="Normal 72 2 2 2 3 5 3" xfId="22550" xr:uid="{00000000-0005-0000-0000-000048950000}"/>
    <cellStyle name="Normal 72 2 2 2 3 6" xfId="32771" xr:uid="{00000000-0005-0000-0000-000049950000}"/>
    <cellStyle name="Normal 72 2 2 2 3 7" xfId="17537" xr:uid="{00000000-0005-0000-0000-00004A950000}"/>
    <cellStyle name="Normal 72 2 2 2 4" xfId="3230" xr:uid="{00000000-0005-0000-0000-00004B950000}"/>
    <cellStyle name="Normal 72 2 2 2 4 2" xfId="13304" xr:uid="{00000000-0005-0000-0000-00004C950000}"/>
    <cellStyle name="Normal 72 2 2 2 4 2 2" xfId="43635" xr:uid="{00000000-0005-0000-0000-00004D950000}"/>
    <cellStyle name="Normal 72 2 2 2 4 2 3" xfId="28402" xr:uid="{00000000-0005-0000-0000-00004E950000}"/>
    <cellStyle name="Normal 72 2 2 2 4 3" xfId="8284" xr:uid="{00000000-0005-0000-0000-00004F950000}"/>
    <cellStyle name="Normal 72 2 2 2 4 3 2" xfId="38618" xr:uid="{00000000-0005-0000-0000-000050950000}"/>
    <cellStyle name="Normal 72 2 2 2 4 3 3" xfId="23385" xr:uid="{00000000-0005-0000-0000-000051950000}"/>
    <cellStyle name="Normal 72 2 2 2 4 4" xfId="33605" xr:uid="{00000000-0005-0000-0000-000052950000}"/>
    <cellStyle name="Normal 72 2 2 2 4 5" xfId="18372" xr:uid="{00000000-0005-0000-0000-000053950000}"/>
    <cellStyle name="Normal 72 2 2 2 5" xfId="4923" xr:uid="{00000000-0005-0000-0000-000054950000}"/>
    <cellStyle name="Normal 72 2 2 2 5 2" xfId="14975" xr:uid="{00000000-0005-0000-0000-000055950000}"/>
    <cellStyle name="Normal 72 2 2 2 5 2 2" xfId="45306" xr:uid="{00000000-0005-0000-0000-000056950000}"/>
    <cellStyle name="Normal 72 2 2 2 5 2 3" xfId="30073" xr:uid="{00000000-0005-0000-0000-000057950000}"/>
    <cellStyle name="Normal 72 2 2 2 5 3" xfId="9955" xr:uid="{00000000-0005-0000-0000-000058950000}"/>
    <cellStyle name="Normal 72 2 2 2 5 3 2" xfId="40289" xr:uid="{00000000-0005-0000-0000-000059950000}"/>
    <cellStyle name="Normal 72 2 2 2 5 3 3" xfId="25056" xr:uid="{00000000-0005-0000-0000-00005A950000}"/>
    <cellStyle name="Normal 72 2 2 2 5 4" xfId="35276" xr:uid="{00000000-0005-0000-0000-00005B950000}"/>
    <cellStyle name="Normal 72 2 2 2 5 5" xfId="20043" xr:uid="{00000000-0005-0000-0000-00005C950000}"/>
    <cellStyle name="Normal 72 2 2 2 6" xfId="11633" xr:uid="{00000000-0005-0000-0000-00005D950000}"/>
    <cellStyle name="Normal 72 2 2 2 6 2" xfId="41964" xr:uid="{00000000-0005-0000-0000-00005E950000}"/>
    <cellStyle name="Normal 72 2 2 2 6 3" xfId="26731" xr:uid="{00000000-0005-0000-0000-00005F950000}"/>
    <cellStyle name="Normal 72 2 2 2 7" xfId="6612" xr:uid="{00000000-0005-0000-0000-000060950000}"/>
    <cellStyle name="Normal 72 2 2 2 7 2" xfId="36947" xr:uid="{00000000-0005-0000-0000-000061950000}"/>
    <cellStyle name="Normal 72 2 2 2 7 3" xfId="21714" xr:uid="{00000000-0005-0000-0000-000062950000}"/>
    <cellStyle name="Normal 72 2 2 2 8" xfId="31935" xr:uid="{00000000-0005-0000-0000-000063950000}"/>
    <cellStyle name="Normal 72 2 2 2 9" xfId="16701" xr:uid="{00000000-0005-0000-0000-000064950000}"/>
    <cellStyle name="Normal 72 2 2 3" xfId="1748" xr:uid="{00000000-0005-0000-0000-000065950000}"/>
    <cellStyle name="Normal 72 2 2 3 2" xfId="2587" xr:uid="{00000000-0005-0000-0000-000066950000}"/>
    <cellStyle name="Normal 72 2 2 3 2 2" xfId="4277" xr:uid="{00000000-0005-0000-0000-000067950000}"/>
    <cellStyle name="Normal 72 2 2 3 2 2 2" xfId="14350" xr:uid="{00000000-0005-0000-0000-000068950000}"/>
    <cellStyle name="Normal 72 2 2 3 2 2 2 2" xfId="44681" xr:uid="{00000000-0005-0000-0000-000069950000}"/>
    <cellStyle name="Normal 72 2 2 3 2 2 2 3" xfId="29448" xr:uid="{00000000-0005-0000-0000-00006A950000}"/>
    <cellStyle name="Normal 72 2 2 3 2 2 3" xfId="9330" xr:uid="{00000000-0005-0000-0000-00006B950000}"/>
    <cellStyle name="Normal 72 2 2 3 2 2 3 2" xfId="39664" xr:uid="{00000000-0005-0000-0000-00006C950000}"/>
    <cellStyle name="Normal 72 2 2 3 2 2 3 3" xfId="24431" xr:uid="{00000000-0005-0000-0000-00006D950000}"/>
    <cellStyle name="Normal 72 2 2 3 2 2 4" xfId="34651" xr:uid="{00000000-0005-0000-0000-00006E950000}"/>
    <cellStyle name="Normal 72 2 2 3 2 2 5" xfId="19418" xr:uid="{00000000-0005-0000-0000-00006F950000}"/>
    <cellStyle name="Normal 72 2 2 3 2 3" xfId="5969" xr:uid="{00000000-0005-0000-0000-000070950000}"/>
    <cellStyle name="Normal 72 2 2 3 2 3 2" xfId="16021" xr:uid="{00000000-0005-0000-0000-000071950000}"/>
    <cellStyle name="Normal 72 2 2 3 2 3 2 2" xfId="46352" xr:uid="{00000000-0005-0000-0000-000072950000}"/>
    <cellStyle name="Normal 72 2 2 3 2 3 2 3" xfId="31119" xr:uid="{00000000-0005-0000-0000-000073950000}"/>
    <cellStyle name="Normal 72 2 2 3 2 3 3" xfId="11001" xr:uid="{00000000-0005-0000-0000-000074950000}"/>
    <cellStyle name="Normal 72 2 2 3 2 3 3 2" xfId="41335" xr:uid="{00000000-0005-0000-0000-000075950000}"/>
    <cellStyle name="Normal 72 2 2 3 2 3 3 3" xfId="26102" xr:uid="{00000000-0005-0000-0000-000076950000}"/>
    <cellStyle name="Normal 72 2 2 3 2 3 4" xfId="36322" xr:uid="{00000000-0005-0000-0000-000077950000}"/>
    <cellStyle name="Normal 72 2 2 3 2 3 5" xfId="21089" xr:uid="{00000000-0005-0000-0000-000078950000}"/>
    <cellStyle name="Normal 72 2 2 3 2 4" xfId="12679" xr:uid="{00000000-0005-0000-0000-000079950000}"/>
    <cellStyle name="Normal 72 2 2 3 2 4 2" xfId="43010" xr:uid="{00000000-0005-0000-0000-00007A950000}"/>
    <cellStyle name="Normal 72 2 2 3 2 4 3" xfId="27777" xr:uid="{00000000-0005-0000-0000-00007B950000}"/>
    <cellStyle name="Normal 72 2 2 3 2 5" xfId="7658" xr:uid="{00000000-0005-0000-0000-00007C950000}"/>
    <cellStyle name="Normal 72 2 2 3 2 5 2" xfId="37993" xr:uid="{00000000-0005-0000-0000-00007D950000}"/>
    <cellStyle name="Normal 72 2 2 3 2 5 3" xfId="22760" xr:uid="{00000000-0005-0000-0000-00007E950000}"/>
    <cellStyle name="Normal 72 2 2 3 2 6" xfId="32981" xr:uid="{00000000-0005-0000-0000-00007F950000}"/>
    <cellStyle name="Normal 72 2 2 3 2 7" xfId="17747" xr:uid="{00000000-0005-0000-0000-000080950000}"/>
    <cellStyle name="Normal 72 2 2 3 3" xfId="3440" xr:uid="{00000000-0005-0000-0000-000081950000}"/>
    <cellStyle name="Normal 72 2 2 3 3 2" xfId="13514" xr:uid="{00000000-0005-0000-0000-000082950000}"/>
    <cellStyle name="Normal 72 2 2 3 3 2 2" xfId="43845" xr:uid="{00000000-0005-0000-0000-000083950000}"/>
    <cellStyle name="Normal 72 2 2 3 3 2 3" xfId="28612" xr:uid="{00000000-0005-0000-0000-000084950000}"/>
    <cellStyle name="Normal 72 2 2 3 3 3" xfId="8494" xr:uid="{00000000-0005-0000-0000-000085950000}"/>
    <cellStyle name="Normal 72 2 2 3 3 3 2" xfId="38828" xr:uid="{00000000-0005-0000-0000-000086950000}"/>
    <cellStyle name="Normal 72 2 2 3 3 3 3" xfId="23595" xr:uid="{00000000-0005-0000-0000-000087950000}"/>
    <cellStyle name="Normal 72 2 2 3 3 4" xfId="33815" xr:uid="{00000000-0005-0000-0000-000088950000}"/>
    <cellStyle name="Normal 72 2 2 3 3 5" xfId="18582" xr:uid="{00000000-0005-0000-0000-000089950000}"/>
    <cellStyle name="Normal 72 2 2 3 4" xfId="5133" xr:uid="{00000000-0005-0000-0000-00008A950000}"/>
    <cellStyle name="Normal 72 2 2 3 4 2" xfId="15185" xr:uid="{00000000-0005-0000-0000-00008B950000}"/>
    <cellStyle name="Normal 72 2 2 3 4 2 2" xfId="45516" xr:uid="{00000000-0005-0000-0000-00008C950000}"/>
    <cellStyle name="Normal 72 2 2 3 4 2 3" xfId="30283" xr:uid="{00000000-0005-0000-0000-00008D950000}"/>
    <cellStyle name="Normal 72 2 2 3 4 3" xfId="10165" xr:uid="{00000000-0005-0000-0000-00008E950000}"/>
    <cellStyle name="Normal 72 2 2 3 4 3 2" xfId="40499" xr:uid="{00000000-0005-0000-0000-00008F950000}"/>
    <cellStyle name="Normal 72 2 2 3 4 3 3" xfId="25266" xr:uid="{00000000-0005-0000-0000-000090950000}"/>
    <cellStyle name="Normal 72 2 2 3 4 4" xfId="35486" xr:uid="{00000000-0005-0000-0000-000091950000}"/>
    <cellStyle name="Normal 72 2 2 3 4 5" xfId="20253" xr:uid="{00000000-0005-0000-0000-000092950000}"/>
    <cellStyle name="Normal 72 2 2 3 5" xfId="11843" xr:uid="{00000000-0005-0000-0000-000093950000}"/>
    <cellStyle name="Normal 72 2 2 3 5 2" xfId="42174" xr:uid="{00000000-0005-0000-0000-000094950000}"/>
    <cellStyle name="Normal 72 2 2 3 5 3" xfId="26941" xr:uid="{00000000-0005-0000-0000-000095950000}"/>
    <cellStyle name="Normal 72 2 2 3 6" xfId="6822" xr:uid="{00000000-0005-0000-0000-000096950000}"/>
    <cellStyle name="Normal 72 2 2 3 6 2" xfId="37157" xr:uid="{00000000-0005-0000-0000-000097950000}"/>
    <cellStyle name="Normal 72 2 2 3 6 3" xfId="21924" xr:uid="{00000000-0005-0000-0000-000098950000}"/>
    <cellStyle name="Normal 72 2 2 3 7" xfId="32145" xr:uid="{00000000-0005-0000-0000-000099950000}"/>
    <cellStyle name="Normal 72 2 2 3 8" xfId="16911" xr:uid="{00000000-0005-0000-0000-00009A950000}"/>
    <cellStyle name="Normal 72 2 2 4" xfId="2169" xr:uid="{00000000-0005-0000-0000-00009B950000}"/>
    <cellStyle name="Normal 72 2 2 4 2" xfId="3859" xr:uid="{00000000-0005-0000-0000-00009C950000}"/>
    <cellStyle name="Normal 72 2 2 4 2 2" xfId="13932" xr:uid="{00000000-0005-0000-0000-00009D950000}"/>
    <cellStyle name="Normal 72 2 2 4 2 2 2" xfId="44263" xr:uid="{00000000-0005-0000-0000-00009E950000}"/>
    <cellStyle name="Normal 72 2 2 4 2 2 3" xfId="29030" xr:uid="{00000000-0005-0000-0000-00009F950000}"/>
    <cellStyle name="Normal 72 2 2 4 2 3" xfId="8912" xr:uid="{00000000-0005-0000-0000-0000A0950000}"/>
    <cellStyle name="Normal 72 2 2 4 2 3 2" xfId="39246" xr:uid="{00000000-0005-0000-0000-0000A1950000}"/>
    <cellStyle name="Normal 72 2 2 4 2 3 3" xfId="24013" xr:uid="{00000000-0005-0000-0000-0000A2950000}"/>
    <cellStyle name="Normal 72 2 2 4 2 4" xfId="34233" xr:uid="{00000000-0005-0000-0000-0000A3950000}"/>
    <cellStyle name="Normal 72 2 2 4 2 5" xfId="19000" xr:uid="{00000000-0005-0000-0000-0000A4950000}"/>
    <cellStyle name="Normal 72 2 2 4 3" xfId="5551" xr:uid="{00000000-0005-0000-0000-0000A5950000}"/>
    <cellStyle name="Normal 72 2 2 4 3 2" xfId="15603" xr:uid="{00000000-0005-0000-0000-0000A6950000}"/>
    <cellStyle name="Normal 72 2 2 4 3 2 2" xfId="45934" xr:uid="{00000000-0005-0000-0000-0000A7950000}"/>
    <cellStyle name="Normal 72 2 2 4 3 2 3" xfId="30701" xr:uid="{00000000-0005-0000-0000-0000A8950000}"/>
    <cellStyle name="Normal 72 2 2 4 3 3" xfId="10583" xr:uid="{00000000-0005-0000-0000-0000A9950000}"/>
    <cellStyle name="Normal 72 2 2 4 3 3 2" xfId="40917" xr:uid="{00000000-0005-0000-0000-0000AA950000}"/>
    <cellStyle name="Normal 72 2 2 4 3 3 3" xfId="25684" xr:uid="{00000000-0005-0000-0000-0000AB950000}"/>
    <cellStyle name="Normal 72 2 2 4 3 4" xfId="35904" xr:uid="{00000000-0005-0000-0000-0000AC950000}"/>
    <cellStyle name="Normal 72 2 2 4 3 5" xfId="20671" xr:uid="{00000000-0005-0000-0000-0000AD950000}"/>
    <cellStyle name="Normal 72 2 2 4 4" xfId="12261" xr:uid="{00000000-0005-0000-0000-0000AE950000}"/>
    <cellStyle name="Normal 72 2 2 4 4 2" xfId="42592" xr:uid="{00000000-0005-0000-0000-0000AF950000}"/>
    <cellStyle name="Normal 72 2 2 4 4 3" xfId="27359" xr:uid="{00000000-0005-0000-0000-0000B0950000}"/>
    <cellStyle name="Normal 72 2 2 4 5" xfId="7240" xr:uid="{00000000-0005-0000-0000-0000B1950000}"/>
    <cellStyle name="Normal 72 2 2 4 5 2" xfId="37575" xr:uid="{00000000-0005-0000-0000-0000B2950000}"/>
    <cellStyle name="Normal 72 2 2 4 5 3" xfId="22342" xr:uid="{00000000-0005-0000-0000-0000B3950000}"/>
    <cellStyle name="Normal 72 2 2 4 6" xfId="32563" xr:uid="{00000000-0005-0000-0000-0000B4950000}"/>
    <cellStyle name="Normal 72 2 2 4 7" xfId="17329" xr:uid="{00000000-0005-0000-0000-0000B5950000}"/>
    <cellStyle name="Normal 72 2 2 5" xfId="3022" xr:uid="{00000000-0005-0000-0000-0000B6950000}"/>
    <cellStyle name="Normal 72 2 2 5 2" xfId="13096" xr:uid="{00000000-0005-0000-0000-0000B7950000}"/>
    <cellStyle name="Normal 72 2 2 5 2 2" xfId="43427" xr:uid="{00000000-0005-0000-0000-0000B8950000}"/>
    <cellStyle name="Normal 72 2 2 5 2 3" xfId="28194" xr:uid="{00000000-0005-0000-0000-0000B9950000}"/>
    <cellStyle name="Normal 72 2 2 5 3" xfId="8076" xr:uid="{00000000-0005-0000-0000-0000BA950000}"/>
    <cellStyle name="Normal 72 2 2 5 3 2" xfId="38410" xr:uid="{00000000-0005-0000-0000-0000BB950000}"/>
    <cellStyle name="Normal 72 2 2 5 3 3" xfId="23177" xr:uid="{00000000-0005-0000-0000-0000BC950000}"/>
    <cellStyle name="Normal 72 2 2 5 4" xfId="33397" xr:uid="{00000000-0005-0000-0000-0000BD950000}"/>
    <cellStyle name="Normal 72 2 2 5 5" xfId="18164" xr:uid="{00000000-0005-0000-0000-0000BE950000}"/>
    <cellStyle name="Normal 72 2 2 6" xfId="4715" xr:uid="{00000000-0005-0000-0000-0000BF950000}"/>
    <cellStyle name="Normal 72 2 2 6 2" xfId="14767" xr:uid="{00000000-0005-0000-0000-0000C0950000}"/>
    <cellStyle name="Normal 72 2 2 6 2 2" xfId="45098" xr:uid="{00000000-0005-0000-0000-0000C1950000}"/>
    <cellStyle name="Normal 72 2 2 6 2 3" xfId="29865" xr:uid="{00000000-0005-0000-0000-0000C2950000}"/>
    <cellStyle name="Normal 72 2 2 6 3" xfId="9747" xr:uid="{00000000-0005-0000-0000-0000C3950000}"/>
    <cellStyle name="Normal 72 2 2 6 3 2" xfId="40081" xr:uid="{00000000-0005-0000-0000-0000C4950000}"/>
    <cellStyle name="Normal 72 2 2 6 3 3" xfId="24848" xr:uid="{00000000-0005-0000-0000-0000C5950000}"/>
    <cellStyle name="Normal 72 2 2 6 4" xfId="35068" xr:uid="{00000000-0005-0000-0000-0000C6950000}"/>
    <cellStyle name="Normal 72 2 2 6 5" xfId="19835" xr:uid="{00000000-0005-0000-0000-0000C7950000}"/>
    <cellStyle name="Normal 72 2 2 7" xfId="11425" xr:uid="{00000000-0005-0000-0000-0000C8950000}"/>
    <cellStyle name="Normal 72 2 2 7 2" xfId="41756" xr:uid="{00000000-0005-0000-0000-0000C9950000}"/>
    <cellStyle name="Normal 72 2 2 7 3" xfId="26523" xr:uid="{00000000-0005-0000-0000-0000CA950000}"/>
    <cellStyle name="Normal 72 2 2 8" xfId="6404" xr:uid="{00000000-0005-0000-0000-0000CB950000}"/>
    <cellStyle name="Normal 72 2 2 8 2" xfId="36739" xr:uid="{00000000-0005-0000-0000-0000CC950000}"/>
    <cellStyle name="Normal 72 2 2 8 3" xfId="21506" xr:uid="{00000000-0005-0000-0000-0000CD950000}"/>
    <cellStyle name="Normal 72 2 2 9" xfId="31727" xr:uid="{00000000-0005-0000-0000-0000CE950000}"/>
    <cellStyle name="Normal 72 2 3" xfId="1431" xr:uid="{00000000-0005-0000-0000-0000CF950000}"/>
    <cellStyle name="Normal 72 2 3 2" xfId="1852" xr:uid="{00000000-0005-0000-0000-0000D0950000}"/>
    <cellStyle name="Normal 72 2 3 2 2" xfId="2691" xr:uid="{00000000-0005-0000-0000-0000D1950000}"/>
    <cellStyle name="Normal 72 2 3 2 2 2" xfId="4381" xr:uid="{00000000-0005-0000-0000-0000D2950000}"/>
    <cellStyle name="Normal 72 2 3 2 2 2 2" xfId="14454" xr:uid="{00000000-0005-0000-0000-0000D3950000}"/>
    <cellStyle name="Normal 72 2 3 2 2 2 2 2" xfId="44785" xr:uid="{00000000-0005-0000-0000-0000D4950000}"/>
    <cellStyle name="Normal 72 2 3 2 2 2 2 3" xfId="29552" xr:uid="{00000000-0005-0000-0000-0000D5950000}"/>
    <cellStyle name="Normal 72 2 3 2 2 2 3" xfId="9434" xr:uid="{00000000-0005-0000-0000-0000D6950000}"/>
    <cellStyle name="Normal 72 2 3 2 2 2 3 2" xfId="39768" xr:uid="{00000000-0005-0000-0000-0000D7950000}"/>
    <cellStyle name="Normal 72 2 3 2 2 2 3 3" xfId="24535" xr:uid="{00000000-0005-0000-0000-0000D8950000}"/>
    <cellStyle name="Normal 72 2 3 2 2 2 4" xfId="34755" xr:uid="{00000000-0005-0000-0000-0000D9950000}"/>
    <cellStyle name="Normal 72 2 3 2 2 2 5" xfId="19522" xr:uid="{00000000-0005-0000-0000-0000DA950000}"/>
    <cellStyle name="Normal 72 2 3 2 2 3" xfId="6073" xr:uid="{00000000-0005-0000-0000-0000DB950000}"/>
    <cellStyle name="Normal 72 2 3 2 2 3 2" xfId="16125" xr:uid="{00000000-0005-0000-0000-0000DC950000}"/>
    <cellStyle name="Normal 72 2 3 2 2 3 2 2" xfId="46456" xr:uid="{00000000-0005-0000-0000-0000DD950000}"/>
    <cellStyle name="Normal 72 2 3 2 2 3 2 3" xfId="31223" xr:uid="{00000000-0005-0000-0000-0000DE950000}"/>
    <cellStyle name="Normal 72 2 3 2 2 3 3" xfId="11105" xr:uid="{00000000-0005-0000-0000-0000DF950000}"/>
    <cellStyle name="Normal 72 2 3 2 2 3 3 2" xfId="41439" xr:uid="{00000000-0005-0000-0000-0000E0950000}"/>
    <cellStyle name="Normal 72 2 3 2 2 3 3 3" xfId="26206" xr:uid="{00000000-0005-0000-0000-0000E1950000}"/>
    <cellStyle name="Normal 72 2 3 2 2 3 4" xfId="36426" xr:uid="{00000000-0005-0000-0000-0000E2950000}"/>
    <cellStyle name="Normal 72 2 3 2 2 3 5" xfId="21193" xr:uid="{00000000-0005-0000-0000-0000E3950000}"/>
    <cellStyle name="Normal 72 2 3 2 2 4" xfId="12783" xr:uid="{00000000-0005-0000-0000-0000E4950000}"/>
    <cellStyle name="Normal 72 2 3 2 2 4 2" xfId="43114" xr:uid="{00000000-0005-0000-0000-0000E5950000}"/>
    <cellStyle name="Normal 72 2 3 2 2 4 3" xfId="27881" xr:uid="{00000000-0005-0000-0000-0000E6950000}"/>
    <cellStyle name="Normal 72 2 3 2 2 5" xfId="7762" xr:uid="{00000000-0005-0000-0000-0000E7950000}"/>
    <cellStyle name="Normal 72 2 3 2 2 5 2" xfId="38097" xr:uid="{00000000-0005-0000-0000-0000E8950000}"/>
    <cellStyle name="Normal 72 2 3 2 2 5 3" xfId="22864" xr:uid="{00000000-0005-0000-0000-0000E9950000}"/>
    <cellStyle name="Normal 72 2 3 2 2 6" xfId="33085" xr:uid="{00000000-0005-0000-0000-0000EA950000}"/>
    <cellStyle name="Normal 72 2 3 2 2 7" xfId="17851" xr:uid="{00000000-0005-0000-0000-0000EB950000}"/>
    <cellStyle name="Normal 72 2 3 2 3" xfId="3544" xr:uid="{00000000-0005-0000-0000-0000EC950000}"/>
    <cellStyle name="Normal 72 2 3 2 3 2" xfId="13618" xr:uid="{00000000-0005-0000-0000-0000ED950000}"/>
    <cellStyle name="Normal 72 2 3 2 3 2 2" xfId="43949" xr:uid="{00000000-0005-0000-0000-0000EE950000}"/>
    <cellStyle name="Normal 72 2 3 2 3 2 3" xfId="28716" xr:uid="{00000000-0005-0000-0000-0000EF950000}"/>
    <cellStyle name="Normal 72 2 3 2 3 3" xfId="8598" xr:uid="{00000000-0005-0000-0000-0000F0950000}"/>
    <cellStyle name="Normal 72 2 3 2 3 3 2" xfId="38932" xr:uid="{00000000-0005-0000-0000-0000F1950000}"/>
    <cellStyle name="Normal 72 2 3 2 3 3 3" xfId="23699" xr:uid="{00000000-0005-0000-0000-0000F2950000}"/>
    <cellStyle name="Normal 72 2 3 2 3 4" xfId="33919" xr:uid="{00000000-0005-0000-0000-0000F3950000}"/>
    <cellStyle name="Normal 72 2 3 2 3 5" xfId="18686" xr:uid="{00000000-0005-0000-0000-0000F4950000}"/>
    <cellStyle name="Normal 72 2 3 2 4" xfId="5237" xr:uid="{00000000-0005-0000-0000-0000F5950000}"/>
    <cellStyle name="Normal 72 2 3 2 4 2" xfId="15289" xr:uid="{00000000-0005-0000-0000-0000F6950000}"/>
    <cellStyle name="Normal 72 2 3 2 4 2 2" xfId="45620" xr:uid="{00000000-0005-0000-0000-0000F7950000}"/>
    <cellStyle name="Normal 72 2 3 2 4 2 3" xfId="30387" xr:uid="{00000000-0005-0000-0000-0000F8950000}"/>
    <cellStyle name="Normal 72 2 3 2 4 3" xfId="10269" xr:uid="{00000000-0005-0000-0000-0000F9950000}"/>
    <cellStyle name="Normal 72 2 3 2 4 3 2" xfId="40603" xr:uid="{00000000-0005-0000-0000-0000FA950000}"/>
    <cellStyle name="Normal 72 2 3 2 4 3 3" xfId="25370" xr:uid="{00000000-0005-0000-0000-0000FB950000}"/>
    <cellStyle name="Normal 72 2 3 2 4 4" xfId="35590" xr:uid="{00000000-0005-0000-0000-0000FC950000}"/>
    <cellStyle name="Normal 72 2 3 2 4 5" xfId="20357" xr:uid="{00000000-0005-0000-0000-0000FD950000}"/>
    <cellStyle name="Normal 72 2 3 2 5" xfId="11947" xr:uid="{00000000-0005-0000-0000-0000FE950000}"/>
    <cellStyle name="Normal 72 2 3 2 5 2" xfId="42278" xr:uid="{00000000-0005-0000-0000-0000FF950000}"/>
    <cellStyle name="Normal 72 2 3 2 5 3" xfId="27045" xr:uid="{00000000-0005-0000-0000-000000960000}"/>
    <cellStyle name="Normal 72 2 3 2 6" xfId="6926" xr:uid="{00000000-0005-0000-0000-000001960000}"/>
    <cellStyle name="Normal 72 2 3 2 6 2" xfId="37261" xr:uid="{00000000-0005-0000-0000-000002960000}"/>
    <cellStyle name="Normal 72 2 3 2 6 3" xfId="22028" xr:uid="{00000000-0005-0000-0000-000003960000}"/>
    <cellStyle name="Normal 72 2 3 2 7" xfId="32249" xr:uid="{00000000-0005-0000-0000-000004960000}"/>
    <cellStyle name="Normal 72 2 3 2 8" xfId="17015" xr:uid="{00000000-0005-0000-0000-000005960000}"/>
    <cellStyle name="Normal 72 2 3 3" xfId="2273" xr:uid="{00000000-0005-0000-0000-000006960000}"/>
    <cellStyle name="Normal 72 2 3 3 2" xfId="3963" xr:uid="{00000000-0005-0000-0000-000007960000}"/>
    <cellStyle name="Normal 72 2 3 3 2 2" xfId="14036" xr:uid="{00000000-0005-0000-0000-000008960000}"/>
    <cellStyle name="Normal 72 2 3 3 2 2 2" xfId="44367" xr:uid="{00000000-0005-0000-0000-000009960000}"/>
    <cellStyle name="Normal 72 2 3 3 2 2 3" xfId="29134" xr:uid="{00000000-0005-0000-0000-00000A960000}"/>
    <cellStyle name="Normal 72 2 3 3 2 3" xfId="9016" xr:uid="{00000000-0005-0000-0000-00000B960000}"/>
    <cellStyle name="Normal 72 2 3 3 2 3 2" xfId="39350" xr:uid="{00000000-0005-0000-0000-00000C960000}"/>
    <cellStyle name="Normal 72 2 3 3 2 3 3" xfId="24117" xr:uid="{00000000-0005-0000-0000-00000D960000}"/>
    <cellStyle name="Normal 72 2 3 3 2 4" xfId="34337" xr:uid="{00000000-0005-0000-0000-00000E960000}"/>
    <cellStyle name="Normal 72 2 3 3 2 5" xfId="19104" xr:uid="{00000000-0005-0000-0000-00000F960000}"/>
    <cellStyle name="Normal 72 2 3 3 3" xfId="5655" xr:uid="{00000000-0005-0000-0000-000010960000}"/>
    <cellStyle name="Normal 72 2 3 3 3 2" xfId="15707" xr:uid="{00000000-0005-0000-0000-000011960000}"/>
    <cellStyle name="Normal 72 2 3 3 3 2 2" xfId="46038" xr:uid="{00000000-0005-0000-0000-000012960000}"/>
    <cellStyle name="Normal 72 2 3 3 3 2 3" xfId="30805" xr:uid="{00000000-0005-0000-0000-000013960000}"/>
    <cellStyle name="Normal 72 2 3 3 3 3" xfId="10687" xr:uid="{00000000-0005-0000-0000-000014960000}"/>
    <cellStyle name="Normal 72 2 3 3 3 3 2" xfId="41021" xr:uid="{00000000-0005-0000-0000-000015960000}"/>
    <cellStyle name="Normal 72 2 3 3 3 3 3" xfId="25788" xr:uid="{00000000-0005-0000-0000-000016960000}"/>
    <cellStyle name="Normal 72 2 3 3 3 4" xfId="36008" xr:uid="{00000000-0005-0000-0000-000017960000}"/>
    <cellStyle name="Normal 72 2 3 3 3 5" xfId="20775" xr:uid="{00000000-0005-0000-0000-000018960000}"/>
    <cellStyle name="Normal 72 2 3 3 4" xfId="12365" xr:uid="{00000000-0005-0000-0000-000019960000}"/>
    <cellStyle name="Normal 72 2 3 3 4 2" xfId="42696" xr:uid="{00000000-0005-0000-0000-00001A960000}"/>
    <cellStyle name="Normal 72 2 3 3 4 3" xfId="27463" xr:uid="{00000000-0005-0000-0000-00001B960000}"/>
    <cellStyle name="Normal 72 2 3 3 5" xfId="7344" xr:uid="{00000000-0005-0000-0000-00001C960000}"/>
    <cellStyle name="Normal 72 2 3 3 5 2" xfId="37679" xr:uid="{00000000-0005-0000-0000-00001D960000}"/>
    <cellStyle name="Normal 72 2 3 3 5 3" xfId="22446" xr:uid="{00000000-0005-0000-0000-00001E960000}"/>
    <cellStyle name="Normal 72 2 3 3 6" xfId="32667" xr:uid="{00000000-0005-0000-0000-00001F960000}"/>
    <cellStyle name="Normal 72 2 3 3 7" xfId="17433" xr:uid="{00000000-0005-0000-0000-000020960000}"/>
    <cellStyle name="Normal 72 2 3 4" xfId="3126" xr:uid="{00000000-0005-0000-0000-000021960000}"/>
    <cellStyle name="Normal 72 2 3 4 2" xfId="13200" xr:uid="{00000000-0005-0000-0000-000022960000}"/>
    <cellStyle name="Normal 72 2 3 4 2 2" xfId="43531" xr:uid="{00000000-0005-0000-0000-000023960000}"/>
    <cellStyle name="Normal 72 2 3 4 2 3" xfId="28298" xr:uid="{00000000-0005-0000-0000-000024960000}"/>
    <cellStyle name="Normal 72 2 3 4 3" xfId="8180" xr:uid="{00000000-0005-0000-0000-000025960000}"/>
    <cellStyle name="Normal 72 2 3 4 3 2" xfId="38514" xr:uid="{00000000-0005-0000-0000-000026960000}"/>
    <cellStyle name="Normal 72 2 3 4 3 3" xfId="23281" xr:uid="{00000000-0005-0000-0000-000027960000}"/>
    <cellStyle name="Normal 72 2 3 4 4" xfId="33501" xr:uid="{00000000-0005-0000-0000-000028960000}"/>
    <cellStyle name="Normal 72 2 3 4 5" xfId="18268" xr:uid="{00000000-0005-0000-0000-000029960000}"/>
    <cellStyle name="Normal 72 2 3 5" xfId="4819" xr:uid="{00000000-0005-0000-0000-00002A960000}"/>
    <cellStyle name="Normal 72 2 3 5 2" xfId="14871" xr:uid="{00000000-0005-0000-0000-00002B960000}"/>
    <cellStyle name="Normal 72 2 3 5 2 2" xfId="45202" xr:uid="{00000000-0005-0000-0000-00002C960000}"/>
    <cellStyle name="Normal 72 2 3 5 2 3" xfId="29969" xr:uid="{00000000-0005-0000-0000-00002D960000}"/>
    <cellStyle name="Normal 72 2 3 5 3" xfId="9851" xr:uid="{00000000-0005-0000-0000-00002E960000}"/>
    <cellStyle name="Normal 72 2 3 5 3 2" xfId="40185" xr:uid="{00000000-0005-0000-0000-00002F960000}"/>
    <cellStyle name="Normal 72 2 3 5 3 3" xfId="24952" xr:uid="{00000000-0005-0000-0000-000030960000}"/>
    <cellStyle name="Normal 72 2 3 5 4" xfId="35172" xr:uid="{00000000-0005-0000-0000-000031960000}"/>
    <cellStyle name="Normal 72 2 3 5 5" xfId="19939" xr:uid="{00000000-0005-0000-0000-000032960000}"/>
    <cellStyle name="Normal 72 2 3 6" xfId="11529" xr:uid="{00000000-0005-0000-0000-000033960000}"/>
    <cellStyle name="Normal 72 2 3 6 2" xfId="41860" xr:uid="{00000000-0005-0000-0000-000034960000}"/>
    <cellStyle name="Normal 72 2 3 6 3" xfId="26627" xr:uid="{00000000-0005-0000-0000-000035960000}"/>
    <cellStyle name="Normal 72 2 3 7" xfId="6508" xr:uid="{00000000-0005-0000-0000-000036960000}"/>
    <cellStyle name="Normal 72 2 3 7 2" xfId="36843" xr:uid="{00000000-0005-0000-0000-000037960000}"/>
    <cellStyle name="Normal 72 2 3 7 3" xfId="21610" xr:uid="{00000000-0005-0000-0000-000038960000}"/>
    <cellStyle name="Normal 72 2 3 8" xfId="31831" xr:uid="{00000000-0005-0000-0000-000039960000}"/>
    <cellStyle name="Normal 72 2 3 9" xfId="16597" xr:uid="{00000000-0005-0000-0000-00003A960000}"/>
    <cellStyle name="Normal 72 2 4" xfId="1644" xr:uid="{00000000-0005-0000-0000-00003B960000}"/>
    <cellStyle name="Normal 72 2 4 2" xfId="2483" xr:uid="{00000000-0005-0000-0000-00003C960000}"/>
    <cellStyle name="Normal 72 2 4 2 2" xfId="4173" xr:uid="{00000000-0005-0000-0000-00003D960000}"/>
    <cellStyle name="Normal 72 2 4 2 2 2" xfId="14246" xr:uid="{00000000-0005-0000-0000-00003E960000}"/>
    <cellStyle name="Normal 72 2 4 2 2 2 2" xfId="44577" xr:uid="{00000000-0005-0000-0000-00003F960000}"/>
    <cellStyle name="Normal 72 2 4 2 2 2 3" xfId="29344" xr:uid="{00000000-0005-0000-0000-000040960000}"/>
    <cellStyle name="Normal 72 2 4 2 2 3" xfId="9226" xr:uid="{00000000-0005-0000-0000-000041960000}"/>
    <cellStyle name="Normal 72 2 4 2 2 3 2" xfId="39560" xr:uid="{00000000-0005-0000-0000-000042960000}"/>
    <cellStyle name="Normal 72 2 4 2 2 3 3" xfId="24327" xr:uid="{00000000-0005-0000-0000-000043960000}"/>
    <cellStyle name="Normal 72 2 4 2 2 4" xfId="34547" xr:uid="{00000000-0005-0000-0000-000044960000}"/>
    <cellStyle name="Normal 72 2 4 2 2 5" xfId="19314" xr:uid="{00000000-0005-0000-0000-000045960000}"/>
    <cellStyle name="Normal 72 2 4 2 3" xfId="5865" xr:uid="{00000000-0005-0000-0000-000046960000}"/>
    <cellStyle name="Normal 72 2 4 2 3 2" xfId="15917" xr:uid="{00000000-0005-0000-0000-000047960000}"/>
    <cellStyle name="Normal 72 2 4 2 3 2 2" xfId="46248" xr:uid="{00000000-0005-0000-0000-000048960000}"/>
    <cellStyle name="Normal 72 2 4 2 3 2 3" xfId="31015" xr:uid="{00000000-0005-0000-0000-000049960000}"/>
    <cellStyle name="Normal 72 2 4 2 3 3" xfId="10897" xr:uid="{00000000-0005-0000-0000-00004A960000}"/>
    <cellStyle name="Normal 72 2 4 2 3 3 2" xfId="41231" xr:uid="{00000000-0005-0000-0000-00004B960000}"/>
    <cellStyle name="Normal 72 2 4 2 3 3 3" xfId="25998" xr:uid="{00000000-0005-0000-0000-00004C960000}"/>
    <cellStyle name="Normal 72 2 4 2 3 4" xfId="36218" xr:uid="{00000000-0005-0000-0000-00004D960000}"/>
    <cellStyle name="Normal 72 2 4 2 3 5" xfId="20985" xr:uid="{00000000-0005-0000-0000-00004E960000}"/>
    <cellStyle name="Normal 72 2 4 2 4" xfId="12575" xr:uid="{00000000-0005-0000-0000-00004F960000}"/>
    <cellStyle name="Normal 72 2 4 2 4 2" xfId="42906" xr:uid="{00000000-0005-0000-0000-000050960000}"/>
    <cellStyle name="Normal 72 2 4 2 4 3" xfId="27673" xr:uid="{00000000-0005-0000-0000-000051960000}"/>
    <cellStyle name="Normal 72 2 4 2 5" xfId="7554" xr:uid="{00000000-0005-0000-0000-000052960000}"/>
    <cellStyle name="Normal 72 2 4 2 5 2" xfId="37889" xr:uid="{00000000-0005-0000-0000-000053960000}"/>
    <cellStyle name="Normal 72 2 4 2 5 3" xfId="22656" xr:uid="{00000000-0005-0000-0000-000054960000}"/>
    <cellStyle name="Normal 72 2 4 2 6" xfId="32877" xr:uid="{00000000-0005-0000-0000-000055960000}"/>
    <cellStyle name="Normal 72 2 4 2 7" xfId="17643" xr:uid="{00000000-0005-0000-0000-000056960000}"/>
    <cellStyle name="Normal 72 2 4 3" xfId="3336" xr:uid="{00000000-0005-0000-0000-000057960000}"/>
    <cellStyle name="Normal 72 2 4 3 2" xfId="13410" xr:uid="{00000000-0005-0000-0000-000058960000}"/>
    <cellStyle name="Normal 72 2 4 3 2 2" xfId="43741" xr:uid="{00000000-0005-0000-0000-000059960000}"/>
    <cellStyle name="Normal 72 2 4 3 2 3" xfId="28508" xr:uid="{00000000-0005-0000-0000-00005A960000}"/>
    <cellStyle name="Normal 72 2 4 3 3" xfId="8390" xr:uid="{00000000-0005-0000-0000-00005B960000}"/>
    <cellStyle name="Normal 72 2 4 3 3 2" xfId="38724" xr:uid="{00000000-0005-0000-0000-00005C960000}"/>
    <cellStyle name="Normal 72 2 4 3 3 3" xfId="23491" xr:uid="{00000000-0005-0000-0000-00005D960000}"/>
    <cellStyle name="Normal 72 2 4 3 4" xfId="33711" xr:uid="{00000000-0005-0000-0000-00005E960000}"/>
    <cellStyle name="Normal 72 2 4 3 5" xfId="18478" xr:uid="{00000000-0005-0000-0000-00005F960000}"/>
    <cellStyle name="Normal 72 2 4 4" xfId="5029" xr:uid="{00000000-0005-0000-0000-000060960000}"/>
    <cellStyle name="Normal 72 2 4 4 2" xfId="15081" xr:uid="{00000000-0005-0000-0000-000061960000}"/>
    <cellStyle name="Normal 72 2 4 4 2 2" xfId="45412" xr:uid="{00000000-0005-0000-0000-000062960000}"/>
    <cellStyle name="Normal 72 2 4 4 2 3" xfId="30179" xr:uid="{00000000-0005-0000-0000-000063960000}"/>
    <cellStyle name="Normal 72 2 4 4 3" xfId="10061" xr:uid="{00000000-0005-0000-0000-000064960000}"/>
    <cellStyle name="Normal 72 2 4 4 3 2" xfId="40395" xr:uid="{00000000-0005-0000-0000-000065960000}"/>
    <cellStyle name="Normal 72 2 4 4 3 3" xfId="25162" xr:uid="{00000000-0005-0000-0000-000066960000}"/>
    <cellStyle name="Normal 72 2 4 4 4" xfId="35382" xr:uid="{00000000-0005-0000-0000-000067960000}"/>
    <cellStyle name="Normal 72 2 4 4 5" xfId="20149" xr:uid="{00000000-0005-0000-0000-000068960000}"/>
    <cellStyle name="Normal 72 2 4 5" xfId="11739" xr:uid="{00000000-0005-0000-0000-000069960000}"/>
    <cellStyle name="Normal 72 2 4 5 2" xfId="42070" xr:uid="{00000000-0005-0000-0000-00006A960000}"/>
    <cellStyle name="Normal 72 2 4 5 3" xfId="26837" xr:uid="{00000000-0005-0000-0000-00006B960000}"/>
    <cellStyle name="Normal 72 2 4 6" xfId="6718" xr:uid="{00000000-0005-0000-0000-00006C960000}"/>
    <cellStyle name="Normal 72 2 4 6 2" xfId="37053" xr:uid="{00000000-0005-0000-0000-00006D960000}"/>
    <cellStyle name="Normal 72 2 4 6 3" xfId="21820" xr:uid="{00000000-0005-0000-0000-00006E960000}"/>
    <cellStyle name="Normal 72 2 4 7" xfId="32041" xr:uid="{00000000-0005-0000-0000-00006F960000}"/>
    <cellStyle name="Normal 72 2 4 8" xfId="16807" xr:uid="{00000000-0005-0000-0000-000070960000}"/>
    <cellStyle name="Normal 72 2 5" xfId="2065" xr:uid="{00000000-0005-0000-0000-000071960000}"/>
    <cellStyle name="Normal 72 2 5 2" xfId="3755" xr:uid="{00000000-0005-0000-0000-000072960000}"/>
    <cellStyle name="Normal 72 2 5 2 2" xfId="13828" xr:uid="{00000000-0005-0000-0000-000073960000}"/>
    <cellStyle name="Normal 72 2 5 2 2 2" xfId="44159" xr:uid="{00000000-0005-0000-0000-000074960000}"/>
    <cellStyle name="Normal 72 2 5 2 2 3" xfId="28926" xr:uid="{00000000-0005-0000-0000-000075960000}"/>
    <cellStyle name="Normal 72 2 5 2 3" xfId="8808" xr:uid="{00000000-0005-0000-0000-000076960000}"/>
    <cellStyle name="Normal 72 2 5 2 3 2" xfId="39142" xr:uid="{00000000-0005-0000-0000-000077960000}"/>
    <cellStyle name="Normal 72 2 5 2 3 3" xfId="23909" xr:uid="{00000000-0005-0000-0000-000078960000}"/>
    <cellStyle name="Normal 72 2 5 2 4" xfId="34129" xr:uid="{00000000-0005-0000-0000-000079960000}"/>
    <cellStyle name="Normal 72 2 5 2 5" xfId="18896" xr:uid="{00000000-0005-0000-0000-00007A960000}"/>
    <cellStyle name="Normal 72 2 5 3" xfId="5447" xr:uid="{00000000-0005-0000-0000-00007B960000}"/>
    <cellStyle name="Normal 72 2 5 3 2" xfId="15499" xr:uid="{00000000-0005-0000-0000-00007C960000}"/>
    <cellStyle name="Normal 72 2 5 3 2 2" xfId="45830" xr:uid="{00000000-0005-0000-0000-00007D960000}"/>
    <cellStyle name="Normal 72 2 5 3 2 3" xfId="30597" xr:uid="{00000000-0005-0000-0000-00007E960000}"/>
    <cellStyle name="Normal 72 2 5 3 3" xfId="10479" xr:uid="{00000000-0005-0000-0000-00007F960000}"/>
    <cellStyle name="Normal 72 2 5 3 3 2" xfId="40813" xr:uid="{00000000-0005-0000-0000-000080960000}"/>
    <cellStyle name="Normal 72 2 5 3 3 3" xfId="25580" xr:uid="{00000000-0005-0000-0000-000081960000}"/>
    <cellStyle name="Normal 72 2 5 3 4" xfId="35800" xr:uid="{00000000-0005-0000-0000-000082960000}"/>
    <cellStyle name="Normal 72 2 5 3 5" xfId="20567" xr:uid="{00000000-0005-0000-0000-000083960000}"/>
    <cellStyle name="Normal 72 2 5 4" xfId="12157" xr:uid="{00000000-0005-0000-0000-000084960000}"/>
    <cellStyle name="Normal 72 2 5 4 2" xfId="42488" xr:uid="{00000000-0005-0000-0000-000085960000}"/>
    <cellStyle name="Normal 72 2 5 4 3" xfId="27255" xr:uid="{00000000-0005-0000-0000-000086960000}"/>
    <cellStyle name="Normal 72 2 5 5" xfId="7136" xr:uid="{00000000-0005-0000-0000-000087960000}"/>
    <cellStyle name="Normal 72 2 5 5 2" xfId="37471" xr:uid="{00000000-0005-0000-0000-000088960000}"/>
    <cellStyle name="Normal 72 2 5 5 3" xfId="22238" xr:uid="{00000000-0005-0000-0000-000089960000}"/>
    <cellStyle name="Normal 72 2 5 6" xfId="32459" xr:uid="{00000000-0005-0000-0000-00008A960000}"/>
    <cellStyle name="Normal 72 2 5 7" xfId="17225" xr:uid="{00000000-0005-0000-0000-00008B960000}"/>
    <cellStyle name="Normal 72 2 6" xfId="2918" xr:uid="{00000000-0005-0000-0000-00008C960000}"/>
    <cellStyle name="Normal 72 2 6 2" xfId="12992" xr:uid="{00000000-0005-0000-0000-00008D960000}"/>
    <cellStyle name="Normal 72 2 6 2 2" xfId="43323" xr:uid="{00000000-0005-0000-0000-00008E960000}"/>
    <cellStyle name="Normal 72 2 6 2 3" xfId="28090" xr:uid="{00000000-0005-0000-0000-00008F960000}"/>
    <cellStyle name="Normal 72 2 6 3" xfId="7972" xr:uid="{00000000-0005-0000-0000-000090960000}"/>
    <cellStyle name="Normal 72 2 6 3 2" xfId="38306" xr:uid="{00000000-0005-0000-0000-000091960000}"/>
    <cellStyle name="Normal 72 2 6 3 3" xfId="23073" xr:uid="{00000000-0005-0000-0000-000092960000}"/>
    <cellStyle name="Normal 72 2 6 4" xfId="33293" xr:uid="{00000000-0005-0000-0000-000093960000}"/>
    <cellStyle name="Normal 72 2 6 5" xfId="18060" xr:uid="{00000000-0005-0000-0000-000094960000}"/>
    <cellStyle name="Normal 72 2 7" xfId="4611" xr:uid="{00000000-0005-0000-0000-000095960000}"/>
    <cellStyle name="Normal 72 2 7 2" xfId="14663" xr:uid="{00000000-0005-0000-0000-000096960000}"/>
    <cellStyle name="Normal 72 2 7 2 2" xfId="44994" xr:uid="{00000000-0005-0000-0000-000097960000}"/>
    <cellStyle name="Normal 72 2 7 2 3" xfId="29761" xr:uid="{00000000-0005-0000-0000-000098960000}"/>
    <cellStyle name="Normal 72 2 7 3" xfId="9643" xr:uid="{00000000-0005-0000-0000-000099960000}"/>
    <cellStyle name="Normal 72 2 7 3 2" xfId="39977" xr:uid="{00000000-0005-0000-0000-00009A960000}"/>
    <cellStyle name="Normal 72 2 7 3 3" xfId="24744" xr:uid="{00000000-0005-0000-0000-00009B960000}"/>
    <cellStyle name="Normal 72 2 7 4" xfId="34964" xr:uid="{00000000-0005-0000-0000-00009C960000}"/>
    <cellStyle name="Normal 72 2 7 5" xfId="19731" xr:uid="{00000000-0005-0000-0000-00009D960000}"/>
    <cellStyle name="Normal 72 2 8" xfId="11321" xr:uid="{00000000-0005-0000-0000-00009E960000}"/>
    <cellStyle name="Normal 72 2 8 2" xfId="41652" xr:uid="{00000000-0005-0000-0000-00009F960000}"/>
    <cellStyle name="Normal 72 2 8 3" xfId="26419" xr:uid="{00000000-0005-0000-0000-0000A0960000}"/>
    <cellStyle name="Normal 72 2 9" xfId="6300" xr:uid="{00000000-0005-0000-0000-0000A1960000}"/>
    <cellStyle name="Normal 72 2 9 2" xfId="36635" xr:uid="{00000000-0005-0000-0000-0000A2960000}"/>
    <cellStyle name="Normal 72 2 9 3" xfId="21402" xr:uid="{00000000-0005-0000-0000-0000A3960000}"/>
    <cellStyle name="Normal 72 3" xfId="1264" xr:uid="{00000000-0005-0000-0000-0000A4960000}"/>
    <cellStyle name="Normal 72 3 10" xfId="16441" xr:uid="{00000000-0005-0000-0000-0000A5960000}"/>
    <cellStyle name="Normal 72 3 2" xfId="1483" xr:uid="{00000000-0005-0000-0000-0000A6960000}"/>
    <cellStyle name="Normal 72 3 2 2" xfId="1904" xr:uid="{00000000-0005-0000-0000-0000A7960000}"/>
    <cellStyle name="Normal 72 3 2 2 2" xfId="2743" xr:uid="{00000000-0005-0000-0000-0000A8960000}"/>
    <cellStyle name="Normal 72 3 2 2 2 2" xfId="4433" xr:uid="{00000000-0005-0000-0000-0000A9960000}"/>
    <cellStyle name="Normal 72 3 2 2 2 2 2" xfId="14506" xr:uid="{00000000-0005-0000-0000-0000AA960000}"/>
    <cellStyle name="Normal 72 3 2 2 2 2 2 2" xfId="44837" xr:uid="{00000000-0005-0000-0000-0000AB960000}"/>
    <cellStyle name="Normal 72 3 2 2 2 2 2 3" xfId="29604" xr:uid="{00000000-0005-0000-0000-0000AC960000}"/>
    <cellStyle name="Normal 72 3 2 2 2 2 3" xfId="9486" xr:uid="{00000000-0005-0000-0000-0000AD960000}"/>
    <cellStyle name="Normal 72 3 2 2 2 2 3 2" xfId="39820" xr:uid="{00000000-0005-0000-0000-0000AE960000}"/>
    <cellStyle name="Normal 72 3 2 2 2 2 3 3" xfId="24587" xr:uid="{00000000-0005-0000-0000-0000AF960000}"/>
    <cellStyle name="Normal 72 3 2 2 2 2 4" xfId="34807" xr:uid="{00000000-0005-0000-0000-0000B0960000}"/>
    <cellStyle name="Normal 72 3 2 2 2 2 5" xfId="19574" xr:uid="{00000000-0005-0000-0000-0000B1960000}"/>
    <cellStyle name="Normal 72 3 2 2 2 3" xfId="6125" xr:uid="{00000000-0005-0000-0000-0000B2960000}"/>
    <cellStyle name="Normal 72 3 2 2 2 3 2" xfId="16177" xr:uid="{00000000-0005-0000-0000-0000B3960000}"/>
    <cellStyle name="Normal 72 3 2 2 2 3 2 2" xfId="46508" xr:uid="{00000000-0005-0000-0000-0000B4960000}"/>
    <cellStyle name="Normal 72 3 2 2 2 3 2 3" xfId="31275" xr:uid="{00000000-0005-0000-0000-0000B5960000}"/>
    <cellStyle name="Normal 72 3 2 2 2 3 3" xfId="11157" xr:uid="{00000000-0005-0000-0000-0000B6960000}"/>
    <cellStyle name="Normal 72 3 2 2 2 3 3 2" xfId="41491" xr:uid="{00000000-0005-0000-0000-0000B7960000}"/>
    <cellStyle name="Normal 72 3 2 2 2 3 3 3" xfId="26258" xr:uid="{00000000-0005-0000-0000-0000B8960000}"/>
    <cellStyle name="Normal 72 3 2 2 2 3 4" xfId="36478" xr:uid="{00000000-0005-0000-0000-0000B9960000}"/>
    <cellStyle name="Normal 72 3 2 2 2 3 5" xfId="21245" xr:uid="{00000000-0005-0000-0000-0000BA960000}"/>
    <cellStyle name="Normal 72 3 2 2 2 4" xfId="12835" xr:uid="{00000000-0005-0000-0000-0000BB960000}"/>
    <cellStyle name="Normal 72 3 2 2 2 4 2" xfId="43166" xr:uid="{00000000-0005-0000-0000-0000BC960000}"/>
    <cellStyle name="Normal 72 3 2 2 2 4 3" xfId="27933" xr:uid="{00000000-0005-0000-0000-0000BD960000}"/>
    <cellStyle name="Normal 72 3 2 2 2 5" xfId="7814" xr:uid="{00000000-0005-0000-0000-0000BE960000}"/>
    <cellStyle name="Normal 72 3 2 2 2 5 2" xfId="38149" xr:uid="{00000000-0005-0000-0000-0000BF960000}"/>
    <cellStyle name="Normal 72 3 2 2 2 5 3" xfId="22916" xr:uid="{00000000-0005-0000-0000-0000C0960000}"/>
    <cellStyle name="Normal 72 3 2 2 2 6" xfId="33137" xr:uid="{00000000-0005-0000-0000-0000C1960000}"/>
    <cellStyle name="Normal 72 3 2 2 2 7" xfId="17903" xr:uid="{00000000-0005-0000-0000-0000C2960000}"/>
    <cellStyle name="Normal 72 3 2 2 3" xfId="3596" xr:uid="{00000000-0005-0000-0000-0000C3960000}"/>
    <cellStyle name="Normal 72 3 2 2 3 2" xfId="13670" xr:uid="{00000000-0005-0000-0000-0000C4960000}"/>
    <cellStyle name="Normal 72 3 2 2 3 2 2" xfId="44001" xr:uid="{00000000-0005-0000-0000-0000C5960000}"/>
    <cellStyle name="Normal 72 3 2 2 3 2 3" xfId="28768" xr:uid="{00000000-0005-0000-0000-0000C6960000}"/>
    <cellStyle name="Normal 72 3 2 2 3 3" xfId="8650" xr:uid="{00000000-0005-0000-0000-0000C7960000}"/>
    <cellStyle name="Normal 72 3 2 2 3 3 2" xfId="38984" xr:uid="{00000000-0005-0000-0000-0000C8960000}"/>
    <cellStyle name="Normal 72 3 2 2 3 3 3" xfId="23751" xr:uid="{00000000-0005-0000-0000-0000C9960000}"/>
    <cellStyle name="Normal 72 3 2 2 3 4" xfId="33971" xr:uid="{00000000-0005-0000-0000-0000CA960000}"/>
    <cellStyle name="Normal 72 3 2 2 3 5" xfId="18738" xr:uid="{00000000-0005-0000-0000-0000CB960000}"/>
    <cellStyle name="Normal 72 3 2 2 4" xfId="5289" xr:uid="{00000000-0005-0000-0000-0000CC960000}"/>
    <cellStyle name="Normal 72 3 2 2 4 2" xfId="15341" xr:uid="{00000000-0005-0000-0000-0000CD960000}"/>
    <cellStyle name="Normal 72 3 2 2 4 2 2" xfId="45672" xr:uid="{00000000-0005-0000-0000-0000CE960000}"/>
    <cellStyle name="Normal 72 3 2 2 4 2 3" xfId="30439" xr:uid="{00000000-0005-0000-0000-0000CF960000}"/>
    <cellStyle name="Normal 72 3 2 2 4 3" xfId="10321" xr:uid="{00000000-0005-0000-0000-0000D0960000}"/>
    <cellStyle name="Normal 72 3 2 2 4 3 2" xfId="40655" xr:uid="{00000000-0005-0000-0000-0000D1960000}"/>
    <cellStyle name="Normal 72 3 2 2 4 3 3" xfId="25422" xr:uid="{00000000-0005-0000-0000-0000D2960000}"/>
    <cellStyle name="Normal 72 3 2 2 4 4" xfId="35642" xr:uid="{00000000-0005-0000-0000-0000D3960000}"/>
    <cellStyle name="Normal 72 3 2 2 4 5" xfId="20409" xr:uid="{00000000-0005-0000-0000-0000D4960000}"/>
    <cellStyle name="Normal 72 3 2 2 5" xfId="11999" xr:uid="{00000000-0005-0000-0000-0000D5960000}"/>
    <cellStyle name="Normal 72 3 2 2 5 2" xfId="42330" xr:uid="{00000000-0005-0000-0000-0000D6960000}"/>
    <cellStyle name="Normal 72 3 2 2 5 3" xfId="27097" xr:uid="{00000000-0005-0000-0000-0000D7960000}"/>
    <cellStyle name="Normal 72 3 2 2 6" xfId="6978" xr:uid="{00000000-0005-0000-0000-0000D8960000}"/>
    <cellStyle name="Normal 72 3 2 2 6 2" xfId="37313" xr:uid="{00000000-0005-0000-0000-0000D9960000}"/>
    <cellStyle name="Normal 72 3 2 2 6 3" xfId="22080" xr:uid="{00000000-0005-0000-0000-0000DA960000}"/>
    <cellStyle name="Normal 72 3 2 2 7" xfId="32301" xr:uid="{00000000-0005-0000-0000-0000DB960000}"/>
    <cellStyle name="Normal 72 3 2 2 8" xfId="17067" xr:uid="{00000000-0005-0000-0000-0000DC960000}"/>
    <cellStyle name="Normal 72 3 2 3" xfId="2325" xr:uid="{00000000-0005-0000-0000-0000DD960000}"/>
    <cellStyle name="Normal 72 3 2 3 2" xfId="4015" xr:uid="{00000000-0005-0000-0000-0000DE960000}"/>
    <cellStyle name="Normal 72 3 2 3 2 2" xfId="14088" xr:uid="{00000000-0005-0000-0000-0000DF960000}"/>
    <cellStyle name="Normal 72 3 2 3 2 2 2" xfId="44419" xr:uid="{00000000-0005-0000-0000-0000E0960000}"/>
    <cellStyle name="Normal 72 3 2 3 2 2 3" xfId="29186" xr:uid="{00000000-0005-0000-0000-0000E1960000}"/>
    <cellStyle name="Normal 72 3 2 3 2 3" xfId="9068" xr:uid="{00000000-0005-0000-0000-0000E2960000}"/>
    <cellStyle name="Normal 72 3 2 3 2 3 2" xfId="39402" xr:uid="{00000000-0005-0000-0000-0000E3960000}"/>
    <cellStyle name="Normal 72 3 2 3 2 3 3" xfId="24169" xr:uid="{00000000-0005-0000-0000-0000E4960000}"/>
    <cellStyle name="Normal 72 3 2 3 2 4" xfId="34389" xr:uid="{00000000-0005-0000-0000-0000E5960000}"/>
    <cellStyle name="Normal 72 3 2 3 2 5" xfId="19156" xr:uid="{00000000-0005-0000-0000-0000E6960000}"/>
    <cellStyle name="Normal 72 3 2 3 3" xfId="5707" xr:uid="{00000000-0005-0000-0000-0000E7960000}"/>
    <cellStyle name="Normal 72 3 2 3 3 2" xfId="15759" xr:uid="{00000000-0005-0000-0000-0000E8960000}"/>
    <cellStyle name="Normal 72 3 2 3 3 2 2" xfId="46090" xr:uid="{00000000-0005-0000-0000-0000E9960000}"/>
    <cellStyle name="Normal 72 3 2 3 3 2 3" xfId="30857" xr:uid="{00000000-0005-0000-0000-0000EA960000}"/>
    <cellStyle name="Normal 72 3 2 3 3 3" xfId="10739" xr:uid="{00000000-0005-0000-0000-0000EB960000}"/>
    <cellStyle name="Normal 72 3 2 3 3 3 2" xfId="41073" xr:uid="{00000000-0005-0000-0000-0000EC960000}"/>
    <cellStyle name="Normal 72 3 2 3 3 3 3" xfId="25840" xr:uid="{00000000-0005-0000-0000-0000ED960000}"/>
    <cellStyle name="Normal 72 3 2 3 3 4" xfId="36060" xr:uid="{00000000-0005-0000-0000-0000EE960000}"/>
    <cellStyle name="Normal 72 3 2 3 3 5" xfId="20827" xr:uid="{00000000-0005-0000-0000-0000EF960000}"/>
    <cellStyle name="Normal 72 3 2 3 4" xfId="12417" xr:uid="{00000000-0005-0000-0000-0000F0960000}"/>
    <cellStyle name="Normal 72 3 2 3 4 2" xfId="42748" xr:uid="{00000000-0005-0000-0000-0000F1960000}"/>
    <cellStyle name="Normal 72 3 2 3 4 3" xfId="27515" xr:uid="{00000000-0005-0000-0000-0000F2960000}"/>
    <cellStyle name="Normal 72 3 2 3 5" xfId="7396" xr:uid="{00000000-0005-0000-0000-0000F3960000}"/>
    <cellStyle name="Normal 72 3 2 3 5 2" xfId="37731" xr:uid="{00000000-0005-0000-0000-0000F4960000}"/>
    <cellStyle name="Normal 72 3 2 3 5 3" xfId="22498" xr:uid="{00000000-0005-0000-0000-0000F5960000}"/>
    <cellStyle name="Normal 72 3 2 3 6" xfId="32719" xr:uid="{00000000-0005-0000-0000-0000F6960000}"/>
    <cellStyle name="Normal 72 3 2 3 7" xfId="17485" xr:uid="{00000000-0005-0000-0000-0000F7960000}"/>
    <cellStyle name="Normal 72 3 2 4" xfId="3178" xr:uid="{00000000-0005-0000-0000-0000F8960000}"/>
    <cellStyle name="Normal 72 3 2 4 2" xfId="13252" xr:uid="{00000000-0005-0000-0000-0000F9960000}"/>
    <cellStyle name="Normal 72 3 2 4 2 2" xfId="43583" xr:uid="{00000000-0005-0000-0000-0000FA960000}"/>
    <cellStyle name="Normal 72 3 2 4 2 3" xfId="28350" xr:uid="{00000000-0005-0000-0000-0000FB960000}"/>
    <cellStyle name="Normal 72 3 2 4 3" xfId="8232" xr:uid="{00000000-0005-0000-0000-0000FC960000}"/>
    <cellStyle name="Normal 72 3 2 4 3 2" xfId="38566" xr:uid="{00000000-0005-0000-0000-0000FD960000}"/>
    <cellStyle name="Normal 72 3 2 4 3 3" xfId="23333" xr:uid="{00000000-0005-0000-0000-0000FE960000}"/>
    <cellStyle name="Normal 72 3 2 4 4" xfId="33553" xr:uid="{00000000-0005-0000-0000-0000FF960000}"/>
    <cellStyle name="Normal 72 3 2 4 5" xfId="18320" xr:uid="{00000000-0005-0000-0000-000000970000}"/>
    <cellStyle name="Normal 72 3 2 5" xfId="4871" xr:uid="{00000000-0005-0000-0000-000001970000}"/>
    <cellStyle name="Normal 72 3 2 5 2" xfId="14923" xr:uid="{00000000-0005-0000-0000-000002970000}"/>
    <cellStyle name="Normal 72 3 2 5 2 2" xfId="45254" xr:uid="{00000000-0005-0000-0000-000003970000}"/>
    <cellStyle name="Normal 72 3 2 5 2 3" xfId="30021" xr:uid="{00000000-0005-0000-0000-000004970000}"/>
    <cellStyle name="Normal 72 3 2 5 3" xfId="9903" xr:uid="{00000000-0005-0000-0000-000005970000}"/>
    <cellStyle name="Normal 72 3 2 5 3 2" xfId="40237" xr:uid="{00000000-0005-0000-0000-000006970000}"/>
    <cellStyle name="Normal 72 3 2 5 3 3" xfId="25004" xr:uid="{00000000-0005-0000-0000-000007970000}"/>
    <cellStyle name="Normal 72 3 2 5 4" xfId="35224" xr:uid="{00000000-0005-0000-0000-000008970000}"/>
    <cellStyle name="Normal 72 3 2 5 5" xfId="19991" xr:uid="{00000000-0005-0000-0000-000009970000}"/>
    <cellStyle name="Normal 72 3 2 6" xfId="11581" xr:uid="{00000000-0005-0000-0000-00000A970000}"/>
    <cellStyle name="Normal 72 3 2 6 2" xfId="41912" xr:uid="{00000000-0005-0000-0000-00000B970000}"/>
    <cellStyle name="Normal 72 3 2 6 3" xfId="26679" xr:uid="{00000000-0005-0000-0000-00000C970000}"/>
    <cellStyle name="Normal 72 3 2 7" xfId="6560" xr:uid="{00000000-0005-0000-0000-00000D970000}"/>
    <cellStyle name="Normal 72 3 2 7 2" xfId="36895" xr:uid="{00000000-0005-0000-0000-00000E970000}"/>
    <cellStyle name="Normal 72 3 2 7 3" xfId="21662" xr:uid="{00000000-0005-0000-0000-00000F970000}"/>
    <cellStyle name="Normal 72 3 2 8" xfId="31883" xr:uid="{00000000-0005-0000-0000-000010970000}"/>
    <cellStyle name="Normal 72 3 2 9" xfId="16649" xr:uid="{00000000-0005-0000-0000-000011970000}"/>
    <cellStyle name="Normal 72 3 3" xfId="1696" xr:uid="{00000000-0005-0000-0000-000012970000}"/>
    <cellStyle name="Normal 72 3 3 2" xfId="2535" xr:uid="{00000000-0005-0000-0000-000013970000}"/>
    <cellStyle name="Normal 72 3 3 2 2" xfId="4225" xr:uid="{00000000-0005-0000-0000-000014970000}"/>
    <cellStyle name="Normal 72 3 3 2 2 2" xfId="14298" xr:uid="{00000000-0005-0000-0000-000015970000}"/>
    <cellStyle name="Normal 72 3 3 2 2 2 2" xfId="44629" xr:uid="{00000000-0005-0000-0000-000016970000}"/>
    <cellStyle name="Normal 72 3 3 2 2 2 3" xfId="29396" xr:uid="{00000000-0005-0000-0000-000017970000}"/>
    <cellStyle name="Normal 72 3 3 2 2 3" xfId="9278" xr:uid="{00000000-0005-0000-0000-000018970000}"/>
    <cellStyle name="Normal 72 3 3 2 2 3 2" xfId="39612" xr:uid="{00000000-0005-0000-0000-000019970000}"/>
    <cellStyle name="Normal 72 3 3 2 2 3 3" xfId="24379" xr:uid="{00000000-0005-0000-0000-00001A970000}"/>
    <cellStyle name="Normal 72 3 3 2 2 4" xfId="34599" xr:uid="{00000000-0005-0000-0000-00001B970000}"/>
    <cellStyle name="Normal 72 3 3 2 2 5" xfId="19366" xr:uid="{00000000-0005-0000-0000-00001C970000}"/>
    <cellStyle name="Normal 72 3 3 2 3" xfId="5917" xr:uid="{00000000-0005-0000-0000-00001D970000}"/>
    <cellStyle name="Normal 72 3 3 2 3 2" xfId="15969" xr:uid="{00000000-0005-0000-0000-00001E970000}"/>
    <cellStyle name="Normal 72 3 3 2 3 2 2" xfId="46300" xr:uid="{00000000-0005-0000-0000-00001F970000}"/>
    <cellStyle name="Normal 72 3 3 2 3 2 3" xfId="31067" xr:uid="{00000000-0005-0000-0000-000020970000}"/>
    <cellStyle name="Normal 72 3 3 2 3 3" xfId="10949" xr:uid="{00000000-0005-0000-0000-000021970000}"/>
    <cellStyle name="Normal 72 3 3 2 3 3 2" xfId="41283" xr:uid="{00000000-0005-0000-0000-000022970000}"/>
    <cellStyle name="Normal 72 3 3 2 3 3 3" xfId="26050" xr:uid="{00000000-0005-0000-0000-000023970000}"/>
    <cellStyle name="Normal 72 3 3 2 3 4" xfId="36270" xr:uid="{00000000-0005-0000-0000-000024970000}"/>
    <cellStyle name="Normal 72 3 3 2 3 5" xfId="21037" xr:uid="{00000000-0005-0000-0000-000025970000}"/>
    <cellStyle name="Normal 72 3 3 2 4" xfId="12627" xr:uid="{00000000-0005-0000-0000-000026970000}"/>
    <cellStyle name="Normal 72 3 3 2 4 2" xfId="42958" xr:uid="{00000000-0005-0000-0000-000027970000}"/>
    <cellStyle name="Normal 72 3 3 2 4 3" xfId="27725" xr:uid="{00000000-0005-0000-0000-000028970000}"/>
    <cellStyle name="Normal 72 3 3 2 5" xfId="7606" xr:uid="{00000000-0005-0000-0000-000029970000}"/>
    <cellStyle name="Normal 72 3 3 2 5 2" xfId="37941" xr:uid="{00000000-0005-0000-0000-00002A970000}"/>
    <cellStyle name="Normal 72 3 3 2 5 3" xfId="22708" xr:uid="{00000000-0005-0000-0000-00002B970000}"/>
    <cellStyle name="Normal 72 3 3 2 6" xfId="32929" xr:uid="{00000000-0005-0000-0000-00002C970000}"/>
    <cellStyle name="Normal 72 3 3 2 7" xfId="17695" xr:uid="{00000000-0005-0000-0000-00002D970000}"/>
    <cellStyle name="Normal 72 3 3 3" xfId="3388" xr:uid="{00000000-0005-0000-0000-00002E970000}"/>
    <cellStyle name="Normal 72 3 3 3 2" xfId="13462" xr:uid="{00000000-0005-0000-0000-00002F970000}"/>
    <cellStyle name="Normal 72 3 3 3 2 2" xfId="43793" xr:uid="{00000000-0005-0000-0000-000030970000}"/>
    <cellStyle name="Normal 72 3 3 3 2 3" xfId="28560" xr:uid="{00000000-0005-0000-0000-000031970000}"/>
    <cellStyle name="Normal 72 3 3 3 3" xfId="8442" xr:uid="{00000000-0005-0000-0000-000032970000}"/>
    <cellStyle name="Normal 72 3 3 3 3 2" xfId="38776" xr:uid="{00000000-0005-0000-0000-000033970000}"/>
    <cellStyle name="Normal 72 3 3 3 3 3" xfId="23543" xr:uid="{00000000-0005-0000-0000-000034970000}"/>
    <cellStyle name="Normal 72 3 3 3 4" xfId="33763" xr:uid="{00000000-0005-0000-0000-000035970000}"/>
    <cellStyle name="Normal 72 3 3 3 5" xfId="18530" xr:uid="{00000000-0005-0000-0000-000036970000}"/>
    <cellStyle name="Normal 72 3 3 4" xfId="5081" xr:uid="{00000000-0005-0000-0000-000037970000}"/>
    <cellStyle name="Normal 72 3 3 4 2" xfId="15133" xr:uid="{00000000-0005-0000-0000-000038970000}"/>
    <cellStyle name="Normal 72 3 3 4 2 2" xfId="45464" xr:uid="{00000000-0005-0000-0000-000039970000}"/>
    <cellStyle name="Normal 72 3 3 4 2 3" xfId="30231" xr:uid="{00000000-0005-0000-0000-00003A970000}"/>
    <cellStyle name="Normal 72 3 3 4 3" xfId="10113" xr:uid="{00000000-0005-0000-0000-00003B970000}"/>
    <cellStyle name="Normal 72 3 3 4 3 2" xfId="40447" xr:uid="{00000000-0005-0000-0000-00003C970000}"/>
    <cellStyle name="Normal 72 3 3 4 3 3" xfId="25214" xr:uid="{00000000-0005-0000-0000-00003D970000}"/>
    <cellStyle name="Normal 72 3 3 4 4" xfId="35434" xr:uid="{00000000-0005-0000-0000-00003E970000}"/>
    <cellStyle name="Normal 72 3 3 4 5" xfId="20201" xr:uid="{00000000-0005-0000-0000-00003F970000}"/>
    <cellStyle name="Normal 72 3 3 5" xfId="11791" xr:uid="{00000000-0005-0000-0000-000040970000}"/>
    <cellStyle name="Normal 72 3 3 5 2" xfId="42122" xr:uid="{00000000-0005-0000-0000-000041970000}"/>
    <cellStyle name="Normal 72 3 3 5 3" xfId="26889" xr:uid="{00000000-0005-0000-0000-000042970000}"/>
    <cellStyle name="Normal 72 3 3 6" xfId="6770" xr:uid="{00000000-0005-0000-0000-000043970000}"/>
    <cellStyle name="Normal 72 3 3 6 2" xfId="37105" xr:uid="{00000000-0005-0000-0000-000044970000}"/>
    <cellStyle name="Normal 72 3 3 6 3" xfId="21872" xr:uid="{00000000-0005-0000-0000-000045970000}"/>
    <cellStyle name="Normal 72 3 3 7" xfId="32093" xr:uid="{00000000-0005-0000-0000-000046970000}"/>
    <cellStyle name="Normal 72 3 3 8" xfId="16859" xr:uid="{00000000-0005-0000-0000-000047970000}"/>
    <cellStyle name="Normal 72 3 4" xfId="2117" xr:uid="{00000000-0005-0000-0000-000048970000}"/>
    <cellStyle name="Normal 72 3 4 2" xfId="3807" xr:uid="{00000000-0005-0000-0000-000049970000}"/>
    <cellStyle name="Normal 72 3 4 2 2" xfId="13880" xr:uid="{00000000-0005-0000-0000-00004A970000}"/>
    <cellStyle name="Normal 72 3 4 2 2 2" xfId="44211" xr:uid="{00000000-0005-0000-0000-00004B970000}"/>
    <cellStyle name="Normal 72 3 4 2 2 3" xfId="28978" xr:uid="{00000000-0005-0000-0000-00004C970000}"/>
    <cellStyle name="Normal 72 3 4 2 3" xfId="8860" xr:uid="{00000000-0005-0000-0000-00004D970000}"/>
    <cellStyle name="Normal 72 3 4 2 3 2" xfId="39194" xr:uid="{00000000-0005-0000-0000-00004E970000}"/>
    <cellStyle name="Normal 72 3 4 2 3 3" xfId="23961" xr:uid="{00000000-0005-0000-0000-00004F970000}"/>
    <cellStyle name="Normal 72 3 4 2 4" xfId="34181" xr:uid="{00000000-0005-0000-0000-000050970000}"/>
    <cellStyle name="Normal 72 3 4 2 5" xfId="18948" xr:uid="{00000000-0005-0000-0000-000051970000}"/>
    <cellStyle name="Normal 72 3 4 3" xfId="5499" xr:uid="{00000000-0005-0000-0000-000052970000}"/>
    <cellStyle name="Normal 72 3 4 3 2" xfId="15551" xr:uid="{00000000-0005-0000-0000-000053970000}"/>
    <cellStyle name="Normal 72 3 4 3 2 2" xfId="45882" xr:uid="{00000000-0005-0000-0000-000054970000}"/>
    <cellStyle name="Normal 72 3 4 3 2 3" xfId="30649" xr:uid="{00000000-0005-0000-0000-000055970000}"/>
    <cellStyle name="Normal 72 3 4 3 3" xfId="10531" xr:uid="{00000000-0005-0000-0000-000056970000}"/>
    <cellStyle name="Normal 72 3 4 3 3 2" xfId="40865" xr:uid="{00000000-0005-0000-0000-000057970000}"/>
    <cellStyle name="Normal 72 3 4 3 3 3" xfId="25632" xr:uid="{00000000-0005-0000-0000-000058970000}"/>
    <cellStyle name="Normal 72 3 4 3 4" xfId="35852" xr:uid="{00000000-0005-0000-0000-000059970000}"/>
    <cellStyle name="Normal 72 3 4 3 5" xfId="20619" xr:uid="{00000000-0005-0000-0000-00005A970000}"/>
    <cellStyle name="Normal 72 3 4 4" xfId="12209" xr:uid="{00000000-0005-0000-0000-00005B970000}"/>
    <cellStyle name="Normal 72 3 4 4 2" xfId="42540" xr:uid="{00000000-0005-0000-0000-00005C970000}"/>
    <cellStyle name="Normal 72 3 4 4 3" xfId="27307" xr:uid="{00000000-0005-0000-0000-00005D970000}"/>
    <cellStyle name="Normal 72 3 4 5" xfId="7188" xr:uid="{00000000-0005-0000-0000-00005E970000}"/>
    <cellStyle name="Normal 72 3 4 5 2" xfId="37523" xr:uid="{00000000-0005-0000-0000-00005F970000}"/>
    <cellStyle name="Normal 72 3 4 5 3" xfId="22290" xr:uid="{00000000-0005-0000-0000-000060970000}"/>
    <cellStyle name="Normal 72 3 4 6" xfId="32511" xr:uid="{00000000-0005-0000-0000-000061970000}"/>
    <cellStyle name="Normal 72 3 4 7" xfId="17277" xr:uid="{00000000-0005-0000-0000-000062970000}"/>
    <cellStyle name="Normal 72 3 5" xfId="2970" xr:uid="{00000000-0005-0000-0000-000063970000}"/>
    <cellStyle name="Normal 72 3 5 2" xfId="13044" xr:uid="{00000000-0005-0000-0000-000064970000}"/>
    <cellStyle name="Normal 72 3 5 2 2" xfId="43375" xr:uid="{00000000-0005-0000-0000-000065970000}"/>
    <cellStyle name="Normal 72 3 5 2 3" xfId="28142" xr:uid="{00000000-0005-0000-0000-000066970000}"/>
    <cellStyle name="Normal 72 3 5 3" xfId="8024" xr:uid="{00000000-0005-0000-0000-000067970000}"/>
    <cellStyle name="Normal 72 3 5 3 2" xfId="38358" xr:uid="{00000000-0005-0000-0000-000068970000}"/>
    <cellStyle name="Normal 72 3 5 3 3" xfId="23125" xr:uid="{00000000-0005-0000-0000-000069970000}"/>
    <cellStyle name="Normal 72 3 5 4" xfId="33345" xr:uid="{00000000-0005-0000-0000-00006A970000}"/>
    <cellStyle name="Normal 72 3 5 5" xfId="18112" xr:uid="{00000000-0005-0000-0000-00006B970000}"/>
    <cellStyle name="Normal 72 3 6" xfId="4663" xr:uid="{00000000-0005-0000-0000-00006C970000}"/>
    <cellStyle name="Normal 72 3 6 2" xfId="14715" xr:uid="{00000000-0005-0000-0000-00006D970000}"/>
    <cellStyle name="Normal 72 3 6 2 2" xfId="45046" xr:uid="{00000000-0005-0000-0000-00006E970000}"/>
    <cellStyle name="Normal 72 3 6 2 3" xfId="29813" xr:uid="{00000000-0005-0000-0000-00006F970000}"/>
    <cellStyle name="Normal 72 3 6 3" xfId="9695" xr:uid="{00000000-0005-0000-0000-000070970000}"/>
    <cellStyle name="Normal 72 3 6 3 2" xfId="40029" xr:uid="{00000000-0005-0000-0000-000071970000}"/>
    <cellStyle name="Normal 72 3 6 3 3" xfId="24796" xr:uid="{00000000-0005-0000-0000-000072970000}"/>
    <cellStyle name="Normal 72 3 6 4" xfId="35016" xr:uid="{00000000-0005-0000-0000-000073970000}"/>
    <cellStyle name="Normal 72 3 6 5" xfId="19783" xr:uid="{00000000-0005-0000-0000-000074970000}"/>
    <cellStyle name="Normal 72 3 7" xfId="11373" xr:uid="{00000000-0005-0000-0000-000075970000}"/>
    <cellStyle name="Normal 72 3 7 2" xfId="41704" xr:uid="{00000000-0005-0000-0000-000076970000}"/>
    <cellStyle name="Normal 72 3 7 3" xfId="26471" xr:uid="{00000000-0005-0000-0000-000077970000}"/>
    <cellStyle name="Normal 72 3 8" xfId="6352" xr:uid="{00000000-0005-0000-0000-000078970000}"/>
    <cellStyle name="Normal 72 3 8 2" xfId="36687" xr:uid="{00000000-0005-0000-0000-000079970000}"/>
    <cellStyle name="Normal 72 3 8 3" xfId="21454" xr:uid="{00000000-0005-0000-0000-00007A970000}"/>
    <cellStyle name="Normal 72 3 9" xfId="31676" xr:uid="{00000000-0005-0000-0000-00007B970000}"/>
    <cellStyle name="Normal 72 4" xfId="1377" xr:uid="{00000000-0005-0000-0000-00007C970000}"/>
    <cellStyle name="Normal 72 4 2" xfId="1800" xr:uid="{00000000-0005-0000-0000-00007D970000}"/>
    <cellStyle name="Normal 72 4 2 2" xfId="2639" xr:uid="{00000000-0005-0000-0000-00007E970000}"/>
    <cellStyle name="Normal 72 4 2 2 2" xfId="4329" xr:uid="{00000000-0005-0000-0000-00007F970000}"/>
    <cellStyle name="Normal 72 4 2 2 2 2" xfId="14402" xr:uid="{00000000-0005-0000-0000-000080970000}"/>
    <cellStyle name="Normal 72 4 2 2 2 2 2" xfId="44733" xr:uid="{00000000-0005-0000-0000-000081970000}"/>
    <cellStyle name="Normal 72 4 2 2 2 2 3" xfId="29500" xr:uid="{00000000-0005-0000-0000-000082970000}"/>
    <cellStyle name="Normal 72 4 2 2 2 3" xfId="9382" xr:uid="{00000000-0005-0000-0000-000083970000}"/>
    <cellStyle name="Normal 72 4 2 2 2 3 2" xfId="39716" xr:uid="{00000000-0005-0000-0000-000084970000}"/>
    <cellStyle name="Normal 72 4 2 2 2 3 3" xfId="24483" xr:uid="{00000000-0005-0000-0000-000085970000}"/>
    <cellStyle name="Normal 72 4 2 2 2 4" xfId="34703" xr:uid="{00000000-0005-0000-0000-000086970000}"/>
    <cellStyle name="Normal 72 4 2 2 2 5" xfId="19470" xr:uid="{00000000-0005-0000-0000-000087970000}"/>
    <cellStyle name="Normal 72 4 2 2 3" xfId="6021" xr:uid="{00000000-0005-0000-0000-000088970000}"/>
    <cellStyle name="Normal 72 4 2 2 3 2" xfId="16073" xr:uid="{00000000-0005-0000-0000-000089970000}"/>
    <cellStyle name="Normal 72 4 2 2 3 2 2" xfId="46404" xr:uid="{00000000-0005-0000-0000-00008A970000}"/>
    <cellStyle name="Normal 72 4 2 2 3 2 3" xfId="31171" xr:uid="{00000000-0005-0000-0000-00008B970000}"/>
    <cellStyle name="Normal 72 4 2 2 3 3" xfId="11053" xr:uid="{00000000-0005-0000-0000-00008C970000}"/>
    <cellStyle name="Normal 72 4 2 2 3 3 2" xfId="41387" xr:uid="{00000000-0005-0000-0000-00008D970000}"/>
    <cellStyle name="Normal 72 4 2 2 3 3 3" xfId="26154" xr:uid="{00000000-0005-0000-0000-00008E970000}"/>
    <cellStyle name="Normal 72 4 2 2 3 4" xfId="36374" xr:uid="{00000000-0005-0000-0000-00008F970000}"/>
    <cellStyle name="Normal 72 4 2 2 3 5" xfId="21141" xr:uid="{00000000-0005-0000-0000-000090970000}"/>
    <cellStyle name="Normal 72 4 2 2 4" xfId="12731" xr:uid="{00000000-0005-0000-0000-000091970000}"/>
    <cellStyle name="Normal 72 4 2 2 4 2" xfId="43062" xr:uid="{00000000-0005-0000-0000-000092970000}"/>
    <cellStyle name="Normal 72 4 2 2 4 3" xfId="27829" xr:uid="{00000000-0005-0000-0000-000093970000}"/>
    <cellStyle name="Normal 72 4 2 2 5" xfId="7710" xr:uid="{00000000-0005-0000-0000-000094970000}"/>
    <cellStyle name="Normal 72 4 2 2 5 2" xfId="38045" xr:uid="{00000000-0005-0000-0000-000095970000}"/>
    <cellStyle name="Normal 72 4 2 2 5 3" xfId="22812" xr:uid="{00000000-0005-0000-0000-000096970000}"/>
    <cellStyle name="Normal 72 4 2 2 6" xfId="33033" xr:uid="{00000000-0005-0000-0000-000097970000}"/>
    <cellStyle name="Normal 72 4 2 2 7" xfId="17799" xr:uid="{00000000-0005-0000-0000-000098970000}"/>
    <cellStyle name="Normal 72 4 2 3" xfId="3492" xr:uid="{00000000-0005-0000-0000-000099970000}"/>
    <cellStyle name="Normal 72 4 2 3 2" xfId="13566" xr:uid="{00000000-0005-0000-0000-00009A970000}"/>
    <cellStyle name="Normal 72 4 2 3 2 2" xfId="43897" xr:uid="{00000000-0005-0000-0000-00009B970000}"/>
    <cellStyle name="Normal 72 4 2 3 2 3" xfId="28664" xr:uid="{00000000-0005-0000-0000-00009C970000}"/>
    <cellStyle name="Normal 72 4 2 3 3" xfId="8546" xr:uid="{00000000-0005-0000-0000-00009D970000}"/>
    <cellStyle name="Normal 72 4 2 3 3 2" xfId="38880" xr:uid="{00000000-0005-0000-0000-00009E970000}"/>
    <cellStyle name="Normal 72 4 2 3 3 3" xfId="23647" xr:uid="{00000000-0005-0000-0000-00009F970000}"/>
    <cellStyle name="Normal 72 4 2 3 4" xfId="33867" xr:uid="{00000000-0005-0000-0000-0000A0970000}"/>
    <cellStyle name="Normal 72 4 2 3 5" xfId="18634" xr:uid="{00000000-0005-0000-0000-0000A1970000}"/>
    <cellStyle name="Normal 72 4 2 4" xfId="5185" xr:uid="{00000000-0005-0000-0000-0000A2970000}"/>
    <cellStyle name="Normal 72 4 2 4 2" xfId="15237" xr:uid="{00000000-0005-0000-0000-0000A3970000}"/>
    <cellStyle name="Normal 72 4 2 4 2 2" xfId="45568" xr:uid="{00000000-0005-0000-0000-0000A4970000}"/>
    <cellStyle name="Normal 72 4 2 4 2 3" xfId="30335" xr:uid="{00000000-0005-0000-0000-0000A5970000}"/>
    <cellStyle name="Normal 72 4 2 4 3" xfId="10217" xr:uid="{00000000-0005-0000-0000-0000A6970000}"/>
    <cellStyle name="Normal 72 4 2 4 3 2" xfId="40551" xr:uid="{00000000-0005-0000-0000-0000A7970000}"/>
    <cellStyle name="Normal 72 4 2 4 3 3" xfId="25318" xr:uid="{00000000-0005-0000-0000-0000A8970000}"/>
    <cellStyle name="Normal 72 4 2 4 4" xfId="35538" xr:uid="{00000000-0005-0000-0000-0000A9970000}"/>
    <cellStyle name="Normal 72 4 2 4 5" xfId="20305" xr:uid="{00000000-0005-0000-0000-0000AA970000}"/>
    <cellStyle name="Normal 72 4 2 5" xfId="11895" xr:uid="{00000000-0005-0000-0000-0000AB970000}"/>
    <cellStyle name="Normal 72 4 2 5 2" xfId="42226" xr:uid="{00000000-0005-0000-0000-0000AC970000}"/>
    <cellStyle name="Normal 72 4 2 5 3" xfId="26993" xr:uid="{00000000-0005-0000-0000-0000AD970000}"/>
    <cellStyle name="Normal 72 4 2 6" xfId="6874" xr:uid="{00000000-0005-0000-0000-0000AE970000}"/>
    <cellStyle name="Normal 72 4 2 6 2" xfId="37209" xr:uid="{00000000-0005-0000-0000-0000AF970000}"/>
    <cellStyle name="Normal 72 4 2 6 3" xfId="21976" xr:uid="{00000000-0005-0000-0000-0000B0970000}"/>
    <cellStyle name="Normal 72 4 2 7" xfId="32197" xr:uid="{00000000-0005-0000-0000-0000B1970000}"/>
    <cellStyle name="Normal 72 4 2 8" xfId="16963" xr:uid="{00000000-0005-0000-0000-0000B2970000}"/>
    <cellStyle name="Normal 72 4 3" xfId="2221" xr:uid="{00000000-0005-0000-0000-0000B3970000}"/>
    <cellStyle name="Normal 72 4 3 2" xfId="3911" xr:uid="{00000000-0005-0000-0000-0000B4970000}"/>
    <cellStyle name="Normal 72 4 3 2 2" xfId="13984" xr:uid="{00000000-0005-0000-0000-0000B5970000}"/>
    <cellStyle name="Normal 72 4 3 2 2 2" xfId="44315" xr:uid="{00000000-0005-0000-0000-0000B6970000}"/>
    <cellStyle name="Normal 72 4 3 2 2 3" xfId="29082" xr:uid="{00000000-0005-0000-0000-0000B7970000}"/>
    <cellStyle name="Normal 72 4 3 2 3" xfId="8964" xr:uid="{00000000-0005-0000-0000-0000B8970000}"/>
    <cellStyle name="Normal 72 4 3 2 3 2" xfId="39298" xr:uid="{00000000-0005-0000-0000-0000B9970000}"/>
    <cellStyle name="Normal 72 4 3 2 3 3" xfId="24065" xr:uid="{00000000-0005-0000-0000-0000BA970000}"/>
    <cellStyle name="Normal 72 4 3 2 4" xfId="34285" xr:uid="{00000000-0005-0000-0000-0000BB970000}"/>
    <cellStyle name="Normal 72 4 3 2 5" xfId="19052" xr:uid="{00000000-0005-0000-0000-0000BC970000}"/>
    <cellStyle name="Normal 72 4 3 3" xfId="5603" xr:uid="{00000000-0005-0000-0000-0000BD970000}"/>
    <cellStyle name="Normal 72 4 3 3 2" xfId="15655" xr:uid="{00000000-0005-0000-0000-0000BE970000}"/>
    <cellStyle name="Normal 72 4 3 3 2 2" xfId="45986" xr:uid="{00000000-0005-0000-0000-0000BF970000}"/>
    <cellStyle name="Normal 72 4 3 3 2 3" xfId="30753" xr:uid="{00000000-0005-0000-0000-0000C0970000}"/>
    <cellStyle name="Normal 72 4 3 3 3" xfId="10635" xr:uid="{00000000-0005-0000-0000-0000C1970000}"/>
    <cellStyle name="Normal 72 4 3 3 3 2" xfId="40969" xr:uid="{00000000-0005-0000-0000-0000C2970000}"/>
    <cellStyle name="Normal 72 4 3 3 3 3" xfId="25736" xr:uid="{00000000-0005-0000-0000-0000C3970000}"/>
    <cellStyle name="Normal 72 4 3 3 4" xfId="35956" xr:uid="{00000000-0005-0000-0000-0000C4970000}"/>
    <cellStyle name="Normal 72 4 3 3 5" xfId="20723" xr:uid="{00000000-0005-0000-0000-0000C5970000}"/>
    <cellStyle name="Normal 72 4 3 4" xfId="12313" xr:uid="{00000000-0005-0000-0000-0000C6970000}"/>
    <cellStyle name="Normal 72 4 3 4 2" xfId="42644" xr:uid="{00000000-0005-0000-0000-0000C7970000}"/>
    <cellStyle name="Normal 72 4 3 4 3" xfId="27411" xr:uid="{00000000-0005-0000-0000-0000C8970000}"/>
    <cellStyle name="Normal 72 4 3 5" xfId="7292" xr:uid="{00000000-0005-0000-0000-0000C9970000}"/>
    <cellStyle name="Normal 72 4 3 5 2" xfId="37627" xr:uid="{00000000-0005-0000-0000-0000CA970000}"/>
    <cellStyle name="Normal 72 4 3 5 3" xfId="22394" xr:uid="{00000000-0005-0000-0000-0000CB970000}"/>
    <cellStyle name="Normal 72 4 3 6" xfId="32615" xr:uid="{00000000-0005-0000-0000-0000CC970000}"/>
    <cellStyle name="Normal 72 4 3 7" xfId="17381" xr:uid="{00000000-0005-0000-0000-0000CD970000}"/>
    <cellStyle name="Normal 72 4 4" xfId="3074" xr:uid="{00000000-0005-0000-0000-0000CE970000}"/>
    <cellStyle name="Normal 72 4 4 2" xfId="13148" xr:uid="{00000000-0005-0000-0000-0000CF970000}"/>
    <cellStyle name="Normal 72 4 4 2 2" xfId="43479" xr:uid="{00000000-0005-0000-0000-0000D0970000}"/>
    <cellStyle name="Normal 72 4 4 2 3" xfId="28246" xr:uid="{00000000-0005-0000-0000-0000D1970000}"/>
    <cellStyle name="Normal 72 4 4 3" xfId="8128" xr:uid="{00000000-0005-0000-0000-0000D2970000}"/>
    <cellStyle name="Normal 72 4 4 3 2" xfId="38462" xr:uid="{00000000-0005-0000-0000-0000D3970000}"/>
    <cellStyle name="Normal 72 4 4 3 3" xfId="23229" xr:uid="{00000000-0005-0000-0000-0000D4970000}"/>
    <cellStyle name="Normal 72 4 4 4" xfId="33449" xr:uid="{00000000-0005-0000-0000-0000D5970000}"/>
    <cellStyle name="Normal 72 4 4 5" xfId="18216" xr:uid="{00000000-0005-0000-0000-0000D6970000}"/>
    <cellStyle name="Normal 72 4 5" xfId="4767" xr:uid="{00000000-0005-0000-0000-0000D7970000}"/>
    <cellStyle name="Normal 72 4 5 2" xfId="14819" xr:uid="{00000000-0005-0000-0000-0000D8970000}"/>
    <cellStyle name="Normal 72 4 5 2 2" xfId="45150" xr:uid="{00000000-0005-0000-0000-0000D9970000}"/>
    <cellStyle name="Normal 72 4 5 2 3" xfId="29917" xr:uid="{00000000-0005-0000-0000-0000DA970000}"/>
    <cellStyle name="Normal 72 4 5 3" xfId="9799" xr:uid="{00000000-0005-0000-0000-0000DB970000}"/>
    <cellStyle name="Normal 72 4 5 3 2" xfId="40133" xr:uid="{00000000-0005-0000-0000-0000DC970000}"/>
    <cellStyle name="Normal 72 4 5 3 3" xfId="24900" xr:uid="{00000000-0005-0000-0000-0000DD970000}"/>
    <cellStyle name="Normal 72 4 5 4" xfId="35120" xr:uid="{00000000-0005-0000-0000-0000DE970000}"/>
    <cellStyle name="Normal 72 4 5 5" xfId="19887" xr:uid="{00000000-0005-0000-0000-0000DF970000}"/>
    <cellStyle name="Normal 72 4 6" xfId="11477" xr:uid="{00000000-0005-0000-0000-0000E0970000}"/>
    <cellStyle name="Normal 72 4 6 2" xfId="41808" xr:uid="{00000000-0005-0000-0000-0000E1970000}"/>
    <cellStyle name="Normal 72 4 6 3" xfId="26575" xr:uid="{00000000-0005-0000-0000-0000E2970000}"/>
    <cellStyle name="Normal 72 4 7" xfId="6456" xr:uid="{00000000-0005-0000-0000-0000E3970000}"/>
    <cellStyle name="Normal 72 4 7 2" xfId="36791" xr:uid="{00000000-0005-0000-0000-0000E4970000}"/>
    <cellStyle name="Normal 72 4 7 3" xfId="21558" xr:uid="{00000000-0005-0000-0000-0000E5970000}"/>
    <cellStyle name="Normal 72 4 8" xfId="31779" xr:uid="{00000000-0005-0000-0000-0000E6970000}"/>
    <cellStyle name="Normal 72 4 9" xfId="16545" xr:uid="{00000000-0005-0000-0000-0000E7970000}"/>
    <cellStyle name="Normal 72 5" xfId="1590" xr:uid="{00000000-0005-0000-0000-0000E8970000}"/>
    <cellStyle name="Normal 72 5 2" xfId="2431" xr:uid="{00000000-0005-0000-0000-0000E9970000}"/>
    <cellStyle name="Normal 72 5 2 2" xfId="4121" xr:uid="{00000000-0005-0000-0000-0000EA970000}"/>
    <cellStyle name="Normal 72 5 2 2 2" xfId="14194" xr:uid="{00000000-0005-0000-0000-0000EB970000}"/>
    <cellStyle name="Normal 72 5 2 2 2 2" xfId="44525" xr:uid="{00000000-0005-0000-0000-0000EC970000}"/>
    <cellStyle name="Normal 72 5 2 2 2 3" xfId="29292" xr:uid="{00000000-0005-0000-0000-0000ED970000}"/>
    <cellStyle name="Normal 72 5 2 2 3" xfId="9174" xr:uid="{00000000-0005-0000-0000-0000EE970000}"/>
    <cellStyle name="Normal 72 5 2 2 3 2" xfId="39508" xr:uid="{00000000-0005-0000-0000-0000EF970000}"/>
    <cellStyle name="Normal 72 5 2 2 3 3" xfId="24275" xr:uid="{00000000-0005-0000-0000-0000F0970000}"/>
    <cellStyle name="Normal 72 5 2 2 4" xfId="34495" xr:uid="{00000000-0005-0000-0000-0000F1970000}"/>
    <cellStyle name="Normal 72 5 2 2 5" xfId="19262" xr:uid="{00000000-0005-0000-0000-0000F2970000}"/>
    <cellStyle name="Normal 72 5 2 3" xfId="5813" xr:uid="{00000000-0005-0000-0000-0000F3970000}"/>
    <cellStyle name="Normal 72 5 2 3 2" xfId="15865" xr:uid="{00000000-0005-0000-0000-0000F4970000}"/>
    <cellStyle name="Normal 72 5 2 3 2 2" xfId="46196" xr:uid="{00000000-0005-0000-0000-0000F5970000}"/>
    <cellStyle name="Normal 72 5 2 3 2 3" xfId="30963" xr:uid="{00000000-0005-0000-0000-0000F6970000}"/>
    <cellStyle name="Normal 72 5 2 3 3" xfId="10845" xr:uid="{00000000-0005-0000-0000-0000F7970000}"/>
    <cellStyle name="Normal 72 5 2 3 3 2" xfId="41179" xr:uid="{00000000-0005-0000-0000-0000F8970000}"/>
    <cellStyle name="Normal 72 5 2 3 3 3" xfId="25946" xr:uid="{00000000-0005-0000-0000-0000F9970000}"/>
    <cellStyle name="Normal 72 5 2 3 4" xfId="36166" xr:uid="{00000000-0005-0000-0000-0000FA970000}"/>
    <cellStyle name="Normal 72 5 2 3 5" xfId="20933" xr:uid="{00000000-0005-0000-0000-0000FB970000}"/>
    <cellStyle name="Normal 72 5 2 4" xfId="12523" xr:uid="{00000000-0005-0000-0000-0000FC970000}"/>
    <cellStyle name="Normal 72 5 2 4 2" xfId="42854" xr:uid="{00000000-0005-0000-0000-0000FD970000}"/>
    <cellStyle name="Normal 72 5 2 4 3" xfId="27621" xr:uid="{00000000-0005-0000-0000-0000FE970000}"/>
    <cellStyle name="Normal 72 5 2 5" xfId="7502" xr:uid="{00000000-0005-0000-0000-0000FF970000}"/>
    <cellStyle name="Normal 72 5 2 5 2" xfId="37837" xr:uid="{00000000-0005-0000-0000-000000980000}"/>
    <cellStyle name="Normal 72 5 2 5 3" xfId="22604" xr:uid="{00000000-0005-0000-0000-000001980000}"/>
    <cellStyle name="Normal 72 5 2 6" xfId="32825" xr:uid="{00000000-0005-0000-0000-000002980000}"/>
    <cellStyle name="Normal 72 5 2 7" xfId="17591" xr:uid="{00000000-0005-0000-0000-000003980000}"/>
    <cellStyle name="Normal 72 5 3" xfId="3284" xr:uid="{00000000-0005-0000-0000-000004980000}"/>
    <cellStyle name="Normal 72 5 3 2" xfId="13358" xr:uid="{00000000-0005-0000-0000-000005980000}"/>
    <cellStyle name="Normal 72 5 3 2 2" xfId="43689" xr:uid="{00000000-0005-0000-0000-000006980000}"/>
    <cellStyle name="Normal 72 5 3 2 3" xfId="28456" xr:uid="{00000000-0005-0000-0000-000007980000}"/>
    <cellStyle name="Normal 72 5 3 3" xfId="8338" xr:uid="{00000000-0005-0000-0000-000008980000}"/>
    <cellStyle name="Normal 72 5 3 3 2" xfId="38672" xr:uid="{00000000-0005-0000-0000-000009980000}"/>
    <cellStyle name="Normal 72 5 3 3 3" xfId="23439" xr:uid="{00000000-0005-0000-0000-00000A980000}"/>
    <cellStyle name="Normal 72 5 3 4" xfId="33659" xr:uid="{00000000-0005-0000-0000-00000B980000}"/>
    <cellStyle name="Normal 72 5 3 5" xfId="18426" xr:uid="{00000000-0005-0000-0000-00000C980000}"/>
    <cellStyle name="Normal 72 5 4" xfId="4977" xr:uid="{00000000-0005-0000-0000-00000D980000}"/>
    <cellStyle name="Normal 72 5 4 2" xfId="15029" xr:uid="{00000000-0005-0000-0000-00000E980000}"/>
    <cellStyle name="Normal 72 5 4 2 2" xfId="45360" xr:uid="{00000000-0005-0000-0000-00000F980000}"/>
    <cellStyle name="Normal 72 5 4 2 3" xfId="30127" xr:uid="{00000000-0005-0000-0000-000010980000}"/>
    <cellStyle name="Normal 72 5 4 3" xfId="10009" xr:uid="{00000000-0005-0000-0000-000011980000}"/>
    <cellStyle name="Normal 72 5 4 3 2" xfId="40343" xr:uid="{00000000-0005-0000-0000-000012980000}"/>
    <cellStyle name="Normal 72 5 4 3 3" xfId="25110" xr:uid="{00000000-0005-0000-0000-000013980000}"/>
    <cellStyle name="Normal 72 5 4 4" xfId="35330" xr:uid="{00000000-0005-0000-0000-000014980000}"/>
    <cellStyle name="Normal 72 5 4 5" xfId="20097" xr:uid="{00000000-0005-0000-0000-000015980000}"/>
    <cellStyle name="Normal 72 5 5" xfId="11687" xr:uid="{00000000-0005-0000-0000-000016980000}"/>
    <cellStyle name="Normal 72 5 5 2" xfId="42018" xr:uid="{00000000-0005-0000-0000-000017980000}"/>
    <cellStyle name="Normal 72 5 5 3" xfId="26785" xr:uid="{00000000-0005-0000-0000-000018980000}"/>
    <cellStyle name="Normal 72 5 6" xfId="6666" xr:uid="{00000000-0005-0000-0000-000019980000}"/>
    <cellStyle name="Normal 72 5 6 2" xfId="37001" xr:uid="{00000000-0005-0000-0000-00001A980000}"/>
    <cellStyle name="Normal 72 5 6 3" xfId="21768" xr:uid="{00000000-0005-0000-0000-00001B980000}"/>
    <cellStyle name="Normal 72 5 7" xfId="31989" xr:uid="{00000000-0005-0000-0000-00001C980000}"/>
    <cellStyle name="Normal 72 5 8" xfId="16755" xr:uid="{00000000-0005-0000-0000-00001D980000}"/>
    <cellStyle name="Normal 72 6" xfId="2011" xr:uid="{00000000-0005-0000-0000-00001E980000}"/>
    <cellStyle name="Normal 72 6 2" xfId="3703" xr:uid="{00000000-0005-0000-0000-00001F980000}"/>
    <cellStyle name="Normal 72 6 2 2" xfId="13776" xr:uid="{00000000-0005-0000-0000-000020980000}"/>
    <cellStyle name="Normal 72 6 2 2 2" xfId="44107" xr:uid="{00000000-0005-0000-0000-000021980000}"/>
    <cellStyle name="Normal 72 6 2 2 3" xfId="28874" xr:uid="{00000000-0005-0000-0000-000022980000}"/>
    <cellStyle name="Normal 72 6 2 3" xfId="8756" xr:uid="{00000000-0005-0000-0000-000023980000}"/>
    <cellStyle name="Normal 72 6 2 3 2" xfId="39090" xr:uid="{00000000-0005-0000-0000-000024980000}"/>
    <cellStyle name="Normal 72 6 2 3 3" xfId="23857" xr:uid="{00000000-0005-0000-0000-000025980000}"/>
    <cellStyle name="Normal 72 6 2 4" xfId="34077" xr:uid="{00000000-0005-0000-0000-000026980000}"/>
    <cellStyle name="Normal 72 6 2 5" xfId="18844" xr:uid="{00000000-0005-0000-0000-000027980000}"/>
    <cellStyle name="Normal 72 6 3" xfId="5395" xr:uid="{00000000-0005-0000-0000-000028980000}"/>
    <cellStyle name="Normal 72 6 3 2" xfId="15447" xr:uid="{00000000-0005-0000-0000-000029980000}"/>
    <cellStyle name="Normal 72 6 3 2 2" xfId="45778" xr:uid="{00000000-0005-0000-0000-00002A980000}"/>
    <cellStyle name="Normal 72 6 3 2 3" xfId="30545" xr:uid="{00000000-0005-0000-0000-00002B980000}"/>
    <cellStyle name="Normal 72 6 3 3" xfId="10427" xr:uid="{00000000-0005-0000-0000-00002C980000}"/>
    <cellStyle name="Normal 72 6 3 3 2" xfId="40761" xr:uid="{00000000-0005-0000-0000-00002D980000}"/>
    <cellStyle name="Normal 72 6 3 3 3" xfId="25528" xr:uid="{00000000-0005-0000-0000-00002E980000}"/>
    <cellStyle name="Normal 72 6 3 4" xfId="35748" xr:uid="{00000000-0005-0000-0000-00002F980000}"/>
    <cellStyle name="Normal 72 6 3 5" xfId="20515" xr:uid="{00000000-0005-0000-0000-000030980000}"/>
    <cellStyle name="Normal 72 6 4" xfId="12105" xr:uid="{00000000-0005-0000-0000-000031980000}"/>
    <cellStyle name="Normal 72 6 4 2" xfId="42436" xr:uid="{00000000-0005-0000-0000-000032980000}"/>
    <cellStyle name="Normal 72 6 4 3" xfId="27203" xr:uid="{00000000-0005-0000-0000-000033980000}"/>
    <cellStyle name="Normal 72 6 5" xfId="7084" xr:uid="{00000000-0005-0000-0000-000034980000}"/>
    <cellStyle name="Normal 72 6 5 2" xfId="37419" xr:uid="{00000000-0005-0000-0000-000035980000}"/>
    <cellStyle name="Normal 72 6 5 3" xfId="22186" xr:uid="{00000000-0005-0000-0000-000036980000}"/>
    <cellStyle name="Normal 72 6 6" xfId="32407" xr:uid="{00000000-0005-0000-0000-000037980000}"/>
    <cellStyle name="Normal 72 6 7" xfId="17173" xr:uid="{00000000-0005-0000-0000-000038980000}"/>
    <cellStyle name="Normal 72 7" xfId="2863" xr:uid="{00000000-0005-0000-0000-000039980000}"/>
    <cellStyle name="Normal 72 7 2" xfId="12940" xr:uid="{00000000-0005-0000-0000-00003A980000}"/>
    <cellStyle name="Normal 72 7 2 2" xfId="43271" xr:uid="{00000000-0005-0000-0000-00003B980000}"/>
    <cellStyle name="Normal 72 7 2 3" xfId="28038" xr:uid="{00000000-0005-0000-0000-00003C980000}"/>
    <cellStyle name="Normal 72 7 3" xfId="7920" xr:uid="{00000000-0005-0000-0000-00003D980000}"/>
    <cellStyle name="Normal 72 7 3 2" xfId="38254" xr:uid="{00000000-0005-0000-0000-00003E980000}"/>
    <cellStyle name="Normal 72 7 3 3" xfId="23021" xr:uid="{00000000-0005-0000-0000-00003F980000}"/>
    <cellStyle name="Normal 72 7 4" xfId="33241" xr:uid="{00000000-0005-0000-0000-000040980000}"/>
    <cellStyle name="Normal 72 7 5" xfId="18008" xr:uid="{00000000-0005-0000-0000-000041980000}"/>
    <cellStyle name="Normal 72 8" xfId="4557" xr:uid="{00000000-0005-0000-0000-000042980000}"/>
    <cellStyle name="Normal 72 8 2" xfId="14611" xr:uid="{00000000-0005-0000-0000-000043980000}"/>
    <cellStyle name="Normal 72 8 2 2" xfId="44942" xr:uid="{00000000-0005-0000-0000-000044980000}"/>
    <cellStyle name="Normal 72 8 2 3" xfId="29709" xr:uid="{00000000-0005-0000-0000-000045980000}"/>
    <cellStyle name="Normal 72 8 3" xfId="9591" xr:uid="{00000000-0005-0000-0000-000046980000}"/>
    <cellStyle name="Normal 72 8 3 2" xfId="39925" xr:uid="{00000000-0005-0000-0000-000047980000}"/>
    <cellStyle name="Normal 72 8 3 3" xfId="24692" xr:uid="{00000000-0005-0000-0000-000048980000}"/>
    <cellStyle name="Normal 72 8 4" xfId="34912" xr:uid="{00000000-0005-0000-0000-000049980000}"/>
    <cellStyle name="Normal 72 8 5" xfId="19679" xr:uid="{00000000-0005-0000-0000-00004A980000}"/>
    <cellStyle name="Normal 72 9" xfId="11267" xr:uid="{00000000-0005-0000-0000-00004B980000}"/>
    <cellStyle name="Normal 72 9 2" xfId="41600" xr:uid="{00000000-0005-0000-0000-00004C980000}"/>
    <cellStyle name="Normal 72 9 3" xfId="26367" xr:uid="{00000000-0005-0000-0000-00004D980000}"/>
    <cellStyle name="Normal 73" xfId="913" xr:uid="{00000000-0005-0000-0000-00004E980000}"/>
    <cellStyle name="Normal 73 10" xfId="6247" xr:uid="{00000000-0005-0000-0000-00004F980000}"/>
    <cellStyle name="Normal 73 10 2" xfId="36584" xr:uid="{00000000-0005-0000-0000-000050980000}"/>
    <cellStyle name="Normal 73 10 3" xfId="21351" xr:uid="{00000000-0005-0000-0000-000051980000}"/>
    <cellStyle name="Normal 73 11" xfId="31575" xr:uid="{00000000-0005-0000-0000-000052980000}"/>
    <cellStyle name="Normal 73 12" xfId="16336" xr:uid="{00000000-0005-0000-0000-000053980000}"/>
    <cellStyle name="Normal 73 2" xfId="1211" xr:uid="{00000000-0005-0000-0000-000054980000}"/>
    <cellStyle name="Normal 73 2 10" xfId="31626" xr:uid="{00000000-0005-0000-0000-000055980000}"/>
    <cellStyle name="Normal 73 2 11" xfId="16390" xr:uid="{00000000-0005-0000-0000-000056980000}"/>
    <cellStyle name="Normal 73 2 2" xfId="1319" xr:uid="{00000000-0005-0000-0000-000057980000}"/>
    <cellStyle name="Normal 73 2 2 10" xfId="16494" xr:uid="{00000000-0005-0000-0000-000058980000}"/>
    <cellStyle name="Normal 73 2 2 2" xfId="1536" xr:uid="{00000000-0005-0000-0000-000059980000}"/>
    <cellStyle name="Normal 73 2 2 2 2" xfId="1957" xr:uid="{00000000-0005-0000-0000-00005A980000}"/>
    <cellStyle name="Normal 73 2 2 2 2 2" xfId="2796" xr:uid="{00000000-0005-0000-0000-00005B980000}"/>
    <cellStyle name="Normal 73 2 2 2 2 2 2" xfId="4486" xr:uid="{00000000-0005-0000-0000-00005C980000}"/>
    <cellStyle name="Normal 73 2 2 2 2 2 2 2" xfId="14559" xr:uid="{00000000-0005-0000-0000-00005D980000}"/>
    <cellStyle name="Normal 73 2 2 2 2 2 2 2 2" xfId="44890" xr:uid="{00000000-0005-0000-0000-00005E980000}"/>
    <cellStyle name="Normal 73 2 2 2 2 2 2 2 3" xfId="29657" xr:uid="{00000000-0005-0000-0000-00005F980000}"/>
    <cellStyle name="Normal 73 2 2 2 2 2 2 3" xfId="9539" xr:uid="{00000000-0005-0000-0000-000060980000}"/>
    <cellStyle name="Normal 73 2 2 2 2 2 2 3 2" xfId="39873" xr:uid="{00000000-0005-0000-0000-000061980000}"/>
    <cellStyle name="Normal 73 2 2 2 2 2 2 3 3" xfId="24640" xr:uid="{00000000-0005-0000-0000-000062980000}"/>
    <cellStyle name="Normal 73 2 2 2 2 2 2 4" xfId="34860" xr:uid="{00000000-0005-0000-0000-000063980000}"/>
    <cellStyle name="Normal 73 2 2 2 2 2 2 5" xfId="19627" xr:uid="{00000000-0005-0000-0000-000064980000}"/>
    <cellStyle name="Normal 73 2 2 2 2 2 3" xfId="6178" xr:uid="{00000000-0005-0000-0000-000065980000}"/>
    <cellStyle name="Normal 73 2 2 2 2 2 3 2" xfId="16230" xr:uid="{00000000-0005-0000-0000-000066980000}"/>
    <cellStyle name="Normal 73 2 2 2 2 2 3 2 2" xfId="46561" xr:uid="{00000000-0005-0000-0000-000067980000}"/>
    <cellStyle name="Normal 73 2 2 2 2 2 3 2 3" xfId="31328" xr:uid="{00000000-0005-0000-0000-000068980000}"/>
    <cellStyle name="Normal 73 2 2 2 2 2 3 3" xfId="11210" xr:uid="{00000000-0005-0000-0000-000069980000}"/>
    <cellStyle name="Normal 73 2 2 2 2 2 3 3 2" xfId="41544" xr:uid="{00000000-0005-0000-0000-00006A980000}"/>
    <cellStyle name="Normal 73 2 2 2 2 2 3 3 3" xfId="26311" xr:uid="{00000000-0005-0000-0000-00006B980000}"/>
    <cellStyle name="Normal 73 2 2 2 2 2 3 4" xfId="36531" xr:uid="{00000000-0005-0000-0000-00006C980000}"/>
    <cellStyle name="Normal 73 2 2 2 2 2 3 5" xfId="21298" xr:uid="{00000000-0005-0000-0000-00006D980000}"/>
    <cellStyle name="Normal 73 2 2 2 2 2 4" xfId="12888" xr:uid="{00000000-0005-0000-0000-00006E980000}"/>
    <cellStyle name="Normal 73 2 2 2 2 2 4 2" xfId="43219" xr:uid="{00000000-0005-0000-0000-00006F980000}"/>
    <cellStyle name="Normal 73 2 2 2 2 2 4 3" xfId="27986" xr:uid="{00000000-0005-0000-0000-000070980000}"/>
    <cellStyle name="Normal 73 2 2 2 2 2 5" xfId="7867" xr:uid="{00000000-0005-0000-0000-000071980000}"/>
    <cellStyle name="Normal 73 2 2 2 2 2 5 2" xfId="38202" xr:uid="{00000000-0005-0000-0000-000072980000}"/>
    <cellStyle name="Normal 73 2 2 2 2 2 5 3" xfId="22969" xr:uid="{00000000-0005-0000-0000-000073980000}"/>
    <cellStyle name="Normal 73 2 2 2 2 2 6" xfId="33190" xr:uid="{00000000-0005-0000-0000-000074980000}"/>
    <cellStyle name="Normal 73 2 2 2 2 2 7" xfId="17956" xr:uid="{00000000-0005-0000-0000-000075980000}"/>
    <cellStyle name="Normal 73 2 2 2 2 3" xfId="3649" xr:uid="{00000000-0005-0000-0000-000076980000}"/>
    <cellStyle name="Normal 73 2 2 2 2 3 2" xfId="13723" xr:uid="{00000000-0005-0000-0000-000077980000}"/>
    <cellStyle name="Normal 73 2 2 2 2 3 2 2" xfId="44054" xr:uid="{00000000-0005-0000-0000-000078980000}"/>
    <cellStyle name="Normal 73 2 2 2 2 3 2 3" xfId="28821" xr:uid="{00000000-0005-0000-0000-000079980000}"/>
    <cellStyle name="Normal 73 2 2 2 2 3 3" xfId="8703" xr:uid="{00000000-0005-0000-0000-00007A980000}"/>
    <cellStyle name="Normal 73 2 2 2 2 3 3 2" xfId="39037" xr:uid="{00000000-0005-0000-0000-00007B980000}"/>
    <cellStyle name="Normal 73 2 2 2 2 3 3 3" xfId="23804" xr:uid="{00000000-0005-0000-0000-00007C980000}"/>
    <cellStyle name="Normal 73 2 2 2 2 3 4" xfId="34024" xr:uid="{00000000-0005-0000-0000-00007D980000}"/>
    <cellStyle name="Normal 73 2 2 2 2 3 5" xfId="18791" xr:uid="{00000000-0005-0000-0000-00007E980000}"/>
    <cellStyle name="Normal 73 2 2 2 2 4" xfId="5342" xr:uid="{00000000-0005-0000-0000-00007F980000}"/>
    <cellStyle name="Normal 73 2 2 2 2 4 2" xfId="15394" xr:uid="{00000000-0005-0000-0000-000080980000}"/>
    <cellStyle name="Normal 73 2 2 2 2 4 2 2" xfId="45725" xr:uid="{00000000-0005-0000-0000-000081980000}"/>
    <cellStyle name="Normal 73 2 2 2 2 4 2 3" xfId="30492" xr:uid="{00000000-0005-0000-0000-000082980000}"/>
    <cellStyle name="Normal 73 2 2 2 2 4 3" xfId="10374" xr:uid="{00000000-0005-0000-0000-000083980000}"/>
    <cellStyle name="Normal 73 2 2 2 2 4 3 2" xfId="40708" xr:uid="{00000000-0005-0000-0000-000084980000}"/>
    <cellStyle name="Normal 73 2 2 2 2 4 3 3" xfId="25475" xr:uid="{00000000-0005-0000-0000-000085980000}"/>
    <cellStyle name="Normal 73 2 2 2 2 4 4" xfId="35695" xr:uid="{00000000-0005-0000-0000-000086980000}"/>
    <cellStyle name="Normal 73 2 2 2 2 4 5" xfId="20462" xr:uid="{00000000-0005-0000-0000-000087980000}"/>
    <cellStyle name="Normal 73 2 2 2 2 5" xfId="12052" xr:uid="{00000000-0005-0000-0000-000088980000}"/>
    <cellStyle name="Normal 73 2 2 2 2 5 2" xfId="42383" xr:uid="{00000000-0005-0000-0000-000089980000}"/>
    <cellStyle name="Normal 73 2 2 2 2 5 3" xfId="27150" xr:uid="{00000000-0005-0000-0000-00008A980000}"/>
    <cellStyle name="Normal 73 2 2 2 2 6" xfId="7031" xr:uid="{00000000-0005-0000-0000-00008B980000}"/>
    <cellStyle name="Normal 73 2 2 2 2 6 2" xfId="37366" xr:uid="{00000000-0005-0000-0000-00008C980000}"/>
    <cellStyle name="Normal 73 2 2 2 2 6 3" xfId="22133" xr:uid="{00000000-0005-0000-0000-00008D980000}"/>
    <cellStyle name="Normal 73 2 2 2 2 7" xfId="32354" xr:uid="{00000000-0005-0000-0000-00008E980000}"/>
    <cellStyle name="Normal 73 2 2 2 2 8" xfId="17120" xr:uid="{00000000-0005-0000-0000-00008F980000}"/>
    <cellStyle name="Normal 73 2 2 2 3" xfId="2378" xr:uid="{00000000-0005-0000-0000-000090980000}"/>
    <cellStyle name="Normal 73 2 2 2 3 2" xfId="4068" xr:uid="{00000000-0005-0000-0000-000091980000}"/>
    <cellStyle name="Normal 73 2 2 2 3 2 2" xfId="14141" xr:uid="{00000000-0005-0000-0000-000092980000}"/>
    <cellStyle name="Normal 73 2 2 2 3 2 2 2" xfId="44472" xr:uid="{00000000-0005-0000-0000-000093980000}"/>
    <cellStyle name="Normal 73 2 2 2 3 2 2 3" xfId="29239" xr:uid="{00000000-0005-0000-0000-000094980000}"/>
    <cellStyle name="Normal 73 2 2 2 3 2 3" xfId="9121" xr:uid="{00000000-0005-0000-0000-000095980000}"/>
    <cellStyle name="Normal 73 2 2 2 3 2 3 2" xfId="39455" xr:uid="{00000000-0005-0000-0000-000096980000}"/>
    <cellStyle name="Normal 73 2 2 2 3 2 3 3" xfId="24222" xr:uid="{00000000-0005-0000-0000-000097980000}"/>
    <cellStyle name="Normal 73 2 2 2 3 2 4" xfId="34442" xr:uid="{00000000-0005-0000-0000-000098980000}"/>
    <cellStyle name="Normal 73 2 2 2 3 2 5" xfId="19209" xr:uid="{00000000-0005-0000-0000-000099980000}"/>
    <cellStyle name="Normal 73 2 2 2 3 3" xfId="5760" xr:uid="{00000000-0005-0000-0000-00009A980000}"/>
    <cellStyle name="Normal 73 2 2 2 3 3 2" xfId="15812" xr:uid="{00000000-0005-0000-0000-00009B980000}"/>
    <cellStyle name="Normal 73 2 2 2 3 3 2 2" xfId="46143" xr:uid="{00000000-0005-0000-0000-00009C980000}"/>
    <cellStyle name="Normal 73 2 2 2 3 3 2 3" xfId="30910" xr:uid="{00000000-0005-0000-0000-00009D980000}"/>
    <cellStyle name="Normal 73 2 2 2 3 3 3" xfId="10792" xr:uid="{00000000-0005-0000-0000-00009E980000}"/>
    <cellStyle name="Normal 73 2 2 2 3 3 3 2" xfId="41126" xr:uid="{00000000-0005-0000-0000-00009F980000}"/>
    <cellStyle name="Normal 73 2 2 2 3 3 3 3" xfId="25893" xr:uid="{00000000-0005-0000-0000-0000A0980000}"/>
    <cellStyle name="Normal 73 2 2 2 3 3 4" xfId="36113" xr:uid="{00000000-0005-0000-0000-0000A1980000}"/>
    <cellStyle name="Normal 73 2 2 2 3 3 5" xfId="20880" xr:uid="{00000000-0005-0000-0000-0000A2980000}"/>
    <cellStyle name="Normal 73 2 2 2 3 4" xfId="12470" xr:uid="{00000000-0005-0000-0000-0000A3980000}"/>
    <cellStyle name="Normal 73 2 2 2 3 4 2" xfId="42801" xr:uid="{00000000-0005-0000-0000-0000A4980000}"/>
    <cellStyle name="Normal 73 2 2 2 3 4 3" xfId="27568" xr:uid="{00000000-0005-0000-0000-0000A5980000}"/>
    <cellStyle name="Normal 73 2 2 2 3 5" xfId="7449" xr:uid="{00000000-0005-0000-0000-0000A6980000}"/>
    <cellStyle name="Normal 73 2 2 2 3 5 2" xfId="37784" xr:uid="{00000000-0005-0000-0000-0000A7980000}"/>
    <cellStyle name="Normal 73 2 2 2 3 5 3" xfId="22551" xr:uid="{00000000-0005-0000-0000-0000A8980000}"/>
    <cellStyle name="Normal 73 2 2 2 3 6" xfId="32772" xr:uid="{00000000-0005-0000-0000-0000A9980000}"/>
    <cellStyle name="Normal 73 2 2 2 3 7" xfId="17538" xr:uid="{00000000-0005-0000-0000-0000AA980000}"/>
    <cellStyle name="Normal 73 2 2 2 4" xfId="3231" xr:uid="{00000000-0005-0000-0000-0000AB980000}"/>
    <cellStyle name="Normal 73 2 2 2 4 2" xfId="13305" xr:uid="{00000000-0005-0000-0000-0000AC980000}"/>
    <cellStyle name="Normal 73 2 2 2 4 2 2" xfId="43636" xr:uid="{00000000-0005-0000-0000-0000AD980000}"/>
    <cellStyle name="Normal 73 2 2 2 4 2 3" xfId="28403" xr:uid="{00000000-0005-0000-0000-0000AE980000}"/>
    <cellStyle name="Normal 73 2 2 2 4 3" xfId="8285" xr:uid="{00000000-0005-0000-0000-0000AF980000}"/>
    <cellStyle name="Normal 73 2 2 2 4 3 2" xfId="38619" xr:uid="{00000000-0005-0000-0000-0000B0980000}"/>
    <cellStyle name="Normal 73 2 2 2 4 3 3" xfId="23386" xr:uid="{00000000-0005-0000-0000-0000B1980000}"/>
    <cellStyle name="Normal 73 2 2 2 4 4" xfId="33606" xr:uid="{00000000-0005-0000-0000-0000B2980000}"/>
    <cellStyle name="Normal 73 2 2 2 4 5" xfId="18373" xr:uid="{00000000-0005-0000-0000-0000B3980000}"/>
    <cellStyle name="Normal 73 2 2 2 5" xfId="4924" xr:uid="{00000000-0005-0000-0000-0000B4980000}"/>
    <cellStyle name="Normal 73 2 2 2 5 2" xfId="14976" xr:uid="{00000000-0005-0000-0000-0000B5980000}"/>
    <cellStyle name="Normal 73 2 2 2 5 2 2" xfId="45307" xr:uid="{00000000-0005-0000-0000-0000B6980000}"/>
    <cellStyle name="Normal 73 2 2 2 5 2 3" xfId="30074" xr:uid="{00000000-0005-0000-0000-0000B7980000}"/>
    <cellStyle name="Normal 73 2 2 2 5 3" xfId="9956" xr:uid="{00000000-0005-0000-0000-0000B8980000}"/>
    <cellStyle name="Normal 73 2 2 2 5 3 2" xfId="40290" xr:uid="{00000000-0005-0000-0000-0000B9980000}"/>
    <cellStyle name="Normal 73 2 2 2 5 3 3" xfId="25057" xr:uid="{00000000-0005-0000-0000-0000BA980000}"/>
    <cellStyle name="Normal 73 2 2 2 5 4" xfId="35277" xr:uid="{00000000-0005-0000-0000-0000BB980000}"/>
    <cellStyle name="Normal 73 2 2 2 5 5" xfId="20044" xr:uid="{00000000-0005-0000-0000-0000BC980000}"/>
    <cellStyle name="Normal 73 2 2 2 6" xfId="11634" xr:uid="{00000000-0005-0000-0000-0000BD980000}"/>
    <cellStyle name="Normal 73 2 2 2 6 2" xfId="41965" xr:uid="{00000000-0005-0000-0000-0000BE980000}"/>
    <cellStyle name="Normal 73 2 2 2 6 3" xfId="26732" xr:uid="{00000000-0005-0000-0000-0000BF980000}"/>
    <cellStyle name="Normal 73 2 2 2 7" xfId="6613" xr:uid="{00000000-0005-0000-0000-0000C0980000}"/>
    <cellStyle name="Normal 73 2 2 2 7 2" xfId="36948" xr:uid="{00000000-0005-0000-0000-0000C1980000}"/>
    <cellStyle name="Normal 73 2 2 2 7 3" xfId="21715" xr:uid="{00000000-0005-0000-0000-0000C2980000}"/>
    <cellStyle name="Normal 73 2 2 2 8" xfId="31936" xr:uid="{00000000-0005-0000-0000-0000C3980000}"/>
    <cellStyle name="Normal 73 2 2 2 9" xfId="16702" xr:uid="{00000000-0005-0000-0000-0000C4980000}"/>
    <cellStyle name="Normal 73 2 2 3" xfId="1749" xr:uid="{00000000-0005-0000-0000-0000C5980000}"/>
    <cellStyle name="Normal 73 2 2 3 2" xfId="2588" xr:uid="{00000000-0005-0000-0000-0000C6980000}"/>
    <cellStyle name="Normal 73 2 2 3 2 2" xfId="4278" xr:uid="{00000000-0005-0000-0000-0000C7980000}"/>
    <cellStyle name="Normal 73 2 2 3 2 2 2" xfId="14351" xr:uid="{00000000-0005-0000-0000-0000C8980000}"/>
    <cellStyle name="Normal 73 2 2 3 2 2 2 2" xfId="44682" xr:uid="{00000000-0005-0000-0000-0000C9980000}"/>
    <cellStyle name="Normal 73 2 2 3 2 2 2 3" xfId="29449" xr:uid="{00000000-0005-0000-0000-0000CA980000}"/>
    <cellStyle name="Normal 73 2 2 3 2 2 3" xfId="9331" xr:uid="{00000000-0005-0000-0000-0000CB980000}"/>
    <cellStyle name="Normal 73 2 2 3 2 2 3 2" xfId="39665" xr:uid="{00000000-0005-0000-0000-0000CC980000}"/>
    <cellStyle name="Normal 73 2 2 3 2 2 3 3" xfId="24432" xr:uid="{00000000-0005-0000-0000-0000CD980000}"/>
    <cellStyle name="Normal 73 2 2 3 2 2 4" xfId="34652" xr:uid="{00000000-0005-0000-0000-0000CE980000}"/>
    <cellStyle name="Normal 73 2 2 3 2 2 5" xfId="19419" xr:uid="{00000000-0005-0000-0000-0000CF980000}"/>
    <cellStyle name="Normal 73 2 2 3 2 3" xfId="5970" xr:uid="{00000000-0005-0000-0000-0000D0980000}"/>
    <cellStyle name="Normal 73 2 2 3 2 3 2" xfId="16022" xr:uid="{00000000-0005-0000-0000-0000D1980000}"/>
    <cellStyle name="Normal 73 2 2 3 2 3 2 2" xfId="46353" xr:uid="{00000000-0005-0000-0000-0000D2980000}"/>
    <cellStyle name="Normal 73 2 2 3 2 3 2 3" xfId="31120" xr:uid="{00000000-0005-0000-0000-0000D3980000}"/>
    <cellStyle name="Normal 73 2 2 3 2 3 3" xfId="11002" xr:uid="{00000000-0005-0000-0000-0000D4980000}"/>
    <cellStyle name="Normal 73 2 2 3 2 3 3 2" xfId="41336" xr:uid="{00000000-0005-0000-0000-0000D5980000}"/>
    <cellStyle name="Normal 73 2 2 3 2 3 3 3" xfId="26103" xr:uid="{00000000-0005-0000-0000-0000D6980000}"/>
    <cellStyle name="Normal 73 2 2 3 2 3 4" xfId="36323" xr:uid="{00000000-0005-0000-0000-0000D7980000}"/>
    <cellStyle name="Normal 73 2 2 3 2 3 5" xfId="21090" xr:uid="{00000000-0005-0000-0000-0000D8980000}"/>
    <cellStyle name="Normal 73 2 2 3 2 4" xfId="12680" xr:uid="{00000000-0005-0000-0000-0000D9980000}"/>
    <cellStyle name="Normal 73 2 2 3 2 4 2" xfId="43011" xr:uid="{00000000-0005-0000-0000-0000DA980000}"/>
    <cellStyle name="Normal 73 2 2 3 2 4 3" xfId="27778" xr:uid="{00000000-0005-0000-0000-0000DB980000}"/>
    <cellStyle name="Normal 73 2 2 3 2 5" xfId="7659" xr:uid="{00000000-0005-0000-0000-0000DC980000}"/>
    <cellStyle name="Normal 73 2 2 3 2 5 2" xfId="37994" xr:uid="{00000000-0005-0000-0000-0000DD980000}"/>
    <cellStyle name="Normal 73 2 2 3 2 5 3" xfId="22761" xr:uid="{00000000-0005-0000-0000-0000DE980000}"/>
    <cellStyle name="Normal 73 2 2 3 2 6" xfId="32982" xr:uid="{00000000-0005-0000-0000-0000DF980000}"/>
    <cellStyle name="Normal 73 2 2 3 2 7" xfId="17748" xr:uid="{00000000-0005-0000-0000-0000E0980000}"/>
    <cellStyle name="Normal 73 2 2 3 3" xfId="3441" xr:uid="{00000000-0005-0000-0000-0000E1980000}"/>
    <cellStyle name="Normal 73 2 2 3 3 2" xfId="13515" xr:uid="{00000000-0005-0000-0000-0000E2980000}"/>
    <cellStyle name="Normal 73 2 2 3 3 2 2" xfId="43846" xr:uid="{00000000-0005-0000-0000-0000E3980000}"/>
    <cellStyle name="Normal 73 2 2 3 3 2 3" xfId="28613" xr:uid="{00000000-0005-0000-0000-0000E4980000}"/>
    <cellStyle name="Normal 73 2 2 3 3 3" xfId="8495" xr:uid="{00000000-0005-0000-0000-0000E5980000}"/>
    <cellStyle name="Normal 73 2 2 3 3 3 2" xfId="38829" xr:uid="{00000000-0005-0000-0000-0000E6980000}"/>
    <cellStyle name="Normal 73 2 2 3 3 3 3" xfId="23596" xr:uid="{00000000-0005-0000-0000-0000E7980000}"/>
    <cellStyle name="Normal 73 2 2 3 3 4" xfId="33816" xr:uid="{00000000-0005-0000-0000-0000E8980000}"/>
    <cellStyle name="Normal 73 2 2 3 3 5" xfId="18583" xr:uid="{00000000-0005-0000-0000-0000E9980000}"/>
    <cellStyle name="Normal 73 2 2 3 4" xfId="5134" xr:uid="{00000000-0005-0000-0000-0000EA980000}"/>
    <cellStyle name="Normal 73 2 2 3 4 2" xfId="15186" xr:uid="{00000000-0005-0000-0000-0000EB980000}"/>
    <cellStyle name="Normal 73 2 2 3 4 2 2" xfId="45517" xr:uid="{00000000-0005-0000-0000-0000EC980000}"/>
    <cellStyle name="Normal 73 2 2 3 4 2 3" xfId="30284" xr:uid="{00000000-0005-0000-0000-0000ED980000}"/>
    <cellStyle name="Normal 73 2 2 3 4 3" xfId="10166" xr:uid="{00000000-0005-0000-0000-0000EE980000}"/>
    <cellStyle name="Normal 73 2 2 3 4 3 2" xfId="40500" xr:uid="{00000000-0005-0000-0000-0000EF980000}"/>
    <cellStyle name="Normal 73 2 2 3 4 3 3" xfId="25267" xr:uid="{00000000-0005-0000-0000-0000F0980000}"/>
    <cellStyle name="Normal 73 2 2 3 4 4" xfId="35487" xr:uid="{00000000-0005-0000-0000-0000F1980000}"/>
    <cellStyle name="Normal 73 2 2 3 4 5" xfId="20254" xr:uid="{00000000-0005-0000-0000-0000F2980000}"/>
    <cellStyle name="Normal 73 2 2 3 5" xfId="11844" xr:uid="{00000000-0005-0000-0000-0000F3980000}"/>
    <cellStyle name="Normal 73 2 2 3 5 2" xfId="42175" xr:uid="{00000000-0005-0000-0000-0000F4980000}"/>
    <cellStyle name="Normal 73 2 2 3 5 3" xfId="26942" xr:uid="{00000000-0005-0000-0000-0000F5980000}"/>
    <cellStyle name="Normal 73 2 2 3 6" xfId="6823" xr:uid="{00000000-0005-0000-0000-0000F6980000}"/>
    <cellStyle name="Normal 73 2 2 3 6 2" xfId="37158" xr:uid="{00000000-0005-0000-0000-0000F7980000}"/>
    <cellStyle name="Normal 73 2 2 3 6 3" xfId="21925" xr:uid="{00000000-0005-0000-0000-0000F8980000}"/>
    <cellStyle name="Normal 73 2 2 3 7" xfId="32146" xr:uid="{00000000-0005-0000-0000-0000F9980000}"/>
    <cellStyle name="Normal 73 2 2 3 8" xfId="16912" xr:uid="{00000000-0005-0000-0000-0000FA980000}"/>
    <cellStyle name="Normal 73 2 2 4" xfId="2170" xr:uid="{00000000-0005-0000-0000-0000FB980000}"/>
    <cellStyle name="Normal 73 2 2 4 2" xfId="3860" xr:uid="{00000000-0005-0000-0000-0000FC980000}"/>
    <cellStyle name="Normal 73 2 2 4 2 2" xfId="13933" xr:uid="{00000000-0005-0000-0000-0000FD980000}"/>
    <cellStyle name="Normal 73 2 2 4 2 2 2" xfId="44264" xr:uid="{00000000-0005-0000-0000-0000FE980000}"/>
    <cellStyle name="Normal 73 2 2 4 2 2 3" xfId="29031" xr:uid="{00000000-0005-0000-0000-0000FF980000}"/>
    <cellStyle name="Normal 73 2 2 4 2 3" xfId="8913" xr:uid="{00000000-0005-0000-0000-000000990000}"/>
    <cellStyle name="Normal 73 2 2 4 2 3 2" xfId="39247" xr:uid="{00000000-0005-0000-0000-000001990000}"/>
    <cellStyle name="Normal 73 2 2 4 2 3 3" xfId="24014" xr:uid="{00000000-0005-0000-0000-000002990000}"/>
    <cellStyle name="Normal 73 2 2 4 2 4" xfId="34234" xr:uid="{00000000-0005-0000-0000-000003990000}"/>
    <cellStyle name="Normal 73 2 2 4 2 5" xfId="19001" xr:uid="{00000000-0005-0000-0000-000004990000}"/>
    <cellStyle name="Normal 73 2 2 4 3" xfId="5552" xr:uid="{00000000-0005-0000-0000-000005990000}"/>
    <cellStyle name="Normal 73 2 2 4 3 2" xfId="15604" xr:uid="{00000000-0005-0000-0000-000006990000}"/>
    <cellStyle name="Normal 73 2 2 4 3 2 2" xfId="45935" xr:uid="{00000000-0005-0000-0000-000007990000}"/>
    <cellStyle name="Normal 73 2 2 4 3 2 3" xfId="30702" xr:uid="{00000000-0005-0000-0000-000008990000}"/>
    <cellStyle name="Normal 73 2 2 4 3 3" xfId="10584" xr:uid="{00000000-0005-0000-0000-000009990000}"/>
    <cellStyle name="Normal 73 2 2 4 3 3 2" xfId="40918" xr:uid="{00000000-0005-0000-0000-00000A990000}"/>
    <cellStyle name="Normal 73 2 2 4 3 3 3" xfId="25685" xr:uid="{00000000-0005-0000-0000-00000B990000}"/>
    <cellStyle name="Normal 73 2 2 4 3 4" xfId="35905" xr:uid="{00000000-0005-0000-0000-00000C990000}"/>
    <cellStyle name="Normal 73 2 2 4 3 5" xfId="20672" xr:uid="{00000000-0005-0000-0000-00000D990000}"/>
    <cellStyle name="Normal 73 2 2 4 4" xfId="12262" xr:uid="{00000000-0005-0000-0000-00000E990000}"/>
    <cellStyle name="Normal 73 2 2 4 4 2" xfId="42593" xr:uid="{00000000-0005-0000-0000-00000F990000}"/>
    <cellStyle name="Normal 73 2 2 4 4 3" xfId="27360" xr:uid="{00000000-0005-0000-0000-000010990000}"/>
    <cellStyle name="Normal 73 2 2 4 5" xfId="7241" xr:uid="{00000000-0005-0000-0000-000011990000}"/>
    <cellStyle name="Normal 73 2 2 4 5 2" xfId="37576" xr:uid="{00000000-0005-0000-0000-000012990000}"/>
    <cellStyle name="Normal 73 2 2 4 5 3" xfId="22343" xr:uid="{00000000-0005-0000-0000-000013990000}"/>
    <cellStyle name="Normal 73 2 2 4 6" xfId="32564" xr:uid="{00000000-0005-0000-0000-000014990000}"/>
    <cellStyle name="Normal 73 2 2 4 7" xfId="17330" xr:uid="{00000000-0005-0000-0000-000015990000}"/>
    <cellStyle name="Normal 73 2 2 5" xfId="3023" xr:uid="{00000000-0005-0000-0000-000016990000}"/>
    <cellStyle name="Normal 73 2 2 5 2" xfId="13097" xr:uid="{00000000-0005-0000-0000-000017990000}"/>
    <cellStyle name="Normal 73 2 2 5 2 2" xfId="43428" xr:uid="{00000000-0005-0000-0000-000018990000}"/>
    <cellStyle name="Normal 73 2 2 5 2 3" xfId="28195" xr:uid="{00000000-0005-0000-0000-000019990000}"/>
    <cellStyle name="Normal 73 2 2 5 3" xfId="8077" xr:uid="{00000000-0005-0000-0000-00001A990000}"/>
    <cellStyle name="Normal 73 2 2 5 3 2" xfId="38411" xr:uid="{00000000-0005-0000-0000-00001B990000}"/>
    <cellStyle name="Normal 73 2 2 5 3 3" xfId="23178" xr:uid="{00000000-0005-0000-0000-00001C990000}"/>
    <cellStyle name="Normal 73 2 2 5 4" xfId="33398" xr:uid="{00000000-0005-0000-0000-00001D990000}"/>
    <cellStyle name="Normal 73 2 2 5 5" xfId="18165" xr:uid="{00000000-0005-0000-0000-00001E990000}"/>
    <cellStyle name="Normal 73 2 2 6" xfId="4716" xr:uid="{00000000-0005-0000-0000-00001F990000}"/>
    <cellStyle name="Normal 73 2 2 6 2" xfId="14768" xr:uid="{00000000-0005-0000-0000-000020990000}"/>
    <cellStyle name="Normal 73 2 2 6 2 2" xfId="45099" xr:uid="{00000000-0005-0000-0000-000021990000}"/>
    <cellStyle name="Normal 73 2 2 6 2 3" xfId="29866" xr:uid="{00000000-0005-0000-0000-000022990000}"/>
    <cellStyle name="Normal 73 2 2 6 3" xfId="9748" xr:uid="{00000000-0005-0000-0000-000023990000}"/>
    <cellStyle name="Normal 73 2 2 6 3 2" xfId="40082" xr:uid="{00000000-0005-0000-0000-000024990000}"/>
    <cellStyle name="Normal 73 2 2 6 3 3" xfId="24849" xr:uid="{00000000-0005-0000-0000-000025990000}"/>
    <cellStyle name="Normal 73 2 2 6 4" xfId="35069" xr:uid="{00000000-0005-0000-0000-000026990000}"/>
    <cellStyle name="Normal 73 2 2 6 5" xfId="19836" xr:uid="{00000000-0005-0000-0000-000027990000}"/>
    <cellStyle name="Normal 73 2 2 7" xfId="11426" xr:uid="{00000000-0005-0000-0000-000028990000}"/>
    <cellStyle name="Normal 73 2 2 7 2" xfId="41757" xr:uid="{00000000-0005-0000-0000-000029990000}"/>
    <cellStyle name="Normal 73 2 2 7 3" xfId="26524" xr:uid="{00000000-0005-0000-0000-00002A990000}"/>
    <cellStyle name="Normal 73 2 2 8" xfId="6405" xr:uid="{00000000-0005-0000-0000-00002B990000}"/>
    <cellStyle name="Normal 73 2 2 8 2" xfId="36740" xr:uid="{00000000-0005-0000-0000-00002C990000}"/>
    <cellStyle name="Normal 73 2 2 8 3" xfId="21507" xr:uid="{00000000-0005-0000-0000-00002D990000}"/>
    <cellStyle name="Normal 73 2 2 9" xfId="31728" xr:uid="{00000000-0005-0000-0000-00002E990000}"/>
    <cellStyle name="Normal 73 2 3" xfId="1432" xr:uid="{00000000-0005-0000-0000-00002F990000}"/>
    <cellStyle name="Normal 73 2 3 2" xfId="1853" xr:uid="{00000000-0005-0000-0000-000030990000}"/>
    <cellStyle name="Normal 73 2 3 2 2" xfId="2692" xr:uid="{00000000-0005-0000-0000-000031990000}"/>
    <cellStyle name="Normal 73 2 3 2 2 2" xfId="4382" xr:uid="{00000000-0005-0000-0000-000032990000}"/>
    <cellStyle name="Normal 73 2 3 2 2 2 2" xfId="14455" xr:uid="{00000000-0005-0000-0000-000033990000}"/>
    <cellStyle name="Normal 73 2 3 2 2 2 2 2" xfId="44786" xr:uid="{00000000-0005-0000-0000-000034990000}"/>
    <cellStyle name="Normal 73 2 3 2 2 2 2 3" xfId="29553" xr:uid="{00000000-0005-0000-0000-000035990000}"/>
    <cellStyle name="Normal 73 2 3 2 2 2 3" xfId="9435" xr:uid="{00000000-0005-0000-0000-000036990000}"/>
    <cellStyle name="Normal 73 2 3 2 2 2 3 2" xfId="39769" xr:uid="{00000000-0005-0000-0000-000037990000}"/>
    <cellStyle name="Normal 73 2 3 2 2 2 3 3" xfId="24536" xr:uid="{00000000-0005-0000-0000-000038990000}"/>
    <cellStyle name="Normal 73 2 3 2 2 2 4" xfId="34756" xr:uid="{00000000-0005-0000-0000-000039990000}"/>
    <cellStyle name="Normal 73 2 3 2 2 2 5" xfId="19523" xr:uid="{00000000-0005-0000-0000-00003A990000}"/>
    <cellStyle name="Normal 73 2 3 2 2 3" xfId="6074" xr:uid="{00000000-0005-0000-0000-00003B990000}"/>
    <cellStyle name="Normal 73 2 3 2 2 3 2" xfId="16126" xr:uid="{00000000-0005-0000-0000-00003C990000}"/>
    <cellStyle name="Normal 73 2 3 2 2 3 2 2" xfId="46457" xr:uid="{00000000-0005-0000-0000-00003D990000}"/>
    <cellStyle name="Normal 73 2 3 2 2 3 2 3" xfId="31224" xr:uid="{00000000-0005-0000-0000-00003E990000}"/>
    <cellStyle name="Normal 73 2 3 2 2 3 3" xfId="11106" xr:uid="{00000000-0005-0000-0000-00003F990000}"/>
    <cellStyle name="Normal 73 2 3 2 2 3 3 2" xfId="41440" xr:uid="{00000000-0005-0000-0000-000040990000}"/>
    <cellStyle name="Normal 73 2 3 2 2 3 3 3" xfId="26207" xr:uid="{00000000-0005-0000-0000-000041990000}"/>
    <cellStyle name="Normal 73 2 3 2 2 3 4" xfId="36427" xr:uid="{00000000-0005-0000-0000-000042990000}"/>
    <cellStyle name="Normal 73 2 3 2 2 3 5" xfId="21194" xr:uid="{00000000-0005-0000-0000-000043990000}"/>
    <cellStyle name="Normal 73 2 3 2 2 4" xfId="12784" xr:uid="{00000000-0005-0000-0000-000044990000}"/>
    <cellStyle name="Normal 73 2 3 2 2 4 2" xfId="43115" xr:uid="{00000000-0005-0000-0000-000045990000}"/>
    <cellStyle name="Normal 73 2 3 2 2 4 3" xfId="27882" xr:uid="{00000000-0005-0000-0000-000046990000}"/>
    <cellStyle name="Normal 73 2 3 2 2 5" xfId="7763" xr:uid="{00000000-0005-0000-0000-000047990000}"/>
    <cellStyle name="Normal 73 2 3 2 2 5 2" xfId="38098" xr:uid="{00000000-0005-0000-0000-000048990000}"/>
    <cellStyle name="Normal 73 2 3 2 2 5 3" xfId="22865" xr:uid="{00000000-0005-0000-0000-000049990000}"/>
    <cellStyle name="Normal 73 2 3 2 2 6" xfId="33086" xr:uid="{00000000-0005-0000-0000-00004A990000}"/>
    <cellStyle name="Normal 73 2 3 2 2 7" xfId="17852" xr:uid="{00000000-0005-0000-0000-00004B990000}"/>
    <cellStyle name="Normal 73 2 3 2 3" xfId="3545" xr:uid="{00000000-0005-0000-0000-00004C990000}"/>
    <cellStyle name="Normal 73 2 3 2 3 2" xfId="13619" xr:uid="{00000000-0005-0000-0000-00004D990000}"/>
    <cellStyle name="Normal 73 2 3 2 3 2 2" xfId="43950" xr:uid="{00000000-0005-0000-0000-00004E990000}"/>
    <cellStyle name="Normal 73 2 3 2 3 2 3" xfId="28717" xr:uid="{00000000-0005-0000-0000-00004F990000}"/>
    <cellStyle name="Normal 73 2 3 2 3 3" xfId="8599" xr:uid="{00000000-0005-0000-0000-000050990000}"/>
    <cellStyle name="Normal 73 2 3 2 3 3 2" xfId="38933" xr:uid="{00000000-0005-0000-0000-000051990000}"/>
    <cellStyle name="Normal 73 2 3 2 3 3 3" xfId="23700" xr:uid="{00000000-0005-0000-0000-000052990000}"/>
    <cellStyle name="Normal 73 2 3 2 3 4" xfId="33920" xr:uid="{00000000-0005-0000-0000-000053990000}"/>
    <cellStyle name="Normal 73 2 3 2 3 5" xfId="18687" xr:uid="{00000000-0005-0000-0000-000054990000}"/>
    <cellStyle name="Normal 73 2 3 2 4" xfId="5238" xr:uid="{00000000-0005-0000-0000-000055990000}"/>
    <cellStyle name="Normal 73 2 3 2 4 2" xfId="15290" xr:uid="{00000000-0005-0000-0000-000056990000}"/>
    <cellStyle name="Normal 73 2 3 2 4 2 2" xfId="45621" xr:uid="{00000000-0005-0000-0000-000057990000}"/>
    <cellStyle name="Normal 73 2 3 2 4 2 3" xfId="30388" xr:uid="{00000000-0005-0000-0000-000058990000}"/>
    <cellStyle name="Normal 73 2 3 2 4 3" xfId="10270" xr:uid="{00000000-0005-0000-0000-000059990000}"/>
    <cellStyle name="Normal 73 2 3 2 4 3 2" xfId="40604" xr:uid="{00000000-0005-0000-0000-00005A990000}"/>
    <cellStyle name="Normal 73 2 3 2 4 3 3" xfId="25371" xr:uid="{00000000-0005-0000-0000-00005B990000}"/>
    <cellStyle name="Normal 73 2 3 2 4 4" xfId="35591" xr:uid="{00000000-0005-0000-0000-00005C990000}"/>
    <cellStyle name="Normal 73 2 3 2 4 5" xfId="20358" xr:uid="{00000000-0005-0000-0000-00005D990000}"/>
    <cellStyle name="Normal 73 2 3 2 5" xfId="11948" xr:uid="{00000000-0005-0000-0000-00005E990000}"/>
    <cellStyle name="Normal 73 2 3 2 5 2" xfId="42279" xr:uid="{00000000-0005-0000-0000-00005F990000}"/>
    <cellStyle name="Normal 73 2 3 2 5 3" xfId="27046" xr:uid="{00000000-0005-0000-0000-000060990000}"/>
    <cellStyle name="Normal 73 2 3 2 6" xfId="6927" xr:uid="{00000000-0005-0000-0000-000061990000}"/>
    <cellStyle name="Normal 73 2 3 2 6 2" xfId="37262" xr:uid="{00000000-0005-0000-0000-000062990000}"/>
    <cellStyle name="Normal 73 2 3 2 6 3" xfId="22029" xr:uid="{00000000-0005-0000-0000-000063990000}"/>
    <cellStyle name="Normal 73 2 3 2 7" xfId="32250" xr:uid="{00000000-0005-0000-0000-000064990000}"/>
    <cellStyle name="Normal 73 2 3 2 8" xfId="17016" xr:uid="{00000000-0005-0000-0000-000065990000}"/>
    <cellStyle name="Normal 73 2 3 3" xfId="2274" xr:uid="{00000000-0005-0000-0000-000066990000}"/>
    <cellStyle name="Normal 73 2 3 3 2" xfId="3964" xr:uid="{00000000-0005-0000-0000-000067990000}"/>
    <cellStyle name="Normal 73 2 3 3 2 2" xfId="14037" xr:uid="{00000000-0005-0000-0000-000068990000}"/>
    <cellStyle name="Normal 73 2 3 3 2 2 2" xfId="44368" xr:uid="{00000000-0005-0000-0000-000069990000}"/>
    <cellStyle name="Normal 73 2 3 3 2 2 3" xfId="29135" xr:uid="{00000000-0005-0000-0000-00006A990000}"/>
    <cellStyle name="Normal 73 2 3 3 2 3" xfId="9017" xr:uid="{00000000-0005-0000-0000-00006B990000}"/>
    <cellStyle name="Normal 73 2 3 3 2 3 2" xfId="39351" xr:uid="{00000000-0005-0000-0000-00006C990000}"/>
    <cellStyle name="Normal 73 2 3 3 2 3 3" xfId="24118" xr:uid="{00000000-0005-0000-0000-00006D990000}"/>
    <cellStyle name="Normal 73 2 3 3 2 4" xfId="34338" xr:uid="{00000000-0005-0000-0000-00006E990000}"/>
    <cellStyle name="Normal 73 2 3 3 2 5" xfId="19105" xr:uid="{00000000-0005-0000-0000-00006F990000}"/>
    <cellStyle name="Normal 73 2 3 3 3" xfId="5656" xr:uid="{00000000-0005-0000-0000-000070990000}"/>
    <cellStyle name="Normal 73 2 3 3 3 2" xfId="15708" xr:uid="{00000000-0005-0000-0000-000071990000}"/>
    <cellStyle name="Normal 73 2 3 3 3 2 2" xfId="46039" xr:uid="{00000000-0005-0000-0000-000072990000}"/>
    <cellStyle name="Normal 73 2 3 3 3 2 3" xfId="30806" xr:uid="{00000000-0005-0000-0000-000073990000}"/>
    <cellStyle name="Normal 73 2 3 3 3 3" xfId="10688" xr:uid="{00000000-0005-0000-0000-000074990000}"/>
    <cellStyle name="Normal 73 2 3 3 3 3 2" xfId="41022" xr:uid="{00000000-0005-0000-0000-000075990000}"/>
    <cellStyle name="Normal 73 2 3 3 3 3 3" xfId="25789" xr:uid="{00000000-0005-0000-0000-000076990000}"/>
    <cellStyle name="Normal 73 2 3 3 3 4" xfId="36009" xr:uid="{00000000-0005-0000-0000-000077990000}"/>
    <cellStyle name="Normal 73 2 3 3 3 5" xfId="20776" xr:uid="{00000000-0005-0000-0000-000078990000}"/>
    <cellStyle name="Normal 73 2 3 3 4" xfId="12366" xr:uid="{00000000-0005-0000-0000-000079990000}"/>
    <cellStyle name="Normal 73 2 3 3 4 2" xfId="42697" xr:uid="{00000000-0005-0000-0000-00007A990000}"/>
    <cellStyle name="Normal 73 2 3 3 4 3" xfId="27464" xr:uid="{00000000-0005-0000-0000-00007B990000}"/>
    <cellStyle name="Normal 73 2 3 3 5" xfId="7345" xr:uid="{00000000-0005-0000-0000-00007C990000}"/>
    <cellStyle name="Normal 73 2 3 3 5 2" xfId="37680" xr:uid="{00000000-0005-0000-0000-00007D990000}"/>
    <cellStyle name="Normal 73 2 3 3 5 3" xfId="22447" xr:uid="{00000000-0005-0000-0000-00007E990000}"/>
    <cellStyle name="Normal 73 2 3 3 6" xfId="32668" xr:uid="{00000000-0005-0000-0000-00007F990000}"/>
    <cellStyle name="Normal 73 2 3 3 7" xfId="17434" xr:uid="{00000000-0005-0000-0000-000080990000}"/>
    <cellStyle name="Normal 73 2 3 4" xfId="3127" xr:uid="{00000000-0005-0000-0000-000081990000}"/>
    <cellStyle name="Normal 73 2 3 4 2" xfId="13201" xr:uid="{00000000-0005-0000-0000-000082990000}"/>
    <cellStyle name="Normal 73 2 3 4 2 2" xfId="43532" xr:uid="{00000000-0005-0000-0000-000083990000}"/>
    <cellStyle name="Normal 73 2 3 4 2 3" xfId="28299" xr:uid="{00000000-0005-0000-0000-000084990000}"/>
    <cellStyle name="Normal 73 2 3 4 3" xfId="8181" xr:uid="{00000000-0005-0000-0000-000085990000}"/>
    <cellStyle name="Normal 73 2 3 4 3 2" xfId="38515" xr:uid="{00000000-0005-0000-0000-000086990000}"/>
    <cellStyle name="Normal 73 2 3 4 3 3" xfId="23282" xr:uid="{00000000-0005-0000-0000-000087990000}"/>
    <cellStyle name="Normal 73 2 3 4 4" xfId="33502" xr:uid="{00000000-0005-0000-0000-000088990000}"/>
    <cellStyle name="Normal 73 2 3 4 5" xfId="18269" xr:uid="{00000000-0005-0000-0000-000089990000}"/>
    <cellStyle name="Normal 73 2 3 5" xfId="4820" xr:uid="{00000000-0005-0000-0000-00008A990000}"/>
    <cellStyle name="Normal 73 2 3 5 2" xfId="14872" xr:uid="{00000000-0005-0000-0000-00008B990000}"/>
    <cellStyle name="Normal 73 2 3 5 2 2" xfId="45203" xr:uid="{00000000-0005-0000-0000-00008C990000}"/>
    <cellStyle name="Normal 73 2 3 5 2 3" xfId="29970" xr:uid="{00000000-0005-0000-0000-00008D990000}"/>
    <cellStyle name="Normal 73 2 3 5 3" xfId="9852" xr:uid="{00000000-0005-0000-0000-00008E990000}"/>
    <cellStyle name="Normal 73 2 3 5 3 2" xfId="40186" xr:uid="{00000000-0005-0000-0000-00008F990000}"/>
    <cellStyle name="Normal 73 2 3 5 3 3" xfId="24953" xr:uid="{00000000-0005-0000-0000-000090990000}"/>
    <cellStyle name="Normal 73 2 3 5 4" xfId="35173" xr:uid="{00000000-0005-0000-0000-000091990000}"/>
    <cellStyle name="Normal 73 2 3 5 5" xfId="19940" xr:uid="{00000000-0005-0000-0000-000092990000}"/>
    <cellStyle name="Normal 73 2 3 6" xfId="11530" xr:uid="{00000000-0005-0000-0000-000093990000}"/>
    <cellStyle name="Normal 73 2 3 6 2" xfId="41861" xr:uid="{00000000-0005-0000-0000-000094990000}"/>
    <cellStyle name="Normal 73 2 3 6 3" xfId="26628" xr:uid="{00000000-0005-0000-0000-000095990000}"/>
    <cellStyle name="Normal 73 2 3 7" xfId="6509" xr:uid="{00000000-0005-0000-0000-000096990000}"/>
    <cellStyle name="Normal 73 2 3 7 2" xfId="36844" xr:uid="{00000000-0005-0000-0000-000097990000}"/>
    <cellStyle name="Normal 73 2 3 7 3" xfId="21611" xr:uid="{00000000-0005-0000-0000-000098990000}"/>
    <cellStyle name="Normal 73 2 3 8" xfId="31832" xr:uid="{00000000-0005-0000-0000-000099990000}"/>
    <cellStyle name="Normal 73 2 3 9" xfId="16598" xr:uid="{00000000-0005-0000-0000-00009A990000}"/>
    <cellStyle name="Normal 73 2 4" xfId="1645" xr:uid="{00000000-0005-0000-0000-00009B990000}"/>
    <cellStyle name="Normal 73 2 4 2" xfId="2484" xr:uid="{00000000-0005-0000-0000-00009C990000}"/>
    <cellStyle name="Normal 73 2 4 2 2" xfId="4174" xr:uid="{00000000-0005-0000-0000-00009D990000}"/>
    <cellStyle name="Normal 73 2 4 2 2 2" xfId="14247" xr:uid="{00000000-0005-0000-0000-00009E990000}"/>
    <cellStyle name="Normal 73 2 4 2 2 2 2" xfId="44578" xr:uid="{00000000-0005-0000-0000-00009F990000}"/>
    <cellStyle name="Normal 73 2 4 2 2 2 3" xfId="29345" xr:uid="{00000000-0005-0000-0000-0000A0990000}"/>
    <cellStyle name="Normal 73 2 4 2 2 3" xfId="9227" xr:uid="{00000000-0005-0000-0000-0000A1990000}"/>
    <cellStyle name="Normal 73 2 4 2 2 3 2" xfId="39561" xr:uid="{00000000-0005-0000-0000-0000A2990000}"/>
    <cellStyle name="Normal 73 2 4 2 2 3 3" xfId="24328" xr:uid="{00000000-0005-0000-0000-0000A3990000}"/>
    <cellStyle name="Normal 73 2 4 2 2 4" xfId="34548" xr:uid="{00000000-0005-0000-0000-0000A4990000}"/>
    <cellStyle name="Normal 73 2 4 2 2 5" xfId="19315" xr:uid="{00000000-0005-0000-0000-0000A5990000}"/>
    <cellStyle name="Normal 73 2 4 2 3" xfId="5866" xr:uid="{00000000-0005-0000-0000-0000A6990000}"/>
    <cellStyle name="Normal 73 2 4 2 3 2" xfId="15918" xr:uid="{00000000-0005-0000-0000-0000A7990000}"/>
    <cellStyle name="Normal 73 2 4 2 3 2 2" xfId="46249" xr:uid="{00000000-0005-0000-0000-0000A8990000}"/>
    <cellStyle name="Normal 73 2 4 2 3 2 3" xfId="31016" xr:uid="{00000000-0005-0000-0000-0000A9990000}"/>
    <cellStyle name="Normal 73 2 4 2 3 3" xfId="10898" xr:uid="{00000000-0005-0000-0000-0000AA990000}"/>
    <cellStyle name="Normal 73 2 4 2 3 3 2" xfId="41232" xr:uid="{00000000-0005-0000-0000-0000AB990000}"/>
    <cellStyle name="Normal 73 2 4 2 3 3 3" xfId="25999" xr:uid="{00000000-0005-0000-0000-0000AC990000}"/>
    <cellStyle name="Normal 73 2 4 2 3 4" xfId="36219" xr:uid="{00000000-0005-0000-0000-0000AD990000}"/>
    <cellStyle name="Normal 73 2 4 2 3 5" xfId="20986" xr:uid="{00000000-0005-0000-0000-0000AE990000}"/>
    <cellStyle name="Normal 73 2 4 2 4" xfId="12576" xr:uid="{00000000-0005-0000-0000-0000AF990000}"/>
    <cellStyle name="Normal 73 2 4 2 4 2" xfId="42907" xr:uid="{00000000-0005-0000-0000-0000B0990000}"/>
    <cellStyle name="Normal 73 2 4 2 4 3" xfId="27674" xr:uid="{00000000-0005-0000-0000-0000B1990000}"/>
    <cellStyle name="Normal 73 2 4 2 5" xfId="7555" xr:uid="{00000000-0005-0000-0000-0000B2990000}"/>
    <cellStyle name="Normal 73 2 4 2 5 2" xfId="37890" xr:uid="{00000000-0005-0000-0000-0000B3990000}"/>
    <cellStyle name="Normal 73 2 4 2 5 3" xfId="22657" xr:uid="{00000000-0005-0000-0000-0000B4990000}"/>
    <cellStyle name="Normal 73 2 4 2 6" xfId="32878" xr:uid="{00000000-0005-0000-0000-0000B5990000}"/>
    <cellStyle name="Normal 73 2 4 2 7" xfId="17644" xr:uid="{00000000-0005-0000-0000-0000B6990000}"/>
    <cellStyle name="Normal 73 2 4 3" xfId="3337" xr:uid="{00000000-0005-0000-0000-0000B7990000}"/>
    <cellStyle name="Normal 73 2 4 3 2" xfId="13411" xr:uid="{00000000-0005-0000-0000-0000B8990000}"/>
    <cellStyle name="Normal 73 2 4 3 2 2" xfId="43742" xr:uid="{00000000-0005-0000-0000-0000B9990000}"/>
    <cellStyle name="Normal 73 2 4 3 2 3" xfId="28509" xr:uid="{00000000-0005-0000-0000-0000BA990000}"/>
    <cellStyle name="Normal 73 2 4 3 3" xfId="8391" xr:uid="{00000000-0005-0000-0000-0000BB990000}"/>
    <cellStyle name="Normal 73 2 4 3 3 2" xfId="38725" xr:uid="{00000000-0005-0000-0000-0000BC990000}"/>
    <cellStyle name="Normal 73 2 4 3 3 3" xfId="23492" xr:uid="{00000000-0005-0000-0000-0000BD990000}"/>
    <cellStyle name="Normal 73 2 4 3 4" xfId="33712" xr:uid="{00000000-0005-0000-0000-0000BE990000}"/>
    <cellStyle name="Normal 73 2 4 3 5" xfId="18479" xr:uid="{00000000-0005-0000-0000-0000BF990000}"/>
    <cellStyle name="Normal 73 2 4 4" xfId="5030" xr:uid="{00000000-0005-0000-0000-0000C0990000}"/>
    <cellStyle name="Normal 73 2 4 4 2" xfId="15082" xr:uid="{00000000-0005-0000-0000-0000C1990000}"/>
    <cellStyle name="Normal 73 2 4 4 2 2" xfId="45413" xr:uid="{00000000-0005-0000-0000-0000C2990000}"/>
    <cellStyle name="Normal 73 2 4 4 2 3" xfId="30180" xr:uid="{00000000-0005-0000-0000-0000C3990000}"/>
    <cellStyle name="Normal 73 2 4 4 3" xfId="10062" xr:uid="{00000000-0005-0000-0000-0000C4990000}"/>
    <cellStyle name="Normal 73 2 4 4 3 2" xfId="40396" xr:uid="{00000000-0005-0000-0000-0000C5990000}"/>
    <cellStyle name="Normal 73 2 4 4 3 3" xfId="25163" xr:uid="{00000000-0005-0000-0000-0000C6990000}"/>
    <cellStyle name="Normal 73 2 4 4 4" xfId="35383" xr:uid="{00000000-0005-0000-0000-0000C7990000}"/>
    <cellStyle name="Normal 73 2 4 4 5" xfId="20150" xr:uid="{00000000-0005-0000-0000-0000C8990000}"/>
    <cellStyle name="Normal 73 2 4 5" xfId="11740" xr:uid="{00000000-0005-0000-0000-0000C9990000}"/>
    <cellStyle name="Normal 73 2 4 5 2" xfId="42071" xr:uid="{00000000-0005-0000-0000-0000CA990000}"/>
    <cellStyle name="Normal 73 2 4 5 3" xfId="26838" xr:uid="{00000000-0005-0000-0000-0000CB990000}"/>
    <cellStyle name="Normal 73 2 4 6" xfId="6719" xr:uid="{00000000-0005-0000-0000-0000CC990000}"/>
    <cellStyle name="Normal 73 2 4 6 2" xfId="37054" xr:uid="{00000000-0005-0000-0000-0000CD990000}"/>
    <cellStyle name="Normal 73 2 4 6 3" xfId="21821" xr:uid="{00000000-0005-0000-0000-0000CE990000}"/>
    <cellStyle name="Normal 73 2 4 7" xfId="32042" xr:uid="{00000000-0005-0000-0000-0000CF990000}"/>
    <cellStyle name="Normal 73 2 4 8" xfId="16808" xr:uid="{00000000-0005-0000-0000-0000D0990000}"/>
    <cellStyle name="Normal 73 2 5" xfId="2066" xr:uid="{00000000-0005-0000-0000-0000D1990000}"/>
    <cellStyle name="Normal 73 2 5 2" xfId="3756" xr:uid="{00000000-0005-0000-0000-0000D2990000}"/>
    <cellStyle name="Normal 73 2 5 2 2" xfId="13829" xr:uid="{00000000-0005-0000-0000-0000D3990000}"/>
    <cellStyle name="Normal 73 2 5 2 2 2" xfId="44160" xr:uid="{00000000-0005-0000-0000-0000D4990000}"/>
    <cellStyle name="Normal 73 2 5 2 2 3" xfId="28927" xr:uid="{00000000-0005-0000-0000-0000D5990000}"/>
    <cellStyle name="Normal 73 2 5 2 3" xfId="8809" xr:uid="{00000000-0005-0000-0000-0000D6990000}"/>
    <cellStyle name="Normal 73 2 5 2 3 2" xfId="39143" xr:uid="{00000000-0005-0000-0000-0000D7990000}"/>
    <cellStyle name="Normal 73 2 5 2 3 3" xfId="23910" xr:uid="{00000000-0005-0000-0000-0000D8990000}"/>
    <cellStyle name="Normal 73 2 5 2 4" xfId="34130" xr:uid="{00000000-0005-0000-0000-0000D9990000}"/>
    <cellStyle name="Normal 73 2 5 2 5" xfId="18897" xr:uid="{00000000-0005-0000-0000-0000DA990000}"/>
    <cellStyle name="Normal 73 2 5 3" xfId="5448" xr:uid="{00000000-0005-0000-0000-0000DB990000}"/>
    <cellStyle name="Normal 73 2 5 3 2" xfId="15500" xr:uid="{00000000-0005-0000-0000-0000DC990000}"/>
    <cellStyle name="Normal 73 2 5 3 2 2" xfId="45831" xr:uid="{00000000-0005-0000-0000-0000DD990000}"/>
    <cellStyle name="Normal 73 2 5 3 2 3" xfId="30598" xr:uid="{00000000-0005-0000-0000-0000DE990000}"/>
    <cellStyle name="Normal 73 2 5 3 3" xfId="10480" xr:uid="{00000000-0005-0000-0000-0000DF990000}"/>
    <cellStyle name="Normal 73 2 5 3 3 2" xfId="40814" xr:uid="{00000000-0005-0000-0000-0000E0990000}"/>
    <cellStyle name="Normal 73 2 5 3 3 3" xfId="25581" xr:uid="{00000000-0005-0000-0000-0000E1990000}"/>
    <cellStyle name="Normal 73 2 5 3 4" xfId="35801" xr:uid="{00000000-0005-0000-0000-0000E2990000}"/>
    <cellStyle name="Normal 73 2 5 3 5" xfId="20568" xr:uid="{00000000-0005-0000-0000-0000E3990000}"/>
    <cellStyle name="Normal 73 2 5 4" xfId="12158" xr:uid="{00000000-0005-0000-0000-0000E4990000}"/>
    <cellStyle name="Normal 73 2 5 4 2" xfId="42489" xr:uid="{00000000-0005-0000-0000-0000E5990000}"/>
    <cellStyle name="Normal 73 2 5 4 3" xfId="27256" xr:uid="{00000000-0005-0000-0000-0000E6990000}"/>
    <cellStyle name="Normal 73 2 5 5" xfId="7137" xr:uid="{00000000-0005-0000-0000-0000E7990000}"/>
    <cellStyle name="Normal 73 2 5 5 2" xfId="37472" xr:uid="{00000000-0005-0000-0000-0000E8990000}"/>
    <cellStyle name="Normal 73 2 5 5 3" xfId="22239" xr:uid="{00000000-0005-0000-0000-0000E9990000}"/>
    <cellStyle name="Normal 73 2 5 6" xfId="32460" xr:uid="{00000000-0005-0000-0000-0000EA990000}"/>
    <cellStyle name="Normal 73 2 5 7" xfId="17226" xr:uid="{00000000-0005-0000-0000-0000EB990000}"/>
    <cellStyle name="Normal 73 2 6" xfId="2919" xr:uid="{00000000-0005-0000-0000-0000EC990000}"/>
    <cellStyle name="Normal 73 2 6 2" xfId="12993" xr:uid="{00000000-0005-0000-0000-0000ED990000}"/>
    <cellStyle name="Normal 73 2 6 2 2" xfId="43324" xr:uid="{00000000-0005-0000-0000-0000EE990000}"/>
    <cellStyle name="Normal 73 2 6 2 3" xfId="28091" xr:uid="{00000000-0005-0000-0000-0000EF990000}"/>
    <cellStyle name="Normal 73 2 6 3" xfId="7973" xr:uid="{00000000-0005-0000-0000-0000F0990000}"/>
    <cellStyle name="Normal 73 2 6 3 2" xfId="38307" xr:uid="{00000000-0005-0000-0000-0000F1990000}"/>
    <cellStyle name="Normal 73 2 6 3 3" xfId="23074" xr:uid="{00000000-0005-0000-0000-0000F2990000}"/>
    <cellStyle name="Normal 73 2 6 4" xfId="33294" xr:uid="{00000000-0005-0000-0000-0000F3990000}"/>
    <cellStyle name="Normal 73 2 6 5" xfId="18061" xr:uid="{00000000-0005-0000-0000-0000F4990000}"/>
    <cellStyle name="Normal 73 2 7" xfId="4612" xr:uid="{00000000-0005-0000-0000-0000F5990000}"/>
    <cellStyle name="Normal 73 2 7 2" xfId="14664" xr:uid="{00000000-0005-0000-0000-0000F6990000}"/>
    <cellStyle name="Normal 73 2 7 2 2" xfId="44995" xr:uid="{00000000-0005-0000-0000-0000F7990000}"/>
    <cellStyle name="Normal 73 2 7 2 3" xfId="29762" xr:uid="{00000000-0005-0000-0000-0000F8990000}"/>
    <cellStyle name="Normal 73 2 7 3" xfId="9644" xr:uid="{00000000-0005-0000-0000-0000F9990000}"/>
    <cellStyle name="Normal 73 2 7 3 2" xfId="39978" xr:uid="{00000000-0005-0000-0000-0000FA990000}"/>
    <cellStyle name="Normal 73 2 7 3 3" xfId="24745" xr:uid="{00000000-0005-0000-0000-0000FB990000}"/>
    <cellStyle name="Normal 73 2 7 4" xfId="34965" xr:uid="{00000000-0005-0000-0000-0000FC990000}"/>
    <cellStyle name="Normal 73 2 7 5" xfId="19732" xr:uid="{00000000-0005-0000-0000-0000FD990000}"/>
    <cellStyle name="Normal 73 2 8" xfId="11322" xr:uid="{00000000-0005-0000-0000-0000FE990000}"/>
    <cellStyle name="Normal 73 2 8 2" xfId="41653" xr:uid="{00000000-0005-0000-0000-0000FF990000}"/>
    <cellStyle name="Normal 73 2 8 3" xfId="26420" xr:uid="{00000000-0005-0000-0000-0000009A0000}"/>
    <cellStyle name="Normal 73 2 9" xfId="6301" xr:uid="{00000000-0005-0000-0000-0000019A0000}"/>
    <cellStyle name="Normal 73 2 9 2" xfId="36636" xr:uid="{00000000-0005-0000-0000-0000029A0000}"/>
    <cellStyle name="Normal 73 2 9 3" xfId="21403" xr:uid="{00000000-0005-0000-0000-0000039A0000}"/>
    <cellStyle name="Normal 73 3" xfId="1265" xr:uid="{00000000-0005-0000-0000-0000049A0000}"/>
    <cellStyle name="Normal 73 3 10" xfId="16442" xr:uid="{00000000-0005-0000-0000-0000059A0000}"/>
    <cellStyle name="Normal 73 3 2" xfId="1484" xr:uid="{00000000-0005-0000-0000-0000069A0000}"/>
    <cellStyle name="Normal 73 3 2 2" xfId="1905" xr:uid="{00000000-0005-0000-0000-0000079A0000}"/>
    <cellStyle name="Normal 73 3 2 2 2" xfId="2744" xr:uid="{00000000-0005-0000-0000-0000089A0000}"/>
    <cellStyle name="Normal 73 3 2 2 2 2" xfId="4434" xr:uid="{00000000-0005-0000-0000-0000099A0000}"/>
    <cellStyle name="Normal 73 3 2 2 2 2 2" xfId="14507" xr:uid="{00000000-0005-0000-0000-00000A9A0000}"/>
    <cellStyle name="Normal 73 3 2 2 2 2 2 2" xfId="44838" xr:uid="{00000000-0005-0000-0000-00000B9A0000}"/>
    <cellStyle name="Normal 73 3 2 2 2 2 2 3" xfId="29605" xr:uid="{00000000-0005-0000-0000-00000C9A0000}"/>
    <cellStyle name="Normal 73 3 2 2 2 2 3" xfId="9487" xr:uid="{00000000-0005-0000-0000-00000D9A0000}"/>
    <cellStyle name="Normal 73 3 2 2 2 2 3 2" xfId="39821" xr:uid="{00000000-0005-0000-0000-00000E9A0000}"/>
    <cellStyle name="Normal 73 3 2 2 2 2 3 3" xfId="24588" xr:uid="{00000000-0005-0000-0000-00000F9A0000}"/>
    <cellStyle name="Normal 73 3 2 2 2 2 4" xfId="34808" xr:uid="{00000000-0005-0000-0000-0000109A0000}"/>
    <cellStyle name="Normal 73 3 2 2 2 2 5" xfId="19575" xr:uid="{00000000-0005-0000-0000-0000119A0000}"/>
    <cellStyle name="Normal 73 3 2 2 2 3" xfId="6126" xr:uid="{00000000-0005-0000-0000-0000129A0000}"/>
    <cellStyle name="Normal 73 3 2 2 2 3 2" xfId="16178" xr:uid="{00000000-0005-0000-0000-0000139A0000}"/>
    <cellStyle name="Normal 73 3 2 2 2 3 2 2" xfId="46509" xr:uid="{00000000-0005-0000-0000-0000149A0000}"/>
    <cellStyle name="Normal 73 3 2 2 2 3 2 3" xfId="31276" xr:uid="{00000000-0005-0000-0000-0000159A0000}"/>
    <cellStyle name="Normal 73 3 2 2 2 3 3" xfId="11158" xr:uid="{00000000-0005-0000-0000-0000169A0000}"/>
    <cellStyle name="Normal 73 3 2 2 2 3 3 2" xfId="41492" xr:uid="{00000000-0005-0000-0000-0000179A0000}"/>
    <cellStyle name="Normal 73 3 2 2 2 3 3 3" xfId="26259" xr:uid="{00000000-0005-0000-0000-0000189A0000}"/>
    <cellStyle name="Normal 73 3 2 2 2 3 4" xfId="36479" xr:uid="{00000000-0005-0000-0000-0000199A0000}"/>
    <cellStyle name="Normal 73 3 2 2 2 3 5" xfId="21246" xr:uid="{00000000-0005-0000-0000-00001A9A0000}"/>
    <cellStyle name="Normal 73 3 2 2 2 4" xfId="12836" xr:uid="{00000000-0005-0000-0000-00001B9A0000}"/>
    <cellStyle name="Normal 73 3 2 2 2 4 2" xfId="43167" xr:uid="{00000000-0005-0000-0000-00001C9A0000}"/>
    <cellStyle name="Normal 73 3 2 2 2 4 3" xfId="27934" xr:uid="{00000000-0005-0000-0000-00001D9A0000}"/>
    <cellStyle name="Normal 73 3 2 2 2 5" xfId="7815" xr:uid="{00000000-0005-0000-0000-00001E9A0000}"/>
    <cellStyle name="Normal 73 3 2 2 2 5 2" xfId="38150" xr:uid="{00000000-0005-0000-0000-00001F9A0000}"/>
    <cellStyle name="Normal 73 3 2 2 2 5 3" xfId="22917" xr:uid="{00000000-0005-0000-0000-0000209A0000}"/>
    <cellStyle name="Normal 73 3 2 2 2 6" xfId="33138" xr:uid="{00000000-0005-0000-0000-0000219A0000}"/>
    <cellStyle name="Normal 73 3 2 2 2 7" xfId="17904" xr:uid="{00000000-0005-0000-0000-0000229A0000}"/>
    <cellStyle name="Normal 73 3 2 2 3" xfId="3597" xr:uid="{00000000-0005-0000-0000-0000239A0000}"/>
    <cellStyle name="Normal 73 3 2 2 3 2" xfId="13671" xr:uid="{00000000-0005-0000-0000-0000249A0000}"/>
    <cellStyle name="Normal 73 3 2 2 3 2 2" xfId="44002" xr:uid="{00000000-0005-0000-0000-0000259A0000}"/>
    <cellStyle name="Normal 73 3 2 2 3 2 3" xfId="28769" xr:uid="{00000000-0005-0000-0000-0000269A0000}"/>
    <cellStyle name="Normal 73 3 2 2 3 3" xfId="8651" xr:uid="{00000000-0005-0000-0000-0000279A0000}"/>
    <cellStyle name="Normal 73 3 2 2 3 3 2" xfId="38985" xr:uid="{00000000-0005-0000-0000-0000289A0000}"/>
    <cellStyle name="Normal 73 3 2 2 3 3 3" xfId="23752" xr:uid="{00000000-0005-0000-0000-0000299A0000}"/>
    <cellStyle name="Normal 73 3 2 2 3 4" xfId="33972" xr:uid="{00000000-0005-0000-0000-00002A9A0000}"/>
    <cellStyle name="Normal 73 3 2 2 3 5" xfId="18739" xr:uid="{00000000-0005-0000-0000-00002B9A0000}"/>
    <cellStyle name="Normal 73 3 2 2 4" xfId="5290" xr:uid="{00000000-0005-0000-0000-00002C9A0000}"/>
    <cellStyle name="Normal 73 3 2 2 4 2" xfId="15342" xr:uid="{00000000-0005-0000-0000-00002D9A0000}"/>
    <cellStyle name="Normal 73 3 2 2 4 2 2" xfId="45673" xr:uid="{00000000-0005-0000-0000-00002E9A0000}"/>
    <cellStyle name="Normal 73 3 2 2 4 2 3" xfId="30440" xr:uid="{00000000-0005-0000-0000-00002F9A0000}"/>
    <cellStyle name="Normal 73 3 2 2 4 3" xfId="10322" xr:uid="{00000000-0005-0000-0000-0000309A0000}"/>
    <cellStyle name="Normal 73 3 2 2 4 3 2" xfId="40656" xr:uid="{00000000-0005-0000-0000-0000319A0000}"/>
    <cellStyle name="Normal 73 3 2 2 4 3 3" xfId="25423" xr:uid="{00000000-0005-0000-0000-0000329A0000}"/>
    <cellStyle name="Normal 73 3 2 2 4 4" xfId="35643" xr:uid="{00000000-0005-0000-0000-0000339A0000}"/>
    <cellStyle name="Normal 73 3 2 2 4 5" xfId="20410" xr:uid="{00000000-0005-0000-0000-0000349A0000}"/>
    <cellStyle name="Normal 73 3 2 2 5" xfId="12000" xr:uid="{00000000-0005-0000-0000-0000359A0000}"/>
    <cellStyle name="Normal 73 3 2 2 5 2" xfId="42331" xr:uid="{00000000-0005-0000-0000-0000369A0000}"/>
    <cellStyle name="Normal 73 3 2 2 5 3" xfId="27098" xr:uid="{00000000-0005-0000-0000-0000379A0000}"/>
    <cellStyle name="Normal 73 3 2 2 6" xfId="6979" xr:uid="{00000000-0005-0000-0000-0000389A0000}"/>
    <cellStyle name="Normal 73 3 2 2 6 2" xfId="37314" xr:uid="{00000000-0005-0000-0000-0000399A0000}"/>
    <cellStyle name="Normal 73 3 2 2 6 3" xfId="22081" xr:uid="{00000000-0005-0000-0000-00003A9A0000}"/>
    <cellStyle name="Normal 73 3 2 2 7" xfId="32302" xr:uid="{00000000-0005-0000-0000-00003B9A0000}"/>
    <cellStyle name="Normal 73 3 2 2 8" xfId="17068" xr:uid="{00000000-0005-0000-0000-00003C9A0000}"/>
    <cellStyle name="Normal 73 3 2 3" xfId="2326" xr:uid="{00000000-0005-0000-0000-00003D9A0000}"/>
    <cellStyle name="Normal 73 3 2 3 2" xfId="4016" xr:uid="{00000000-0005-0000-0000-00003E9A0000}"/>
    <cellStyle name="Normal 73 3 2 3 2 2" xfId="14089" xr:uid="{00000000-0005-0000-0000-00003F9A0000}"/>
    <cellStyle name="Normal 73 3 2 3 2 2 2" xfId="44420" xr:uid="{00000000-0005-0000-0000-0000409A0000}"/>
    <cellStyle name="Normal 73 3 2 3 2 2 3" xfId="29187" xr:uid="{00000000-0005-0000-0000-0000419A0000}"/>
    <cellStyle name="Normal 73 3 2 3 2 3" xfId="9069" xr:uid="{00000000-0005-0000-0000-0000429A0000}"/>
    <cellStyle name="Normal 73 3 2 3 2 3 2" xfId="39403" xr:uid="{00000000-0005-0000-0000-0000439A0000}"/>
    <cellStyle name="Normal 73 3 2 3 2 3 3" xfId="24170" xr:uid="{00000000-0005-0000-0000-0000449A0000}"/>
    <cellStyle name="Normal 73 3 2 3 2 4" xfId="34390" xr:uid="{00000000-0005-0000-0000-0000459A0000}"/>
    <cellStyle name="Normal 73 3 2 3 2 5" xfId="19157" xr:uid="{00000000-0005-0000-0000-0000469A0000}"/>
    <cellStyle name="Normal 73 3 2 3 3" xfId="5708" xr:uid="{00000000-0005-0000-0000-0000479A0000}"/>
    <cellStyle name="Normal 73 3 2 3 3 2" xfId="15760" xr:uid="{00000000-0005-0000-0000-0000489A0000}"/>
    <cellStyle name="Normal 73 3 2 3 3 2 2" xfId="46091" xr:uid="{00000000-0005-0000-0000-0000499A0000}"/>
    <cellStyle name="Normal 73 3 2 3 3 2 3" xfId="30858" xr:uid="{00000000-0005-0000-0000-00004A9A0000}"/>
    <cellStyle name="Normal 73 3 2 3 3 3" xfId="10740" xr:uid="{00000000-0005-0000-0000-00004B9A0000}"/>
    <cellStyle name="Normal 73 3 2 3 3 3 2" xfId="41074" xr:uid="{00000000-0005-0000-0000-00004C9A0000}"/>
    <cellStyle name="Normal 73 3 2 3 3 3 3" xfId="25841" xr:uid="{00000000-0005-0000-0000-00004D9A0000}"/>
    <cellStyle name="Normal 73 3 2 3 3 4" xfId="36061" xr:uid="{00000000-0005-0000-0000-00004E9A0000}"/>
    <cellStyle name="Normal 73 3 2 3 3 5" xfId="20828" xr:uid="{00000000-0005-0000-0000-00004F9A0000}"/>
    <cellStyle name="Normal 73 3 2 3 4" xfId="12418" xr:uid="{00000000-0005-0000-0000-0000509A0000}"/>
    <cellStyle name="Normal 73 3 2 3 4 2" xfId="42749" xr:uid="{00000000-0005-0000-0000-0000519A0000}"/>
    <cellStyle name="Normal 73 3 2 3 4 3" xfId="27516" xr:uid="{00000000-0005-0000-0000-0000529A0000}"/>
    <cellStyle name="Normal 73 3 2 3 5" xfId="7397" xr:uid="{00000000-0005-0000-0000-0000539A0000}"/>
    <cellStyle name="Normal 73 3 2 3 5 2" xfId="37732" xr:uid="{00000000-0005-0000-0000-0000549A0000}"/>
    <cellStyle name="Normal 73 3 2 3 5 3" xfId="22499" xr:uid="{00000000-0005-0000-0000-0000559A0000}"/>
    <cellStyle name="Normal 73 3 2 3 6" xfId="32720" xr:uid="{00000000-0005-0000-0000-0000569A0000}"/>
    <cellStyle name="Normal 73 3 2 3 7" xfId="17486" xr:uid="{00000000-0005-0000-0000-0000579A0000}"/>
    <cellStyle name="Normal 73 3 2 4" xfId="3179" xr:uid="{00000000-0005-0000-0000-0000589A0000}"/>
    <cellStyle name="Normal 73 3 2 4 2" xfId="13253" xr:uid="{00000000-0005-0000-0000-0000599A0000}"/>
    <cellStyle name="Normal 73 3 2 4 2 2" xfId="43584" xr:uid="{00000000-0005-0000-0000-00005A9A0000}"/>
    <cellStyle name="Normal 73 3 2 4 2 3" xfId="28351" xr:uid="{00000000-0005-0000-0000-00005B9A0000}"/>
    <cellStyle name="Normal 73 3 2 4 3" xfId="8233" xr:uid="{00000000-0005-0000-0000-00005C9A0000}"/>
    <cellStyle name="Normal 73 3 2 4 3 2" xfId="38567" xr:uid="{00000000-0005-0000-0000-00005D9A0000}"/>
    <cellStyle name="Normal 73 3 2 4 3 3" xfId="23334" xr:uid="{00000000-0005-0000-0000-00005E9A0000}"/>
    <cellStyle name="Normal 73 3 2 4 4" xfId="33554" xr:uid="{00000000-0005-0000-0000-00005F9A0000}"/>
    <cellStyle name="Normal 73 3 2 4 5" xfId="18321" xr:uid="{00000000-0005-0000-0000-0000609A0000}"/>
    <cellStyle name="Normal 73 3 2 5" xfId="4872" xr:uid="{00000000-0005-0000-0000-0000619A0000}"/>
    <cellStyle name="Normal 73 3 2 5 2" xfId="14924" xr:uid="{00000000-0005-0000-0000-0000629A0000}"/>
    <cellStyle name="Normal 73 3 2 5 2 2" xfId="45255" xr:uid="{00000000-0005-0000-0000-0000639A0000}"/>
    <cellStyle name="Normal 73 3 2 5 2 3" xfId="30022" xr:uid="{00000000-0005-0000-0000-0000649A0000}"/>
    <cellStyle name="Normal 73 3 2 5 3" xfId="9904" xr:uid="{00000000-0005-0000-0000-0000659A0000}"/>
    <cellStyle name="Normal 73 3 2 5 3 2" xfId="40238" xr:uid="{00000000-0005-0000-0000-0000669A0000}"/>
    <cellStyle name="Normal 73 3 2 5 3 3" xfId="25005" xr:uid="{00000000-0005-0000-0000-0000679A0000}"/>
    <cellStyle name="Normal 73 3 2 5 4" xfId="35225" xr:uid="{00000000-0005-0000-0000-0000689A0000}"/>
    <cellStyle name="Normal 73 3 2 5 5" xfId="19992" xr:uid="{00000000-0005-0000-0000-0000699A0000}"/>
    <cellStyle name="Normal 73 3 2 6" xfId="11582" xr:uid="{00000000-0005-0000-0000-00006A9A0000}"/>
    <cellStyle name="Normal 73 3 2 6 2" xfId="41913" xr:uid="{00000000-0005-0000-0000-00006B9A0000}"/>
    <cellStyle name="Normal 73 3 2 6 3" xfId="26680" xr:uid="{00000000-0005-0000-0000-00006C9A0000}"/>
    <cellStyle name="Normal 73 3 2 7" xfId="6561" xr:uid="{00000000-0005-0000-0000-00006D9A0000}"/>
    <cellStyle name="Normal 73 3 2 7 2" xfId="36896" xr:uid="{00000000-0005-0000-0000-00006E9A0000}"/>
    <cellStyle name="Normal 73 3 2 7 3" xfId="21663" xr:uid="{00000000-0005-0000-0000-00006F9A0000}"/>
    <cellStyle name="Normal 73 3 2 8" xfId="31884" xr:uid="{00000000-0005-0000-0000-0000709A0000}"/>
    <cellStyle name="Normal 73 3 2 9" xfId="16650" xr:uid="{00000000-0005-0000-0000-0000719A0000}"/>
    <cellStyle name="Normal 73 3 3" xfId="1697" xr:uid="{00000000-0005-0000-0000-0000729A0000}"/>
    <cellStyle name="Normal 73 3 3 2" xfId="2536" xr:uid="{00000000-0005-0000-0000-0000739A0000}"/>
    <cellStyle name="Normal 73 3 3 2 2" xfId="4226" xr:uid="{00000000-0005-0000-0000-0000749A0000}"/>
    <cellStyle name="Normal 73 3 3 2 2 2" xfId="14299" xr:uid="{00000000-0005-0000-0000-0000759A0000}"/>
    <cellStyle name="Normal 73 3 3 2 2 2 2" xfId="44630" xr:uid="{00000000-0005-0000-0000-0000769A0000}"/>
    <cellStyle name="Normal 73 3 3 2 2 2 3" xfId="29397" xr:uid="{00000000-0005-0000-0000-0000779A0000}"/>
    <cellStyle name="Normal 73 3 3 2 2 3" xfId="9279" xr:uid="{00000000-0005-0000-0000-0000789A0000}"/>
    <cellStyle name="Normal 73 3 3 2 2 3 2" xfId="39613" xr:uid="{00000000-0005-0000-0000-0000799A0000}"/>
    <cellStyle name="Normal 73 3 3 2 2 3 3" xfId="24380" xr:uid="{00000000-0005-0000-0000-00007A9A0000}"/>
    <cellStyle name="Normal 73 3 3 2 2 4" xfId="34600" xr:uid="{00000000-0005-0000-0000-00007B9A0000}"/>
    <cellStyle name="Normal 73 3 3 2 2 5" xfId="19367" xr:uid="{00000000-0005-0000-0000-00007C9A0000}"/>
    <cellStyle name="Normal 73 3 3 2 3" xfId="5918" xr:uid="{00000000-0005-0000-0000-00007D9A0000}"/>
    <cellStyle name="Normal 73 3 3 2 3 2" xfId="15970" xr:uid="{00000000-0005-0000-0000-00007E9A0000}"/>
    <cellStyle name="Normal 73 3 3 2 3 2 2" xfId="46301" xr:uid="{00000000-0005-0000-0000-00007F9A0000}"/>
    <cellStyle name="Normal 73 3 3 2 3 2 3" xfId="31068" xr:uid="{00000000-0005-0000-0000-0000809A0000}"/>
    <cellStyle name="Normal 73 3 3 2 3 3" xfId="10950" xr:uid="{00000000-0005-0000-0000-0000819A0000}"/>
    <cellStyle name="Normal 73 3 3 2 3 3 2" xfId="41284" xr:uid="{00000000-0005-0000-0000-0000829A0000}"/>
    <cellStyle name="Normal 73 3 3 2 3 3 3" xfId="26051" xr:uid="{00000000-0005-0000-0000-0000839A0000}"/>
    <cellStyle name="Normal 73 3 3 2 3 4" xfId="36271" xr:uid="{00000000-0005-0000-0000-0000849A0000}"/>
    <cellStyle name="Normal 73 3 3 2 3 5" xfId="21038" xr:uid="{00000000-0005-0000-0000-0000859A0000}"/>
    <cellStyle name="Normal 73 3 3 2 4" xfId="12628" xr:uid="{00000000-0005-0000-0000-0000869A0000}"/>
    <cellStyle name="Normal 73 3 3 2 4 2" xfId="42959" xr:uid="{00000000-0005-0000-0000-0000879A0000}"/>
    <cellStyle name="Normal 73 3 3 2 4 3" xfId="27726" xr:uid="{00000000-0005-0000-0000-0000889A0000}"/>
    <cellStyle name="Normal 73 3 3 2 5" xfId="7607" xr:uid="{00000000-0005-0000-0000-0000899A0000}"/>
    <cellStyle name="Normal 73 3 3 2 5 2" xfId="37942" xr:uid="{00000000-0005-0000-0000-00008A9A0000}"/>
    <cellStyle name="Normal 73 3 3 2 5 3" xfId="22709" xr:uid="{00000000-0005-0000-0000-00008B9A0000}"/>
    <cellStyle name="Normal 73 3 3 2 6" xfId="32930" xr:uid="{00000000-0005-0000-0000-00008C9A0000}"/>
    <cellStyle name="Normal 73 3 3 2 7" xfId="17696" xr:uid="{00000000-0005-0000-0000-00008D9A0000}"/>
    <cellStyle name="Normal 73 3 3 3" xfId="3389" xr:uid="{00000000-0005-0000-0000-00008E9A0000}"/>
    <cellStyle name="Normal 73 3 3 3 2" xfId="13463" xr:uid="{00000000-0005-0000-0000-00008F9A0000}"/>
    <cellStyle name="Normal 73 3 3 3 2 2" xfId="43794" xr:uid="{00000000-0005-0000-0000-0000909A0000}"/>
    <cellStyle name="Normal 73 3 3 3 2 3" xfId="28561" xr:uid="{00000000-0005-0000-0000-0000919A0000}"/>
    <cellStyle name="Normal 73 3 3 3 3" xfId="8443" xr:uid="{00000000-0005-0000-0000-0000929A0000}"/>
    <cellStyle name="Normal 73 3 3 3 3 2" xfId="38777" xr:uid="{00000000-0005-0000-0000-0000939A0000}"/>
    <cellStyle name="Normal 73 3 3 3 3 3" xfId="23544" xr:uid="{00000000-0005-0000-0000-0000949A0000}"/>
    <cellStyle name="Normal 73 3 3 3 4" xfId="33764" xr:uid="{00000000-0005-0000-0000-0000959A0000}"/>
    <cellStyle name="Normal 73 3 3 3 5" xfId="18531" xr:uid="{00000000-0005-0000-0000-0000969A0000}"/>
    <cellStyle name="Normal 73 3 3 4" xfId="5082" xr:uid="{00000000-0005-0000-0000-0000979A0000}"/>
    <cellStyle name="Normal 73 3 3 4 2" xfId="15134" xr:uid="{00000000-0005-0000-0000-0000989A0000}"/>
    <cellStyle name="Normal 73 3 3 4 2 2" xfId="45465" xr:uid="{00000000-0005-0000-0000-0000999A0000}"/>
    <cellStyle name="Normal 73 3 3 4 2 3" xfId="30232" xr:uid="{00000000-0005-0000-0000-00009A9A0000}"/>
    <cellStyle name="Normal 73 3 3 4 3" xfId="10114" xr:uid="{00000000-0005-0000-0000-00009B9A0000}"/>
    <cellStyle name="Normal 73 3 3 4 3 2" xfId="40448" xr:uid="{00000000-0005-0000-0000-00009C9A0000}"/>
    <cellStyle name="Normal 73 3 3 4 3 3" xfId="25215" xr:uid="{00000000-0005-0000-0000-00009D9A0000}"/>
    <cellStyle name="Normal 73 3 3 4 4" xfId="35435" xr:uid="{00000000-0005-0000-0000-00009E9A0000}"/>
    <cellStyle name="Normal 73 3 3 4 5" xfId="20202" xr:uid="{00000000-0005-0000-0000-00009F9A0000}"/>
    <cellStyle name="Normal 73 3 3 5" xfId="11792" xr:uid="{00000000-0005-0000-0000-0000A09A0000}"/>
    <cellStyle name="Normal 73 3 3 5 2" xfId="42123" xr:uid="{00000000-0005-0000-0000-0000A19A0000}"/>
    <cellStyle name="Normal 73 3 3 5 3" xfId="26890" xr:uid="{00000000-0005-0000-0000-0000A29A0000}"/>
    <cellStyle name="Normal 73 3 3 6" xfId="6771" xr:uid="{00000000-0005-0000-0000-0000A39A0000}"/>
    <cellStyle name="Normal 73 3 3 6 2" xfId="37106" xr:uid="{00000000-0005-0000-0000-0000A49A0000}"/>
    <cellStyle name="Normal 73 3 3 6 3" xfId="21873" xr:uid="{00000000-0005-0000-0000-0000A59A0000}"/>
    <cellStyle name="Normal 73 3 3 7" xfId="32094" xr:uid="{00000000-0005-0000-0000-0000A69A0000}"/>
    <cellStyle name="Normal 73 3 3 8" xfId="16860" xr:uid="{00000000-0005-0000-0000-0000A79A0000}"/>
    <cellStyle name="Normal 73 3 4" xfId="2118" xr:uid="{00000000-0005-0000-0000-0000A89A0000}"/>
    <cellStyle name="Normal 73 3 4 2" xfId="3808" xr:uid="{00000000-0005-0000-0000-0000A99A0000}"/>
    <cellStyle name="Normal 73 3 4 2 2" xfId="13881" xr:uid="{00000000-0005-0000-0000-0000AA9A0000}"/>
    <cellStyle name="Normal 73 3 4 2 2 2" xfId="44212" xr:uid="{00000000-0005-0000-0000-0000AB9A0000}"/>
    <cellStyle name="Normal 73 3 4 2 2 3" xfId="28979" xr:uid="{00000000-0005-0000-0000-0000AC9A0000}"/>
    <cellStyle name="Normal 73 3 4 2 3" xfId="8861" xr:uid="{00000000-0005-0000-0000-0000AD9A0000}"/>
    <cellStyle name="Normal 73 3 4 2 3 2" xfId="39195" xr:uid="{00000000-0005-0000-0000-0000AE9A0000}"/>
    <cellStyle name="Normal 73 3 4 2 3 3" xfId="23962" xr:uid="{00000000-0005-0000-0000-0000AF9A0000}"/>
    <cellStyle name="Normal 73 3 4 2 4" xfId="34182" xr:uid="{00000000-0005-0000-0000-0000B09A0000}"/>
    <cellStyle name="Normal 73 3 4 2 5" xfId="18949" xr:uid="{00000000-0005-0000-0000-0000B19A0000}"/>
    <cellStyle name="Normal 73 3 4 3" xfId="5500" xr:uid="{00000000-0005-0000-0000-0000B29A0000}"/>
    <cellStyle name="Normal 73 3 4 3 2" xfId="15552" xr:uid="{00000000-0005-0000-0000-0000B39A0000}"/>
    <cellStyle name="Normal 73 3 4 3 2 2" xfId="45883" xr:uid="{00000000-0005-0000-0000-0000B49A0000}"/>
    <cellStyle name="Normal 73 3 4 3 2 3" xfId="30650" xr:uid="{00000000-0005-0000-0000-0000B59A0000}"/>
    <cellStyle name="Normal 73 3 4 3 3" xfId="10532" xr:uid="{00000000-0005-0000-0000-0000B69A0000}"/>
    <cellStyle name="Normal 73 3 4 3 3 2" xfId="40866" xr:uid="{00000000-0005-0000-0000-0000B79A0000}"/>
    <cellStyle name="Normal 73 3 4 3 3 3" xfId="25633" xr:uid="{00000000-0005-0000-0000-0000B89A0000}"/>
    <cellStyle name="Normal 73 3 4 3 4" xfId="35853" xr:uid="{00000000-0005-0000-0000-0000B99A0000}"/>
    <cellStyle name="Normal 73 3 4 3 5" xfId="20620" xr:uid="{00000000-0005-0000-0000-0000BA9A0000}"/>
    <cellStyle name="Normal 73 3 4 4" xfId="12210" xr:uid="{00000000-0005-0000-0000-0000BB9A0000}"/>
    <cellStyle name="Normal 73 3 4 4 2" xfId="42541" xr:uid="{00000000-0005-0000-0000-0000BC9A0000}"/>
    <cellStyle name="Normal 73 3 4 4 3" xfId="27308" xr:uid="{00000000-0005-0000-0000-0000BD9A0000}"/>
    <cellStyle name="Normal 73 3 4 5" xfId="7189" xr:uid="{00000000-0005-0000-0000-0000BE9A0000}"/>
    <cellStyle name="Normal 73 3 4 5 2" xfId="37524" xr:uid="{00000000-0005-0000-0000-0000BF9A0000}"/>
    <cellStyle name="Normal 73 3 4 5 3" xfId="22291" xr:uid="{00000000-0005-0000-0000-0000C09A0000}"/>
    <cellStyle name="Normal 73 3 4 6" xfId="32512" xr:uid="{00000000-0005-0000-0000-0000C19A0000}"/>
    <cellStyle name="Normal 73 3 4 7" xfId="17278" xr:uid="{00000000-0005-0000-0000-0000C29A0000}"/>
    <cellStyle name="Normal 73 3 5" xfId="2971" xr:uid="{00000000-0005-0000-0000-0000C39A0000}"/>
    <cellStyle name="Normal 73 3 5 2" xfId="13045" xr:uid="{00000000-0005-0000-0000-0000C49A0000}"/>
    <cellStyle name="Normal 73 3 5 2 2" xfId="43376" xr:uid="{00000000-0005-0000-0000-0000C59A0000}"/>
    <cellStyle name="Normal 73 3 5 2 3" xfId="28143" xr:uid="{00000000-0005-0000-0000-0000C69A0000}"/>
    <cellStyle name="Normal 73 3 5 3" xfId="8025" xr:uid="{00000000-0005-0000-0000-0000C79A0000}"/>
    <cellStyle name="Normal 73 3 5 3 2" xfId="38359" xr:uid="{00000000-0005-0000-0000-0000C89A0000}"/>
    <cellStyle name="Normal 73 3 5 3 3" xfId="23126" xr:uid="{00000000-0005-0000-0000-0000C99A0000}"/>
    <cellStyle name="Normal 73 3 5 4" xfId="33346" xr:uid="{00000000-0005-0000-0000-0000CA9A0000}"/>
    <cellStyle name="Normal 73 3 5 5" xfId="18113" xr:uid="{00000000-0005-0000-0000-0000CB9A0000}"/>
    <cellStyle name="Normal 73 3 6" xfId="4664" xr:uid="{00000000-0005-0000-0000-0000CC9A0000}"/>
    <cellStyle name="Normal 73 3 6 2" xfId="14716" xr:uid="{00000000-0005-0000-0000-0000CD9A0000}"/>
    <cellStyle name="Normal 73 3 6 2 2" xfId="45047" xr:uid="{00000000-0005-0000-0000-0000CE9A0000}"/>
    <cellStyle name="Normal 73 3 6 2 3" xfId="29814" xr:uid="{00000000-0005-0000-0000-0000CF9A0000}"/>
    <cellStyle name="Normal 73 3 6 3" xfId="9696" xr:uid="{00000000-0005-0000-0000-0000D09A0000}"/>
    <cellStyle name="Normal 73 3 6 3 2" xfId="40030" xr:uid="{00000000-0005-0000-0000-0000D19A0000}"/>
    <cellStyle name="Normal 73 3 6 3 3" xfId="24797" xr:uid="{00000000-0005-0000-0000-0000D29A0000}"/>
    <cellStyle name="Normal 73 3 6 4" xfId="35017" xr:uid="{00000000-0005-0000-0000-0000D39A0000}"/>
    <cellStyle name="Normal 73 3 6 5" xfId="19784" xr:uid="{00000000-0005-0000-0000-0000D49A0000}"/>
    <cellStyle name="Normal 73 3 7" xfId="11374" xr:uid="{00000000-0005-0000-0000-0000D59A0000}"/>
    <cellStyle name="Normal 73 3 7 2" xfId="41705" xr:uid="{00000000-0005-0000-0000-0000D69A0000}"/>
    <cellStyle name="Normal 73 3 7 3" xfId="26472" xr:uid="{00000000-0005-0000-0000-0000D79A0000}"/>
    <cellStyle name="Normal 73 3 8" xfId="6353" xr:uid="{00000000-0005-0000-0000-0000D89A0000}"/>
    <cellStyle name="Normal 73 3 8 2" xfId="36688" xr:uid="{00000000-0005-0000-0000-0000D99A0000}"/>
    <cellStyle name="Normal 73 3 8 3" xfId="21455" xr:uid="{00000000-0005-0000-0000-0000DA9A0000}"/>
    <cellStyle name="Normal 73 3 9" xfId="31677" xr:uid="{00000000-0005-0000-0000-0000DB9A0000}"/>
    <cellStyle name="Normal 73 4" xfId="1378" xr:uid="{00000000-0005-0000-0000-0000DC9A0000}"/>
    <cellStyle name="Normal 73 4 2" xfId="1801" xr:uid="{00000000-0005-0000-0000-0000DD9A0000}"/>
    <cellStyle name="Normal 73 4 2 2" xfId="2640" xr:uid="{00000000-0005-0000-0000-0000DE9A0000}"/>
    <cellStyle name="Normal 73 4 2 2 2" xfId="4330" xr:uid="{00000000-0005-0000-0000-0000DF9A0000}"/>
    <cellStyle name="Normal 73 4 2 2 2 2" xfId="14403" xr:uid="{00000000-0005-0000-0000-0000E09A0000}"/>
    <cellStyle name="Normal 73 4 2 2 2 2 2" xfId="44734" xr:uid="{00000000-0005-0000-0000-0000E19A0000}"/>
    <cellStyle name="Normal 73 4 2 2 2 2 3" xfId="29501" xr:uid="{00000000-0005-0000-0000-0000E29A0000}"/>
    <cellStyle name="Normal 73 4 2 2 2 3" xfId="9383" xr:uid="{00000000-0005-0000-0000-0000E39A0000}"/>
    <cellStyle name="Normal 73 4 2 2 2 3 2" xfId="39717" xr:uid="{00000000-0005-0000-0000-0000E49A0000}"/>
    <cellStyle name="Normal 73 4 2 2 2 3 3" xfId="24484" xr:uid="{00000000-0005-0000-0000-0000E59A0000}"/>
    <cellStyle name="Normal 73 4 2 2 2 4" xfId="34704" xr:uid="{00000000-0005-0000-0000-0000E69A0000}"/>
    <cellStyle name="Normal 73 4 2 2 2 5" xfId="19471" xr:uid="{00000000-0005-0000-0000-0000E79A0000}"/>
    <cellStyle name="Normal 73 4 2 2 3" xfId="6022" xr:uid="{00000000-0005-0000-0000-0000E89A0000}"/>
    <cellStyle name="Normal 73 4 2 2 3 2" xfId="16074" xr:uid="{00000000-0005-0000-0000-0000E99A0000}"/>
    <cellStyle name="Normal 73 4 2 2 3 2 2" xfId="46405" xr:uid="{00000000-0005-0000-0000-0000EA9A0000}"/>
    <cellStyle name="Normal 73 4 2 2 3 2 3" xfId="31172" xr:uid="{00000000-0005-0000-0000-0000EB9A0000}"/>
    <cellStyle name="Normal 73 4 2 2 3 3" xfId="11054" xr:uid="{00000000-0005-0000-0000-0000EC9A0000}"/>
    <cellStyle name="Normal 73 4 2 2 3 3 2" xfId="41388" xr:uid="{00000000-0005-0000-0000-0000ED9A0000}"/>
    <cellStyle name="Normal 73 4 2 2 3 3 3" xfId="26155" xr:uid="{00000000-0005-0000-0000-0000EE9A0000}"/>
    <cellStyle name="Normal 73 4 2 2 3 4" xfId="36375" xr:uid="{00000000-0005-0000-0000-0000EF9A0000}"/>
    <cellStyle name="Normal 73 4 2 2 3 5" xfId="21142" xr:uid="{00000000-0005-0000-0000-0000F09A0000}"/>
    <cellStyle name="Normal 73 4 2 2 4" xfId="12732" xr:uid="{00000000-0005-0000-0000-0000F19A0000}"/>
    <cellStyle name="Normal 73 4 2 2 4 2" xfId="43063" xr:uid="{00000000-0005-0000-0000-0000F29A0000}"/>
    <cellStyle name="Normal 73 4 2 2 4 3" xfId="27830" xr:uid="{00000000-0005-0000-0000-0000F39A0000}"/>
    <cellStyle name="Normal 73 4 2 2 5" xfId="7711" xr:uid="{00000000-0005-0000-0000-0000F49A0000}"/>
    <cellStyle name="Normal 73 4 2 2 5 2" xfId="38046" xr:uid="{00000000-0005-0000-0000-0000F59A0000}"/>
    <cellStyle name="Normal 73 4 2 2 5 3" xfId="22813" xr:uid="{00000000-0005-0000-0000-0000F69A0000}"/>
    <cellStyle name="Normal 73 4 2 2 6" xfId="33034" xr:uid="{00000000-0005-0000-0000-0000F79A0000}"/>
    <cellStyle name="Normal 73 4 2 2 7" xfId="17800" xr:uid="{00000000-0005-0000-0000-0000F89A0000}"/>
    <cellStyle name="Normal 73 4 2 3" xfId="3493" xr:uid="{00000000-0005-0000-0000-0000F99A0000}"/>
    <cellStyle name="Normal 73 4 2 3 2" xfId="13567" xr:uid="{00000000-0005-0000-0000-0000FA9A0000}"/>
    <cellStyle name="Normal 73 4 2 3 2 2" xfId="43898" xr:uid="{00000000-0005-0000-0000-0000FB9A0000}"/>
    <cellStyle name="Normal 73 4 2 3 2 3" xfId="28665" xr:uid="{00000000-0005-0000-0000-0000FC9A0000}"/>
    <cellStyle name="Normal 73 4 2 3 3" xfId="8547" xr:uid="{00000000-0005-0000-0000-0000FD9A0000}"/>
    <cellStyle name="Normal 73 4 2 3 3 2" xfId="38881" xr:uid="{00000000-0005-0000-0000-0000FE9A0000}"/>
    <cellStyle name="Normal 73 4 2 3 3 3" xfId="23648" xr:uid="{00000000-0005-0000-0000-0000FF9A0000}"/>
    <cellStyle name="Normal 73 4 2 3 4" xfId="33868" xr:uid="{00000000-0005-0000-0000-0000009B0000}"/>
    <cellStyle name="Normal 73 4 2 3 5" xfId="18635" xr:uid="{00000000-0005-0000-0000-0000019B0000}"/>
    <cellStyle name="Normal 73 4 2 4" xfId="5186" xr:uid="{00000000-0005-0000-0000-0000029B0000}"/>
    <cellStyle name="Normal 73 4 2 4 2" xfId="15238" xr:uid="{00000000-0005-0000-0000-0000039B0000}"/>
    <cellStyle name="Normal 73 4 2 4 2 2" xfId="45569" xr:uid="{00000000-0005-0000-0000-0000049B0000}"/>
    <cellStyle name="Normal 73 4 2 4 2 3" xfId="30336" xr:uid="{00000000-0005-0000-0000-0000059B0000}"/>
    <cellStyle name="Normal 73 4 2 4 3" xfId="10218" xr:uid="{00000000-0005-0000-0000-0000069B0000}"/>
    <cellStyle name="Normal 73 4 2 4 3 2" xfId="40552" xr:uid="{00000000-0005-0000-0000-0000079B0000}"/>
    <cellStyle name="Normal 73 4 2 4 3 3" xfId="25319" xr:uid="{00000000-0005-0000-0000-0000089B0000}"/>
    <cellStyle name="Normal 73 4 2 4 4" xfId="35539" xr:uid="{00000000-0005-0000-0000-0000099B0000}"/>
    <cellStyle name="Normal 73 4 2 4 5" xfId="20306" xr:uid="{00000000-0005-0000-0000-00000A9B0000}"/>
    <cellStyle name="Normal 73 4 2 5" xfId="11896" xr:uid="{00000000-0005-0000-0000-00000B9B0000}"/>
    <cellStyle name="Normal 73 4 2 5 2" xfId="42227" xr:uid="{00000000-0005-0000-0000-00000C9B0000}"/>
    <cellStyle name="Normal 73 4 2 5 3" xfId="26994" xr:uid="{00000000-0005-0000-0000-00000D9B0000}"/>
    <cellStyle name="Normal 73 4 2 6" xfId="6875" xr:uid="{00000000-0005-0000-0000-00000E9B0000}"/>
    <cellStyle name="Normal 73 4 2 6 2" xfId="37210" xr:uid="{00000000-0005-0000-0000-00000F9B0000}"/>
    <cellStyle name="Normal 73 4 2 6 3" xfId="21977" xr:uid="{00000000-0005-0000-0000-0000109B0000}"/>
    <cellStyle name="Normal 73 4 2 7" xfId="32198" xr:uid="{00000000-0005-0000-0000-0000119B0000}"/>
    <cellStyle name="Normal 73 4 2 8" xfId="16964" xr:uid="{00000000-0005-0000-0000-0000129B0000}"/>
    <cellStyle name="Normal 73 4 3" xfId="2222" xr:uid="{00000000-0005-0000-0000-0000139B0000}"/>
    <cellStyle name="Normal 73 4 3 2" xfId="3912" xr:uid="{00000000-0005-0000-0000-0000149B0000}"/>
    <cellStyle name="Normal 73 4 3 2 2" xfId="13985" xr:uid="{00000000-0005-0000-0000-0000159B0000}"/>
    <cellStyle name="Normal 73 4 3 2 2 2" xfId="44316" xr:uid="{00000000-0005-0000-0000-0000169B0000}"/>
    <cellStyle name="Normal 73 4 3 2 2 3" xfId="29083" xr:uid="{00000000-0005-0000-0000-0000179B0000}"/>
    <cellStyle name="Normal 73 4 3 2 3" xfId="8965" xr:uid="{00000000-0005-0000-0000-0000189B0000}"/>
    <cellStyle name="Normal 73 4 3 2 3 2" xfId="39299" xr:uid="{00000000-0005-0000-0000-0000199B0000}"/>
    <cellStyle name="Normal 73 4 3 2 3 3" xfId="24066" xr:uid="{00000000-0005-0000-0000-00001A9B0000}"/>
    <cellStyle name="Normal 73 4 3 2 4" xfId="34286" xr:uid="{00000000-0005-0000-0000-00001B9B0000}"/>
    <cellStyle name="Normal 73 4 3 2 5" xfId="19053" xr:uid="{00000000-0005-0000-0000-00001C9B0000}"/>
    <cellStyle name="Normal 73 4 3 3" xfId="5604" xr:uid="{00000000-0005-0000-0000-00001D9B0000}"/>
    <cellStyle name="Normal 73 4 3 3 2" xfId="15656" xr:uid="{00000000-0005-0000-0000-00001E9B0000}"/>
    <cellStyle name="Normal 73 4 3 3 2 2" xfId="45987" xr:uid="{00000000-0005-0000-0000-00001F9B0000}"/>
    <cellStyle name="Normal 73 4 3 3 2 3" xfId="30754" xr:uid="{00000000-0005-0000-0000-0000209B0000}"/>
    <cellStyle name="Normal 73 4 3 3 3" xfId="10636" xr:uid="{00000000-0005-0000-0000-0000219B0000}"/>
    <cellStyle name="Normal 73 4 3 3 3 2" xfId="40970" xr:uid="{00000000-0005-0000-0000-0000229B0000}"/>
    <cellStyle name="Normal 73 4 3 3 3 3" xfId="25737" xr:uid="{00000000-0005-0000-0000-0000239B0000}"/>
    <cellStyle name="Normal 73 4 3 3 4" xfId="35957" xr:uid="{00000000-0005-0000-0000-0000249B0000}"/>
    <cellStyle name="Normal 73 4 3 3 5" xfId="20724" xr:uid="{00000000-0005-0000-0000-0000259B0000}"/>
    <cellStyle name="Normal 73 4 3 4" xfId="12314" xr:uid="{00000000-0005-0000-0000-0000269B0000}"/>
    <cellStyle name="Normal 73 4 3 4 2" xfId="42645" xr:uid="{00000000-0005-0000-0000-0000279B0000}"/>
    <cellStyle name="Normal 73 4 3 4 3" xfId="27412" xr:uid="{00000000-0005-0000-0000-0000289B0000}"/>
    <cellStyle name="Normal 73 4 3 5" xfId="7293" xr:uid="{00000000-0005-0000-0000-0000299B0000}"/>
    <cellStyle name="Normal 73 4 3 5 2" xfId="37628" xr:uid="{00000000-0005-0000-0000-00002A9B0000}"/>
    <cellStyle name="Normal 73 4 3 5 3" xfId="22395" xr:uid="{00000000-0005-0000-0000-00002B9B0000}"/>
    <cellStyle name="Normal 73 4 3 6" xfId="32616" xr:uid="{00000000-0005-0000-0000-00002C9B0000}"/>
    <cellStyle name="Normal 73 4 3 7" xfId="17382" xr:uid="{00000000-0005-0000-0000-00002D9B0000}"/>
    <cellStyle name="Normal 73 4 4" xfId="3075" xr:uid="{00000000-0005-0000-0000-00002E9B0000}"/>
    <cellStyle name="Normal 73 4 4 2" xfId="13149" xr:uid="{00000000-0005-0000-0000-00002F9B0000}"/>
    <cellStyle name="Normal 73 4 4 2 2" xfId="43480" xr:uid="{00000000-0005-0000-0000-0000309B0000}"/>
    <cellStyle name="Normal 73 4 4 2 3" xfId="28247" xr:uid="{00000000-0005-0000-0000-0000319B0000}"/>
    <cellStyle name="Normal 73 4 4 3" xfId="8129" xr:uid="{00000000-0005-0000-0000-0000329B0000}"/>
    <cellStyle name="Normal 73 4 4 3 2" xfId="38463" xr:uid="{00000000-0005-0000-0000-0000339B0000}"/>
    <cellStyle name="Normal 73 4 4 3 3" xfId="23230" xr:uid="{00000000-0005-0000-0000-0000349B0000}"/>
    <cellStyle name="Normal 73 4 4 4" xfId="33450" xr:uid="{00000000-0005-0000-0000-0000359B0000}"/>
    <cellStyle name="Normal 73 4 4 5" xfId="18217" xr:uid="{00000000-0005-0000-0000-0000369B0000}"/>
    <cellStyle name="Normal 73 4 5" xfId="4768" xr:uid="{00000000-0005-0000-0000-0000379B0000}"/>
    <cellStyle name="Normal 73 4 5 2" xfId="14820" xr:uid="{00000000-0005-0000-0000-0000389B0000}"/>
    <cellStyle name="Normal 73 4 5 2 2" xfId="45151" xr:uid="{00000000-0005-0000-0000-0000399B0000}"/>
    <cellStyle name="Normal 73 4 5 2 3" xfId="29918" xr:uid="{00000000-0005-0000-0000-00003A9B0000}"/>
    <cellStyle name="Normal 73 4 5 3" xfId="9800" xr:uid="{00000000-0005-0000-0000-00003B9B0000}"/>
    <cellStyle name="Normal 73 4 5 3 2" xfId="40134" xr:uid="{00000000-0005-0000-0000-00003C9B0000}"/>
    <cellStyle name="Normal 73 4 5 3 3" xfId="24901" xr:uid="{00000000-0005-0000-0000-00003D9B0000}"/>
    <cellStyle name="Normal 73 4 5 4" xfId="35121" xr:uid="{00000000-0005-0000-0000-00003E9B0000}"/>
    <cellStyle name="Normal 73 4 5 5" xfId="19888" xr:uid="{00000000-0005-0000-0000-00003F9B0000}"/>
    <cellStyle name="Normal 73 4 6" xfId="11478" xr:uid="{00000000-0005-0000-0000-0000409B0000}"/>
    <cellStyle name="Normal 73 4 6 2" xfId="41809" xr:uid="{00000000-0005-0000-0000-0000419B0000}"/>
    <cellStyle name="Normal 73 4 6 3" xfId="26576" xr:uid="{00000000-0005-0000-0000-0000429B0000}"/>
    <cellStyle name="Normal 73 4 7" xfId="6457" xr:uid="{00000000-0005-0000-0000-0000439B0000}"/>
    <cellStyle name="Normal 73 4 7 2" xfId="36792" xr:uid="{00000000-0005-0000-0000-0000449B0000}"/>
    <cellStyle name="Normal 73 4 7 3" xfId="21559" xr:uid="{00000000-0005-0000-0000-0000459B0000}"/>
    <cellStyle name="Normal 73 4 8" xfId="31780" xr:uid="{00000000-0005-0000-0000-0000469B0000}"/>
    <cellStyle name="Normal 73 4 9" xfId="16546" xr:uid="{00000000-0005-0000-0000-0000479B0000}"/>
    <cellStyle name="Normal 73 5" xfId="1591" xr:uid="{00000000-0005-0000-0000-0000489B0000}"/>
    <cellStyle name="Normal 73 5 2" xfId="2432" xr:uid="{00000000-0005-0000-0000-0000499B0000}"/>
    <cellStyle name="Normal 73 5 2 2" xfId="4122" xr:uid="{00000000-0005-0000-0000-00004A9B0000}"/>
    <cellStyle name="Normal 73 5 2 2 2" xfId="14195" xr:uid="{00000000-0005-0000-0000-00004B9B0000}"/>
    <cellStyle name="Normal 73 5 2 2 2 2" xfId="44526" xr:uid="{00000000-0005-0000-0000-00004C9B0000}"/>
    <cellStyle name="Normal 73 5 2 2 2 3" xfId="29293" xr:uid="{00000000-0005-0000-0000-00004D9B0000}"/>
    <cellStyle name="Normal 73 5 2 2 3" xfId="9175" xr:uid="{00000000-0005-0000-0000-00004E9B0000}"/>
    <cellStyle name="Normal 73 5 2 2 3 2" xfId="39509" xr:uid="{00000000-0005-0000-0000-00004F9B0000}"/>
    <cellStyle name="Normal 73 5 2 2 3 3" xfId="24276" xr:uid="{00000000-0005-0000-0000-0000509B0000}"/>
    <cellStyle name="Normal 73 5 2 2 4" xfId="34496" xr:uid="{00000000-0005-0000-0000-0000519B0000}"/>
    <cellStyle name="Normal 73 5 2 2 5" xfId="19263" xr:uid="{00000000-0005-0000-0000-0000529B0000}"/>
    <cellStyle name="Normal 73 5 2 3" xfId="5814" xr:uid="{00000000-0005-0000-0000-0000539B0000}"/>
    <cellStyle name="Normal 73 5 2 3 2" xfId="15866" xr:uid="{00000000-0005-0000-0000-0000549B0000}"/>
    <cellStyle name="Normal 73 5 2 3 2 2" xfId="46197" xr:uid="{00000000-0005-0000-0000-0000559B0000}"/>
    <cellStyle name="Normal 73 5 2 3 2 3" xfId="30964" xr:uid="{00000000-0005-0000-0000-0000569B0000}"/>
    <cellStyle name="Normal 73 5 2 3 3" xfId="10846" xr:uid="{00000000-0005-0000-0000-0000579B0000}"/>
    <cellStyle name="Normal 73 5 2 3 3 2" xfId="41180" xr:uid="{00000000-0005-0000-0000-0000589B0000}"/>
    <cellStyle name="Normal 73 5 2 3 3 3" xfId="25947" xr:uid="{00000000-0005-0000-0000-0000599B0000}"/>
    <cellStyle name="Normal 73 5 2 3 4" xfId="36167" xr:uid="{00000000-0005-0000-0000-00005A9B0000}"/>
    <cellStyle name="Normal 73 5 2 3 5" xfId="20934" xr:uid="{00000000-0005-0000-0000-00005B9B0000}"/>
    <cellStyle name="Normal 73 5 2 4" xfId="12524" xr:uid="{00000000-0005-0000-0000-00005C9B0000}"/>
    <cellStyle name="Normal 73 5 2 4 2" xfId="42855" xr:uid="{00000000-0005-0000-0000-00005D9B0000}"/>
    <cellStyle name="Normal 73 5 2 4 3" xfId="27622" xr:uid="{00000000-0005-0000-0000-00005E9B0000}"/>
    <cellStyle name="Normal 73 5 2 5" xfId="7503" xr:uid="{00000000-0005-0000-0000-00005F9B0000}"/>
    <cellStyle name="Normal 73 5 2 5 2" xfId="37838" xr:uid="{00000000-0005-0000-0000-0000609B0000}"/>
    <cellStyle name="Normal 73 5 2 5 3" xfId="22605" xr:uid="{00000000-0005-0000-0000-0000619B0000}"/>
    <cellStyle name="Normal 73 5 2 6" xfId="32826" xr:uid="{00000000-0005-0000-0000-0000629B0000}"/>
    <cellStyle name="Normal 73 5 2 7" xfId="17592" xr:uid="{00000000-0005-0000-0000-0000639B0000}"/>
    <cellStyle name="Normal 73 5 3" xfId="3285" xr:uid="{00000000-0005-0000-0000-0000649B0000}"/>
    <cellStyle name="Normal 73 5 3 2" xfId="13359" xr:uid="{00000000-0005-0000-0000-0000659B0000}"/>
    <cellStyle name="Normal 73 5 3 2 2" xfId="43690" xr:uid="{00000000-0005-0000-0000-0000669B0000}"/>
    <cellStyle name="Normal 73 5 3 2 3" xfId="28457" xr:uid="{00000000-0005-0000-0000-0000679B0000}"/>
    <cellStyle name="Normal 73 5 3 3" xfId="8339" xr:uid="{00000000-0005-0000-0000-0000689B0000}"/>
    <cellStyle name="Normal 73 5 3 3 2" xfId="38673" xr:uid="{00000000-0005-0000-0000-0000699B0000}"/>
    <cellStyle name="Normal 73 5 3 3 3" xfId="23440" xr:uid="{00000000-0005-0000-0000-00006A9B0000}"/>
    <cellStyle name="Normal 73 5 3 4" xfId="33660" xr:uid="{00000000-0005-0000-0000-00006B9B0000}"/>
    <cellStyle name="Normal 73 5 3 5" xfId="18427" xr:uid="{00000000-0005-0000-0000-00006C9B0000}"/>
    <cellStyle name="Normal 73 5 4" xfId="4978" xr:uid="{00000000-0005-0000-0000-00006D9B0000}"/>
    <cellStyle name="Normal 73 5 4 2" xfId="15030" xr:uid="{00000000-0005-0000-0000-00006E9B0000}"/>
    <cellStyle name="Normal 73 5 4 2 2" xfId="45361" xr:uid="{00000000-0005-0000-0000-00006F9B0000}"/>
    <cellStyle name="Normal 73 5 4 2 3" xfId="30128" xr:uid="{00000000-0005-0000-0000-0000709B0000}"/>
    <cellStyle name="Normal 73 5 4 3" xfId="10010" xr:uid="{00000000-0005-0000-0000-0000719B0000}"/>
    <cellStyle name="Normal 73 5 4 3 2" xfId="40344" xr:uid="{00000000-0005-0000-0000-0000729B0000}"/>
    <cellStyle name="Normal 73 5 4 3 3" xfId="25111" xr:uid="{00000000-0005-0000-0000-0000739B0000}"/>
    <cellStyle name="Normal 73 5 4 4" xfId="35331" xr:uid="{00000000-0005-0000-0000-0000749B0000}"/>
    <cellStyle name="Normal 73 5 4 5" xfId="20098" xr:uid="{00000000-0005-0000-0000-0000759B0000}"/>
    <cellStyle name="Normal 73 5 5" xfId="11688" xr:uid="{00000000-0005-0000-0000-0000769B0000}"/>
    <cellStyle name="Normal 73 5 5 2" xfId="42019" xr:uid="{00000000-0005-0000-0000-0000779B0000}"/>
    <cellStyle name="Normal 73 5 5 3" xfId="26786" xr:uid="{00000000-0005-0000-0000-0000789B0000}"/>
    <cellStyle name="Normal 73 5 6" xfId="6667" xr:uid="{00000000-0005-0000-0000-0000799B0000}"/>
    <cellStyle name="Normal 73 5 6 2" xfId="37002" xr:uid="{00000000-0005-0000-0000-00007A9B0000}"/>
    <cellStyle name="Normal 73 5 6 3" xfId="21769" xr:uid="{00000000-0005-0000-0000-00007B9B0000}"/>
    <cellStyle name="Normal 73 5 7" xfId="31990" xr:uid="{00000000-0005-0000-0000-00007C9B0000}"/>
    <cellStyle name="Normal 73 5 8" xfId="16756" xr:uid="{00000000-0005-0000-0000-00007D9B0000}"/>
    <cellStyle name="Normal 73 6" xfId="2012" xr:uid="{00000000-0005-0000-0000-00007E9B0000}"/>
    <cellStyle name="Normal 73 6 2" xfId="3704" xr:uid="{00000000-0005-0000-0000-00007F9B0000}"/>
    <cellStyle name="Normal 73 6 2 2" xfId="13777" xr:uid="{00000000-0005-0000-0000-0000809B0000}"/>
    <cellStyle name="Normal 73 6 2 2 2" xfId="44108" xr:uid="{00000000-0005-0000-0000-0000819B0000}"/>
    <cellStyle name="Normal 73 6 2 2 3" xfId="28875" xr:uid="{00000000-0005-0000-0000-0000829B0000}"/>
    <cellStyle name="Normal 73 6 2 3" xfId="8757" xr:uid="{00000000-0005-0000-0000-0000839B0000}"/>
    <cellStyle name="Normal 73 6 2 3 2" xfId="39091" xr:uid="{00000000-0005-0000-0000-0000849B0000}"/>
    <cellStyle name="Normal 73 6 2 3 3" xfId="23858" xr:uid="{00000000-0005-0000-0000-0000859B0000}"/>
    <cellStyle name="Normal 73 6 2 4" xfId="34078" xr:uid="{00000000-0005-0000-0000-0000869B0000}"/>
    <cellStyle name="Normal 73 6 2 5" xfId="18845" xr:uid="{00000000-0005-0000-0000-0000879B0000}"/>
    <cellStyle name="Normal 73 6 3" xfId="5396" xr:uid="{00000000-0005-0000-0000-0000889B0000}"/>
    <cellStyle name="Normal 73 6 3 2" xfId="15448" xr:uid="{00000000-0005-0000-0000-0000899B0000}"/>
    <cellStyle name="Normal 73 6 3 2 2" xfId="45779" xr:uid="{00000000-0005-0000-0000-00008A9B0000}"/>
    <cellStyle name="Normal 73 6 3 2 3" xfId="30546" xr:uid="{00000000-0005-0000-0000-00008B9B0000}"/>
    <cellStyle name="Normal 73 6 3 3" xfId="10428" xr:uid="{00000000-0005-0000-0000-00008C9B0000}"/>
    <cellStyle name="Normal 73 6 3 3 2" xfId="40762" xr:uid="{00000000-0005-0000-0000-00008D9B0000}"/>
    <cellStyle name="Normal 73 6 3 3 3" xfId="25529" xr:uid="{00000000-0005-0000-0000-00008E9B0000}"/>
    <cellStyle name="Normal 73 6 3 4" xfId="35749" xr:uid="{00000000-0005-0000-0000-00008F9B0000}"/>
    <cellStyle name="Normal 73 6 3 5" xfId="20516" xr:uid="{00000000-0005-0000-0000-0000909B0000}"/>
    <cellStyle name="Normal 73 6 4" xfId="12106" xr:uid="{00000000-0005-0000-0000-0000919B0000}"/>
    <cellStyle name="Normal 73 6 4 2" xfId="42437" xr:uid="{00000000-0005-0000-0000-0000929B0000}"/>
    <cellStyle name="Normal 73 6 4 3" xfId="27204" xr:uid="{00000000-0005-0000-0000-0000939B0000}"/>
    <cellStyle name="Normal 73 6 5" xfId="7085" xr:uid="{00000000-0005-0000-0000-0000949B0000}"/>
    <cellStyle name="Normal 73 6 5 2" xfId="37420" xr:uid="{00000000-0005-0000-0000-0000959B0000}"/>
    <cellStyle name="Normal 73 6 5 3" xfId="22187" xr:uid="{00000000-0005-0000-0000-0000969B0000}"/>
    <cellStyle name="Normal 73 6 6" xfId="32408" xr:uid="{00000000-0005-0000-0000-0000979B0000}"/>
    <cellStyle name="Normal 73 6 7" xfId="17174" xr:uid="{00000000-0005-0000-0000-0000989B0000}"/>
    <cellStyle name="Normal 73 7" xfId="2864" xr:uid="{00000000-0005-0000-0000-0000999B0000}"/>
    <cellStyle name="Normal 73 7 2" xfId="12941" xr:uid="{00000000-0005-0000-0000-00009A9B0000}"/>
    <cellStyle name="Normal 73 7 2 2" xfId="43272" xr:uid="{00000000-0005-0000-0000-00009B9B0000}"/>
    <cellStyle name="Normal 73 7 2 3" xfId="28039" xr:uid="{00000000-0005-0000-0000-00009C9B0000}"/>
    <cellStyle name="Normal 73 7 3" xfId="7921" xr:uid="{00000000-0005-0000-0000-00009D9B0000}"/>
    <cellStyle name="Normal 73 7 3 2" xfId="38255" xr:uid="{00000000-0005-0000-0000-00009E9B0000}"/>
    <cellStyle name="Normal 73 7 3 3" xfId="23022" xr:uid="{00000000-0005-0000-0000-00009F9B0000}"/>
    <cellStyle name="Normal 73 7 4" xfId="33242" xr:uid="{00000000-0005-0000-0000-0000A09B0000}"/>
    <cellStyle name="Normal 73 7 5" xfId="18009" xr:uid="{00000000-0005-0000-0000-0000A19B0000}"/>
    <cellStyle name="Normal 73 8" xfId="4558" xr:uid="{00000000-0005-0000-0000-0000A29B0000}"/>
    <cellStyle name="Normal 73 8 2" xfId="14612" xr:uid="{00000000-0005-0000-0000-0000A39B0000}"/>
    <cellStyle name="Normal 73 8 2 2" xfId="44943" xr:uid="{00000000-0005-0000-0000-0000A49B0000}"/>
    <cellStyle name="Normal 73 8 2 3" xfId="29710" xr:uid="{00000000-0005-0000-0000-0000A59B0000}"/>
    <cellStyle name="Normal 73 8 3" xfId="9592" xr:uid="{00000000-0005-0000-0000-0000A69B0000}"/>
    <cellStyle name="Normal 73 8 3 2" xfId="39926" xr:uid="{00000000-0005-0000-0000-0000A79B0000}"/>
    <cellStyle name="Normal 73 8 3 3" xfId="24693" xr:uid="{00000000-0005-0000-0000-0000A89B0000}"/>
    <cellStyle name="Normal 73 8 4" xfId="34913" xr:uid="{00000000-0005-0000-0000-0000A99B0000}"/>
    <cellStyle name="Normal 73 8 5" xfId="19680" xr:uid="{00000000-0005-0000-0000-0000AA9B0000}"/>
    <cellStyle name="Normal 73 9" xfId="11268" xr:uid="{00000000-0005-0000-0000-0000AB9B0000}"/>
    <cellStyle name="Normal 73 9 2" xfId="41601" xr:uid="{00000000-0005-0000-0000-0000AC9B0000}"/>
    <cellStyle name="Normal 73 9 3" xfId="26368" xr:uid="{00000000-0005-0000-0000-0000AD9B0000}"/>
    <cellStyle name="Normal 74" xfId="914" xr:uid="{00000000-0005-0000-0000-0000AE9B0000}"/>
    <cellStyle name="Normal 74 10" xfId="6248" xr:uid="{00000000-0005-0000-0000-0000AF9B0000}"/>
    <cellStyle name="Normal 74 10 2" xfId="36585" xr:uid="{00000000-0005-0000-0000-0000B09B0000}"/>
    <cellStyle name="Normal 74 10 3" xfId="21352" xr:uid="{00000000-0005-0000-0000-0000B19B0000}"/>
    <cellStyle name="Normal 74 11" xfId="31576" xr:uid="{00000000-0005-0000-0000-0000B29B0000}"/>
    <cellStyle name="Normal 74 12" xfId="16337" xr:uid="{00000000-0005-0000-0000-0000B39B0000}"/>
    <cellStyle name="Normal 74 2" xfId="1212" xr:uid="{00000000-0005-0000-0000-0000B49B0000}"/>
    <cellStyle name="Normal 74 2 10" xfId="31627" xr:uid="{00000000-0005-0000-0000-0000B59B0000}"/>
    <cellStyle name="Normal 74 2 11" xfId="16391" xr:uid="{00000000-0005-0000-0000-0000B69B0000}"/>
    <cellStyle name="Normal 74 2 2" xfId="1320" xr:uid="{00000000-0005-0000-0000-0000B79B0000}"/>
    <cellStyle name="Normal 74 2 2 10" xfId="16495" xr:uid="{00000000-0005-0000-0000-0000B89B0000}"/>
    <cellStyle name="Normal 74 2 2 2" xfId="1537" xr:uid="{00000000-0005-0000-0000-0000B99B0000}"/>
    <cellStyle name="Normal 74 2 2 2 2" xfId="1958" xr:uid="{00000000-0005-0000-0000-0000BA9B0000}"/>
    <cellStyle name="Normal 74 2 2 2 2 2" xfId="2797" xr:uid="{00000000-0005-0000-0000-0000BB9B0000}"/>
    <cellStyle name="Normal 74 2 2 2 2 2 2" xfId="4487" xr:uid="{00000000-0005-0000-0000-0000BC9B0000}"/>
    <cellStyle name="Normal 74 2 2 2 2 2 2 2" xfId="14560" xr:uid="{00000000-0005-0000-0000-0000BD9B0000}"/>
    <cellStyle name="Normal 74 2 2 2 2 2 2 2 2" xfId="44891" xr:uid="{00000000-0005-0000-0000-0000BE9B0000}"/>
    <cellStyle name="Normal 74 2 2 2 2 2 2 2 3" xfId="29658" xr:uid="{00000000-0005-0000-0000-0000BF9B0000}"/>
    <cellStyle name="Normal 74 2 2 2 2 2 2 3" xfId="9540" xr:uid="{00000000-0005-0000-0000-0000C09B0000}"/>
    <cellStyle name="Normal 74 2 2 2 2 2 2 3 2" xfId="39874" xr:uid="{00000000-0005-0000-0000-0000C19B0000}"/>
    <cellStyle name="Normal 74 2 2 2 2 2 2 3 3" xfId="24641" xr:uid="{00000000-0005-0000-0000-0000C29B0000}"/>
    <cellStyle name="Normal 74 2 2 2 2 2 2 4" xfId="34861" xr:uid="{00000000-0005-0000-0000-0000C39B0000}"/>
    <cellStyle name="Normal 74 2 2 2 2 2 2 5" xfId="19628" xr:uid="{00000000-0005-0000-0000-0000C49B0000}"/>
    <cellStyle name="Normal 74 2 2 2 2 2 3" xfId="6179" xr:uid="{00000000-0005-0000-0000-0000C59B0000}"/>
    <cellStyle name="Normal 74 2 2 2 2 2 3 2" xfId="16231" xr:uid="{00000000-0005-0000-0000-0000C69B0000}"/>
    <cellStyle name="Normal 74 2 2 2 2 2 3 2 2" xfId="46562" xr:uid="{00000000-0005-0000-0000-0000C79B0000}"/>
    <cellStyle name="Normal 74 2 2 2 2 2 3 2 3" xfId="31329" xr:uid="{00000000-0005-0000-0000-0000C89B0000}"/>
    <cellStyle name="Normal 74 2 2 2 2 2 3 3" xfId="11211" xr:uid="{00000000-0005-0000-0000-0000C99B0000}"/>
    <cellStyle name="Normal 74 2 2 2 2 2 3 3 2" xfId="41545" xr:uid="{00000000-0005-0000-0000-0000CA9B0000}"/>
    <cellStyle name="Normal 74 2 2 2 2 2 3 3 3" xfId="26312" xr:uid="{00000000-0005-0000-0000-0000CB9B0000}"/>
    <cellStyle name="Normal 74 2 2 2 2 2 3 4" xfId="36532" xr:uid="{00000000-0005-0000-0000-0000CC9B0000}"/>
    <cellStyle name="Normal 74 2 2 2 2 2 3 5" xfId="21299" xr:uid="{00000000-0005-0000-0000-0000CD9B0000}"/>
    <cellStyle name="Normal 74 2 2 2 2 2 4" xfId="12889" xr:uid="{00000000-0005-0000-0000-0000CE9B0000}"/>
    <cellStyle name="Normal 74 2 2 2 2 2 4 2" xfId="43220" xr:uid="{00000000-0005-0000-0000-0000CF9B0000}"/>
    <cellStyle name="Normal 74 2 2 2 2 2 4 3" xfId="27987" xr:uid="{00000000-0005-0000-0000-0000D09B0000}"/>
    <cellStyle name="Normal 74 2 2 2 2 2 5" xfId="7868" xr:uid="{00000000-0005-0000-0000-0000D19B0000}"/>
    <cellStyle name="Normal 74 2 2 2 2 2 5 2" xfId="38203" xr:uid="{00000000-0005-0000-0000-0000D29B0000}"/>
    <cellStyle name="Normal 74 2 2 2 2 2 5 3" xfId="22970" xr:uid="{00000000-0005-0000-0000-0000D39B0000}"/>
    <cellStyle name="Normal 74 2 2 2 2 2 6" xfId="33191" xr:uid="{00000000-0005-0000-0000-0000D49B0000}"/>
    <cellStyle name="Normal 74 2 2 2 2 2 7" xfId="17957" xr:uid="{00000000-0005-0000-0000-0000D59B0000}"/>
    <cellStyle name="Normal 74 2 2 2 2 3" xfId="3650" xr:uid="{00000000-0005-0000-0000-0000D69B0000}"/>
    <cellStyle name="Normal 74 2 2 2 2 3 2" xfId="13724" xr:uid="{00000000-0005-0000-0000-0000D79B0000}"/>
    <cellStyle name="Normal 74 2 2 2 2 3 2 2" xfId="44055" xr:uid="{00000000-0005-0000-0000-0000D89B0000}"/>
    <cellStyle name="Normal 74 2 2 2 2 3 2 3" xfId="28822" xr:uid="{00000000-0005-0000-0000-0000D99B0000}"/>
    <cellStyle name="Normal 74 2 2 2 2 3 3" xfId="8704" xr:uid="{00000000-0005-0000-0000-0000DA9B0000}"/>
    <cellStyle name="Normal 74 2 2 2 2 3 3 2" xfId="39038" xr:uid="{00000000-0005-0000-0000-0000DB9B0000}"/>
    <cellStyle name="Normal 74 2 2 2 2 3 3 3" xfId="23805" xr:uid="{00000000-0005-0000-0000-0000DC9B0000}"/>
    <cellStyle name="Normal 74 2 2 2 2 3 4" xfId="34025" xr:uid="{00000000-0005-0000-0000-0000DD9B0000}"/>
    <cellStyle name="Normal 74 2 2 2 2 3 5" xfId="18792" xr:uid="{00000000-0005-0000-0000-0000DE9B0000}"/>
    <cellStyle name="Normal 74 2 2 2 2 4" xfId="5343" xr:uid="{00000000-0005-0000-0000-0000DF9B0000}"/>
    <cellStyle name="Normal 74 2 2 2 2 4 2" xfId="15395" xr:uid="{00000000-0005-0000-0000-0000E09B0000}"/>
    <cellStyle name="Normal 74 2 2 2 2 4 2 2" xfId="45726" xr:uid="{00000000-0005-0000-0000-0000E19B0000}"/>
    <cellStyle name="Normal 74 2 2 2 2 4 2 3" xfId="30493" xr:uid="{00000000-0005-0000-0000-0000E29B0000}"/>
    <cellStyle name="Normal 74 2 2 2 2 4 3" xfId="10375" xr:uid="{00000000-0005-0000-0000-0000E39B0000}"/>
    <cellStyle name="Normal 74 2 2 2 2 4 3 2" xfId="40709" xr:uid="{00000000-0005-0000-0000-0000E49B0000}"/>
    <cellStyle name="Normal 74 2 2 2 2 4 3 3" xfId="25476" xr:uid="{00000000-0005-0000-0000-0000E59B0000}"/>
    <cellStyle name="Normal 74 2 2 2 2 4 4" xfId="35696" xr:uid="{00000000-0005-0000-0000-0000E69B0000}"/>
    <cellStyle name="Normal 74 2 2 2 2 4 5" xfId="20463" xr:uid="{00000000-0005-0000-0000-0000E79B0000}"/>
    <cellStyle name="Normal 74 2 2 2 2 5" xfId="12053" xr:uid="{00000000-0005-0000-0000-0000E89B0000}"/>
    <cellStyle name="Normal 74 2 2 2 2 5 2" xfId="42384" xr:uid="{00000000-0005-0000-0000-0000E99B0000}"/>
    <cellStyle name="Normal 74 2 2 2 2 5 3" xfId="27151" xr:uid="{00000000-0005-0000-0000-0000EA9B0000}"/>
    <cellStyle name="Normal 74 2 2 2 2 6" xfId="7032" xr:uid="{00000000-0005-0000-0000-0000EB9B0000}"/>
    <cellStyle name="Normal 74 2 2 2 2 6 2" xfId="37367" xr:uid="{00000000-0005-0000-0000-0000EC9B0000}"/>
    <cellStyle name="Normal 74 2 2 2 2 6 3" xfId="22134" xr:uid="{00000000-0005-0000-0000-0000ED9B0000}"/>
    <cellStyle name="Normal 74 2 2 2 2 7" xfId="32355" xr:uid="{00000000-0005-0000-0000-0000EE9B0000}"/>
    <cellStyle name="Normal 74 2 2 2 2 8" xfId="17121" xr:uid="{00000000-0005-0000-0000-0000EF9B0000}"/>
    <cellStyle name="Normal 74 2 2 2 3" xfId="2379" xr:uid="{00000000-0005-0000-0000-0000F09B0000}"/>
    <cellStyle name="Normal 74 2 2 2 3 2" xfId="4069" xr:uid="{00000000-0005-0000-0000-0000F19B0000}"/>
    <cellStyle name="Normal 74 2 2 2 3 2 2" xfId="14142" xr:uid="{00000000-0005-0000-0000-0000F29B0000}"/>
    <cellStyle name="Normal 74 2 2 2 3 2 2 2" xfId="44473" xr:uid="{00000000-0005-0000-0000-0000F39B0000}"/>
    <cellStyle name="Normal 74 2 2 2 3 2 2 3" xfId="29240" xr:uid="{00000000-0005-0000-0000-0000F49B0000}"/>
    <cellStyle name="Normal 74 2 2 2 3 2 3" xfId="9122" xr:uid="{00000000-0005-0000-0000-0000F59B0000}"/>
    <cellStyle name="Normal 74 2 2 2 3 2 3 2" xfId="39456" xr:uid="{00000000-0005-0000-0000-0000F69B0000}"/>
    <cellStyle name="Normal 74 2 2 2 3 2 3 3" xfId="24223" xr:uid="{00000000-0005-0000-0000-0000F79B0000}"/>
    <cellStyle name="Normal 74 2 2 2 3 2 4" xfId="34443" xr:uid="{00000000-0005-0000-0000-0000F89B0000}"/>
    <cellStyle name="Normal 74 2 2 2 3 2 5" xfId="19210" xr:uid="{00000000-0005-0000-0000-0000F99B0000}"/>
    <cellStyle name="Normal 74 2 2 2 3 3" xfId="5761" xr:uid="{00000000-0005-0000-0000-0000FA9B0000}"/>
    <cellStyle name="Normal 74 2 2 2 3 3 2" xfId="15813" xr:uid="{00000000-0005-0000-0000-0000FB9B0000}"/>
    <cellStyle name="Normal 74 2 2 2 3 3 2 2" xfId="46144" xr:uid="{00000000-0005-0000-0000-0000FC9B0000}"/>
    <cellStyle name="Normal 74 2 2 2 3 3 2 3" xfId="30911" xr:uid="{00000000-0005-0000-0000-0000FD9B0000}"/>
    <cellStyle name="Normal 74 2 2 2 3 3 3" xfId="10793" xr:uid="{00000000-0005-0000-0000-0000FE9B0000}"/>
    <cellStyle name="Normal 74 2 2 2 3 3 3 2" xfId="41127" xr:uid="{00000000-0005-0000-0000-0000FF9B0000}"/>
    <cellStyle name="Normal 74 2 2 2 3 3 3 3" xfId="25894" xr:uid="{00000000-0005-0000-0000-0000009C0000}"/>
    <cellStyle name="Normal 74 2 2 2 3 3 4" xfId="36114" xr:uid="{00000000-0005-0000-0000-0000019C0000}"/>
    <cellStyle name="Normal 74 2 2 2 3 3 5" xfId="20881" xr:uid="{00000000-0005-0000-0000-0000029C0000}"/>
    <cellStyle name="Normal 74 2 2 2 3 4" xfId="12471" xr:uid="{00000000-0005-0000-0000-0000039C0000}"/>
    <cellStyle name="Normal 74 2 2 2 3 4 2" xfId="42802" xr:uid="{00000000-0005-0000-0000-0000049C0000}"/>
    <cellStyle name="Normal 74 2 2 2 3 4 3" xfId="27569" xr:uid="{00000000-0005-0000-0000-0000059C0000}"/>
    <cellStyle name="Normal 74 2 2 2 3 5" xfId="7450" xr:uid="{00000000-0005-0000-0000-0000069C0000}"/>
    <cellStyle name="Normal 74 2 2 2 3 5 2" xfId="37785" xr:uid="{00000000-0005-0000-0000-0000079C0000}"/>
    <cellStyle name="Normal 74 2 2 2 3 5 3" xfId="22552" xr:uid="{00000000-0005-0000-0000-0000089C0000}"/>
    <cellStyle name="Normal 74 2 2 2 3 6" xfId="32773" xr:uid="{00000000-0005-0000-0000-0000099C0000}"/>
    <cellStyle name="Normal 74 2 2 2 3 7" xfId="17539" xr:uid="{00000000-0005-0000-0000-00000A9C0000}"/>
    <cellStyle name="Normal 74 2 2 2 4" xfId="3232" xr:uid="{00000000-0005-0000-0000-00000B9C0000}"/>
    <cellStyle name="Normal 74 2 2 2 4 2" xfId="13306" xr:uid="{00000000-0005-0000-0000-00000C9C0000}"/>
    <cellStyle name="Normal 74 2 2 2 4 2 2" xfId="43637" xr:uid="{00000000-0005-0000-0000-00000D9C0000}"/>
    <cellStyle name="Normal 74 2 2 2 4 2 3" xfId="28404" xr:uid="{00000000-0005-0000-0000-00000E9C0000}"/>
    <cellStyle name="Normal 74 2 2 2 4 3" xfId="8286" xr:uid="{00000000-0005-0000-0000-00000F9C0000}"/>
    <cellStyle name="Normal 74 2 2 2 4 3 2" xfId="38620" xr:uid="{00000000-0005-0000-0000-0000109C0000}"/>
    <cellStyle name="Normal 74 2 2 2 4 3 3" xfId="23387" xr:uid="{00000000-0005-0000-0000-0000119C0000}"/>
    <cellStyle name="Normal 74 2 2 2 4 4" xfId="33607" xr:uid="{00000000-0005-0000-0000-0000129C0000}"/>
    <cellStyle name="Normal 74 2 2 2 4 5" xfId="18374" xr:uid="{00000000-0005-0000-0000-0000139C0000}"/>
    <cellStyle name="Normal 74 2 2 2 5" xfId="4925" xr:uid="{00000000-0005-0000-0000-0000149C0000}"/>
    <cellStyle name="Normal 74 2 2 2 5 2" xfId="14977" xr:uid="{00000000-0005-0000-0000-0000159C0000}"/>
    <cellStyle name="Normal 74 2 2 2 5 2 2" xfId="45308" xr:uid="{00000000-0005-0000-0000-0000169C0000}"/>
    <cellStyle name="Normal 74 2 2 2 5 2 3" xfId="30075" xr:uid="{00000000-0005-0000-0000-0000179C0000}"/>
    <cellStyle name="Normal 74 2 2 2 5 3" xfId="9957" xr:uid="{00000000-0005-0000-0000-0000189C0000}"/>
    <cellStyle name="Normal 74 2 2 2 5 3 2" xfId="40291" xr:uid="{00000000-0005-0000-0000-0000199C0000}"/>
    <cellStyle name="Normal 74 2 2 2 5 3 3" xfId="25058" xr:uid="{00000000-0005-0000-0000-00001A9C0000}"/>
    <cellStyle name="Normal 74 2 2 2 5 4" xfId="35278" xr:uid="{00000000-0005-0000-0000-00001B9C0000}"/>
    <cellStyle name="Normal 74 2 2 2 5 5" xfId="20045" xr:uid="{00000000-0005-0000-0000-00001C9C0000}"/>
    <cellStyle name="Normal 74 2 2 2 6" xfId="11635" xr:uid="{00000000-0005-0000-0000-00001D9C0000}"/>
    <cellStyle name="Normal 74 2 2 2 6 2" xfId="41966" xr:uid="{00000000-0005-0000-0000-00001E9C0000}"/>
    <cellStyle name="Normal 74 2 2 2 6 3" xfId="26733" xr:uid="{00000000-0005-0000-0000-00001F9C0000}"/>
    <cellStyle name="Normal 74 2 2 2 7" xfId="6614" xr:uid="{00000000-0005-0000-0000-0000209C0000}"/>
    <cellStyle name="Normal 74 2 2 2 7 2" xfId="36949" xr:uid="{00000000-0005-0000-0000-0000219C0000}"/>
    <cellStyle name="Normal 74 2 2 2 7 3" xfId="21716" xr:uid="{00000000-0005-0000-0000-0000229C0000}"/>
    <cellStyle name="Normal 74 2 2 2 8" xfId="31937" xr:uid="{00000000-0005-0000-0000-0000239C0000}"/>
    <cellStyle name="Normal 74 2 2 2 9" xfId="16703" xr:uid="{00000000-0005-0000-0000-0000249C0000}"/>
    <cellStyle name="Normal 74 2 2 3" xfId="1750" xr:uid="{00000000-0005-0000-0000-0000259C0000}"/>
    <cellStyle name="Normal 74 2 2 3 2" xfId="2589" xr:uid="{00000000-0005-0000-0000-0000269C0000}"/>
    <cellStyle name="Normal 74 2 2 3 2 2" xfId="4279" xr:uid="{00000000-0005-0000-0000-0000279C0000}"/>
    <cellStyle name="Normal 74 2 2 3 2 2 2" xfId="14352" xr:uid="{00000000-0005-0000-0000-0000289C0000}"/>
    <cellStyle name="Normal 74 2 2 3 2 2 2 2" xfId="44683" xr:uid="{00000000-0005-0000-0000-0000299C0000}"/>
    <cellStyle name="Normal 74 2 2 3 2 2 2 3" xfId="29450" xr:uid="{00000000-0005-0000-0000-00002A9C0000}"/>
    <cellStyle name="Normal 74 2 2 3 2 2 3" xfId="9332" xr:uid="{00000000-0005-0000-0000-00002B9C0000}"/>
    <cellStyle name="Normal 74 2 2 3 2 2 3 2" xfId="39666" xr:uid="{00000000-0005-0000-0000-00002C9C0000}"/>
    <cellStyle name="Normal 74 2 2 3 2 2 3 3" xfId="24433" xr:uid="{00000000-0005-0000-0000-00002D9C0000}"/>
    <cellStyle name="Normal 74 2 2 3 2 2 4" xfId="34653" xr:uid="{00000000-0005-0000-0000-00002E9C0000}"/>
    <cellStyle name="Normal 74 2 2 3 2 2 5" xfId="19420" xr:uid="{00000000-0005-0000-0000-00002F9C0000}"/>
    <cellStyle name="Normal 74 2 2 3 2 3" xfId="5971" xr:uid="{00000000-0005-0000-0000-0000309C0000}"/>
    <cellStyle name="Normal 74 2 2 3 2 3 2" xfId="16023" xr:uid="{00000000-0005-0000-0000-0000319C0000}"/>
    <cellStyle name="Normal 74 2 2 3 2 3 2 2" xfId="46354" xr:uid="{00000000-0005-0000-0000-0000329C0000}"/>
    <cellStyle name="Normal 74 2 2 3 2 3 2 3" xfId="31121" xr:uid="{00000000-0005-0000-0000-0000339C0000}"/>
    <cellStyle name="Normal 74 2 2 3 2 3 3" xfId="11003" xr:uid="{00000000-0005-0000-0000-0000349C0000}"/>
    <cellStyle name="Normal 74 2 2 3 2 3 3 2" xfId="41337" xr:uid="{00000000-0005-0000-0000-0000359C0000}"/>
    <cellStyle name="Normal 74 2 2 3 2 3 3 3" xfId="26104" xr:uid="{00000000-0005-0000-0000-0000369C0000}"/>
    <cellStyle name="Normal 74 2 2 3 2 3 4" xfId="36324" xr:uid="{00000000-0005-0000-0000-0000379C0000}"/>
    <cellStyle name="Normal 74 2 2 3 2 3 5" xfId="21091" xr:uid="{00000000-0005-0000-0000-0000389C0000}"/>
    <cellStyle name="Normal 74 2 2 3 2 4" xfId="12681" xr:uid="{00000000-0005-0000-0000-0000399C0000}"/>
    <cellStyle name="Normal 74 2 2 3 2 4 2" xfId="43012" xr:uid="{00000000-0005-0000-0000-00003A9C0000}"/>
    <cellStyle name="Normal 74 2 2 3 2 4 3" xfId="27779" xr:uid="{00000000-0005-0000-0000-00003B9C0000}"/>
    <cellStyle name="Normal 74 2 2 3 2 5" xfId="7660" xr:uid="{00000000-0005-0000-0000-00003C9C0000}"/>
    <cellStyle name="Normal 74 2 2 3 2 5 2" xfId="37995" xr:uid="{00000000-0005-0000-0000-00003D9C0000}"/>
    <cellStyle name="Normal 74 2 2 3 2 5 3" xfId="22762" xr:uid="{00000000-0005-0000-0000-00003E9C0000}"/>
    <cellStyle name="Normal 74 2 2 3 2 6" xfId="32983" xr:uid="{00000000-0005-0000-0000-00003F9C0000}"/>
    <cellStyle name="Normal 74 2 2 3 2 7" xfId="17749" xr:uid="{00000000-0005-0000-0000-0000409C0000}"/>
    <cellStyle name="Normal 74 2 2 3 3" xfId="3442" xr:uid="{00000000-0005-0000-0000-0000419C0000}"/>
    <cellStyle name="Normal 74 2 2 3 3 2" xfId="13516" xr:uid="{00000000-0005-0000-0000-0000429C0000}"/>
    <cellStyle name="Normal 74 2 2 3 3 2 2" xfId="43847" xr:uid="{00000000-0005-0000-0000-0000439C0000}"/>
    <cellStyle name="Normal 74 2 2 3 3 2 3" xfId="28614" xr:uid="{00000000-0005-0000-0000-0000449C0000}"/>
    <cellStyle name="Normal 74 2 2 3 3 3" xfId="8496" xr:uid="{00000000-0005-0000-0000-0000459C0000}"/>
    <cellStyle name="Normal 74 2 2 3 3 3 2" xfId="38830" xr:uid="{00000000-0005-0000-0000-0000469C0000}"/>
    <cellStyle name="Normal 74 2 2 3 3 3 3" xfId="23597" xr:uid="{00000000-0005-0000-0000-0000479C0000}"/>
    <cellStyle name="Normal 74 2 2 3 3 4" xfId="33817" xr:uid="{00000000-0005-0000-0000-0000489C0000}"/>
    <cellStyle name="Normal 74 2 2 3 3 5" xfId="18584" xr:uid="{00000000-0005-0000-0000-0000499C0000}"/>
    <cellStyle name="Normal 74 2 2 3 4" xfId="5135" xr:uid="{00000000-0005-0000-0000-00004A9C0000}"/>
    <cellStyle name="Normal 74 2 2 3 4 2" xfId="15187" xr:uid="{00000000-0005-0000-0000-00004B9C0000}"/>
    <cellStyle name="Normal 74 2 2 3 4 2 2" xfId="45518" xr:uid="{00000000-0005-0000-0000-00004C9C0000}"/>
    <cellStyle name="Normal 74 2 2 3 4 2 3" xfId="30285" xr:uid="{00000000-0005-0000-0000-00004D9C0000}"/>
    <cellStyle name="Normal 74 2 2 3 4 3" xfId="10167" xr:uid="{00000000-0005-0000-0000-00004E9C0000}"/>
    <cellStyle name="Normal 74 2 2 3 4 3 2" xfId="40501" xr:uid="{00000000-0005-0000-0000-00004F9C0000}"/>
    <cellStyle name="Normal 74 2 2 3 4 3 3" xfId="25268" xr:uid="{00000000-0005-0000-0000-0000509C0000}"/>
    <cellStyle name="Normal 74 2 2 3 4 4" xfId="35488" xr:uid="{00000000-0005-0000-0000-0000519C0000}"/>
    <cellStyle name="Normal 74 2 2 3 4 5" xfId="20255" xr:uid="{00000000-0005-0000-0000-0000529C0000}"/>
    <cellStyle name="Normal 74 2 2 3 5" xfId="11845" xr:uid="{00000000-0005-0000-0000-0000539C0000}"/>
    <cellStyle name="Normal 74 2 2 3 5 2" xfId="42176" xr:uid="{00000000-0005-0000-0000-0000549C0000}"/>
    <cellStyle name="Normal 74 2 2 3 5 3" xfId="26943" xr:uid="{00000000-0005-0000-0000-0000559C0000}"/>
    <cellStyle name="Normal 74 2 2 3 6" xfId="6824" xr:uid="{00000000-0005-0000-0000-0000569C0000}"/>
    <cellStyle name="Normal 74 2 2 3 6 2" xfId="37159" xr:uid="{00000000-0005-0000-0000-0000579C0000}"/>
    <cellStyle name="Normal 74 2 2 3 6 3" xfId="21926" xr:uid="{00000000-0005-0000-0000-0000589C0000}"/>
    <cellStyle name="Normal 74 2 2 3 7" xfId="32147" xr:uid="{00000000-0005-0000-0000-0000599C0000}"/>
    <cellStyle name="Normal 74 2 2 3 8" xfId="16913" xr:uid="{00000000-0005-0000-0000-00005A9C0000}"/>
    <cellStyle name="Normal 74 2 2 4" xfId="2171" xr:uid="{00000000-0005-0000-0000-00005B9C0000}"/>
    <cellStyle name="Normal 74 2 2 4 2" xfId="3861" xr:uid="{00000000-0005-0000-0000-00005C9C0000}"/>
    <cellStyle name="Normal 74 2 2 4 2 2" xfId="13934" xr:uid="{00000000-0005-0000-0000-00005D9C0000}"/>
    <cellStyle name="Normal 74 2 2 4 2 2 2" xfId="44265" xr:uid="{00000000-0005-0000-0000-00005E9C0000}"/>
    <cellStyle name="Normal 74 2 2 4 2 2 3" xfId="29032" xr:uid="{00000000-0005-0000-0000-00005F9C0000}"/>
    <cellStyle name="Normal 74 2 2 4 2 3" xfId="8914" xr:uid="{00000000-0005-0000-0000-0000609C0000}"/>
    <cellStyle name="Normal 74 2 2 4 2 3 2" xfId="39248" xr:uid="{00000000-0005-0000-0000-0000619C0000}"/>
    <cellStyle name="Normal 74 2 2 4 2 3 3" xfId="24015" xr:uid="{00000000-0005-0000-0000-0000629C0000}"/>
    <cellStyle name="Normal 74 2 2 4 2 4" xfId="34235" xr:uid="{00000000-0005-0000-0000-0000639C0000}"/>
    <cellStyle name="Normal 74 2 2 4 2 5" xfId="19002" xr:uid="{00000000-0005-0000-0000-0000649C0000}"/>
    <cellStyle name="Normal 74 2 2 4 3" xfId="5553" xr:uid="{00000000-0005-0000-0000-0000659C0000}"/>
    <cellStyle name="Normal 74 2 2 4 3 2" xfId="15605" xr:uid="{00000000-0005-0000-0000-0000669C0000}"/>
    <cellStyle name="Normal 74 2 2 4 3 2 2" xfId="45936" xr:uid="{00000000-0005-0000-0000-0000679C0000}"/>
    <cellStyle name="Normal 74 2 2 4 3 2 3" xfId="30703" xr:uid="{00000000-0005-0000-0000-0000689C0000}"/>
    <cellStyle name="Normal 74 2 2 4 3 3" xfId="10585" xr:uid="{00000000-0005-0000-0000-0000699C0000}"/>
    <cellStyle name="Normal 74 2 2 4 3 3 2" xfId="40919" xr:uid="{00000000-0005-0000-0000-00006A9C0000}"/>
    <cellStyle name="Normal 74 2 2 4 3 3 3" xfId="25686" xr:uid="{00000000-0005-0000-0000-00006B9C0000}"/>
    <cellStyle name="Normal 74 2 2 4 3 4" xfId="35906" xr:uid="{00000000-0005-0000-0000-00006C9C0000}"/>
    <cellStyle name="Normal 74 2 2 4 3 5" xfId="20673" xr:uid="{00000000-0005-0000-0000-00006D9C0000}"/>
    <cellStyle name="Normal 74 2 2 4 4" xfId="12263" xr:uid="{00000000-0005-0000-0000-00006E9C0000}"/>
    <cellStyle name="Normal 74 2 2 4 4 2" xfId="42594" xr:uid="{00000000-0005-0000-0000-00006F9C0000}"/>
    <cellStyle name="Normal 74 2 2 4 4 3" xfId="27361" xr:uid="{00000000-0005-0000-0000-0000709C0000}"/>
    <cellStyle name="Normal 74 2 2 4 5" xfId="7242" xr:uid="{00000000-0005-0000-0000-0000719C0000}"/>
    <cellStyle name="Normal 74 2 2 4 5 2" xfId="37577" xr:uid="{00000000-0005-0000-0000-0000729C0000}"/>
    <cellStyle name="Normal 74 2 2 4 5 3" xfId="22344" xr:uid="{00000000-0005-0000-0000-0000739C0000}"/>
    <cellStyle name="Normal 74 2 2 4 6" xfId="32565" xr:uid="{00000000-0005-0000-0000-0000749C0000}"/>
    <cellStyle name="Normal 74 2 2 4 7" xfId="17331" xr:uid="{00000000-0005-0000-0000-0000759C0000}"/>
    <cellStyle name="Normal 74 2 2 5" xfId="3024" xr:uid="{00000000-0005-0000-0000-0000769C0000}"/>
    <cellStyle name="Normal 74 2 2 5 2" xfId="13098" xr:uid="{00000000-0005-0000-0000-0000779C0000}"/>
    <cellStyle name="Normal 74 2 2 5 2 2" xfId="43429" xr:uid="{00000000-0005-0000-0000-0000789C0000}"/>
    <cellStyle name="Normal 74 2 2 5 2 3" xfId="28196" xr:uid="{00000000-0005-0000-0000-0000799C0000}"/>
    <cellStyle name="Normal 74 2 2 5 3" xfId="8078" xr:uid="{00000000-0005-0000-0000-00007A9C0000}"/>
    <cellStyle name="Normal 74 2 2 5 3 2" xfId="38412" xr:uid="{00000000-0005-0000-0000-00007B9C0000}"/>
    <cellStyle name="Normal 74 2 2 5 3 3" xfId="23179" xr:uid="{00000000-0005-0000-0000-00007C9C0000}"/>
    <cellStyle name="Normal 74 2 2 5 4" xfId="33399" xr:uid="{00000000-0005-0000-0000-00007D9C0000}"/>
    <cellStyle name="Normal 74 2 2 5 5" xfId="18166" xr:uid="{00000000-0005-0000-0000-00007E9C0000}"/>
    <cellStyle name="Normal 74 2 2 6" xfId="4717" xr:uid="{00000000-0005-0000-0000-00007F9C0000}"/>
    <cellStyle name="Normal 74 2 2 6 2" xfId="14769" xr:uid="{00000000-0005-0000-0000-0000809C0000}"/>
    <cellStyle name="Normal 74 2 2 6 2 2" xfId="45100" xr:uid="{00000000-0005-0000-0000-0000819C0000}"/>
    <cellStyle name="Normal 74 2 2 6 2 3" xfId="29867" xr:uid="{00000000-0005-0000-0000-0000829C0000}"/>
    <cellStyle name="Normal 74 2 2 6 3" xfId="9749" xr:uid="{00000000-0005-0000-0000-0000839C0000}"/>
    <cellStyle name="Normal 74 2 2 6 3 2" xfId="40083" xr:uid="{00000000-0005-0000-0000-0000849C0000}"/>
    <cellStyle name="Normal 74 2 2 6 3 3" xfId="24850" xr:uid="{00000000-0005-0000-0000-0000859C0000}"/>
    <cellStyle name="Normal 74 2 2 6 4" xfId="35070" xr:uid="{00000000-0005-0000-0000-0000869C0000}"/>
    <cellStyle name="Normal 74 2 2 6 5" xfId="19837" xr:uid="{00000000-0005-0000-0000-0000879C0000}"/>
    <cellStyle name="Normal 74 2 2 7" xfId="11427" xr:uid="{00000000-0005-0000-0000-0000889C0000}"/>
    <cellStyle name="Normal 74 2 2 7 2" xfId="41758" xr:uid="{00000000-0005-0000-0000-0000899C0000}"/>
    <cellStyle name="Normal 74 2 2 7 3" xfId="26525" xr:uid="{00000000-0005-0000-0000-00008A9C0000}"/>
    <cellStyle name="Normal 74 2 2 8" xfId="6406" xr:uid="{00000000-0005-0000-0000-00008B9C0000}"/>
    <cellStyle name="Normal 74 2 2 8 2" xfId="36741" xr:uid="{00000000-0005-0000-0000-00008C9C0000}"/>
    <cellStyle name="Normal 74 2 2 8 3" xfId="21508" xr:uid="{00000000-0005-0000-0000-00008D9C0000}"/>
    <cellStyle name="Normal 74 2 2 9" xfId="31729" xr:uid="{00000000-0005-0000-0000-00008E9C0000}"/>
    <cellStyle name="Normal 74 2 3" xfId="1433" xr:uid="{00000000-0005-0000-0000-00008F9C0000}"/>
    <cellStyle name="Normal 74 2 3 2" xfId="1854" xr:uid="{00000000-0005-0000-0000-0000909C0000}"/>
    <cellStyle name="Normal 74 2 3 2 2" xfId="2693" xr:uid="{00000000-0005-0000-0000-0000919C0000}"/>
    <cellStyle name="Normal 74 2 3 2 2 2" xfId="4383" xr:uid="{00000000-0005-0000-0000-0000929C0000}"/>
    <cellStyle name="Normal 74 2 3 2 2 2 2" xfId="14456" xr:uid="{00000000-0005-0000-0000-0000939C0000}"/>
    <cellStyle name="Normal 74 2 3 2 2 2 2 2" xfId="44787" xr:uid="{00000000-0005-0000-0000-0000949C0000}"/>
    <cellStyle name="Normal 74 2 3 2 2 2 2 3" xfId="29554" xr:uid="{00000000-0005-0000-0000-0000959C0000}"/>
    <cellStyle name="Normal 74 2 3 2 2 2 3" xfId="9436" xr:uid="{00000000-0005-0000-0000-0000969C0000}"/>
    <cellStyle name="Normal 74 2 3 2 2 2 3 2" xfId="39770" xr:uid="{00000000-0005-0000-0000-0000979C0000}"/>
    <cellStyle name="Normal 74 2 3 2 2 2 3 3" xfId="24537" xr:uid="{00000000-0005-0000-0000-0000989C0000}"/>
    <cellStyle name="Normal 74 2 3 2 2 2 4" xfId="34757" xr:uid="{00000000-0005-0000-0000-0000999C0000}"/>
    <cellStyle name="Normal 74 2 3 2 2 2 5" xfId="19524" xr:uid="{00000000-0005-0000-0000-00009A9C0000}"/>
    <cellStyle name="Normal 74 2 3 2 2 3" xfId="6075" xr:uid="{00000000-0005-0000-0000-00009B9C0000}"/>
    <cellStyle name="Normal 74 2 3 2 2 3 2" xfId="16127" xr:uid="{00000000-0005-0000-0000-00009C9C0000}"/>
    <cellStyle name="Normal 74 2 3 2 2 3 2 2" xfId="46458" xr:uid="{00000000-0005-0000-0000-00009D9C0000}"/>
    <cellStyle name="Normal 74 2 3 2 2 3 2 3" xfId="31225" xr:uid="{00000000-0005-0000-0000-00009E9C0000}"/>
    <cellStyle name="Normal 74 2 3 2 2 3 3" xfId="11107" xr:uid="{00000000-0005-0000-0000-00009F9C0000}"/>
    <cellStyle name="Normal 74 2 3 2 2 3 3 2" xfId="41441" xr:uid="{00000000-0005-0000-0000-0000A09C0000}"/>
    <cellStyle name="Normal 74 2 3 2 2 3 3 3" xfId="26208" xr:uid="{00000000-0005-0000-0000-0000A19C0000}"/>
    <cellStyle name="Normal 74 2 3 2 2 3 4" xfId="36428" xr:uid="{00000000-0005-0000-0000-0000A29C0000}"/>
    <cellStyle name="Normal 74 2 3 2 2 3 5" xfId="21195" xr:uid="{00000000-0005-0000-0000-0000A39C0000}"/>
    <cellStyle name="Normal 74 2 3 2 2 4" xfId="12785" xr:uid="{00000000-0005-0000-0000-0000A49C0000}"/>
    <cellStyle name="Normal 74 2 3 2 2 4 2" xfId="43116" xr:uid="{00000000-0005-0000-0000-0000A59C0000}"/>
    <cellStyle name="Normal 74 2 3 2 2 4 3" xfId="27883" xr:uid="{00000000-0005-0000-0000-0000A69C0000}"/>
    <cellStyle name="Normal 74 2 3 2 2 5" xfId="7764" xr:uid="{00000000-0005-0000-0000-0000A79C0000}"/>
    <cellStyle name="Normal 74 2 3 2 2 5 2" xfId="38099" xr:uid="{00000000-0005-0000-0000-0000A89C0000}"/>
    <cellStyle name="Normal 74 2 3 2 2 5 3" xfId="22866" xr:uid="{00000000-0005-0000-0000-0000A99C0000}"/>
    <cellStyle name="Normal 74 2 3 2 2 6" xfId="33087" xr:uid="{00000000-0005-0000-0000-0000AA9C0000}"/>
    <cellStyle name="Normal 74 2 3 2 2 7" xfId="17853" xr:uid="{00000000-0005-0000-0000-0000AB9C0000}"/>
    <cellStyle name="Normal 74 2 3 2 3" xfId="3546" xr:uid="{00000000-0005-0000-0000-0000AC9C0000}"/>
    <cellStyle name="Normal 74 2 3 2 3 2" xfId="13620" xr:uid="{00000000-0005-0000-0000-0000AD9C0000}"/>
    <cellStyle name="Normal 74 2 3 2 3 2 2" xfId="43951" xr:uid="{00000000-0005-0000-0000-0000AE9C0000}"/>
    <cellStyle name="Normal 74 2 3 2 3 2 3" xfId="28718" xr:uid="{00000000-0005-0000-0000-0000AF9C0000}"/>
    <cellStyle name="Normal 74 2 3 2 3 3" xfId="8600" xr:uid="{00000000-0005-0000-0000-0000B09C0000}"/>
    <cellStyle name="Normal 74 2 3 2 3 3 2" xfId="38934" xr:uid="{00000000-0005-0000-0000-0000B19C0000}"/>
    <cellStyle name="Normal 74 2 3 2 3 3 3" xfId="23701" xr:uid="{00000000-0005-0000-0000-0000B29C0000}"/>
    <cellStyle name="Normal 74 2 3 2 3 4" xfId="33921" xr:uid="{00000000-0005-0000-0000-0000B39C0000}"/>
    <cellStyle name="Normal 74 2 3 2 3 5" xfId="18688" xr:uid="{00000000-0005-0000-0000-0000B49C0000}"/>
    <cellStyle name="Normal 74 2 3 2 4" xfId="5239" xr:uid="{00000000-0005-0000-0000-0000B59C0000}"/>
    <cellStyle name="Normal 74 2 3 2 4 2" xfId="15291" xr:uid="{00000000-0005-0000-0000-0000B69C0000}"/>
    <cellStyle name="Normal 74 2 3 2 4 2 2" xfId="45622" xr:uid="{00000000-0005-0000-0000-0000B79C0000}"/>
    <cellStyle name="Normal 74 2 3 2 4 2 3" xfId="30389" xr:uid="{00000000-0005-0000-0000-0000B89C0000}"/>
    <cellStyle name="Normal 74 2 3 2 4 3" xfId="10271" xr:uid="{00000000-0005-0000-0000-0000B99C0000}"/>
    <cellStyle name="Normal 74 2 3 2 4 3 2" xfId="40605" xr:uid="{00000000-0005-0000-0000-0000BA9C0000}"/>
    <cellStyle name="Normal 74 2 3 2 4 3 3" xfId="25372" xr:uid="{00000000-0005-0000-0000-0000BB9C0000}"/>
    <cellStyle name="Normal 74 2 3 2 4 4" xfId="35592" xr:uid="{00000000-0005-0000-0000-0000BC9C0000}"/>
    <cellStyle name="Normal 74 2 3 2 4 5" xfId="20359" xr:uid="{00000000-0005-0000-0000-0000BD9C0000}"/>
    <cellStyle name="Normal 74 2 3 2 5" xfId="11949" xr:uid="{00000000-0005-0000-0000-0000BE9C0000}"/>
    <cellStyle name="Normal 74 2 3 2 5 2" xfId="42280" xr:uid="{00000000-0005-0000-0000-0000BF9C0000}"/>
    <cellStyle name="Normal 74 2 3 2 5 3" xfId="27047" xr:uid="{00000000-0005-0000-0000-0000C09C0000}"/>
    <cellStyle name="Normal 74 2 3 2 6" xfId="6928" xr:uid="{00000000-0005-0000-0000-0000C19C0000}"/>
    <cellStyle name="Normal 74 2 3 2 6 2" xfId="37263" xr:uid="{00000000-0005-0000-0000-0000C29C0000}"/>
    <cellStyle name="Normal 74 2 3 2 6 3" xfId="22030" xr:uid="{00000000-0005-0000-0000-0000C39C0000}"/>
    <cellStyle name="Normal 74 2 3 2 7" xfId="32251" xr:uid="{00000000-0005-0000-0000-0000C49C0000}"/>
    <cellStyle name="Normal 74 2 3 2 8" xfId="17017" xr:uid="{00000000-0005-0000-0000-0000C59C0000}"/>
    <cellStyle name="Normal 74 2 3 3" xfId="2275" xr:uid="{00000000-0005-0000-0000-0000C69C0000}"/>
    <cellStyle name="Normal 74 2 3 3 2" xfId="3965" xr:uid="{00000000-0005-0000-0000-0000C79C0000}"/>
    <cellStyle name="Normal 74 2 3 3 2 2" xfId="14038" xr:uid="{00000000-0005-0000-0000-0000C89C0000}"/>
    <cellStyle name="Normal 74 2 3 3 2 2 2" xfId="44369" xr:uid="{00000000-0005-0000-0000-0000C99C0000}"/>
    <cellStyle name="Normal 74 2 3 3 2 2 3" xfId="29136" xr:uid="{00000000-0005-0000-0000-0000CA9C0000}"/>
    <cellStyle name="Normal 74 2 3 3 2 3" xfId="9018" xr:uid="{00000000-0005-0000-0000-0000CB9C0000}"/>
    <cellStyle name="Normal 74 2 3 3 2 3 2" xfId="39352" xr:uid="{00000000-0005-0000-0000-0000CC9C0000}"/>
    <cellStyle name="Normal 74 2 3 3 2 3 3" xfId="24119" xr:uid="{00000000-0005-0000-0000-0000CD9C0000}"/>
    <cellStyle name="Normal 74 2 3 3 2 4" xfId="34339" xr:uid="{00000000-0005-0000-0000-0000CE9C0000}"/>
    <cellStyle name="Normal 74 2 3 3 2 5" xfId="19106" xr:uid="{00000000-0005-0000-0000-0000CF9C0000}"/>
    <cellStyle name="Normal 74 2 3 3 3" xfId="5657" xr:uid="{00000000-0005-0000-0000-0000D09C0000}"/>
    <cellStyle name="Normal 74 2 3 3 3 2" xfId="15709" xr:uid="{00000000-0005-0000-0000-0000D19C0000}"/>
    <cellStyle name="Normal 74 2 3 3 3 2 2" xfId="46040" xr:uid="{00000000-0005-0000-0000-0000D29C0000}"/>
    <cellStyle name="Normal 74 2 3 3 3 2 3" xfId="30807" xr:uid="{00000000-0005-0000-0000-0000D39C0000}"/>
    <cellStyle name="Normal 74 2 3 3 3 3" xfId="10689" xr:uid="{00000000-0005-0000-0000-0000D49C0000}"/>
    <cellStyle name="Normal 74 2 3 3 3 3 2" xfId="41023" xr:uid="{00000000-0005-0000-0000-0000D59C0000}"/>
    <cellStyle name="Normal 74 2 3 3 3 3 3" xfId="25790" xr:uid="{00000000-0005-0000-0000-0000D69C0000}"/>
    <cellStyle name="Normal 74 2 3 3 3 4" xfId="36010" xr:uid="{00000000-0005-0000-0000-0000D79C0000}"/>
    <cellStyle name="Normal 74 2 3 3 3 5" xfId="20777" xr:uid="{00000000-0005-0000-0000-0000D89C0000}"/>
    <cellStyle name="Normal 74 2 3 3 4" xfId="12367" xr:uid="{00000000-0005-0000-0000-0000D99C0000}"/>
    <cellStyle name="Normal 74 2 3 3 4 2" xfId="42698" xr:uid="{00000000-0005-0000-0000-0000DA9C0000}"/>
    <cellStyle name="Normal 74 2 3 3 4 3" xfId="27465" xr:uid="{00000000-0005-0000-0000-0000DB9C0000}"/>
    <cellStyle name="Normal 74 2 3 3 5" xfId="7346" xr:uid="{00000000-0005-0000-0000-0000DC9C0000}"/>
    <cellStyle name="Normal 74 2 3 3 5 2" xfId="37681" xr:uid="{00000000-0005-0000-0000-0000DD9C0000}"/>
    <cellStyle name="Normal 74 2 3 3 5 3" xfId="22448" xr:uid="{00000000-0005-0000-0000-0000DE9C0000}"/>
    <cellStyle name="Normal 74 2 3 3 6" xfId="32669" xr:uid="{00000000-0005-0000-0000-0000DF9C0000}"/>
    <cellStyle name="Normal 74 2 3 3 7" xfId="17435" xr:uid="{00000000-0005-0000-0000-0000E09C0000}"/>
    <cellStyle name="Normal 74 2 3 4" xfId="3128" xr:uid="{00000000-0005-0000-0000-0000E19C0000}"/>
    <cellStyle name="Normal 74 2 3 4 2" xfId="13202" xr:uid="{00000000-0005-0000-0000-0000E29C0000}"/>
    <cellStyle name="Normal 74 2 3 4 2 2" xfId="43533" xr:uid="{00000000-0005-0000-0000-0000E39C0000}"/>
    <cellStyle name="Normal 74 2 3 4 2 3" xfId="28300" xr:uid="{00000000-0005-0000-0000-0000E49C0000}"/>
    <cellStyle name="Normal 74 2 3 4 3" xfId="8182" xr:uid="{00000000-0005-0000-0000-0000E59C0000}"/>
    <cellStyle name="Normal 74 2 3 4 3 2" xfId="38516" xr:uid="{00000000-0005-0000-0000-0000E69C0000}"/>
    <cellStyle name="Normal 74 2 3 4 3 3" xfId="23283" xr:uid="{00000000-0005-0000-0000-0000E79C0000}"/>
    <cellStyle name="Normal 74 2 3 4 4" xfId="33503" xr:uid="{00000000-0005-0000-0000-0000E89C0000}"/>
    <cellStyle name="Normal 74 2 3 4 5" xfId="18270" xr:uid="{00000000-0005-0000-0000-0000E99C0000}"/>
    <cellStyle name="Normal 74 2 3 5" xfId="4821" xr:uid="{00000000-0005-0000-0000-0000EA9C0000}"/>
    <cellStyle name="Normal 74 2 3 5 2" xfId="14873" xr:uid="{00000000-0005-0000-0000-0000EB9C0000}"/>
    <cellStyle name="Normal 74 2 3 5 2 2" xfId="45204" xr:uid="{00000000-0005-0000-0000-0000EC9C0000}"/>
    <cellStyle name="Normal 74 2 3 5 2 3" xfId="29971" xr:uid="{00000000-0005-0000-0000-0000ED9C0000}"/>
    <cellStyle name="Normal 74 2 3 5 3" xfId="9853" xr:uid="{00000000-0005-0000-0000-0000EE9C0000}"/>
    <cellStyle name="Normal 74 2 3 5 3 2" xfId="40187" xr:uid="{00000000-0005-0000-0000-0000EF9C0000}"/>
    <cellStyle name="Normal 74 2 3 5 3 3" xfId="24954" xr:uid="{00000000-0005-0000-0000-0000F09C0000}"/>
    <cellStyle name="Normal 74 2 3 5 4" xfId="35174" xr:uid="{00000000-0005-0000-0000-0000F19C0000}"/>
    <cellStyle name="Normal 74 2 3 5 5" xfId="19941" xr:uid="{00000000-0005-0000-0000-0000F29C0000}"/>
    <cellStyle name="Normal 74 2 3 6" xfId="11531" xr:uid="{00000000-0005-0000-0000-0000F39C0000}"/>
    <cellStyle name="Normal 74 2 3 6 2" xfId="41862" xr:uid="{00000000-0005-0000-0000-0000F49C0000}"/>
    <cellStyle name="Normal 74 2 3 6 3" xfId="26629" xr:uid="{00000000-0005-0000-0000-0000F59C0000}"/>
    <cellStyle name="Normal 74 2 3 7" xfId="6510" xr:uid="{00000000-0005-0000-0000-0000F69C0000}"/>
    <cellStyle name="Normal 74 2 3 7 2" xfId="36845" xr:uid="{00000000-0005-0000-0000-0000F79C0000}"/>
    <cellStyle name="Normal 74 2 3 7 3" xfId="21612" xr:uid="{00000000-0005-0000-0000-0000F89C0000}"/>
    <cellStyle name="Normal 74 2 3 8" xfId="31833" xr:uid="{00000000-0005-0000-0000-0000F99C0000}"/>
    <cellStyle name="Normal 74 2 3 9" xfId="16599" xr:uid="{00000000-0005-0000-0000-0000FA9C0000}"/>
    <cellStyle name="Normal 74 2 4" xfId="1646" xr:uid="{00000000-0005-0000-0000-0000FB9C0000}"/>
    <cellStyle name="Normal 74 2 4 2" xfId="2485" xr:uid="{00000000-0005-0000-0000-0000FC9C0000}"/>
    <cellStyle name="Normal 74 2 4 2 2" xfId="4175" xr:uid="{00000000-0005-0000-0000-0000FD9C0000}"/>
    <cellStyle name="Normal 74 2 4 2 2 2" xfId="14248" xr:uid="{00000000-0005-0000-0000-0000FE9C0000}"/>
    <cellStyle name="Normal 74 2 4 2 2 2 2" xfId="44579" xr:uid="{00000000-0005-0000-0000-0000FF9C0000}"/>
    <cellStyle name="Normal 74 2 4 2 2 2 3" xfId="29346" xr:uid="{00000000-0005-0000-0000-0000009D0000}"/>
    <cellStyle name="Normal 74 2 4 2 2 3" xfId="9228" xr:uid="{00000000-0005-0000-0000-0000019D0000}"/>
    <cellStyle name="Normal 74 2 4 2 2 3 2" xfId="39562" xr:uid="{00000000-0005-0000-0000-0000029D0000}"/>
    <cellStyle name="Normal 74 2 4 2 2 3 3" xfId="24329" xr:uid="{00000000-0005-0000-0000-0000039D0000}"/>
    <cellStyle name="Normal 74 2 4 2 2 4" xfId="34549" xr:uid="{00000000-0005-0000-0000-0000049D0000}"/>
    <cellStyle name="Normal 74 2 4 2 2 5" xfId="19316" xr:uid="{00000000-0005-0000-0000-0000059D0000}"/>
    <cellStyle name="Normal 74 2 4 2 3" xfId="5867" xr:uid="{00000000-0005-0000-0000-0000069D0000}"/>
    <cellStyle name="Normal 74 2 4 2 3 2" xfId="15919" xr:uid="{00000000-0005-0000-0000-0000079D0000}"/>
    <cellStyle name="Normal 74 2 4 2 3 2 2" xfId="46250" xr:uid="{00000000-0005-0000-0000-0000089D0000}"/>
    <cellStyle name="Normal 74 2 4 2 3 2 3" xfId="31017" xr:uid="{00000000-0005-0000-0000-0000099D0000}"/>
    <cellStyle name="Normal 74 2 4 2 3 3" xfId="10899" xr:uid="{00000000-0005-0000-0000-00000A9D0000}"/>
    <cellStyle name="Normal 74 2 4 2 3 3 2" xfId="41233" xr:uid="{00000000-0005-0000-0000-00000B9D0000}"/>
    <cellStyle name="Normal 74 2 4 2 3 3 3" xfId="26000" xr:uid="{00000000-0005-0000-0000-00000C9D0000}"/>
    <cellStyle name="Normal 74 2 4 2 3 4" xfId="36220" xr:uid="{00000000-0005-0000-0000-00000D9D0000}"/>
    <cellStyle name="Normal 74 2 4 2 3 5" xfId="20987" xr:uid="{00000000-0005-0000-0000-00000E9D0000}"/>
    <cellStyle name="Normal 74 2 4 2 4" xfId="12577" xr:uid="{00000000-0005-0000-0000-00000F9D0000}"/>
    <cellStyle name="Normal 74 2 4 2 4 2" xfId="42908" xr:uid="{00000000-0005-0000-0000-0000109D0000}"/>
    <cellStyle name="Normal 74 2 4 2 4 3" xfId="27675" xr:uid="{00000000-0005-0000-0000-0000119D0000}"/>
    <cellStyle name="Normal 74 2 4 2 5" xfId="7556" xr:uid="{00000000-0005-0000-0000-0000129D0000}"/>
    <cellStyle name="Normal 74 2 4 2 5 2" xfId="37891" xr:uid="{00000000-0005-0000-0000-0000139D0000}"/>
    <cellStyle name="Normal 74 2 4 2 5 3" xfId="22658" xr:uid="{00000000-0005-0000-0000-0000149D0000}"/>
    <cellStyle name="Normal 74 2 4 2 6" xfId="32879" xr:uid="{00000000-0005-0000-0000-0000159D0000}"/>
    <cellStyle name="Normal 74 2 4 2 7" xfId="17645" xr:uid="{00000000-0005-0000-0000-0000169D0000}"/>
    <cellStyle name="Normal 74 2 4 3" xfId="3338" xr:uid="{00000000-0005-0000-0000-0000179D0000}"/>
    <cellStyle name="Normal 74 2 4 3 2" xfId="13412" xr:uid="{00000000-0005-0000-0000-0000189D0000}"/>
    <cellStyle name="Normal 74 2 4 3 2 2" xfId="43743" xr:uid="{00000000-0005-0000-0000-0000199D0000}"/>
    <cellStyle name="Normal 74 2 4 3 2 3" xfId="28510" xr:uid="{00000000-0005-0000-0000-00001A9D0000}"/>
    <cellStyle name="Normal 74 2 4 3 3" xfId="8392" xr:uid="{00000000-0005-0000-0000-00001B9D0000}"/>
    <cellStyle name="Normal 74 2 4 3 3 2" xfId="38726" xr:uid="{00000000-0005-0000-0000-00001C9D0000}"/>
    <cellStyle name="Normal 74 2 4 3 3 3" xfId="23493" xr:uid="{00000000-0005-0000-0000-00001D9D0000}"/>
    <cellStyle name="Normal 74 2 4 3 4" xfId="33713" xr:uid="{00000000-0005-0000-0000-00001E9D0000}"/>
    <cellStyle name="Normal 74 2 4 3 5" xfId="18480" xr:uid="{00000000-0005-0000-0000-00001F9D0000}"/>
    <cellStyle name="Normal 74 2 4 4" xfId="5031" xr:uid="{00000000-0005-0000-0000-0000209D0000}"/>
    <cellStyle name="Normal 74 2 4 4 2" xfId="15083" xr:uid="{00000000-0005-0000-0000-0000219D0000}"/>
    <cellStyle name="Normal 74 2 4 4 2 2" xfId="45414" xr:uid="{00000000-0005-0000-0000-0000229D0000}"/>
    <cellStyle name="Normal 74 2 4 4 2 3" xfId="30181" xr:uid="{00000000-0005-0000-0000-0000239D0000}"/>
    <cellStyle name="Normal 74 2 4 4 3" xfId="10063" xr:uid="{00000000-0005-0000-0000-0000249D0000}"/>
    <cellStyle name="Normal 74 2 4 4 3 2" xfId="40397" xr:uid="{00000000-0005-0000-0000-0000259D0000}"/>
    <cellStyle name="Normal 74 2 4 4 3 3" xfId="25164" xr:uid="{00000000-0005-0000-0000-0000269D0000}"/>
    <cellStyle name="Normal 74 2 4 4 4" xfId="35384" xr:uid="{00000000-0005-0000-0000-0000279D0000}"/>
    <cellStyle name="Normal 74 2 4 4 5" xfId="20151" xr:uid="{00000000-0005-0000-0000-0000289D0000}"/>
    <cellStyle name="Normal 74 2 4 5" xfId="11741" xr:uid="{00000000-0005-0000-0000-0000299D0000}"/>
    <cellStyle name="Normal 74 2 4 5 2" xfId="42072" xr:uid="{00000000-0005-0000-0000-00002A9D0000}"/>
    <cellStyle name="Normal 74 2 4 5 3" xfId="26839" xr:uid="{00000000-0005-0000-0000-00002B9D0000}"/>
    <cellStyle name="Normal 74 2 4 6" xfId="6720" xr:uid="{00000000-0005-0000-0000-00002C9D0000}"/>
    <cellStyle name="Normal 74 2 4 6 2" xfId="37055" xr:uid="{00000000-0005-0000-0000-00002D9D0000}"/>
    <cellStyle name="Normal 74 2 4 6 3" xfId="21822" xr:uid="{00000000-0005-0000-0000-00002E9D0000}"/>
    <cellStyle name="Normal 74 2 4 7" xfId="32043" xr:uid="{00000000-0005-0000-0000-00002F9D0000}"/>
    <cellStyle name="Normal 74 2 4 8" xfId="16809" xr:uid="{00000000-0005-0000-0000-0000309D0000}"/>
    <cellStyle name="Normal 74 2 5" xfId="2067" xr:uid="{00000000-0005-0000-0000-0000319D0000}"/>
    <cellStyle name="Normal 74 2 5 2" xfId="3757" xr:uid="{00000000-0005-0000-0000-0000329D0000}"/>
    <cellStyle name="Normal 74 2 5 2 2" xfId="13830" xr:uid="{00000000-0005-0000-0000-0000339D0000}"/>
    <cellStyle name="Normal 74 2 5 2 2 2" xfId="44161" xr:uid="{00000000-0005-0000-0000-0000349D0000}"/>
    <cellStyle name="Normal 74 2 5 2 2 3" xfId="28928" xr:uid="{00000000-0005-0000-0000-0000359D0000}"/>
    <cellStyle name="Normal 74 2 5 2 3" xfId="8810" xr:uid="{00000000-0005-0000-0000-0000369D0000}"/>
    <cellStyle name="Normal 74 2 5 2 3 2" xfId="39144" xr:uid="{00000000-0005-0000-0000-0000379D0000}"/>
    <cellStyle name="Normal 74 2 5 2 3 3" xfId="23911" xr:uid="{00000000-0005-0000-0000-0000389D0000}"/>
    <cellStyle name="Normal 74 2 5 2 4" xfId="34131" xr:uid="{00000000-0005-0000-0000-0000399D0000}"/>
    <cellStyle name="Normal 74 2 5 2 5" xfId="18898" xr:uid="{00000000-0005-0000-0000-00003A9D0000}"/>
    <cellStyle name="Normal 74 2 5 3" xfId="5449" xr:uid="{00000000-0005-0000-0000-00003B9D0000}"/>
    <cellStyle name="Normal 74 2 5 3 2" xfId="15501" xr:uid="{00000000-0005-0000-0000-00003C9D0000}"/>
    <cellStyle name="Normal 74 2 5 3 2 2" xfId="45832" xr:uid="{00000000-0005-0000-0000-00003D9D0000}"/>
    <cellStyle name="Normal 74 2 5 3 2 3" xfId="30599" xr:uid="{00000000-0005-0000-0000-00003E9D0000}"/>
    <cellStyle name="Normal 74 2 5 3 3" xfId="10481" xr:uid="{00000000-0005-0000-0000-00003F9D0000}"/>
    <cellStyle name="Normal 74 2 5 3 3 2" xfId="40815" xr:uid="{00000000-0005-0000-0000-0000409D0000}"/>
    <cellStyle name="Normal 74 2 5 3 3 3" xfId="25582" xr:uid="{00000000-0005-0000-0000-0000419D0000}"/>
    <cellStyle name="Normal 74 2 5 3 4" xfId="35802" xr:uid="{00000000-0005-0000-0000-0000429D0000}"/>
    <cellStyle name="Normal 74 2 5 3 5" xfId="20569" xr:uid="{00000000-0005-0000-0000-0000439D0000}"/>
    <cellStyle name="Normal 74 2 5 4" xfId="12159" xr:uid="{00000000-0005-0000-0000-0000449D0000}"/>
    <cellStyle name="Normal 74 2 5 4 2" xfId="42490" xr:uid="{00000000-0005-0000-0000-0000459D0000}"/>
    <cellStyle name="Normal 74 2 5 4 3" xfId="27257" xr:uid="{00000000-0005-0000-0000-0000469D0000}"/>
    <cellStyle name="Normal 74 2 5 5" xfId="7138" xr:uid="{00000000-0005-0000-0000-0000479D0000}"/>
    <cellStyle name="Normal 74 2 5 5 2" xfId="37473" xr:uid="{00000000-0005-0000-0000-0000489D0000}"/>
    <cellStyle name="Normal 74 2 5 5 3" xfId="22240" xr:uid="{00000000-0005-0000-0000-0000499D0000}"/>
    <cellStyle name="Normal 74 2 5 6" xfId="32461" xr:uid="{00000000-0005-0000-0000-00004A9D0000}"/>
    <cellStyle name="Normal 74 2 5 7" xfId="17227" xr:uid="{00000000-0005-0000-0000-00004B9D0000}"/>
    <cellStyle name="Normal 74 2 6" xfId="2920" xr:uid="{00000000-0005-0000-0000-00004C9D0000}"/>
    <cellStyle name="Normal 74 2 6 2" xfId="12994" xr:uid="{00000000-0005-0000-0000-00004D9D0000}"/>
    <cellStyle name="Normal 74 2 6 2 2" xfId="43325" xr:uid="{00000000-0005-0000-0000-00004E9D0000}"/>
    <cellStyle name="Normal 74 2 6 2 3" xfId="28092" xr:uid="{00000000-0005-0000-0000-00004F9D0000}"/>
    <cellStyle name="Normal 74 2 6 3" xfId="7974" xr:uid="{00000000-0005-0000-0000-0000509D0000}"/>
    <cellStyle name="Normal 74 2 6 3 2" xfId="38308" xr:uid="{00000000-0005-0000-0000-0000519D0000}"/>
    <cellStyle name="Normal 74 2 6 3 3" xfId="23075" xr:uid="{00000000-0005-0000-0000-0000529D0000}"/>
    <cellStyle name="Normal 74 2 6 4" xfId="33295" xr:uid="{00000000-0005-0000-0000-0000539D0000}"/>
    <cellStyle name="Normal 74 2 6 5" xfId="18062" xr:uid="{00000000-0005-0000-0000-0000549D0000}"/>
    <cellStyle name="Normal 74 2 7" xfId="4613" xr:uid="{00000000-0005-0000-0000-0000559D0000}"/>
    <cellStyle name="Normal 74 2 7 2" xfId="14665" xr:uid="{00000000-0005-0000-0000-0000569D0000}"/>
    <cellStyle name="Normal 74 2 7 2 2" xfId="44996" xr:uid="{00000000-0005-0000-0000-0000579D0000}"/>
    <cellStyle name="Normal 74 2 7 2 3" xfId="29763" xr:uid="{00000000-0005-0000-0000-0000589D0000}"/>
    <cellStyle name="Normal 74 2 7 3" xfId="9645" xr:uid="{00000000-0005-0000-0000-0000599D0000}"/>
    <cellStyle name="Normal 74 2 7 3 2" xfId="39979" xr:uid="{00000000-0005-0000-0000-00005A9D0000}"/>
    <cellStyle name="Normal 74 2 7 3 3" xfId="24746" xr:uid="{00000000-0005-0000-0000-00005B9D0000}"/>
    <cellStyle name="Normal 74 2 7 4" xfId="34966" xr:uid="{00000000-0005-0000-0000-00005C9D0000}"/>
    <cellStyle name="Normal 74 2 7 5" xfId="19733" xr:uid="{00000000-0005-0000-0000-00005D9D0000}"/>
    <cellStyle name="Normal 74 2 8" xfId="11323" xr:uid="{00000000-0005-0000-0000-00005E9D0000}"/>
    <cellStyle name="Normal 74 2 8 2" xfId="41654" xr:uid="{00000000-0005-0000-0000-00005F9D0000}"/>
    <cellStyle name="Normal 74 2 8 3" xfId="26421" xr:uid="{00000000-0005-0000-0000-0000609D0000}"/>
    <cellStyle name="Normal 74 2 9" xfId="6302" xr:uid="{00000000-0005-0000-0000-0000619D0000}"/>
    <cellStyle name="Normal 74 2 9 2" xfId="36637" xr:uid="{00000000-0005-0000-0000-0000629D0000}"/>
    <cellStyle name="Normal 74 2 9 3" xfId="21404" xr:uid="{00000000-0005-0000-0000-0000639D0000}"/>
    <cellStyle name="Normal 74 3" xfId="1266" xr:uid="{00000000-0005-0000-0000-0000649D0000}"/>
    <cellStyle name="Normal 74 3 10" xfId="16443" xr:uid="{00000000-0005-0000-0000-0000659D0000}"/>
    <cellStyle name="Normal 74 3 2" xfId="1485" xr:uid="{00000000-0005-0000-0000-0000669D0000}"/>
    <cellStyle name="Normal 74 3 2 2" xfId="1906" xr:uid="{00000000-0005-0000-0000-0000679D0000}"/>
    <cellStyle name="Normal 74 3 2 2 2" xfId="2745" xr:uid="{00000000-0005-0000-0000-0000689D0000}"/>
    <cellStyle name="Normal 74 3 2 2 2 2" xfId="4435" xr:uid="{00000000-0005-0000-0000-0000699D0000}"/>
    <cellStyle name="Normal 74 3 2 2 2 2 2" xfId="14508" xr:uid="{00000000-0005-0000-0000-00006A9D0000}"/>
    <cellStyle name="Normal 74 3 2 2 2 2 2 2" xfId="44839" xr:uid="{00000000-0005-0000-0000-00006B9D0000}"/>
    <cellStyle name="Normal 74 3 2 2 2 2 2 3" xfId="29606" xr:uid="{00000000-0005-0000-0000-00006C9D0000}"/>
    <cellStyle name="Normal 74 3 2 2 2 2 3" xfId="9488" xr:uid="{00000000-0005-0000-0000-00006D9D0000}"/>
    <cellStyle name="Normal 74 3 2 2 2 2 3 2" xfId="39822" xr:uid="{00000000-0005-0000-0000-00006E9D0000}"/>
    <cellStyle name="Normal 74 3 2 2 2 2 3 3" xfId="24589" xr:uid="{00000000-0005-0000-0000-00006F9D0000}"/>
    <cellStyle name="Normal 74 3 2 2 2 2 4" xfId="34809" xr:uid="{00000000-0005-0000-0000-0000709D0000}"/>
    <cellStyle name="Normal 74 3 2 2 2 2 5" xfId="19576" xr:uid="{00000000-0005-0000-0000-0000719D0000}"/>
    <cellStyle name="Normal 74 3 2 2 2 3" xfId="6127" xr:uid="{00000000-0005-0000-0000-0000729D0000}"/>
    <cellStyle name="Normal 74 3 2 2 2 3 2" xfId="16179" xr:uid="{00000000-0005-0000-0000-0000739D0000}"/>
    <cellStyle name="Normal 74 3 2 2 2 3 2 2" xfId="46510" xr:uid="{00000000-0005-0000-0000-0000749D0000}"/>
    <cellStyle name="Normal 74 3 2 2 2 3 2 3" xfId="31277" xr:uid="{00000000-0005-0000-0000-0000759D0000}"/>
    <cellStyle name="Normal 74 3 2 2 2 3 3" xfId="11159" xr:uid="{00000000-0005-0000-0000-0000769D0000}"/>
    <cellStyle name="Normal 74 3 2 2 2 3 3 2" xfId="41493" xr:uid="{00000000-0005-0000-0000-0000779D0000}"/>
    <cellStyle name="Normal 74 3 2 2 2 3 3 3" xfId="26260" xr:uid="{00000000-0005-0000-0000-0000789D0000}"/>
    <cellStyle name="Normal 74 3 2 2 2 3 4" xfId="36480" xr:uid="{00000000-0005-0000-0000-0000799D0000}"/>
    <cellStyle name="Normal 74 3 2 2 2 3 5" xfId="21247" xr:uid="{00000000-0005-0000-0000-00007A9D0000}"/>
    <cellStyle name="Normal 74 3 2 2 2 4" xfId="12837" xr:uid="{00000000-0005-0000-0000-00007B9D0000}"/>
    <cellStyle name="Normal 74 3 2 2 2 4 2" xfId="43168" xr:uid="{00000000-0005-0000-0000-00007C9D0000}"/>
    <cellStyle name="Normal 74 3 2 2 2 4 3" xfId="27935" xr:uid="{00000000-0005-0000-0000-00007D9D0000}"/>
    <cellStyle name="Normal 74 3 2 2 2 5" xfId="7816" xr:uid="{00000000-0005-0000-0000-00007E9D0000}"/>
    <cellStyle name="Normal 74 3 2 2 2 5 2" xfId="38151" xr:uid="{00000000-0005-0000-0000-00007F9D0000}"/>
    <cellStyle name="Normal 74 3 2 2 2 5 3" xfId="22918" xr:uid="{00000000-0005-0000-0000-0000809D0000}"/>
    <cellStyle name="Normal 74 3 2 2 2 6" xfId="33139" xr:uid="{00000000-0005-0000-0000-0000819D0000}"/>
    <cellStyle name="Normal 74 3 2 2 2 7" xfId="17905" xr:uid="{00000000-0005-0000-0000-0000829D0000}"/>
    <cellStyle name="Normal 74 3 2 2 3" xfId="3598" xr:uid="{00000000-0005-0000-0000-0000839D0000}"/>
    <cellStyle name="Normal 74 3 2 2 3 2" xfId="13672" xr:uid="{00000000-0005-0000-0000-0000849D0000}"/>
    <cellStyle name="Normal 74 3 2 2 3 2 2" xfId="44003" xr:uid="{00000000-0005-0000-0000-0000859D0000}"/>
    <cellStyle name="Normal 74 3 2 2 3 2 3" xfId="28770" xr:uid="{00000000-0005-0000-0000-0000869D0000}"/>
    <cellStyle name="Normal 74 3 2 2 3 3" xfId="8652" xr:uid="{00000000-0005-0000-0000-0000879D0000}"/>
    <cellStyle name="Normal 74 3 2 2 3 3 2" xfId="38986" xr:uid="{00000000-0005-0000-0000-0000889D0000}"/>
    <cellStyle name="Normal 74 3 2 2 3 3 3" xfId="23753" xr:uid="{00000000-0005-0000-0000-0000899D0000}"/>
    <cellStyle name="Normal 74 3 2 2 3 4" xfId="33973" xr:uid="{00000000-0005-0000-0000-00008A9D0000}"/>
    <cellStyle name="Normal 74 3 2 2 3 5" xfId="18740" xr:uid="{00000000-0005-0000-0000-00008B9D0000}"/>
    <cellStyle name="Normal 74 3 2 2 4" xfId="5291" xr:uid="{00000000-0005-0000-0000-00008C9D0000}"/>
    <cellStyle name="Normal 74 3 2 2 4 2" xfId="15343" xr:uid="{00000000-0005-0000-0000-00008D9D0000}"/>
    <cellStyle name="Normal 74 3 2 2 4 2 2" xfId="45674" xr:uid="{00000000-0005-0000-0000-00008E9D0000}"/>
    <cellStyle name="Normal 74 3 2 2 4 2 3" xfId="30441" xr:uid="{00000000-0005-0000-0000-00008F9D0000}"/>
    <cellStyle name="Normal 74 3 2 2 4 3" xfId="10323" xr:uid="{00000000-0005-0000-0000-0000909D0000}"/>
    <cellStyle name="Normal 74 3 2 2 4 3 2" xfId="40657" xr:uid="{00000000-0005-0000-0000-0000919D0000}"/>
    <cellStyle name="Normal 74 3 2 2 4 3 3" xfId="25424" xr:uid="{00000000-0005-0000-0000-0000929D0000}"/>
    <cellStyle name="Normal 74 3 2 2 4 4" xfId="35644" xr:uid="{00000000-0005-0000-0000-0000939D0000}"/>
    <cellStyle name="Normal 74 3 2 2 4 5" xfId="20411" xr:uid="{00000000-0005-0000-0000-0000949D0000}"/>
    <cellStyle name="Normal 74 3 2 2 5" xfId="12001" xr:uid="{00000000-0005-0000-0000-0000959D0000}"/>
    <cellStyle name="Normal 74 3 2 2 5 2" xfId="42332" xr:uid="{00000000-0005-0000-0000-0000969D0000}"/>
    <cellStyle name="Normal 74 3 2 2 5 3" xfId="27099" xr:uid="{00000000-0005-0000-0000-0000979D0000}"/>
    <cellStyle name="Normal 74 3 2 2 6" xfId="6980" xr:uid="{00000000-0005-0000-0000-0000989D0000}"/>
    <cellStyle name="Normal 74 3 2 2 6 2" xfId="37315" xr:uid="{00000000-0005-0000-0000-0000999D0000}"/>
    <cellStyle name="Normal 74 3 2 2 6 3" xfId="22082" xr:uid="{00000000-0005-0000-0000-00009A9D0000}"/>
    <cellStyle name="Normal 74 3 2 2 7" xfId="32303" xr:uid="{00000000-0005-0000-0000-00009B9D0000}"/>
    <cellStyle name="Normal 74 3 2 2 8" xfId="17069" xr:uid="{00000000-0005-0000-0000-00009C9D0000}"/>
    <cellStyle name="Normal 74 3 2 3" xfId="2327" xr:uid="{00000000-0005-0000-0000-00009D9D0000}"/>
    <cellStyle name="Normal 74 3 2 3 2" xfId="4017" xr:uid="{00000000-0005-0000-0000-00009E9D0000}"/>
    <cellStyle name="Normal 74 3 2 3 2 2" xfId="14090" xr:uid="{00000000-0005-0000-0000-00009F9D0000}"/>
    <cellStyle name="Normal 74 3 2 3 2 2 2" xfId="44421" xr:uid="{00000000-0005-0000-0000-0000A09D0000}"/>
    <cellStyle name="Normal 74 3 2 3 2 2 3" xfId="29188" xr:uid="{00000000-0005-0000-0000-0000A19D0000}"/>
    <cellStyle name="Normal 74 3 2 3 2 3" xfId="9070" xr:uid="{00000000-0005-0000-0000-0000A29D0000}"/>
    <cellStyle name="Normal 74 3 2 3 2 3 2" xfId="39404" xr:uid="{00000000-0005-0000-0000-0000A39D0000}"/>
    <cellStyle name="Normal 74 3 2 3 2 3 3" xfId="24171" xr:uid="{00000000-0005-0000-0000-0000A49D0000}"/>
    <cellStyle name="Normal 74 3 2 3 2 4" xfId="34391" xr:uid="{00000000-0005-0000-0000-0000A59D0000}"/>
    <cellStyle name="Normal 74 3 2 3 2 5" xfId="19158" xr:uid="{00000000-0005-0000-0000-0000A69D0000}"/>
    <cellStyle name="Normal 74 3 2 3 3" xfId="5709" xr:uid="{00000000-0005-0000-0000-0000A79D0000}"/>
    <cellStyle name="Normal 74 3 2 3 3 2" xfId="15761" xr:uid="{00000000-0005-0000-0000-0000A89D0000}"/>
    <cellStyle name="Normal 74 3 2 3 3 2 2" xfId="46092" xr:uid="{00000000-0005-0000-0000-0000A99D0000}"/>
    <cellStyle name="Normal 74 3 2 3 3 2 3" xfId="30859" xr:uid="{00000000-0005-0000-0000-0000AA9D0000}"/>
    <cellStyle name="Normal 74 3 2 3 3 3" xfId="10741" xr:uid="{00000000-0005-0000-0000-0000AB9D0000}"/>
    <cellStyle name="Normal 74 3 2 3 3 3 2" xfId="41075" xr:uid="{00000000-0005-0000-0000-0000AC9D0000}"/>
    <cellStyle name="Normal 74 3 2 3 3 3 3" xfId="25842" xr:uid="{00000000-0005-0000-0000-0000AD9D0000}"/>
    <cellStyle name="Normal 74 3 2 3 3 4" xfId="36062" xr:uid="{00000000-0005-0000-0000-0000AE9D0000}"/>
    <cellStyle name="Normal 74 3 2 3 3 5" xfId="20829" xr:uid="{00000000-0005-0000-0000-0000AF9D0000}"/>
    <cellStyle name="Normal 74 3 2 3 4" xfId="12419" xr:uid="{00000000-0005-0000-0000-0000B09D0000}"/>
    <cellStyle name="Normal 74 3 2 3 4 2" xfId="42750" xr:uid="{00000000-0005-0000-0000-0000B19D0000}"/>
    <cellStyle name="Normal 74 3 2 3 4 3" xfId="27517" xr:uid="{00000000-0005-0000-0000-0000B29D0000}"/>
    <cellStyle name="Normal 74 3 2 3 5" xfId="7398" xr:uid="{00000000-0005-0000-0000-0000B39D0000}"/>
    <cellStyle name="Normal 74 3 2 3 5 2" xfId="37733" xr:uid="{00000000-0005-0000-0000-0000B49D0000}"/>
    <cellStyle name="Normal 74 3 2 3 5 3" xfId="22500" xr:uid="{00000000-0005-0000-0000-0000B59D0000}"/>
    <cellStyle name="Normal 74 3 2 3 6" xfId="32721" xr:uid="{00000000-0005-0000-0000-0000B69D0000}"/>
    <cellStyle name="Normal 74 3 2 3 7" xfId="17487" xr:uid="{00000000-0005-0000-0000-0000B79D0000}"/>
    <cellStyle name="Normal 74 3 2 4" xfId="3180" xr:uid="{00000000-0005-0000-0000-0000B89D0000}"/>
    <cellStyle name="Normal 74 3 2 4 2" xfId="13254" xr:uid="{00000000-0005-0000-0000-0000B99D0000}"/>
    <cellStyle name="Normal 74 3 2 4 2 2" xfId="43585" xr:uid="{00000000-0005-0000-0000-0000BA9D0000}"/>
    <cellStyle name="Normal 74 3 2 4 2 3" xfId="28352" xr:uid="{00000000-0005-0000-0000-0000BB9D0000}"/>
    <cellStyle name="Normal 74 3 2 4 3" xfId="8234" xr:uid="{00000000-0005-0000-0000-0000BC9D0000}"/>
    <cellStyle name="Normal 74 3 2 4 3 2" xfId="38568" xr:uid="{00000000-0005-0000-0000-0000BD9D0000}"/>
    <cellStyle name="Normal 74 3 2 4 3 3" xfId="23335" xr:uid="{00000000-0005-0000-0000-0000BE9D0000}"/>
    <cellStyle name="Normal 74 3 2 4 4" xfId="33555" xr:uid="{00000000-0005-0000-0000-0000BF9D0000}"/>
    <cellStyle name="Normal 74 3 2 4 5" xfId="18322" xr:uid="{00000000-0005-0000-0000-0000C09D0000}"/>
    <cellStyle name="Normal 74 3 2 5" xfId="4873" xr:uid="{00000000-0005-0000-0000-0000C19D0000}"/>
    <cellStyle name="Normal 74 3 2 5 2" xfId="14925" xr:uid="{00000000-0005-0000-0000-0000C29D0000}"/>
    <cellStyle name="Normal 74 3 2 5 2 2" xfId="45256" xr:uid="{00000000-0005-0000-0000-0000C39D0000}"/>
    <cellStyle name="Normal 74 3 2 5 2 3" xfId="30023" xr:uid="{00000000-0005-0000-0000-0000C49D0000}"/>
    <cellStyle name="Normal 74 3 2 5 3" xfId="9905" xr:uid="{00000000-0005-0000-0000-0000C59D0000}"/>
    <cellStyle name="Normal 74 3 2 5 3 2" xfId="40239" xr:uid="{00000000-0005-0000-0000-0000C69D0000}"/>
    <cellStyle name="Normal 74 3 2 5 3 3" xfId="25006" xr:uid="{00000000-0005-0000-0000-0000C79D0000}"/>
    <cellStyle name="Normal 74 3 2 5 4" xfId="35226" xr:uid="{00000000-0005-0000-0000-0000C89D0000}"/>
    <cellStyle name="Normal 74 3 2 5 5" xfId="19993" xr:uid="{00000000-0005-0000-0000-0000C99D0000}"/>
    <cellStyle name="Normal 74 3 2 6" xfId="11583" xr:uid="{00000000-0005-0000-0000-0000CA9D0000}"/>
    <cellStyle name="Normal 74 3 2 6 2" xfId="41914" xr:uid="{00000000-0005-0000-0000-0000CB9D0000}"/>
    <cellStyle name="Normal 74 3 2 6 3" xfId="26681" xr:uid="{00000000-0005-0000-0000-0000CC9D0000}"/>
    <cellStyle name="Normal 74 3 2 7" xfId="6562" xr:uid="{00000000-0005-0000-0000-0000CD9D0000}"/>
    <cellStyle name="Normal 74 3 2 7 2" xfId="36897" xr:uid="{00000000-0005-0000-0000-0000CE9D0000}"/>
    <cellStyle name="Normal 74 3 2 7 3" xfId="21664" xr:uid="{00000000-0005-0000-0000-0000CF9D0000}"/>
    <cellStyle name="Normal 74 3 2 8" xfId="31885" xr:uid="{00000000-0005-0000-0000-0000D09D0000}"/>
    <cellStyle name="Normal 74 3 2 9" xfId="16651" xr:uid="{00000000-0005-0000-0000-0000D19D0000}"/>
    <cellStyle name="Normal 74 3 3" xfId="1698" xr:uid="{00000000-0005-0000-0000-0000D29D0000}"/>
    <cellStyle name="Normal 74 3 3 2" xfId="2537" xr:uid="{00000000-0005-0000-0000-0000D39D0000}"/>
    <cellStyle name="Normal 74 3 3 2 2" xfId="4227" xr:uid="{00000000-0005-0000-0000-0000D49D0000}"/>
    <cellStyle name="Normal 74 3 3 2 2 2" xfId="14300" xr:uid="{00000000-0005-0000-0000-0000D59D0000}"/>
    <cellStyle name="Normal 74 3 3 2 2 2 2" xfId="44631" xr:uid="{00000000-0005-0000-0000-0000D69D0000}"/>
    <cellStyle name="Normal 74 3 3 2 2 2 3" xfId="29398" xr:uid="{00000000-0005-0000-0000-0000D79D0000}"/>
    <cellStyle name="Normal 74 3 3 2 2 3" xfId="9280" xr:uid="{00000000-0005-0000-0000-0000D89D0000}"/>
    <cellStyle name="Normal 74 3 3 2 2 3 2" xfId="39614" xr:uid="{00000000-0005-0000-0000-0000D99D0000}"/>
    <cellStyle name="Normal 74 3 3 2 2 3 3" xfId="24381" xr:uid="{00000000-0005-0000-0000-0000DA9D0000}"/>
    <cellStyle name="Normal 74 3 3 2 2 4" xfId="34601" xr:uid="{00000000-0005-0000-0000-0000DB9D0000}"/>
    <cellStyle name="Normal 74 3 3 2 2 5" xfId="19368" xr:uid="{00000000-0005-0000-0000-0000DC9D0000}"/>
    <cellStyle name="Normal 74 3 3 2 3" xfId="5919" xr:uid="{00000000-0005-0000-0000-0000DD9D0000}"/>
    <cellStyle name="Normal 74 3 3 2 3 2" xfId="15971" xr:uid="{00000000-0005-0000-0000-0000DE9D0000}"/>
    <cellStyle name="Normal 74 3 3 2 3 2 2" xfId="46302" xr:uid="{00000000-0005-0000-0000-0000DF9D0000}"/>
    <cellStyle name="Normal 74 3 3 2 3 2 3" xfId="31069" xr:uid="{00000000-0005-0000-0000-0000E09D0000}"/>
    <cellStyle name="Normal 74 3 3 2 3 3" xfId="10951" xr:uid="{00000000-0005-0000-0000-0000E19D0000}"/>
    <cellStyle name="Normal 74 3 3 2 3 3 2" xfId="41285" xr:uid="{00000000-0005-0000-0000-0000E29D0000}"/>
    <cellStyle name="Normal 74 3 3 2 3 3 3" xfId="26052" xr:uid="{00000000-0005-0000-0000-0000E39D0000}"/>
    <cellStyle name="Normal 74 3 3 2 3 4" xfId="36272" xr:uid="{00000000-0005-0000-0000-0000E49D0000}"/>
    <cellStyle name="Normal 74 3 3 2 3 5" xfId="21039" xr:uid="{00000000-0005-0000-0000-0000E59D0000}"/>
    <cellStyle name="Normal 74 3 3 2 4" xfId="12629" xr:uid="{00000000-0005-0000-0000-0000E69D0000}"/>
    <cellStyle name="Normal 74 3 3 2 4 2" xfId="42960" xr:uid="{00000000-0005-0000-0000-0000E79D0000}"/>
    <cellStyle name="Normal 74 3 3 2 4 3" xfId="27727" xr:uid="{00000000-0005-0000-0000-0000E89D0000}"/>
    <cellStyle name="Normal 74 3 3 2 5" xfId="7608" xr:uid="{00000000-0005-0000-0000-0000E99D0000}"/>
    <cellStyle name="Normal 74 3 3 2 5 2" xfId="37943" xr:uid="{00000000-0005-0000-0000-0000EA9D0000}"/>
    <cellStyle name="Normal 74 3 3 2 5 3" xfId="22710" xr:uid="{00000000-0005-0000-0000-0000EB9D0000}"/>
    <cellStyle name="Normal 74 3 3 2 6" xfId="32931" xr:uid="{00000000-0005-0000-0000-0000EC9D0000}"/>
    <cellStyle name="Normal 74 3 3 2 7" xfId="17697" xr:uid="{00000000-0005-0000-0000-0000ED9D0000}"/>
    <cellStyle name="Normal 74 3 3 3" xfId="3390" xr:uid="{00000000-0005-0000-0000-0000EE9D0000}"/>
    <cellStyle name="Normal 74 3 3 3 2" xfId="13464" xr:uid="{00000000-0005-0000-0000-0000EF9D0000}"/>
    <cellStyle name="Normal 74 3 3 3 2 2" xfId="43795" xr:uid="{00000000-0005-0000-0000-0000F09D0000}"/>
    <cellStyle name="Normal 74 3 3 3 2 3" xfId="28562" xr:uid="{00000000-0005-0000-0000-0000F19D0000}"/>
    <cellStyle name="Normal 74 3 3 3 3" xfId="8444" xr:uid="{00000000-0005-0000-0000-0000F29D0000}"/>
    <cellStyle name="Normal 74 3 3 3 3 2" xfId="38778" xr:uid="{00000000-0005-0000-0000-0000F39D0000}"/>
    <cellStyle name="Normal 74 3 3 3 3 3" xfId="23545" xr:uid="{00000000-0005-0000-0000-0000F49D0000}"/>
    <cellStyle name="Normal 74 3 3 3 4" xfId="33765" xr:uid="{00000000-0005-0000-0000-0000F59D0000}"/>
    <cellStyle name="Normal 74 3 3 3 5" xfId="18532" xr:uid="{00000000-0005-0000-0000-0000F69D0000}"/>
    <cellStyle name="Normal 74 3 3 4" xfId="5083" xr:uid="{00000000-0005-0000-0000-0000F79D0000}"/>
    <cellStyle name="Normal 74 3 3 4 2" xfId="15135" xr:uid="{00000000-0005-0000-0000-0000F89D0000}"/>
    <cellStyle name="Normal 74 3 3 4 2 2" xfId="45466" xr:uid="{00000000-0005-0000-0000-0000F99D0000}"/>
    <cellStyle name="Normal 74 3 3 4 2 3" xfId="30233" xr:uid="{00000000-0005-0000-0000-0000FA9D0000}"/>
    <cellStyle name="Normal 74 3 3 4 3" xfId="10115" xr:uid="{00000000-0005-0000-0000-0000FB9D0000}"/>
    <cellStyle name="Normal 74 3 3 4 3 2" xfId="40449" xr:uid="{00000000-0005-0000-0000-0000FC9D0000}"/>
    <cellStyle name="Normal 74 3 3 4 3 3" xfId="25216" xr:uid="{00000000-0005-0000-0000-0000FD9D0000}"/>
    <cellStyle name="Normal 74 3 3 4 4" xfId="35436" xr:uid="{00000000-0005-0000-0000-0000FE9D0000}"/>
    <cellStyle name="Normal 74 3 3 4 5" xfId="20203" xr:uid="{00000000-0005-0000-0000-0000FF9D0000}"/>
    <cellStyle name="Normal 74 3 3 5" xfId="11793" xr:uid="{00000000-0005-0000-0000-0000009E0000}"/>
    <cellStyle name="Normal 74 3 3 5 2" xfId="42124" xr:uid="{00000000-0005-0000-0000-0000019E0000}"/>
    <cellStyle name="Normal 74 3 3 5 3" xfId="26891" xr:uid="{00000000-0005-0000-0000-0000029E0000}"/>
    <cellStyle name="Normal 74 3 3 6" xfId="6772" xr:uid="{00000000-0005-0000-0000-0000039E0000}"/>
    <cellStyle name="Normal 74 3 3 6 2" xfId="37107" xr:uid="{00000000-0005-0000-0000-0000049E0000}"/>
    <cellStyle name="Normal 74 3 3 6 3" xfId="21874" xr:uid="{00000000-0005-0000-0000-0000059E0000}"/>
    <cellStyle name="Normal 74 3 3 7" xfId="32095" xr:uid="{00000000-0005-0000-0000-0000069E0000}"/>
    <cellStyle name="Normal 74 3 3 8" xfId="16861" xr:uid="{00000000-0005-0000-0000-0000079E0000}"/>
    <cellStyle name="Normal 74 3 4" xfId="2119" xr:uid="{00000000-0005-0000-0000-0000089E0000}"/>
    <cellStyle name="Normal 74 3 4 2" xfId="3809" xr:uid="{00000000-0005-0000-0000-0000099E0000}"/>
    <cellStyle name="Normal 74 3 4 2 2" xfId="13882" xr:uid="{00000000-0005-0000-0000-00000A9E0000}"/>
    <cellStyle name="Normal 74 3 4 2 2 2" xfId="44213" xr:uid="{00000000-0005-0000-0000-00000B9E0000}"/>
    <cellStyle name="Normal 74 3 4 2 2 3" xfId="28980" xr:uid="{00000000-0005-0000-0000-00000C9E0000}"/>
    <cellStyle name="Normal 74 3 4 2 3" xfId="8862" xr:uid="{00000000-0005-0000-0000-00000D9E0000}"/>
    <cellStyle name="Normal 74 3 4 2 3 2" xfId="39196" xr:uid="{00000000-0005-0000-0000-00000E9E0000}"/>
    <cellStyle name="Normal 74 3 4 2 3 3" xfId="23963" xr:uid="{00000000-0005-0000-0000-00000F9E0000}"/>
    <cellStyle name="Normal 74 3 4 2 4" xfId="34183" xr:uid="{00000000-0005-0000-0000-0000109E0000}"/>
    <cellStyle name="Normal 74 3 4 2 5" xfId="18950" xr:uid="{00000000-0005-0000-0000-0000119E0000}"/>
    <cellStyle name="Normal 74 3 4 3" xfId="5501" xr:uid="{00000000-0005-0000-0000-0000129E0000}"/>
    <cellStyle name="Normal 74 3 4 3 2" xfId="15553" xr:uid="{00000000-0005-0000-0000-0000139E0000}"/>
    <cellStyle name="Normal 74 3 4 3 2 2" xfId="45884" xr:uid="{00000000-0005-0000-0000-0000149E0000}"/>
    <cellStyle name="Normal 74 3 4 3 2 3" xfId="30651" xr:uid="{00000000-0005-0000-0000-0000159E0000}"/>
    <cellStyle name="Normal 74 3 4 3 3" xfId="10533" xr:uid="{00000000-0005-0000-0000-0000169E0000}"/>
    <cellStyle name="Normal 74 3 4 3 3 2" xfId="40867" xr:uid="{00000000-0005-0000-0000-0000179E0000}"/>
    <cellStyle name="Normal 74 3 4 3 3 3" xfId="25634" xr:uid="{00000000-0005-0000-0000-0000189E0000}"/>
    <cellStyle name="Normal 74 3 4 3 4" xfId="35854" xr:uid="{00000000-0005-0000-0000-0000199E0000}"/>
    <cellStyle name="Normal 74 3 4 3 5" xfId="20621" xr:uid="{00000000-0005-0000-0000-00001A9E0000}"/>
    <cellStyle name="Normal 74 3 4 4" xfId="12211" xr:uid="{00000000-0005-0000-0000-00001B9E0000}"/>
    <cellStyle name="Normal 74 3 4 4 2" xfId="42542" xr:uid="{00000000-0005-0000-0000-00001C9E0000}"/>
    <cellStyle name="Normal 74 3 4 4 3" xfId="27309" xr:uid="{00000000-0005-0000-0000-00001D9E0000}"/>
    <cellStyle name="Normal 74 3 4 5" xfId="7190" xr:uid="{00000000-0005-0000-0000-00001E9E0000}"/>
    <cellStyle name="Normal 74 3 4 5 2" xfId="37525" xr:uid="{00000000-0005-0000-0000-00001F9E0000}"/>
    <cellStyle name="Normal 74 3 4 5 3" xfId="22292" xr:uid="{00000000-0005-0000-0000-0000209E0000}"/>
    <cellStyle name="Normal 74 3 4 6" xfId="32513" xr:uid="{00000000-0005-0000-0000-0000219E0000}"/>
    <cellStyle name="Normal 74 3 4 7" xfId="17279" xr:uid="{00000000-0005-0000-0000-0000229E0000}"/>
    <cellStyle name="Normal 74 3 5" xfId="2972" xr:uid="{00000000-0005-0000-0000-0000239E0000}"/>
    <cellStyle name="Normal 74 3 5 2" xfId="13046" xr:uid="{00000000-0005-0000-0000-0000249E0000}"/>
    <cellStyle name="Normal 74 3 5 2 2" xfId="43377" xr:uid="{00000000-0005-0000-0000-0000259E0000}"/>
    <cellStyle name="Normal 74 3 5 2 3" xfId="28144" xr:uid="{00000000-0005-0000-0000-0000269E0000}"/>
    <cellStyle name="Normal 74 3 5 3" xfId="8026" xr:uid="{00000000-0005-0000-0000-0000279E0000}"/>
    <cellStyle name="Normal 74 3 5 3 2" xfId="38360" xr:uid="{00000000-0005-0000-0000-0000289E0000}"/>
    <cellStyle name="Normal 74 3 5 3 3" xfId="23127" xr:uid="{00000000-0005-0000-0000-0000299E0000}"/>
    <cellStyle name="Normal 74 3 5 4" xfId="33347" xr:uid="{00000000-0005-0000-0000-00002A9E0000}"/>
    <cellStyle name="Normal 74 3 5 5" xfId="18114" xr:uid="{00000000-0005-0000-0000-00002B9E0000}"/>
    <cellStyle name="Normal 74 3 6" xfId="4665" xr:uid="{00000000-0005-0000-0000-00002C9E0000}"/>
    <cellStyle name="Normal 74 3 6 2" xfId="14717" xr:uid="{00000000-0005-0000-0000-00002D9E0000}"/>
    <cellStyle name="Normal 74 3 6 2 2" xfId="45048" xr:uid="{00000000-0005-0000-0000-00002E9E0000}"/>
    <cellStyle name="Normal 74 3 6 2 3" xfId="29815" xr:uid="{00000000-0005-0000-0000-00002F9E0000}"/>
    <cellStyle name="Normal 74 3 6 3" xfId="9697" xr:uid="{00000000-0005-0000-0000-0000309E0000}"/>
    <cellStyle name="Normal 74 3 6 3 2" xfId="40031" xr:uid="{00000000-0005-0000-0000-0000319E0000}"/>
    <cellStyle name="Normal 74 3 6 3 3" xfId="24798" xr:uid="{00000000-0005-0000-0000-0000329E0000}"/>
    <cellStyle name="Normal 74 3 6 4" xfId="35018" xr:uid="{00000000-0005-0000-0000-0000339E0000}"/>
    <cellStyle name="Normal 74 3 6 5" xfId="19785" xr:uid="{00000000-0005-0000-0000-0000349E0000}"/>
    <cellStyle name="Normal 74 3 7" xfId="11375" xr:uid="{00000000-0005-0000-0000-0000359E0000}"/>
    <cellStyle name="Normal 74 3 7 2" xfId="41706" xr:uid="{00000000-0005-0000-0000-0000369E0000}"/>
    <cellStyle name="Normal 74 3 7 3" xfId="26473" xr:uid="{00000000-0005-0000-0000-0000379E0000}"/>
    <cellStyle name="Normal 74 3 8" xfId="6354" xr:uid="{00000000-0005-0000-0000-0000389E0000}"/>
    <cellStyle name="Normal 74 3 8 2" xfId="36689" xr:uid="{00000000-0005-0000-0000-0000399E0000}"/>
    <cellStyle name="Normal 74 3 8 3" xfId="21456" xr:uid="{00000000-0005-0000-0000-00003A9E0000}"/>
    <cellStyle name="Normal 74 3 9" xfId="31678" xr:uid="{00000000-0005-0000-0000-00003B9E0000}"/>
    <cellStyle name="Normal 74 4" xfId="1379" xr:uid="{00000000-0005-0000-0000-00003C9E0000}"/>
    <cellStyle name="Normal 74 4 2" xfId="1802" xr:uid="{00000000-0005-0000-0000-00003D9E0000}"/>
    <cellStyle name="Normal 74 4 2 2" xfId="2641" xr:uid="{00000000-0005-0000-0000-00003E9E0000}"/>
    <cellStyle name="Normal 74 4 2 2 2" xfId="4331" xr:uid="{00000000-0005-0000-0000-00003F9E0000}"/>
    <cellStyle name="Normal 74 4 2 2 2 2" xfId="14404" xr:uid="{00000000-0005-0000-0000-0000409E0000}"/>
    <cellStyle name="Normal 74 4 2 2 2 2 2" xfId="44735" xr:uid="{00000000-0005-0000-0000-0000419E0000}"/>
    <cellStyle name="Normal 74 4 2 2 2 2 3" xfId="29502" xr:uid="{00000000-0005-0000-0000-0000429E0000}"/>
    <cellStyle name="Normal 74 4 2 2 2 3" xfId="9384" xr:uid="{00000000-0005-0000-0000-0000439E0000}"/>
    <cellStyle name="Normal 74 4 2 2 2 3 2" xfId="39718" xr:uid="{00000000-0005-0000-0000-0000449E0000}"/>
    <cellStyle name="Normal 74 4 2 2 2 3 3" xfId="24485" xr:uid="{00000000-0005-0000-0000-0000459E0000}"/>
    <cellStyle name="Normal 74 4 2 2 2 4" xfId="34705" xr:uid="{00000000-0005-0000-0000-0000469E0000}"/>
    <cellStyle name="Normal 74 4 2 2 2 5" xfId="19472" xr:uid="{00000000-0005-0000-0000-0000479E0000}"/>
    <cellStyle name="Normal 74 4 2 2 3" xfId="6023" xr:uid="{00000000-0005-0000-0000-0000489E0000}"/>
    <cellStyle name="Normal 74 4 2 2 3 2" xfId="16075" xr:uid="{00000000-0005-0000-0000-0000499E0000}"/>
    <cellStyle name="Normal 74 4 2 2 3 2 2" xfId="46406" xr:uid="{00000000-0005-0000-0000-00004A9E0000}"/>
    <cellStyle name="Normal 74 4 2 2 3 2 3" xfId="31173" xr:uid="{00000000-0005-0000-0000-00004B9E0000}"/>
    <cellStyle name="Normal 74 4 2 2 3 3" xfId="11055" xr:uid="{00000000-0005-0000-0000-00004C9E0000}"/>
    <cellStyle name="Normal 74 4 2 2 3 3 2" xfId="41389" xr:uid="{00000000-0005-0000-0000-00004D9E0000}"/>
    <cellStyle name="Normal 74 4 2 2 3 3 3" xfId="26156" xr:uid="{00000000-0005-0000-0000-00004E9E0000}"/>
    <cellStyle name="Normal 74 4 2 2 3 4" xfId="36376" xr:uid="{00000000-0005-0000-0000-00004F9E0000}"/>
    <cellStyle name="Normal 74 4 2 2 3 5" xfId="21143" xr:uid="{00000000-0005-0000-0000-0000509E0000}"/>
    <cellStyle name="Normal 74 4 2 2 4" xfId="12733" xr:uid="{00000000-0005-0000-0000-0000519E0000}"/>
    <cellStyle name="Normal 74 4 2 2 4 2" xfId="43064" xr:uid="{00000000-0005-0000-0000-0000529E0000}"/>
    <cellStyle name="Normal 74 4 2 2 4 3" xfId="27831" xr:uid="{00000000-0005-0000-0000-0000539E0000}"/>
    <cellStyle name="Normal 74 4 2 2 5" xfId="7712" xr:uid="{00000000-0005-0000-0000-0000549E0000}"/>
    <cellStyle name="Normal 74 4 2 2 5 2" xfId="38047" xr:uid="{00000000-0005-0000-0000-0000559E0000}"/>
    <cellStyle name="Normal 74 4 2 2 5 3" xfId="22814" xr:uid="{00000000-0005-0000-0000-0000569E0000}"/>
    <cellStyle name="Normal 74 4 2 2 6" xfId="33035" xr:uid="{00000000-0005-0000-0000-0000579E0000}"/>
    <cellStyle name="Normal 74 4 2 2 7" xfId="17801" xr:uid="{00000000-0005-0000-0000-0000589E0000}"/>
    <cellStyle name="Normal 74 4 2 3" xfId="3494" xr:uid="{00000000-0005-0000-0000-0000599E0000}"/>
    <cellStyle name="Normal 74 4 2 3 2" xfId="13568" xr:uid="{00000000-0005-0000-0000-00005A9E0000}"/>
    <cellStyle name="Normal 74 4 2 3 2 2" xfId="43899" xr:uid="{00000000-0005-0000-0000-00005B9E0000}"/>
    <cellStyle name="Normal 74 4 2 3 2 3" xfId="28666" xr:uid="{00000000-0005-0000-0000-00005C9E0000}"/>
    <cellStyle name="Normal 74 4 2 3 3" xfId="8548" xr:uid="{00000000-0005-0000-0000-00005D9E0000}"/>
    <cellStyle name="Normal 74 4 2 3 3 2" xfId="38882" xr:uid="{00000000-0005-0000-0000-00005E9E0000}"/>
    <cellStyle name="Normal 74 4 2 3 3 3" xfId="23649" xr:uid="{00000000-0005-0000-0000-00005F9E0000}"/>
    <cellStyle name="Normal 74 4 2 3 4" xfId="33869" xr:uid="{00000000-0005-0000-0000-0000609E0000}"/>
    <cellStyle name="Normal 74 4 2 3 5" xfId="18636" xr:uid="{00000000-0005-0000-0000-0000619E0000}"/>
    <cellStyle name="Normal 74 4 2 4" xfId="5187" xr:uid="{00000000-0005-0000-0000-0000629E0000}"/>
    <cellStyle name="Normal 74 4 2 4 2" xfId="15239" xr:uid="{00000000-0005-0000-0000-0000639E0000}"/>
    <cellStyle name="Normal 74 4 2 4 2 2" xfId="45570" xr:uid="{00000000-0005-0000-0000-0000649E0000}"/>
    <cellStyle name="Normal 74 4 2 4 2 3" xfId="30337" xr:uid="{00000000-0005-0000-0000-0000659E0000}"/>
    <cellStyle name="Normal 74 4 2 4 3" xfId="10219" xr:uid="{00000000-0005-0000-0000-0000669E0000}"/>
    <cellStyle name="Normal 74 4 2 4 3 2" xfId="40553" xr:uid="{00000000-0005-0000-0000-0000679E0000}"/>
    <cellStyle name="Normal 74 4 2 4 3 3" xfId="25320" xr:uid="{00000000-0005-0000-0000-0000689E0000}"/>
    <cellStyle name="Normal 74 4 2 4 4" xfId="35540" xr:uid="{00000000-0005-0000-0000-0000699E0000}"/>
    <cellStyle name="Normal 74 4 2 4 5" xfId="20307" xr:uid="{00000000-0005-0000-0000-00006A9E0000}"/>
    <cellStyle name="Normal 74 4 2 5" xfId="11897" xr:uid="{00000000-0005-0000-0000-00006B9E0000}"/>
    <cellStyle name="Normal 74 4 2 5 2" xfId="42228" xr:uid="{00000000-0005-0000-0000-00006C9E0000}"/>
    <cellStyle name="Normal 74 4 2 5 3" xfId="26995" xr:uid="{00000000-0005-0000-0000-00006D9E0000}"/>
    <cellStyle name="Normal 74 4 2 6" xfId="6876" xr:uid="{00000000-0005-0000-0000-00006E9E0000}"/>
    <cellStyle name="Normal 74 4 2 6 2" xfId="37211" xr:uid="{00000000-0005-0000-0000-00006F9E0000}"/>
    <cellStyle name="Normal 74 4 2 6 3" xfId="21978" xr:uid="{00000000-0005-0000-0000-0000709E0000}"/>
    <cellStyle name="Normal 74 4 2 7" xfId="32199" xr:uid="{00000000-0005-0000-0000-0000719E0000}"/>
    <cellStyle name="Normal 74 4 2 8" xfId="16965" xr:uid="{00000000-0005-0000-0000-0000729E0000}"/>
    <cellStyle name="Normal 74 4 3" xfId="2223" xr:uid="{00000000-0005-0000-0000-0000739E0000}"/>
    <cellStyle name="Normal 74 4 3 2" xfId="3913" xr:uid="{00000000-0005-0000-0000-0000749E0000}"/>
    <cellStyle name="Normal 74 4 3 2 2" xfId="13986" xr:uid="{00000000-0005-0000-0000-0000759E0000}"/>
    <cellStyle name="Normal 74 4 3 2 2 2" xfId="44317" xr:uid="{00000000-0005-0000-0000-0000769E0000}"/>
    <cellStyle name="Normal 74 4 3 2 2 3" xfId="29084" xr:uid="{00000000-0005-0000-0000-0000779E0000}"/>
    <cellStyle name="Normal 74 4 3 2 3" xfId="8966" xr:uid="{00000000-0005-0000-0000-0000789E0000}"/>
    <cellStyle name="Normal 74 4 3 2 3 2" xfId="39300" xr:uid="{00000000-0005-0000-0000-0000799E0000}"/>
    <cellStyle name="Normal 74 4 3 2 3 3" xfId="24067" xr:uid="{00000000-0005-0000-0000-00007A9E0000}"/>
    <cellStyle name="Normal 74 4 3 2 4" xfId="34287" xr:uid="{00000000-0005-0000-0000-00007B9E0000}"/>
    <cellStyle name="Normal 74 4 3 2 5" xfId="19054" xr:uid="{00000000-0005-0000-0000-00007C9E0000}"/>
    <cellStyle name="Normal 74 4 3 3" xfId="5605" xr:uid="{00000000-0005-0000-0000-00007D9E0000}"/>
    <cellStyle name="Normal 74 4 3 3 2" xfId="15657" xr:uid="{00000000-0005-0000-0000-00007E9E0000}"/>
    <cellStyle name="Normal 74 4 3 3 2 2" xfId="45988" xr:uid="{00000000-0005-0000-0000-00007F9E0000}"/>
    <cellStyle name="Normal 74 4 3 3 2 3" xfId="30755" xr:uid="{00000000-0005-0000-0000-0000809E0000}"/>
    <cellStyle name="Normal 74 4 3 3 3" xfId="10637" xr:uid="{00000000-0005-0000-0000-0000819E0000}"/>
    <cellStyle name="Normal 74 4 3 3 3 2" xfId="40971" xr:uid="{00000000-0005-0000-0000-0000829E0000}"/>
    <cellStyle name="Normal 74 4 3 3 3 3" xfId="25738" xr:uid="{00000000-0005-0000-0000-0000839E0000}"/>
    <cellStyle name="Normal 74 4 3 3 4" xfId="35958" xr:uid="{00000000-0005-0000-0000-0000849E0000}"/>
    <cellStyle name="Normal 74 4 3 3 5" xfId="20725" xr:uid="{00000000-0005-0000-0000-0000859E0000}"/>
    <cellStyle name="Normal 74 4 3 4" xfId="12315" xr:uid="{00000000-0005-0000-0000-0000869E0000}"/>
    <cellStyle name="Normal 74 4 3 4 2" xfId="42646" xr:uid="{00000000-0005-0000-0000-0000879E0000}"/>
    <cellStyle name="Normal 74 4 3 4 3" xfId="27413" xr:uid="{00000000-0005-0000-0000-0000889E0000}"/>
    <cellStyle name="Normal 74 4 3 5" xfId="7294" xr:uid="{00000000-0005-0000-0000-0000899E0000}"/>
    <cellStyle name="Normal 74 4 3 5 2" xfId="37629" xr:uid="{00000000-0005-0000-0000-00008A9E0000}"/>
    <cellStyle name="Normal 74 4 3 5 3" xfId="22396" xr:uid="{00000000-0005-0000-0000-00008B9E0000}"/>
    <cellStyle name="Normal 74 4 3 6" xfId="32617" xr:uid="{00000000-0005-0000-0000-00008C9E0000}"/>
    <cellStyle name="Normal 74 4 3 7" xfId="17383" xr:uid="{00000000-0005-0000-0000-00008D9E0000}"/>
    <cellStyle name="Normal 74 4 4" xfId="3076" xr:uid="{00000000-0005-0000-0000-00008E9E0000}"/>
    <cellStyle name="Normal 74 4 4 2" xfId="13150" xr:uid="{00000000-0005-0000-0000-00008F9E0000}"/>
    <cellStyle name="Normal 74 4 4 2 2" xfId="43481" xr:uid="{00000000-0005-0000-0000-0000909E0000}"/>
    <cellStyle name="Normal 74 4 4 2 3" xfId="28248" xr:uid="{00000000-0005-0000-0000-0000919E0000}"/>
    <cellStyle name="Normal 74 4 4 3" xfId="8130" xr:uid="{00000000-0005-0000-0000-0000929E0000}"/>
    <cellStyle name="Normal 74 4 4 3 2" xfId="38464" xr:uid="{00000000-0005-0000-0000-0000939E0000}"/>
    <cellStyle name="Normal 74 4 4 3 3" xfId="23231" xr:uid="{00000000-0005-0000-0000-0000949E0000}"/>
    <cellStyle name="Normal 74 4 4 4" xfId="33451" xr:uid="{00000000-0005-0000-0000-0000959E0000}"/>
    <cellStyle name="Normal 74 4 4 5" xfId="18218" xr:uid="{00000000-0005-0000-0000-0000969E0000}"/>
    <cellStyle name="Normal 74 4 5" xfId="4769" xr:uid="{00000000-0005-0000-0000-0000979E0000}"/>
    <cellStyle name="Normal 74 4 5 2" xfId="14821" xr:uid="{00000000-0005-0000-0000-0000989E0000}"/>
    <cellStyle name="Normal 74 4 5 2 2" xfId="45152" xr:uid="{00000000-0005-0000-0000-0000999E0000}"/>
    <cellStyle name="Normal 74 4 5 2 3" xfId="29919" xr:uid="{00000000-0005-0000-0000-00009A9E0000}"/>
    <cellStyle name="Normal 74 4 5 3" xfId="9801" xr:uid="{00000000-0005-0000-0000-00009B9E0000}"/>
    <cellStyle name="Normal 74 4 5 3 2" xfId="40135" xr:uid="{00000000-0005-0000-0000-00009C9E0000}"/>
    <cellStyle name="Normal 74 4 5 3 3" xfId="24902" xr:uid="{00000000-0005-0000-0000-00009D9E0000}"/>
    <cellStyle name="Normal 74 4 5 4" xfId="35122" xr:uid="{00000000-0005-0000-0000-00009E9E0000}"/>
    <cellStyle name="Normal 74 4 5 5" xfId="19889" xr:uid="{00000000-0005-0000-0000-00009F9E0000}"/>
    <cellStyle name="Normal 74 4 6" xfId="11479" xr:uid="{00000000-0005-0000-0000-0000A09E0000}"/>
    <cellStyle name="Normal 74 4 6 2" xfId="41810" xr:uid="{00000000-0005-0000-0000-0000A19E0000}"/>
    <cellStyle name="Normal 74 4 6 3" xfId="26577" xr:uid="{00000000-0005-0000-0000-0000A29E0000}"/>
    <cellStyle name="Normal 74 4 7" xfId="6458" xr:uid="{00000000-0005-0000-0000-0000A39E0000}"/>
    <cellStyle name="Normal 74 4 7 2" xfId="36793" xr:uid="{00000000-0005-0000-0000-0000A49E0000}"/>
    <cellStyle name="Normal 74 4 7 3" xfId="21560" xr:uid="{00000000-0005-0000-0000-0000A59E0000}"/>
    <cellStyle name="Normal 74 4 8" xfId="31781" xr:uid="{00000000-0005-0000-0000-0000A69E0000}"/>
    <cellStyle name="Normal 74 4 9" xfId="16547" xr:uid="{00000000-0005-0000-0000-0000A79E0000}"/>
    <cellStyle name="Normal 74 5" xfId="1592" xr:uid="{00000000-0005-0000-0000-0000A89E0000}"/>
    <cellStyle name="Normal 74 5 2" xfId="2433" xr:uid="{00000000-0005-0000-0000-0000A99E0000}"/>
    <cellStyle name="Normal 74 5 2 2" xfId="4123" xr:uid="{00000000-0005-0000-0000-0000AA9E0000}"/>
    <cellStyle name="Normal 74 5 2 2 2" xfId="14196" xr:uid="{00000000-0005-0000-0000-0000AB9E0000}"/>
    <cellStyle name="Normal 74 5 2 2 2 2" xfId="44527" xr:uid="{00000000-0005-0000-0000-0000AC9E0000}"/>
    <cellStyle name="Normal 74 5 2 2 2 3" xfId="29294" xr:uid="{00000000-0005-0000-0000-0000AD9E0000}"/>
    <cellStyle name="Normal 74 5 2 2 3" xfId="9176" xr:uid="{00000000-0005-0000-0000-0000AE9E0000}"/>
    <cellStyle name="Normal 74 5 2 2 3 2" xfId="39510" xr:uid="{00000000-0005-0000-0000-0000AF9E0000}"/>
    <cellStyle name="Normal 74 5 2 2 3 3" xfId="24277" xr:uid="{00000000-0005-0000-0000-0000B09E0000}"/>
    <cellStyle name="Normal 74 5 2 2 4" xfId="34497" xr:uid="{00000000-0005-0000-0000-0000B19E0000}"/>
    <cellStyle name="Normal 74 5 2 2 5" xfId="19264" xr:uid="{00000000-0005-0000-0000-0000B29E0000}"/>
    <cellStyle name="Normal 74 5 2 3" xfId="5815" xr:uid="{00000000-0005-0000-0000-0000B39E0000}"/>
    <cellStyle name="Normal 74 5 2 3 2" xfId="15867" xr:uid="{00000000-0005-0000-0000-0000B49E0000}"/>
    <cellStyle name="Normal 74 5 2 3 2 2" xfId="46198" xr:uid="{00000000-0005-0000-0000-0000B59E0000}"/>
    <cellStyle name="Normal 74 5 2 3 2 3" xfId="30965" xr:uid="{00000000-0005-0000-0000-0000B69E0000}"/>
    <cellStyle name="Normal 74 5 2 3 3" xfId="10847" xr:uid="{00000000-0005-0000-0000-0000B79E0000}"/>
    <cellStyle name="Normal 74 5 2 3 3 2" xfId="41181" xr:uid="{00000000-0005-0000-0000-0000B89E0000}"/>
    <cellStyle name="Normal 74 5 2 3 3 3" xfId="25948" xr:uid="{00000000-0005-0000-0000-0000B99E0000}"/>
    <cellStyle name="Normal 74 5 2 3 4" xfId="36168" xr:uid="{00000000-0005-0000-0000-0000BA9E0000}"/>
    <cellStyle name="Normal 74 5 2 3 5" xfId="20935" xr:uid="{00000000-0005-0000-0000-0000BB9E0000}"/>
    <cellStyle name="Normal 74 5 2 4" xfId="12525" xr:uid="{00000000-0005-0000-0000-0000BC9E0000}"/>
    <cellStyle name="Normal 74 5 2 4 2" xfId="42856" xr:uid="{00000000-0005-0000-0000-0000BD9E0000}"/>
    <cellStyle name="Normal 74 5 2 4 3" xfId="27623" xr:uid="{00000000-0005-0000-0000-0000BE9E0000}"/>
    <cellStyle name="Normal 74 5 2 5" xfId="7504" xr:uid="{00000000-0005-0000-0000-0000BF9E0000}"/>
    <cellStyle name="Normal 74 5 2 5 2" xfId="37839" xr:uid="{00000000-0005-0000-0000-0000C09E0000}"/>
    <cellStyle name="Normal 74 5 2 5 3" xfId="22606" xr:uid="{00000000-0005-0000-0000-0000C19E0000}"/>
    <cellStyle name="Normal 74 5 2 6" xfId="32827" xr:uid="{00000000-0005-0000-0000-0000C29E0000}"/>
    <cellStyle name="Normal 74 5 2 7" xfId="17593" xr:uid="{00000000-0005-0000-0000-0000C39E0000}"/>
    <cellStyle name="Normal 74 5 3" xfId="3286" xr:uid="{00000000-0005-0000-0000-0000C49E0000}"/>
    <cellStyle name="Normal 74 5 3 2" xfId="13360" xr:uid="{00000000-0005-0000-0000-0000C59E0000}"/>
    <cellStyle name="Normal 74 5 3 2 2" xfId="43691" xr:uid="{00000000-0005-0000-0000-0000C69E0000}"/>
    <cellStyle name="Normal 74 5 3 2 3" xfId="28458" xr:uid="{00000000-0005-0000-0000-0000C79E0000}"/>
    <cellStyle name="Normal 74 5 3 3" xfId="8340" xr:uid="{00000000-0005-0000-0000-0000C89E0000}"/>
    <cellStyle name="Normal 74 5 3 3 2" xfId="38674" xr:uid="{00000000-0005-0000-0000-0000C99E0000}"/>
    <cellStyle name="Normal 74 5 3 3 3" xfId="23441" xr:uid="{00000000-0005-0000-0000-0000CA9E0000}"/>
    <cellStyle name="Normal 74 5 3 4" xfId="33661" xr:uid="{00000000-0005-0000-0000-0000CB9E0000}"/>
    <cellStyle name="Normal 74 5 3 5" xfId="18428" xr:uid="{00000000-0005-0000-0000-0000CC9E0000}"/>
    <cellStyle name="Normal 74 5 4" xfId="4979" xr:uid="{00000000-0005-0000-0000-0000CD9E0000}"/>
    <cellStyle name="Normal 74 5 4 2" xfId="15031" xr:uid="{00000000-0005-0000-0000-0000CE9E0000}"/>
    <cellStyle name="Normal 74 5 4 2 2" xfId="45362" xr:uid="{00000000-0005-0000-0000-0000CF9E0000}"/>
    <cellStyle name="Normal 74 5 4 2 3" xfId="30129" xr:uid="{00000000-0005-0000-0000-0000D09E0000}"/>
    <cellStyle name="Normal 74 5 4 3" xfId="10011" xr:uid="{00000000-0005-0000-0000-0000D19E0000}"/>
    <cellStyle name="Normal 74 5 4 3 2" xfId="40345" xr:uid="{00000000-0005-0000-0000-0000D29E0000}"/>
    <cellStyle name="Normal 74 5 4 3 3" xfId="25112" xr:uid="{00000000-0005-0000-0000-0000D39E0000}"/>
    <cellStyle name="Normal 74 5 4 4" xfId="35332" xr:uid="{00000000-0005-0000-0000-0000D49E0000}"/>
    <cellStyle name="Normal 74 5 4 5" xfId="20099" xr:uid="{00000000-0005-0000-0000-0000D59E0000}"/>
    <cellStyle name="Normal 74 5 5" xfId="11689" xr:uid="{00000000-0005-0000-0000-0000D69E0000}"/>
    <cellStyle name="Normal 74 5 5 2" xfId="42020" xr:uid="{00000000-0005-0000-0000-0000D79E0000}"/>
    <cellStyle name="Normal 74 5 5 3" xfId="26787" xr:uid="{00000000-0005-0000-0000-0000D89E0000}"/>
    <cellStyle name="Normal 74 5 6" xfId="6668" xr:uid="{00000000-0005-0000-0000-0000D99E0000}"/>
    <cellStyle name="Normal 74 5 6 2" xfId="37003" xr:uid="{00000000-0005-0000-0000-0000DA9E0000}"/>
    <cellStyle name="Normal 74 5 6 3" xfId="21770" xr:uid="{00000000-0005-0000-0000-0000DB9E0000}"/>
    <cellStyle name="Normal 74 5 7" xfId="31991" xr:uid="{00000000-0005-0000-0000-0000DC9E0000}"/>
    <cellStyle name="Normal 74 5 8" xfId="16757" xr:uid="{00000000-0005-0000-0000-0000DD9E0000}"/>
    <cellStyle name="Normal 74 6" xfId="2013" xr:uid="{00000000-0005-0000-0000-0000DE9E0000}"/>
    <cellStyle name="Normal 74 6 2" xfId="3705" xr:uid="{00000000-0005-0000-0000-0000DF9E0000}"/>
    <cellStyle name="Normal 74 6 2 2" xfId="13778" xr:uid="{00000000-0005-0000-0000-0000E09E0000}"/>
    <cellStyle name="Normal 74 6 2 2 2" xfId="44109" xr:uid="{00000000-0005-0000-0000-0000E19E0000}"/>
    <cellStyle name="Normal 74 6 2 2 3" xfId="28876" xr:uid="{00000000-0005-0000-0000-0000E29E0000}"/>
    <cellStyle name="Normal 74 6 2 3" xfId="8758" xr:uid="{00000000-0005-0000-0000-0000E39E0000}"/>
    <cellStyle name="Normal 74 6 2 3 2" xfId="39092" xr:uid="{00000000-0005-0000-0000-0000E49E0000}"/>
    <cellStyle name="Normal 74 6 2 3 3" xfId="23859" xr:uid="{00000000-0005-0000-0000-0000E59E0000}"/>
    <cellStyle name="Normal 74 6 2 4" xfId="34079" xr:uid="{00000000-0005-0000-0000-0000E69E0000}"/>
    <cellStyle name="Normal 74 6 2 5" xfId="18846" xr:uid="{00000000-0005-0000-0000-0000E79E0000}"/>
    <cellStyle name="Normal 74 6 3" xfId="5397" xr:uid="{00000000-0005-0000-0000-0000E89E0000}"/>
    <cellStyle name="Normal 74 6 3 2" xfId="15449" xr:uid="{00000000-0005-0000-0000-0000E99E0000}"/>
    <cellStyle name="Normal 74 6 3 2 2" xfId="45780" xr:uid="{00000000-0005-0000-0000-0000EA9E0000}"/>
    <cellStyle name="Normal 74 6 3 2 3" xfId="30547" xr:uid="{00000000-0005-0000-0000-0000EB9E0000}"/>
    <cellStyle name="Normal 74 6 3 3" xfId="10429" xr:uid="{00000000-0005-0000-0000-0000EC9E0000}"/>
    <cellStyle name="Normal 74 6 3 3 2" xfId="40763" xr:uid="{00000000-0005-0000-0000-0000ED9E0000}"/>
    <cellStyle name="Normal 74 6 3 3 3" xfId="25530" xr:uid="{00000000-0005-0000-0000-0000EE9E0000}"/>
    <cellStyle name="Normal 74 6 3 4" xfId="35750" xr:uid="{00000000-0005-0000-0000-0000EF9E0000}"/>
    <cellStyle name="Normal 74 6 3 5" xfId="20517" xr:uid="{00000000-0005-0000-0000-0000F09E0000}"/>
    <cellStyle name="Normal 74 6 4" xfId="12107" xr:uid="{00000000-0005-0000-0000-0000F19E0000}"/>
    <cellStyle name="Normal 74 6 4 2" xfId="42438" xr:uid="{00000000-0005-0000-0000-0000F29E0000}"/>
    <cellStyle name="Normal 74 6 4 3" xfId="27205" xr:uid="{00000000-0005-0000-0000-0000F39E0000}"/>
    <cellStyle name="Normal 74 6 5" xfId="7086" xr:uid="{00000000-0005-0000-0000-0000F49E0000}"/>
    <cellStyle name="Normal 74 6 5 2" xfId="37421" xr:uid="{00000000-0005-0000-0000-0000F59E0000}"/>
    <cellStyle name="Normal 74 6 5 3" xfId="22188" xr:uid="{00000000-0005-0000-0000-0000F69E0000}"/>
    <cellStyle name="Normal 74 6 6" xfId="32409" xr:uid="{00000000-0005-0000-0000-0000F79E0000}"/>
    <cellStyle name="Normal 74 6 7" xfId="17175" xr:uid="{00000000-0005-0000-0000-0000F89E0000}"/>
    <cellStyle name="Normal 74 7" xfId="2865" xr:uid="{00000000-0005-0000-0000-0000F99E0000}"/>
    <cellStyle name="Normal 74 7 2" xfId="12942" xr:uid="{00000000-0005-0000-0000-0000FA9E0000}"/>
    <cellStyle name="Normal 74 7 2 2" xfId="43273" xr:uid="{00000000-0005-0000-0000-0000FB9E0000}"/>
    <cellStyle name="Normal 74 7 2 3" xfId="28040" xr:uid="{00000000-0005-0000-0000-0000FC9E0000}"/>
    <cellStyle name="Normal 74 7 3" xfId="7922" xr:uid="{00000000-0005-0000-0000-0000FD9E0000}"/>
    <cellStyle name="Normal 74 7 3 2" xfId="38256" xr:uid="{00000000-0005-0000-0000-0000FE9E0000}"/>
    <cellStyle name="Normal 74 7 3 3" xfId="23023" xr:uid="{00000000-0005-0000-0000-0000FF9E0000}"/>
    <cellStyle name="Normal 74 7 4" xfId="33243" xr:uid="{00000000-0005-0000-0000-0000009F0000}"/>
    <cellStyle name="Normal 74 7 5" xfId="18010" xr:uid="{00000000-0005-0000-0000-0000019F0000}"/>
    <cellStyle name="Normal 74 8" xfId="4559" xr:uid="{00000000-0005-0000-0000-0000029F0000}"/>
    <cellStyle name="Normal 74 8 2" xfId="14613" xr:uid="{00000000-0005-0000-0000-0000039F0000}"/>
    <cellStyle name="Normal 74 8 2 2" xfId="44944" xr:uid="{00000000-0005-0000-0000-0000049F0000}"/>
    <cellStyle name="Normal 74 8 2 3" xfId="29711" xr:uid="{00000000-0005-0000-0000-0000059F0000}"/>
    <cellStyle name="Normal 74 8 3" xfId="9593" xr:uid="{00000000-0005-0000-0000-0000069F0000}"/>
    <cellStyle name="Normal 74 8 3 2" xfId="39927" xr:uid="{00000000-0005-0000-0000-0000079F0000}"/>
    <cellStyle name="Normal 74 8 3 3" xfId="24694" xr:uid="{00000000-0005-0000-0000-0000089F0000}"/>
    <cellStyle name="Normal 74 8 4" xfId="34914" xr:uid="{00000000-0005-0000-0000-0000099F0000}"/>
    <cellStyle name="Normal 74 8 5" xfId="19681" xr:uid="{00000000-0005-0000-0000-00000A9F0000}"/>
    <cellStyle name="Normal 74 9" xfId="11269" xr:uid="{00000000-0005-0000-0000-00000B9F0000}"/>
    <cellStyle name="Normal 74 9 2" xfId="41602" xr:uid="{00000000-0005-0000-0000-00000C9F0000}"/>
    <cellStyle name="Normal 74 9 3" xfId="26369" xr:uid="{00000000-0005-0000-0000-00000D9F0000}"/>
    <cellStyle name="Normal 75" xfId="915" xr:uid="{00000000-0005-0000-0000-00000E9F0000}"/>
    <cellStyle name="Normal 76" xfId="916" xr:uid="{00000000-0005-0000-0000-00000F9F0000}"/>
    <cellStyle name="Normal 76 10" xfId="6249" xr:uid="{00000000-0005-0000-0000-0000109F0000}"/>
    <cellStyle name="Normal 76 10 2" xfId="36586" xr:uid="{00000000-0005-0000-0000-0000119F0000}"/>
    <cellStyle name="Normal 76 10 3" xfId="21353" xr:uid="{00000000-0005-0000-0000-0000129F0000}"/>
    <cellStyle name="Normal 76 11" xfId="31577" xr:uid="{00000000-0005-0000-0000-0000139F0000}"/>
    <cellStyle name="Normal 76 12" xfId="16338" xr:uid="{00000000-0005-0000-0000-0000149F0000}"/>
    <cellStyle name="Normal 76 2" xfId="1213" xr:uid="{00000000-0005-0000-0000-0000159F0000}"/>
    <cellStyle name="Normal 76 2 10" xfId="31628" xr:uid="{00000000-0005-0000-0000-0000169F0000}"/>
    <cellStyle name="Normal 76 2 11" xfId="16392" xr:uid="{00000000-0005-0000-0000-0000179F0000}"/>
    <cellStyle name="Normal 76 2 2" xfId="1321" xr:uid="{00000000-0005-0000-0000-0000189F0000}"/>
    <cellStyle name="Normal 76 2 2 10" xfId="16496" xr:uid="{00000000-0005-0000-0000-0000199F0000}"/>
    <cellStyle name="Normal 76 2 2 2" xfId="1538" xr:uid="{00000000-0005-0000-0000-00001A9F0000}"/>
    <cellStyle name="Normal 76 2 2 2 2" xfId="1959" xr:uid="{00000000-0005-0000-0000-00001B9F0000}"/>
    <cellStyle name="Normal 76 2 2 2 2 2" xfId="2798" xr:uid="{00000000-0005-0000-0000-00001C9F0000}"/>
    <cellStyle name="Normal 76 2 2 2 2 2 2" xfId="4488" xr:uid="{00000000-0005-0000-0000-00001D9F0000}"/>
    <cellStyle name="Normal 76 2 2 2 2 2 2 2" xfId="14561" xr:uid="{00000000-0005-0000-0000-00001E9F0000}"/>
    <cellStyle name="Normal 76 2 2 2 2 2 2 2 2" xfId="44892" xr:uid="{00000000-0005-0000-0000-00001F9F0000}"/>
    <cellStyle name="Normal 76 2 2 2 2 2 2 2 3" xfId="29659" xr:uid="{00000000-0005-0000-0000-0000209F0000}"/>
    <cellStyle name="Normal 76 2 2 2 2 2 2 3" xfId="9541" xr:uid="{00000000-0005-0000-0000-0000219F0000}"/>
    <cellStyle name="Normal 76 2 2 2 2 2 2 3 2" xfId="39875" xr:uid="{00000000-0005-0000-0000-0000229F0000}"/>
    <cellStyle name="Normal 76 2 2 2 2 2 2 3 3" xfId="24642" xr:uid="{00000000-0005-0000-0000-0000239F0000}"/>
    <cellStyle name="Normal 76 2 2 2 2 2 2 4" xfId="34862" xr:uid="{00000000-0005-0000-0000-0000249F0000}"/>
    <cellStyle name="Normal 76 2 2 2 2 2 2 5" xfId="19629" xr:uid="{00000000-0005-0000-0000-0000259F0000}"/>
    <cellStyle name="Normal 76 2 2 2 2 2 3" xfId="6180" xr:uid="{00000000-0005-0000-0000-0000269F0000}"/>
    <cellStyle name="Normal 76 2 2 2 2 2 3 2" xfId="16232" xr:uid="{00000000-0005-0000-0000-0000279F0000}"/>
    <cellStyle name="Normal 76 2 2 2 2 2 3 2 2" xfId="46563" xr:uid="{00000000-0005-0000-0000-0000289F0000}"/>
    <cellStyle name="Normal 76 2 2 2 2 2 3 2 3" xfId="31330" xr:uid="{00000000-0005-0000-0000-0000299F0000}"/>
    <cellStyle name="Normal 76 2 2 2 2 2 3 3" xfId="11212" xr:uid="{00000000-0005-0000-0000-00002A9F0000}"/>
    <cellStyle name="Normal 76 2 2 2 2 2 3 3 2" xfId="41546" xr:uid="{00000000-0005-0000-0000-00002B9F0000}"/>
    <cellStyle name="Normal 76 2 2 2 2 2 3 3 3" xfId="26313" xr:uid="{00000000-0005-0000-0000-00002C9F0000}"/>
    <cellStyle name="Normal 76 2 2 2 2 2 3 4" xfId="36533" xr:uid="{00000000-0005-0000-0000-00002D9F0000}"/>
    <cellStyle name="Normal 76 2 2 2 2 2 3 5" xfId="21300" xr:uid="{00000000-0005-0000-0000-00002E9F0000}"/>
    <cellStyle name="Normal 76 2 2 2 2 2 4" xfId="12890" xr:uid="{00000000-0005-0000-0000-00002F9F0000}"/>
    <cellStyle name="Normal 76 2 2 2 2 2 4 2" xfId="43221" xr:uid="{00000000-0005-0000-0000-0000309F0000}"/>
    <cellStyle name="Normal 76 2 2 2 2 2 4 3" xfId="27988" xr:uid="{00000000-0005-0000-0000-0000319F0000}"/>
    <cellStyle name="Normal 76 2 2 2 2 2 5" xfId="7869" xr:uid="{00000000-0005-0000-0000-0000329F0000}"/>
    <cellStyle name="Normal 76 2 2 2 2 2 5 2" xfId="38204" xr:uid="{00000000-0005-0000-0000-0000339F0000}"/>
    <cellStyle name="Normal 76 2 2 2 2 2 5 3" xfId="22971" xr:uid="{00000000-0005-0000-0000-0000349F0000}"/>
    <cellStyle name="Normal 76 2 2 2 2 2 6" xfId="33192" xr:uid="{00000000-0005-0000-0000-0000359F0000}"/>
    <cellStyle name="Normal 76 2 2 2 2 2 7" xfId="17958" xr:uid="{00000000-0005-0000-0000-0000369F0000}"/>
    <cellStyle name="Normal 76 2 2 2 2 3" xfId="3651" xr:uid="{00000000-0005-0000-0000-0000379F0000}"/>
    <cellStyle name="Normal 76 2 2 2 2 3 2" xfId="13725" xr:uid="{00000000-0005-0000-0000-0000389F0000}"/>
    <cellStyle name="Normal 76 2 2 2 2 3 2 2" xfId="44056" xr:uid="{00000000-0005-0000-0000-0000399F0000}"/>
    <cellStyle name="Normal 76 2 2 2 2 3 2 3" xfId="28823" xr:uid="{00000000-0005-0000-0000-00003A9F0000}"/>
    <cellStyle name="Normal 76 2 2 2 2 3 3" xfId="8705" xr:uid="{00000000-0005-0000-0000-00003B9F0000}"/>
    <cellStyle name="Normal 76 2 2 2 2 3 3 2" xfId="39039" xr:uid="{00000000-0005-0000-0000-00003C9F0000}"/>
    <cellStyle name="Normal 76 2 2 2 2 3 3 3" xfId="23806" xr:uid="{00000000-0005-0000-0000-00003D9F0000}"/>
    <cellStyle name="Normal 76 2 2 2 2 3 4" xfId="34026" xr:uid="{00000000-0005-0000-0000-00003E9F0000}"/>
    <cellStyle name="Normal 76 2 2 2 2 3 5" xfId="18793" xr:uid="{00000000-0005-0000-0000-00003F9F0000}"/>
    <cellStyle name="Normal 76 2 2 2 2 4" xfId="5344" xr:uid="{00000000-0005-0000-0000-0000409F0000}"/>
    <cellStyle name="Normal 76 2 2 2 2 4 2" xfId="15396" xr:uid="{00000000-0005-0000-0000-0000419F0000}"/>
    <cellStyle name="Normal 76 2 2 2 2 4 2 2" xfId="45727" xr:uid="{00000000-0005-0000-0000-0000429F0000}"/>
    <cellStyle name="Normal 76 2 2 2 2 4 2 3" xfId="30494" xr:uid="{00000000-0005-0000-0000-0000439F0000}"/>
    <cellStyle name="Normal 76 2 2 2 2 4 3" xfId="10376" xr:uid="{00000000-0005-0000-0000-0000449F0000}"/>
    <cellStyle name="Normal 76 2 2 2 2 4 3 2" xfId="40710" xr:uid="{00000000-0005-0000-0000-0000459F0000}"/>
    <cellStyle name="Normal 76 2 2 2 2 4 3 3" xfId="25477" xr:uid="{00000000-0005-0000-0000-0000469F0000}"/>
    <cellStyle name="Normal 76 2 2 2 2 4 4" xfId="35697" xr:uid="{00000000-0005-0000-0000-0000479F0000}"/>
    <cellStyle name="Normal 76 2 2 2 2 4 5" xfId="20464" xr:uid="{00000000-0005-0000-0000-0000489F0000}"/>
    <cellStyle name="Normal 76 2 2 2 2 5" xfId="12054" xr:uid="{00000000-0005-0000-0000-0000499F0000}"/>
    <cellStyle name="Normal 76 2 2 2 2 5 2" xfId="42385" xr:uid="{00000000-0005-0000-0000-00004A9F0000}"/>
    <cellStyle name="Normal 76 2 2 2 2 5 3" xfId="27152" xr:uid="{00000000-0005-0000-0000-00004B9F0000}"/>
    <cellStyle name="Normal 76 2 2 2 2 6" xfId="7033" xr:uid="{00000000-0005-0000-0000-00004C9F0000}"/>
    <cellStyle name="Normal 76 2 2 2 2 6 2" xfId="37368" xr:uid="{00000000-0005-0000-0000-00004D9F0000}"/>
    <cellStyle name="Normal 76 2 2 2 2 6 3" xfId="22135" xr:uid="{00000000-0005-0000-0000-00004E9F0000}"/>
    <cellStyle name="Normal 76 2 2 2 2 7" xfId="32356" xr:uid="{00000000-0005-0000-0000-00004F9F0000}"/>
    <cellStyle name="Normal 76 2 2 2 2 8" xfId="17122" xr:uid="{00000000-0005-0000-0000-0000509F0000}"/>
    <cellStyle name="Normal 76 2 2 2 3" xfId="2380" xr:uid="{00000000-0005-0000-0000-0000519F0000}"/>
    <cellStyle name="Normal 76 2 2 2 3 2" xfId="4070" xr:uid="{00000000-0005-0000-0000-0000529F0000}"/>
    <cellStyle name="Normal 76 2 2 2 3 2 2" xfId="14143" xr:uid="{00000000-0005-0000-0000-0000539F0000}"/>
    <cellStyle name="Normal 76 2 2 2 3 2 2 2" xfId="44474" xr:uid="{00000000-0005-0000-0000-0000549F0000}"/>
    <cellStyle name="Normal 76 2 2 2 3 2 2 3" xfId="29241" xr:uid="{00000000-0005-0000-0000-0000559F0000}"/>
    <cellStyle name="Normal 76 2 2 2 3 2 3" xfId="9123" xr:uid="{00000000-0005-0000-0000-0000569F0000}"/>
    <cellStyle name="Normal 76 2 2 2 3 2 3 2" xfId="39457" xr:uid="{00000000-0005-0000-0000-0000579F0000}"/>
    <cellStyle name="Normal 76 2 2 2 3 2 3 3" xfId="24224" xr:uid="{00000000-0005-0000-0000-0000589F0000}"/>
    <cellStyle name="Normal 76 2 2 2 3 2 4" xfId="34444" xr:uid="{00000000-0005-0000-0000-0000599F0000}"/>
    <cellStyle name="Normal 76 2 2 2 3 2 5" xfId="19211" xr:uid="{00000000-0005-0000-0000-00005A9F0000}"/>
    <cellStyle name="Normal 76 2 2 2 3 3" xfId="5762" xr:uid="{00000000-0005-0000-0000-00005B9F0000}"/>
    <cellStyle name="Normal 76 2 2 2 3 3 2" xfId="15814" xr:uid="{00000000-0005-0000-0000-00005C9F0000}"/>
    <cellStyle name="Normal 76 2 2 2 3 3 2 2" xfId="46145" xr:uid="{00000000-0005-0000-0000-00005D9F0000}"/>
    <cellStyle name="Normal 76 2 2 2 3 3 2 3" xfId="30912" xr:uid="{00000000-0005-0000-0000-00005E9F0000}"/>
    <cellStyle name="Normal 76 2 2 2 3 3 3" xfId="10794" xr:uid="{00000000-0005-0000-0000-00005F9F0000}"/>
    <cellStyle name="Normal 76 2 2 2 3 3 3 2" xfId="41128" xr:uid="{00000000-0005-0000-0000-0000609F0000}"/>
    <cellStyle name="Normal 76 2 2 2 3 3 3 3" xfId="25895" xr:uid="{00000000-0005-0000-0000-0000619F0000}"/>
    <cellStyle name="Normal 76 2 2 2 3 3 4" xfId="36115" xr:uid="{00000000-0005-0000-0000-0000629F0000}"/>
    <cellStyle name="Normal 76 2 2 2 3 3 5" xfId="20882" xr:uid="{00000000-0005-0000-0000-0000639F0000}"/>
    <cellStyle name="Normal 76 2 2 2 3 4" xfId="12472" xr:uid="{00000000-0005-0000-0000-0000649F0000}"/>
    <cellStyle name="Normal 76 2 2 2 3 4 2" xfId="42803" xr:uid="{00000000-0005-0000-0000-0000659F0000}"/>
    <cellStyle name="Normal 76 2 2 2 3 4 3" xfId="27570" xr:uid="{00000000-0005-0000-0000-0000669F0000}"/>
    <cellStyle name="Normal 76 2 2 2 3 5" xfId="7451" xr:uid="{00000000-0005-0000-0000-0000679F0000}"/>
    <cellStyle name="Normal 76 2 2 2 3 5 2" xfId="37786" xr:uid="{00000000-0005-0000-0000-0000689F0000}"/>
    <cellStyle name="Normal 76 2 2 2 3 5 3" xfId="22553" xr:uid="{00000000-0005-0000-0000-0000699F0000}"/>
    <cellStyle name="Normal 76 2 2 2 3 6" xfId="32774" xr:uid="{00000000-0005-0000-0000-00006A9F0000}"/>
    <cellStyle name="Normal 76 2 2 2 3 7" xfId="17540" xr:uid="{00000000-0005-0000-0000-00006B9F0000}"/>
    <cellStyle name="Normal 76 2 2 2 4" xfId="3233" xr:uid="{00000000-0005-0000-0000-00006C9F0000}"/>
    <cellStyle name="Normal 76 2 2 2 4 2" xfId="13307" xr:uid="{00000000-0005-0000-0000-00006D9F0000}"/>
    <cellStyle name="Normal 76 2 2 2 4 2 2" xfId="43638" xr:uid="{00000000-0005-0000-0000-00006E9F0000}"/>
    <cellStyle name="Normal 76 2 2 2 4 2 3" xfId="28405" xr:uid="{00000000-0005-0000-0000-00006F9F0000}"/>
    <cellStyle name="Normal 76 2 2 2 4 3" xfId="8287" xr:uid="{00000000-0005-0000-0000-0000709F0000}"/>
    <cellStyle name="Normal 76 2 2 2 4 3 2" xfId="38621" xr:uid="{00000000-0005-0000-0000-0000719F0000}"/>
    <cellStyle name="Normal 76 2 2 2 4 3 3" xfId="23388" xr:uid="{00000000-0005-0000-0000-0000729F0000}"/>
    <cellStyle name="Normal 76 2 2 2 4 4" xfId="33608" xr:uid="{00000000-0005-0000-0000-0000739F0000}"/>
    <cellStyle name="Normal 76 2 2 2 4 5" xfId="18375" xr:uid="{00000000-0005-0000-0000-0000749F0000}"/>
    <cellStyle name="Normal 76 2 2 2 5" xfId="4926" xr:uid="{00000000-0005-0000-0000-0000759F0000}"/>
    <cellStyle name="Normal 76 2 2 2 5 2" xfId="14978" xr:uid="{00000000-0005-0000-0000-0000769F0000}"/>
    <cellStyle name="Normal 76 2 2 2 5 2 2" xfId="45309" xr:uid="{00000000-0005-0000-0000-0000779F0000}"/>
    <cellStyle name="Normal 76 2 2 2 5 2 3" xfId="30076" xr:uid="{00000000-0005-0000-0000-0000789F0000}"/>
    <cellStyle name="Normal 76 2 2 2 5 3" xfId="9958" xr:uid="{00000000-0005-0000-0000-0000799F0000}"/>
    <cellStyle name="Normal 76 2 2 2 5 3 2" xfId="40292" xr:uid="{00000000-0005-0000-0000-00007A9F0000}"/>
    <cellStyle name="Normal 76 2 2 2 5 3 3" xfId="25059" xr:uid="{00000000-0005-0000-0000-00007B9F0000}"/>
    <cellStyle name="Normal 76 2 2 2 5 4" xfId="35279" xr:uid="{00000000-0005-0000-0000-00007C9F0000}"/>
    <cellStyle name="Normal 76 2 2 2 5 5" xfId="20046" xr:uid="{00000000-0005-0000-0000-00007D9F0000}"/>
    <cellStyle name="Normal 76 2 2 2 6" xfId="11636" xr:uid="{00000000-0005-0000-0000-00007E9F0000}"/>
    <cellStyle name="Normal 76 2 2 2 6 2" xfId="41967" xr:uid="{00000000-0005-0000-0000-00007F9F0000}"/>
    <cellStyle name="Normal 76 2 2 2 6 3" xfId="26734" xr:uid="{00000000-0005-0000-0000-0000809F0000}"/>
    <cellStyle name="Normal 76 2 2 2 7" xfId="6615" xr:uid="{00000000-0005-0000-0000-0000819F0000}"/>
    <cellStyle name="Normal 76 2 2 2 7 2" xfId="36950" xr:uid="{00000000-0005-0000-0000-0000829F0000}"/>
    <cellStyle name="Normal 76 2 2 2 7 3" xfId="21717" xr:uid="{00000000-0005-0000-0000-0000839F0000}"/>
    <cellStyle name="Normal 76 2 2 2 8" xfId="31938" xr:uid="{00000000-0005-0000-0000-0000849F0000}"/>
    <cellStyle name="Normal 76 2 2 2 9" xfId="16704" xr:uid="{00000000-0005-0000-0000-0000859F0000}"/>
    <cellStyle name="Normal 76 2 2 3" xfId="1751" xr:uid="{00000000-0005-0000-0000-0000869F0000}"/>
    <cellStyle name="Normal 76 2 2 3 2" xfId="2590" xr:uid="{00000000-0005-0000-0000-0000879F0000}"/>
    <cellStyle name="Normal 76 2 2 3 2 2" xfId="4280" xr:uid="{00000000-0005-0000-0000-0000889F0000}"/>
    <cellStyle name="Normal 76 2 2 3 2 2 2" xfId="14353" xr:uid="{00000000-0005-0000-0000-0000899F0000}"/>
    <cellStyle name="Normal 76 2 2 3 2 2 2 2" xfId="44684" xr:uid="{00000000-0005-0000-0000-00008A9F0000}"/>
    <cellStyle name="Normal 76 2 2 3 2 2 2 3" xfId="29451" xr:uid="{00000000-0005-0000-0000-00008B9F0000}"/>
    <cellStyle name="Normal 76 2 2 3 2 2 3" xfId="9333" xr:uid="{00000000-0005-0000-0000-00008C9F0000}"/>
    <cellStyle name="Normal 76 2 2 3 2 2 3 2" xfId="39667" xr:uid="{00000000-0005-0000-0000-00008D9F0000}"/>
    <cellStyle name="Normal 76 2 2 3 2 2 3 3" xfId="24434" xr:uid="{00000000-0005-0000-0000-00008E9F0000}"/>
    <cellStyle name="Normal 76 2 2 3 2 2 4" xfId="34654" xr:uid="{00000000-0005-0000-0000-00008F9F0000}"/>
    <cellStyle name="Normal 76 2 2 3 2 2 5" xfId="19421" xr:uid="{00000000-0005-0000-0000-0000909F0000}"/>
    <cellStyle name="Normal 76 2 2 3 2 3" xfId="5972" xr:uid="{00000000-0005-0000-0000-0000919F0000}"/>
    <cellStyle name="Normal 76 2 2 3 2 3 2" xfId="16024" xr:uid="{00000000-0005-0000-0000-0000929F0000}"/>
    <cellStyle name="Normal 76 2 2 3 2 3 2 2" xfId="46355" xr:uid="{00000000-0005-0000-0000-0000939F0000}"/>
    <cellStyle name="Normal 76 2 2 3 2 3 2 3" xfId="31122" xr:uid="{00000000-0005-0000-0000-0000949F0000}"/>
    <cellStyle name="Normal 76 2 2 3 2 3 3" xfId="11004" xr:uid="{00000000-0005-0000-0000-0000959F0000}"/>
    <cellStyle name="Normal 76 2 2 3 2 3 3 2" xfId="41338" xr:uid="{00000000-0005-0000-0000-0000969F0000}"/>
    <cellStyle name="Normal 76 2 2 3 2 3 3 3" xfId="26105" xr:uid="{00000000-0005-0000-0000-0000979F0000}"/>
    <cellStyle name="Normal 76 2 2 3 2 3 4" xfId="36325" xr:uid="{00000000-0005-0000-0000-0000989F0000}"/>
    <cellStyle name="Normal 76 2 2 3 2 3 5" xfId="21092" xr:uid="{00000000-0005-0000-0000-0000999F0000}"/>
    <cellStyle name="Normal 76 2 2 3 2 4" xfId="12682" xr:uid="{00000000-0005-0000-0000-00009A9F0000}"/>
    <cellStyle name="Normal 76 2 2 3 2 4 2" xfId="43013" xr:uid="{00000000-0005-0000-0000-00009B9F0000}"/>
    <cellStyle name="Normal 76 2 2 3 2 4 3" xfId="27780" xr:uid="{00000000-0005-0000-0000-00009C9F0000}"/>
    <cellStyle name="Normal 76 2 2 3 2 5" xfId="7661" xr:uid="{00000000-0005-0000-0000-00009D9F0000}"/>
    <cellStyle name="Normal 76 2 2 3 2 5 2" xfId="37996" xr:uid="{00000000-0005-0000-0000-00009E9F0000}"/>
    <cellStyle name="Normal 76 2 2 3 2 5 3" xfId="22763" xr:uid="{00000000-0005-0000-0000-00009F9F0000}"/>
    <cellStyle name="Normal 76 2 2 3 2 6" xfId="32984" xr:uid="{00000000-0005-0000-0000-0000A09F0000}"/>
    <cellStyle name="Normal 76 2 2 3 2 7" xfId="17750" xr:uid="{00000000-0005-0000-0000-0000A19F0000}"/>
    <cellStyle name="Normal 76 2 2 3 3" xfId="3443" xr:uid="{00000000-0005-0000-0000-0000A29F0000}"/>
    <cellStyle name="Normal 76 2 2 3 3 2" xfId="13517" xr:uid="{00000000-0005-0000-0000-0000A39F0000}"/>
    <cellStyle name="Normal 76 2 2 3 3 2 2" xfId="43848" xr:uid="{00000000-0005-0000-0000-0000A49F0000}"/>
    <cellStyle name="Normal 76 2 2 3 3 2 3" xfId="28615" xr:uid="{00000000-0005-0000-0000-0000A59F0000}"/>
    <cellStyle name="Normal 76 2 2 3 3 3" xfId="8497" xr:uid="{00000000-0005-0000-0000-0000A69F0000}"/>
    <cellStyle name="Normal 76 2 2 3 3 3 2" xfId="38831" xr:uid="{00000000-0005-0000-0000-0000A79F0000}"/>
    <cellStyle name="Normal 76 2 2 3 3 3 3" xfId="23598" xr:uid="{00000000-0005-0000-0000-0000A89F0000}"/>
    <cellStyle name="Normal 76 2 2 3 3 4" xfId="33818" xr:uid="{00000000-0005-0000-0000-0000A99F0000}"/>
    <cellStyle name="Normal 76 2 2 3 3 5" xfId="18585" xr:uid="{00000000-0005-0000-0000-0000AA9F0000}"/>
    <cellStyle name="Normal 76 2 2 3 4" xfId="5136" xr:uid="{00000000-0005-0000-0000-0000AB9F0000}"/>
    <cellStyle name="Normal 76 2 2 3 4 2" xfId="15188" xr:uid="{00000000-0005-0000-0000-0000AC9F0000}"/>
    <cellStyle name="Normal 76 2 2 3 4 2 2" xfId="45519" xr:uid="{00000000-0005-0000-0000-0000AD9F0000}"/>
    <cellStyle name="Normal 76 2 2 3 4 2 3" xfId="30286" xr:uid="{00000000-0005-0000-0000-0000AE9F0000}"/>
    <cellStyle name="Normal 76 2 2 3 4 3" xfId="10168" xr:uid="{00000000-0005-0000-0000-0000AF9F0000}"/>
    <cellStyle name="Normal 76 2 2 3 4 3 2" xfId="40502" xr:uid="{00000000-0005-0000-0000-0000B09F0000}"/>
    <cellStyle name="Normal 76 2 2 3 4 3 3" xfId="25269" xr:uid="{00000000-0005-0000-0000-0000B19F0000}"/>
    <cellStyle name="Normal 76 2 2 3 4 4" xfId="35489" xr:uid="{00000000-0005-0000-0000-0000B29F0000}"/>
    <cellStyle name="Normal 76 2 2 3 4 5" xfId="20256" xr:uid="{00000000-0005-0000-0000-0000B39F0000}"/>
    <cellStyle name="Normal 76 2 2 3 5" xfId="11846" xr:uid="{00000000-0005-0000-0000-0000B49F0000}"/>
    <cellStyle name="Normal 76 2 2 3 5 2" xfId="42177" xr:uid="{00000000-0005-0000-0000-0000B59F0000}"/>
    <cellStyle name="Normal 76 2 2 3 5 3" xfId="26944" xr:uid="{00000000-0005-0000-0000-0000B69F0000}"/>
    <cellStyle name="Normal 76 2 2 3 6" xfId="6825" xr:uid="{00000000-0005-0000-0000-0000B79F0000}"/>
    <cellStyle name="Normal 76 2 2 3 6 2" xfId="37160" xr:uid="{00000000-0005-0000-0000-0000B89F0000}"/>
    <cellStyle name="Normal 76 2 2 3 6 3" xfId="21927" xr:uid="{00000000-0005-0000-0000-0000B99F0000}"/>
    <cellStyle name="Normal 76 2 2 3 7" xfId="32148" xr:uid="{00000000-0005-0000-0000-0000BA9F0000}"/>
    <cellStyle name="Normal 76 2 2 3 8" xfId="16914" xr:uid="{00000000-0005-0000-0000-0000BB9F0000}"/>
    <cellStyle name="Normal 76 2 2 4" xfId="2172" xr:uid="{00000000-0005-0000-0000-0000BC9F0000}"/>
    <cellStyle name="Normal 76 2 2 4 2" xfId="3862" xr:uid="{00000000-0005-0000-0000-0000BD9F0000}"/>
    <cellStyle name="Normal 76 2 2 4 2 2" xfId="13935" xr:uid="{00000000-0005-0000-0000-0000BE9F0000}"/>
    <cellStyle name="Normal 76 2 2 4 2 2 2" xfId="44266" xr:uid="{00000000-0005-0000-0000-0000BF9F0000}"/>
    <cellStyle name="Normal 76 2 2 4 2 2 3" xfId="29033" xr:uid="{00000000-0005-0000-0000-0000C09F0000}"/>
    <cellStyle name="Normal 76 2 2 4 2 3" xfId="8915" xr:uid="{00000000-0005-0000-0000-0000C19F0000}"/>
    <cellStyle name="Normal 76 2 2 4 2 3 2" xfId="39249" xr:uid="{00000000-0005-0000-0000-0000C29F0000}"/>
    <cellStyle name="Normal 76 2 2 4 2 3 3" xfId="24016" xr:uid="{00000000-0005-0000-0000-0000C39F0000}"/>
    <cellStyle name="Normal 76 2 2 4 2 4" xfId="34236" xr:uid="{00000000-0005-0000-0000-0000C49F0000}"/>
    <cellStyle name="Normal 76 2 2 4 2 5" xfId="19003" xr:uid="{00000000-0005-0000-0000-0000C59F0000}"/>
    <cellStyle name="Normal 76 2 2 4 3" xfId="5554" xr:uid="{00000000-0005-0000-0000-0000C69F0000}"/>
    <cellStyle name="Normal 76 2 2 4 3 2" xfId="15606" xr:uid="{00000000-0005-0000-0000-0000C79F0000}"/>
    <cellStyle name="Normal 76 2 2 4 3 2 2" xfId="45937" xr:uid="{00000000-0005-0000-0000-0000C89F0000}"/>
    <cellStyle name="Normal 76 2 2 4 3 2 3" xfId="30704" xr:uid="{00000000-0005-0000-0000-0000C99F0000}"/>
    <cellStyle name="Normal 76 2 2 4 3 3" xfId="10586" xr:uid="{00000000-0005-0000-0000-0000CA9F0000}"/>
    <cellStyle name="Normal 76 2 2 4 3 3 2" xfId="40920" xr:uid="{00000000-0005-0000-0000-0000CB9F0000}"/>
    <cellStyle name="Normal 76 2 2 4 3 3 3" xfId="25687" xr:uid="{00000000-0005-0000-0000-0000CC9F0000}"/>
    <cellStyle name="Normal 76 2 2 4 3 4" xfId="35907" xr:uid="{00000000-0005-0000-0000-0000CD9F0000}"/>
    <cellStyle name="Normal 76 2 2 4 3 5" xfId="20674" xr:uid="{00000000-0005-0000-0000-0000CE9F0000}"/>
    <cellStyle name="Normal 76 2 2 4 4" xfId="12264" xr:uid="{00000000-0005-0000-0000-0000CF9F0000}"/>
    <cellStyle name="Normal 76 2 2 4 4 2" xfId="42595" xr:uid="{00000000-0005-0000-0000-0000D09F0000}"/>
    <cellStyle name="Normal 76 2 2 4 4 3" xfId="27362" xr:uid="{00000000-0005-0000-0000-0000D19F0000}"/>
    <cellStyle name="Normal 76 2 2 4 5" xfId="7243" xr:uid="{00000000-0005-0000-0000-0000D29F0000}"/>
    <cellStyle name="Normal 76 2 2 4 5 2" xfId="37578" xr:uid="{00000000-0005-0000-0000-0000D39F0000}"/>
    <cellStyle name="Normal 76 2 2 4 5 3" xfId="22345" xr:uid="{00000000-0005-0000-0000-0000D49F0000}"/>
    <cellStyle name="Normal 76 2 2 4 6" xfId="32566" xr:uid="{00000000-0005-0000-0000-0000D59F0000}"/>
    <cellStyle name="Normal 76 2 2 4 7" xfId="17332" xr:uid="{00000000-0005-0000-0000-0000D69F0000}"/>
    <cellStyle name="Normal 76 2 2 5" xfId="3025" xr:uid="{00000000-0005-0000-0000-0000D79F0000}"/>
    <cellStyle name="Normal 76 2 2 5 2" xfId="13099" xr:uid="{00000000-0005-0000-0000-0000D89F0000}"/>
    <cellStyle name="Normal 76 2 2 5 2 2" xfId="43430" xr:uid="{00000000-0005-0000-0000-0000D99F0000}"/>
    <cellStyle name="Normal 76 2 2 5 2 3" xfId="28197" xr:uid="{00000000-0005-0000-0000-0000DA9F0000}"/>
    <cellStyle name="Normal 76 2 2 5 3" xfId="8079" xr:uid="{00000000-0005-0000-0000-0000DB9F0000}"/>
    <cellStyle name="Normal 76 2 2 5 3 2" xfId="38413" xr:uid="{00000000-0005-0000-0000-0000DC9F0000}"/>
    <cellStyle name="Normal 76 2 2 5 3 3" xfId="23180" xr:uid="{00000000-0005-0000-0000-0000DD9F0000}"/>
    <cellStyle name="Normal 76 2 2 5 4" xfId="33400" xr:uid="{00000000-0005-0000-0000-0000DE9F0000}"/>
    <cellStyle name="Normal 76 2 2 5 5" xfId="18167" xr:uid="{00000000-0005-0000-0000-0000DF9F0000}"/>
    <cellStyle name="Normal 76 2 2 6" xfId="4718" xr:uid="{00000000-0005-0000-0000-0000E09F0000}"/>
    <cellStyle name="Normal 76 2 2 6 2" xfId="14770" xr:uid="{00000000-0005-0000-0000-0000E19F0000}"/>
    <cellStyle name="Normal 76 2 2 6 2 2" xfId="45101" xr:uid="{00000000-0005-0000-0000-0000E29F0000}"/>
    <cellStyle name="Normal 76 2 2 6 2 3" xfId="29868" xr:uid="{00000000-0005-0000-0000-0000E39F0000}"/>
    <cellStyle name="Normal 76 2 2 6 3" xfId="9750" xr:uid="{00000000-0005-0000-0000-0000E49F0000}"/>
    <cellStyle name="Normal 76 2 2 6 3 2" xfId="40084" xr:uid="{00000000-0005-0000-0000-0000E59F0000}"/>
    <cellStyle name="Normal 76 2 2 6 3 3" xfId="24851" xr:uid="{00000000-0005-0000-0000-0000E69F0000}"/>
    <cellStyle name="Normal 76 2 2 6 4" xfId="35071" xr:uid="{00000000-0005-0000-0000-0000E79F0000}"/>
    <cellStyle name="Normal 76 2 2 6 5" xfId="19838" xr:uid="{00000000-0005-0000-0000-0000E89F0000}"/>
    <cellStyle name="Normal 76 2 2 7" xfId="11428" xr:uid="{00000000-0005-0000-0000-0000E99F0000}"/>
    <cellStyle name="Normal 76 2 2 7 2" xfId="41759" xr:uid="{00000000-0005-0000-0000-0000EA9F0000}"/>
    <cellStyle name="Normal 76 2 2 7 3" xfId="26526" xr:uid="{00000000-0005-0000-0000-0000EB9F0000}"/>
    <cellStyle name="Normal 76 2 2 8" xfId="6407" xr:uid="{00000000-0005-0000-0000-0000EC9F0000}"/>
    <cellStyle name="Normal 76 2 2 8 2" xfId="36742" xr:uid="{00000000-0005-0000-0000-0000ED9F0000}"/>
    <cellStyle name="Normal 76 2 2 8 3" xfId="21509" xr:uid="{00000000-0005-0000-0000-0000EE9F0000}"/>
    <cellStyle name="Normal 76 2 2 9" xfId="31730" xr:uid="{00000000-0005-0000-0000-0000EF9F0000}"/>
    <cellStyle name="Normal 76 2 3" xfId="1434" xr:uid="{00000000-0005-0000-0000-0000F09F0000}"/>
    <cellStyle name="Normal 76 2 3 2" xfId="1855" xr:uid="{00000000-0005-0000-0000-0000F19F0000}"/>
    <cellStyle name="Normal 76 2 3 2 2" xfId="2694" xr:uid="{00000000-0005-0000-0000-0000F29F0000}"/>
    <cellStyle name="Normal 76 2 3 2 2 2" xfId="4384" xr:uid="{00000000-0005-0000-0000-0000F39F0000}"/>
    <cellStyle name="Normal 76 2 3 2 2 2 2" xfId="14457" xr:uid="{00000000-0005-0000-0000-0000F49F0000}"/>
    <cellStyle name="Normal 76 2 3 2 2 2 2 2" xfId="44788" xr:uid="{00000000-0005-0000-0000-0000F59F0000}"/>
    <cellStyle name="Normal 76 2 3 2 2 2 2 3" xfId="29555" xr:uid="{00000000-0005-0000-0000-0000F69F0000}"/>
    <cellStyle name="Normal 76 2 3 2 2 2 3" xfId="9437" xr:uid="{00000000-0005-0000-0000-0000F79F0000}"/>
    <cellStyle name="Normal 76 2 3 2 2 2 3 2" xfId="39771" xr:uid="{00000000-0005-0000-0000-0000F89F0000}"/>
    <cellStyle name="Normal 76 2 3 2 2 2 3 3" xfId="24538" xr:uid="{00000000-0005-0000-0000-0000F99F0000}"/>
    <cellStyle name="Normal 76 2 3 2 2 2 4" xfId="34758" xr:uid="{00000000-0005-0000-0000-0000FA9F0000}"/>
    <cellStyle name="Normal 76 2 3 2 2 2 5" xfId="19525" xr:uid="{00000000-0005-0000-0000-0000FB9F0000}"/>
    <cellStyle name="Normal 76 2 3 2 2 3" xfId="6076" xr:uid="{00000000-0005-0000-0000-0000FC9F0000}"/>
    <cellStyle name="Normal 76 2 3 2 2 3 2" xfId="16128" xr:uid="{00000000-0005-0000-0000-0000FD9F0000}"/>
    <cellStyle name="Normal 76 2 3 2 2 3 2 2" xfId="46459" xr:uid="{00000000-0005-0000-0000-0000FE9F0000}"/>
    <cellStyle name="Normal 76 2 3 2 2 3 2 3" xfId="31226" xr:uid="{00000000-0005-0000-0000-0000FF9F0000}"/>
    <cellStyle name="Normal 76 2 3 2 2 3 3" xfId="11108" xr:uid="{00000000-0005-0000-0000-000000A00000}"/>
    <cellStyle name="Normal 76 2 3 2 2 3 3 2" xfId="41442" xr:uid="{00000000-0005-0000-0000-000001A00000}"/>
    <cellStyle name="Normal 76 2 3 2 2 3 3 3" xfId="26209" xr:uid="{00000000-0005-0000-0000-000002A00000}"/>
    <cellStyle name="Normal 76 2 3 2 2 3 4" xfId="36429" xr:uid="{00000000-0005-0000-0000-000003A00000}"/>
    <cellStyle name="Normal 76 2 3 2 2 3 5" xfId="21196" xr:uid="{00000000-0005-0000-0000-000004A00000}"/>
    <cellStyle name="Normal 76 2 3 2 2 4" xfId="12786" xr:uid="{00000000-0005-0000-0000-000005A00000}"/>
    <cellStyle name="Normal 76 2 3 2 2 4 2" xfId="43117" xr:uid="{00000000-0005-0000-0000-000006A00000}"/>
    <cellStyle name="Normal 76 2 3 2 2 4 3" xfId="27884" xr:uid="{00000000-0005-0000-0000-000007A00000}"/>
    <cellStyle name="Normal 76 2 3 2 2 5" xfId="7765" xr:uid="{00000000-0005-0000-0000-000008A00000}"/>
    <cellStyle name="Normal 76 2 3 2 2 5 2" xfId="38100" xr:uid="{00000000-0005-0000-0000-000009A00000}"/>
    <cellStyle name="Normal 76 2 3 2 2 5 3" xfId="22867" xr:uid="{00000000-0005-0000-0000-00000AA00000}"/>
    <cellStyle name="Normal 76 2 3 2 2 6" xfId="33088" xr:uid="{00000000-0005-0000-0000-00000BA00000}"/>
    <cellStyle name="Normal 76 2 3 2 2 7" xfId="17854" xr:uid="{00000000-0005-0000-0000-00000CA00000}"/>
    <cellStyle name="Normal 76 2 3 2 3" xfId="3547" xr:uid="{00000000-0005-0000-0000-00000DA00000}"/>
    <cellStyle name="Normal 76 2 3 2 3 2" xfId="13621" xr:uid="{00000000-0005-0000-0000-00000EA00000}"/>
    <cellStyle name="Normal 76 2 3 2 3 2 2" xfId="43952" xr:uid="{00000000-0005-0000-0000-00000FA00000}"/>
    <cellStyle name="Normal 76 2 3 2 3 2 3" xfId="28719" xr:uid="{00000000-0005-0000-0000-000010A00000}"/>
    <cellStyle name="Normal 76 2 3 2 3 3" xfId="8601" xr:uid="{00000000-0005-0000-0000-000011A00000}"/>
    <cellStyle name="Normal 76 2 3 2 3 3 2" xfId="38935" xr:uid="{00000000-0005-0000-0000-000012A00000}"/>
    <cellStyle name="Normal 76 2 3 2 3 3 3" xfId="23702" xr:uid="{00000000-0005-0000-0000-000013A00000}"/>
    <cellStyle name="Normal 76 2 3 2 3 4" xfId="33922" xr:uid="{00000000-0005-0000-0000-000014A00000}"/>
    <cellStyle name="Normal 76 2 3 2 3 5" xfId="18689" xr:uid="{00000000-0005-0000-0000-000015A00000}"/>
    <cellStyle name="Normal 76 2 3 2 4" xfId="5240" xr:uid="{00000000-0005-0000-0000-000016A00000}"/>
    <cellStyle name="Normal 76 2 3 2 4 2" xfId="15292" xr:uid="{00000000-0005-0000-0000-000017A00000}"/>
    <cellStyle name="Normal 76 2 3 2 4 2 2" xfId="45623" xr:uid="{00000000-0005-0000-0000-000018A00000}"/>
    <cellStyle name="Normal 76 2 3 2 4 2 3" xfId="30390" xr:uid="{00000000-0005-0000-0000-000019A00000}"/>
    <cellStyle name="Normal 76 2 3 2 4 3" xfId="10272" xr:uid="{00000000-0005-0000-0000-00001AA00000}"/>
    <cellStyle name="Normal 76 2 3 2 4 3 2" xfId="40606" xr:uid="{00000000-0005-0000-0000-00001BA00000}"/>
    <cellStyle name="Normal 76 2 3 2 4 3 3" xfId="25373" xr:uid="{00000000-0005-0000-0000-00001CA00000}"/>
    <cellStyle name="Normal 76 2 3 2 4 4" xfId="35593" xr:uid="{00000000-0005-0000-0000-00001DA00000}"/>
    <cellStyle name="Normal 76 2 3 2 4 5" xfId="20360" xr:uid="{00000000-0005-0000-0000-00001EA00000}"/>
    <cellStyle name="Normal 76 2 3 2 5" xfId="11950" xr:uid="{00000000-0005-0000-0000-00001FA00000}"/>
    <cellStyle name="Normal 76 2 3 2 5 2" xfId="42281" xr:uid="{00000000-0005-0000-0000-000020A00000}"/>
    <cellStyle name="Normal 76 2 3 2 5 3" xfId="27048" xr:uid="{00000000-0005-0000-0000-000021A00000}"/>
    <cellStyle name="Normal 76 2 3 2 6" xfId="6929" xr:uid="{00000000-0005-0000-0000-000022A00000}"/>
    <cellStyle name="Normal 76 2 3 2 6 2" xfId="37264" xr:uid="{00000000-0005-0000-0000-000023A00000}"/>
    <cellStyle name="Normal 76 2 3 2 6 3" xfId="22031" xr:uid="{00000000-0005-0000-0000-000024A00000}"/>
    <cellStyle name="Normal 76 2 3 2 7" xfId="32252" xr:uid="{00000000-0005-0000-0000-000025A00000}"/>
    <cellStyle name="Normal 76 2 3 2 8" xfId="17018" xr:uid="{00000000-0005-0000-0000-000026A00000}"/>
    <cellStyle name="Normal 76 2 3 3" xfId="2276" xr:uid="{00000000-0005-0000-0000-000027A00000}"/>
    <cellStyle name="Normal 76 2 3 3 2" xfId="3966" xr:uid="{00000000-0005-0000-0000-000028A00000}"/>
    <cellStyle name="Normal 76 2 3 3 2 2" xfId="14039" xr:uid="{00000000-0005-0000-0000-000029A00000}"/>
    <cellStyle name="Normal 76 2 3 3 2 2 2" xfId="44370" xr:uid="{00000000-0005-0000-0000-00002AA00000}"/>
    <cellStyle name="Normal 76 2 3 3 2 2 3" xfId="29137" xr:uid="{00000000-0005-0000-0000-00002BA00000}"/>
    <cellStyle name="Normal 76 2 3 3 2 3" xfId="9019" xr:uid="{00000000-0005-0000-0000-00002CA00000}"/>
    <cellStyle name="Normal 76 2 3 3 2 3 2" xfId="39353" xr:uid="{00000000-0005-0000-0000-00002DA00000}"/>
    <cellStyle name="Normal 76 2 3 3 2 3 3" xfId="24120" xr:uid="{00000000-0005-0000-0000-00002EA00000}"/>
    <cellStyle name="Normal 76 2 3 3 2 4" xfId="34340" xr:uid="{00000000-0005-0000-0000-00002FA00000}"/>
    <cellStyle name="Normal 76 2 3 3 2 5" xfId="19107" xr:uid="{00000000-0005-0000-0000-000030A00000}"/>
    <cellStyle name="Normal 76 2 3 3 3" xfId="5658" xr:uid="{00000000-0005-0000-0000-000031A00000}"/>
    <cellStyle name="Normal 76 2 3 3 3 2" xfId="15710" xr:uid="{00000000-0005-0000-0000-000032A00000}"/>
    <cellStyle name="Normal 76 2 3 3 3 2 2" xfId="46041" xr:uid="{00000000-0005-0000-0000-000033A00000}"/>
    <cellStyle name="Normal 76 2 3 3 3 2 3" xfId="30808" xr:uid="{00000000-0005-0000-0000-000034A00000}"/>
    <cellStyle name="Normal 76 2 3 3 3 3" xfId="10690" xr:uid="{00000000-0005-0000-0000-000035A00000}"/>
    <cellStyle name="Normal 76 2 3 3 3 3 2" xfId="41024" xr:uid="{00000000-0005-0000-0000-000036A00000}"/>
    <cellStyle name="Normal 76 2 3 3 3 3 3" xfId="25791" xr:uid="{00000000-0005-0000-0000-000037A00000}"/>
    <cellStyle name="Normal 76 2 3 3 3 4" xfId="36011" xr:uid="{00000000-0005-0000-0000-000038A00000}"/>
    <cellStyle name="Normal 76 2 3 3 3 5" xfId="20778" xr:uid="{00000000-0005-0000-0000-000039A00000}"/>
    <cellStyle name="Normal 76 2 3 3 4" xfId="12368" xr:uid="{00000000-0005-0000-0000-00003AA00000}"/>
    <cellStyle name="Normal 76 2 3 3 4 2" xfId="42699" xr:uid="{00000000-0005-0000-0000-00003BA00000}"/>
    <cellStyle name="Normal 76 2 3 3 4 3" xfId="27466" xr:uid="{00000000-0005-0000-0000-00003CA00000}"/>
    <cellStyle name="Normal 76 2 3 3 5" xfId="7347" xr:uid="{00000000-0005-0000-0000-00003DA00000}"/>
    <cellStyle name="Normal 76 2 3 3 5 2" xfId="37682" xr:uid="{00000000-0005-0000-0000-00003EA00000}"/>
    <cellStyle name="Normal 76 2 3 3 5 3" xfId="22449" xr:uid="{00000000-0005-0000-0000-00003FA00000}"/>
    <cellStyle name="Normal 76 2 3 3 6" xfId="32670" xr:uid="{00000000-0005-0000-0000-000040A00000}"/>
    <cellStyle name="Normal 76 2 3 3 7" xfId="17436" xr:uid="{00000000-0005-0000-0000-000041A00000}"/>
    <cellStyle name="Normal 76 2 3 4" xfId="3129" xr:uid="{00000000-0005-0000-0000-000042A00000}"/>
    <cellStyle name="Normal 76 2 3 4 2" xfId="13203" xr:uid="{00000000-0005-0000-0000-000043A00000}"/>
    <cellStyle name="Normal 76 2 3 4 2 2" xfId="43534" xr:uid="{00000000-0005-0000-0000-000044A00000}"/>
    <cellStyle name="Normal 76 2 3 4 2 3" xfId="28301" xr:uid="{00000000-0005-0000-0000-000045A00000}"/>
    <cellStyle name="Normal 76 2 3 4 3" xfId="8183" xr:uid="{00000000-0005-0000-0000-000046A00000}"/>
    <cellStyle name="Normal 76 2 3 4 3 2" xfId="38517" xr:uid="{00000000-0005-0000-0000-000047A00000}"/>
    <cellStyle name="Normal 76 2 3 4 3 3" xfId="23284" xr:uid="{00000000-0005-0000-0000-000048A00000}"/>
    <cellStyle name="Normal 76 2 3 4 4" xfId="33504" xr:uid="{00000000-0005-0000-0000-000049A00000}"/>
    <cellStyle name="Normal 76 2 3 4 5" xfId="18271" xr:uid="{00000000-0005-0000-0000-00004AA00000}"/>
    <cellStyle name="Normal 76 2 3 5" xfId="4822" xr:uid="{00000000-0005-0000-0000-00004BA00000}"/>
    <cellStyle name="Normal 76 2 3 5 2" xfId="14874" xr:uid="{00000000-0005-0000-0000-00004CA00000}"/>
    <cellStyle name="Normal 76 2 3 5 2 2" xfId="45205" xr:uid="{00000000-0005-0000-0000-00004DA00000}"/>
    <cellStyle name="Normal 76 2 3 5 2 3" xfId="29972" xr:uid="{00000000-0005-0000-0000-00004EA00000}"/>
    <cellStyle name="Normal 76 2 3 5 3" xfId="9854" xr:uid="{00000000-0005-0000-0000-00004FA00000}"/>
    <cellStyle name="Normal 76 2 3 5 3 2" xfId="40188" xr:uid="{00000000-0005-0000-0000-000050A00000}"/>
    <cellStyle name="Normal 76 2 3 5 3 3" xfId="24955" xr:uid="{00000000-0005-0000-0000-000051A00000}"/>
    <cellStyle name="Normal 76 2 3 5 4" xfId="35175" xr:uid="{00000000-0005-0000-0000-000052A00000}"/>
    <cellStyle name="Normal 76 2 3 5 5" xfId="19942" xr:uid="{00000000-0005-0000-0000-000053A00000}"/>
    <cellStyle name="Normal 76 2 3 6" xfId="11532" xr:uid="{00000000-0005-0000-0000-000054A00000}"/>
    <cellStyle name="Normal 76 2 3 6 2" xfId="41863" xr:uid="{00000000-0005-0000-0000-000055A00000}"/>
    <cellStyle name="Normal 76 2 3 6 3" xfId="26630" xr:uid="{00000000-0005-0000-0000-000056A00000}"/>
    <cellStyle name="Normal 76 2 3 7" xfId="6511" xr:uid="{00000000-0005-0000-0000-000057A00000}"/>
    <cellStyle name="Normal 76 2 3 7 2" xfId="36846" xr:uid="{00000000-0005-0000-0000-000058A00000}"/>
    <cellStyle name="Normal 76 2 3 7 3" xfId="21613" xr:uid="{00000000-0005-0000-0000-000059A00000}"/>
    <cellStyle name="Normal 76 2 3 8" xfId="31834" xr:uid="{00000000-0005-0000-0000-00005AA00000}"/>
    <cellStyle name="Normal 76 2 3 9" xfId="16600" xr:uid="{00000000-0005-0000-0000-00005BA00000}"/>
    <cellStyle name="Normal 76 2 4" xfId="1647" xr:uid="{00000000-0005-0000-0000-00005CA00000}"/>
    <cellStyle name="Normal 76 2 4 2" xfId="2486" xr:uid="{00000000-0005-0000-0000-00005DA00000}"/>
    <cellStyle name="Normal 76 2 4 2 2" xfId="4176" xr:uid="{00000000-0005-0000-0000-00005EA00000}"/>
    <cellStyle name="Normal 76 2 4 2 2 2" xfId="14249" xr:uid="{00000000-0005-0000-0000-00005FA00000}"/>
    <cellStyle name="Normal 76 2 4 2 2 2 2" xfId="44580" xr:uid="{00000000-0005-0000-0000-000060A00000}"/>
    <cellStyle name="Normal 76 2 4 2 2 2 3" xfId="29347" xr:uid="{00000000-0005-0000-0000-000061A00000}"/>
    <cellStyle name="Normal 76 2 4 2 2 3" xfId="9229" xr:uid="{00000000-0005-0000-0000-000062A00000}"/>
    <cellStyle name="Normal 76 2 4 2 2 3 2" xfId="39563" xr:uid="{00000000-0005-0000-0000-000063A00000}"/>
    <cellStyle name="Normal 76 2 4 2 2 3 3" xfId="24330" xr:uid="{00000000-0005-0000-0000-000064A00000}"/>
    <cellStyle name="Normal 76 2 4 2 2 4" xfId="34550" xr:uid="{00000000-0005-0000-0000-000065A00000}"/>
    <cellStyle name="Normal 76 2 4 2 2 5" xfId="19317" xr:uid="{00000000-0005-0000-0000-000066A00000}"/>
    <cellStyle name="Normal 76 2 4 2 3" xfId="5868" xr:uid="{00000000-0005-0000-0000-000067A00000}"/>
    <cellStyle name="Normal 76 2 4 2 3 2" xfId="15920" xr:uid="{00000000-0005-0000-0000-000068A00000}"/>
    <cellStyle name="Normal 76 2 4 2 3 2 2" xfId="46251" xr:uid="{00000000-0005-0000-0000-000069A00000}"/>
    <cellStyle name="Normal 76 2 4 2 3 2 3" xfId="31018" xr:uid="{00000000-0005-0000-0000-00006AA00000}"/>
    <cellStyle name="Normal 76 2 4 2 3 3" xfId="10900" xr:uid="{00000000-0005-0000-0000-00006BA00000}"/>
    <cellStyle name="Normal 76 2 4 2 3 3 2" xfId="41234" xr:uid="{00000000-0005-0000-0000-00006CA00000}"/>
    <cellStyle name="Normal 76 2 4 2 3 3 3" xfId="26001" xr:uid="{00000000-0005-0000-0000-00006DA00000}"/>
    <cellStyle name="Normal 76 2 4 2 3 4" xfId="36221" xr:uid="{00000000-0005-0000-0000-00006EA00000}"/>
    <cellStyle name="Normal 76 2 4 2 3 5" xfId="20988" xr:uid="{00000000-0005-0000-0000-00006FA00000}"/>
    <cellStyle name="Normal 76 2 4 2 4" xfId="12578" xr:uid="{00000000-0005-0000-0000-000070A00000}"/>
    <cellStyle name="Normal 76 2 4 2 4 2" xfId="42909" xr:uid="{00000000-0005-0000-0000-000071A00000}"/>
    <cellStyle name="Normal 76 2 4 2 4 3" xfId="27676" xr:uid="{00000000-0005-0000-0000-000072A00000}"/>
    <cellStyle name="Normal 76 2 4 2 5" xfId="7557" xr:uid="{00000000-0005-0000-0000-000073A00000}"/>
    <cellStyle name="Normal 76 2 4 2 5 2" xfId="37892" xr:uid="{00000000-0005-0000-0000-000074A00000}"/>
    <cellStyle name="Normal 76 2 4 2 5 3" xfId="22659" xr:uid="{00000000-0005-0000-0000-000075A00000}"/>
    <cellStyle name="Normal 76 2 4 2 6" xfId="32880" xr:uid="{00000000-0005-0000-0000-000076A00000}"/>
    <cellStyle name="Normal 76 2 4 2 7" xfId="17646" xr:uid="{00000000-0005-0000-0000-000077A00000}"/>
    <cellStyle name="Normal 76 2 4 3" xfId="3339" xr:uid="{00000000-0005-0000-0000-000078A00000}"/>
    <cellStyle name="Normal 76 2 4 3 2" xfId="13413" xr:uid="{00000000-0005-0000-0000-000079A00000}"/>
    <cellStyle name="Normal 76 2 4 3 2 2" xfId="43744" xr:uid="{00000000-0005-0000-0000-00007AA00000}"/>
    <cellStyle name="Normal 76 2 4 3 2 3" xfId="28511" xr:uid="{00000000-0005-0000-0000-00007BA00000}"/>
    <cellStyle name="Normal 76 2 4 3 3" xfId="8393" xr:uid="{00000000-0005-0000-0000-00007CA00000}"/>
    <cellStyle name="Normal 76 2 4 3 3 2" xfId="38727" xr:uid="{00000000-0005-0000-0000-00007DA00000}"/>
    <cellStyle name="Normal 76 2 4 3 3 3" xfId="23494" xr:uid="{00000000-0005-0000-0000-00007EA00000}"/>
    <cellStyle name="Normal 76 2 4 3 4" xfId="33714" xr:uid="{00000000-0005-0000-0000-00007FA00000}"/>
    <cellStyle name="Normal 76 2 4 3 5" xfId="18481" xr:uid="{00000000-0005-0000-0000-000080A00000}"/>
    <cellStyle name="Normal 76 2 4 4" xfId="5032" xr:uid="{00000000-0005-0000-0000-000081A00000}"/>
    <cellStyle name="Normal 76 2 4 4 2" xfId="15084" xr:uid="{00000000-0005-0000-0000-000082A00000}"/>
    <cellStyle name="Normal 76 2 4 4 2 2" xfId="45415" xr:uid="{00000000-0005-0000-0000-000083A00000}"/>
    <cellStyle name="Normal 76 2 4 4 2 3" xfId="30182" xr:uid="{00000000-0005-0000-0000-000084A00000}"/>
    <cellStyle name="Normal 76 2 4 4 3" xfId="10064" xr:uid="{00000000-0005-0000-0000-000085A00000}"/>
    <cellStyle name="Normal 76 2 4 4 3 2" xfId="40398" xr:uid="{00000000-0005-0000-0000-000086A00000}"/>
    <cellStyle name="Normal 76 2 4 4 3 3" xfId="25165" xr:uid="{00000000-0005-0000-0000-000087A00000}"/>
    <cellStyle name="Normal 76 2 4 4 4" xfId="35385" xr:uid="{00000000-0005-0000-0000-000088A00000}"/>
    <cellStyle name="Normal 76 2 4 4 5" xfId="20152" xr:uid="{00000000-0005-0000-0000-000089A00000}"/>
    <cellStyle name="Normal 76 2 4 5" xfId="11742" xr:uid="{00000000-0005-0000-0000-00008AA00000}"/>
    <cellStyle name="Normal 76 2 4 5 2" xfId="42073" xr:uid="{00000000-0005-0000-0000-00008BA00000}"/>
    <cellStyle name="Normal 76 2 4 5 3" xfId="26840" xr:uid="{00000000-0005-0000-0000-00008CA00000}"/>
    <cellStyle name="Normal 76 2 4 6" xfId="6721" xr:uid="{00000000-0005-0000-0000-00008DA00000}"/>
    <cellStyle name="Normal 76 2 4 6 2" xfId="37056" xr:uid="{00000000-0005-0000-0000-00008EA00000}"/>
    <cellStyle name="Normal 76 2 4 6 3" xfId="21823" xr:uid="{00000000-0005-0000-0000-00008FA00000}"/>
    <cellStyle name="Normal 76 2 4 7" xfId="32044" xr:uid="{00000000-0005-0000-0000-000090A00000}"/>
    <cellStyle name="Normal 76 2 4 8" xfId="16810" xr:uid="{00000000-0005-0000-0000-000091A00000}"/>
    <cellStyle name="Normal 76 2 5" xfId="2068" xr:uid="{00000000-0005-0000-0000-000092A00000}"/>
    <cellStyle name="Normal 76 2 5 2" xfId="3758" xr:uid="{00000000-0005-0000-0000-000093A00000}"/>
    <cellStyle name="Normal 76 2 5 2 2" xfId="13831" xr:uid="{00000000-0005-0000-0000-000094A00000}"/>
    <cellStyle name="Normal 76 2 5 2 2 2" xfId="44162" xr:uid="{00000000-0005-0000-0000-000095A00000}"/>
    <cellStyle name="Normal 76 2 5 2 2 3" xfId="28929" xr:uid="{00000000-0005-0000-0000-000096A00000}"/>
    <cellStyle name="Normal 76 2 5 2 3" xfId="8811" xr:uid="{00000000-0005-0000-0000-000097A00000}"/>
    <cellStyle name="Normal 76 2 5 2 3 2" xfId="39145" xr:uid="{00000000-0005-0000-0000-000098A00000}"/>
    <cellStyle name="Normal 76 2 5 2 3 3" xfId="23912" xr:uid="{00000000-0005-0000-0000-000099A00000}"/>
    <cellStyle name="Normal 76 2 5 2 4" xfId="34132" xr:uid="{00000000-0005-0000-0000-00009AA00000}"/>
    <cellStyle name="Normal 76 2 5 2 5" xfId="18899" xr:uid="{00000000-0005-0000-0000-00009BA00000}"/>
    <cellStyle name="Normal 76 2 5 3" xfId="5450" xr:uid="{00000000-0005-0000-0000-00009CA00000}"/>
    <cellStyle name="Normal 76 2 5 3 2" xfId="15502" xr:uid="{00000000-0005-0000-0000-00009DA00000}"/>
    <cellStyle name="Normal 76 2 5 3 2 2" xfId="45833" xr:uid="{00000000-0005-0000-0000-00009EA00000}"/>
    <cellStyle name="Normal 76 2 5 3 2 3" xfId="30600" xr:uid="{00000000-0005-0000-0000-00009FA00000}"/>
    <cellStyle name="Normal 76 2 5 3 3" xfId="10482" xr:uid="{00000000-0005-0000-0000-0000A0A00000}"/>
    <cellStyle name="Normal 76 2 5 3 3 2" xfId="40816" xr:uid="{00000000-0005-0000-0000-0000A1A00000}"/>
    <cellStyle name="Normal 76 2 5 3 3 3" xfId="25583" xr:uid="{00000000-0005-0000-0000-0000A2A00000}"/>
    <cellStyle name="Normal 76 2 5 3 4" xfId="35803" xr:uid="{00000000-0005-0000-0000-0000A3A00000}"/>
    <cellStyle name="Normal 76 2 5 3 5" xfId="20570" xr:uid="{00000000-0005-0000-0000-0000A4A00000}"/>
    <cellStyle name="Normal 76 2 5 4" xfId="12160" xr:uid="{00000000-0005-0000-0000-0000A5A00000}"/>
    <cellStyle name="Normal 76 2 5 4 2" xfId="42491" xr:uid="{00000000-0005-0000-0000-0000A6A00000}"/>
    <cellStyle name="Normal 76 2 5 4 3" xfId="27258" xr:uid="{00000000-0005-0000-0000-0000A7A00000}"/>
    <cellStyle name="Normal 76 2 5 5" xfId="7139" xr:uid="{00000000-0005-0000-0000-0000A8A00000}"/>
    <cellStyle name="Normal 76 2 5 5 2" xfId="37474" xr:uid="{00000000-0005-0000-0000-0000A9A00000}"/>
    <cellStyle name="Normal 76 2 5 5 3" xfId="22241" xr:uid="{00000000-0005-0000-0000-0000AAA00000}"/>
    <cellStyle name="Normal 76 2 5 6" xfId="32462" xr:uid="{00000000-0005-0000-0000-0000ABA00000}"/>
    <cellStyle name="Normal 76 2 5 7" xfId="17228" xr:uid="{00000000-0005-0000-0000-0000ACA00000}"/>
    <cellStyle name="Normal 76 2 6" xfId="2921" xr:uid="{00000000-0005-0000-0000-0000ADA00000}"/>
    <cellStyle name="Normal 76 2 6 2" xfId="12995" xr:uid="{00000000-0005-0000-0000-0000AEA00000}"/>
    <cellStyle name="Normal 76 2 6 2 2" xfId="43326" xr:uid="{00000000-0005-0000-0000-0000AFA00000}"/>
    <cellStyle name="Normal 76 2 6 2 3" xfId="28093" xr:uid="{00000000-0005-0000-0000-0000B0A00000}"/>
    <cellStyle name="Normal 76 2 6 3" xfId="7975" xr:uid="{00000000-0005-0000-0000-0000B1A00000}"/>
    <cellStyle name="Normal 76 2 6 3 2" xfId="38309" xr:uid="{00000000-0005-0000-0000-0000B2A00000}"/>
    <cellStyle name="Normal 76 2 6 3 3" xfId="23076" xr:uid="{00000000-0005-0000-0000-0000B3A00000}"/>
    <cellStyle name="Normal 76 2 6 4" xfId="33296" xr:uid="{00000000-0005-0000-0000-0000B4A00000}"/>
    <cellStyle name="Normal 76 2 6 5" xfId="18063" xr:uid="{00000000-0005-0000-0000-0000B5A00000}"/>
    <cellStyle name="Normal 76 2 7" xfId="4614" xr:uid="{00000000-0005-0000-0000-0000B6A00000}"/>
    <cellStyle name="Normal 76 2 7 2" xfId="14666" xr:uid="{00000000-0005-0000-0000-0000B7A00000}"/>
    <cellStyle name="Normal 76 2 7 2 2" xfId="44997" xr:uid="{00000000-0005-0000-0000-0000B8A00000}"/>
    <cellStyle name="Normal 76 2 7 2 3" xfId="29764" xr:uid="{00000000-0005-0000-0000-0000B9A00000}"/>
    <cellStyle name="Normal 76 2 7 3" xfId="9646" xr:uid="{00000000-0005-0000-0000-0000BAA00000}"/>
    <cellStyle name="Normal 76 2 7 3 2" xfId="39980" xr:uid="{00000000-0005-0000-0000-0000BBA00000}"/>
    <cellStyle name="Normal 76 2 7 3 3" xfId="24747" xr:uid="{00000000-0005-0000-0000-0000BCA00000}"/>
    <cellStyle name="Normal 76 2 7 4" xfId="34967" xr:uid="{00000000-0005-0000-0000-0000BDA00000}"/>
    <cellStyle name="Normal 76 2 7 5" xfId="19734" xr:uid="{00000000-0005-0000-0000-0000BEA00000}"/>
    <cellStyle name="Normal 76 2 8" xfId="11324" xr:uid="{00000000-0005-0000-0000-0000BFA00000}"/>
    <cellStyle name="Normal 76 2 8 2" xfId="41655" xr:uid="{00000000-0005-0000-0000-0000C0A00000}"/>
    <cellStyle name="Normal 76 2 8 3" xfId="26422" xr:uid="{00000000-0005-0000-0000-0000C1A00000}"/>
    <cellStyle name="Normal 76 2 9" xfId="6303" xr:uid="{00000000-0005-0000-0000-0000C2A00000}"/>
    <cellStyle name="Normal 76 2 9 2" xfId="36638" xr:uid="{00000000-0005-0000-0000-0000C3A00000}"/>
    <cellStyle name="Normal 76 2 9 3" xfId="21405" xr:uid="{00000000-0005-0000-0000-0000C4A00000}"/>
    <cellStyle name="Normal 76 3" xfId="1267" xr:uid="{00000000-0005-0000-0000-0000C5A00000}"/>
    <cellStyle name="Normal 76 3 10" xfId="16444" xr:uid="{00000000-0005-0000-0000-0000C6A00000}"/>
    <cellStyle name="Normal 76 3 2" xfId="1486" xr:uid="{00000000-0005-0000-0000-0000C7A00000}"/>
    <cellStyle name="Normal 76 3 2 2" xfId="1907" xr:uid="{00000000-0005-0000-0000-0000C8A00000}"/>
    <cellStyle name="Normal 76 3 2 2 2" xfId="2746" xr:uid="{00000000-0005-0000-0000-0000C9A00000}"/>
    <cellStyle name="Normal 76 3 2 2 2 2" xfId="4436" xr:uid="{00000000-0005-0000-0000-0000CAA00000}"/>
    <cellStyle name="Normal 76 3 2 2 2 2 2" xfId="14509" xr:uid="{00000000-0005-0000-0000-0000CBA00000}"/>
    <cellStyle name="Normal 76 3 2 2 2 2 2 2" xfId="44840" xr:uid="{00000000-0005-0000-0000-0000CCA00000}"/>
    <cellStyle name="Normal 76 3 2 2 2 2 2 3" xfId="29607" xr:uid="{00000000-0005-0000-0000-0000CDA00000}"/>
    <cellStyle name="Normal 76 3 2 2 2 2 3" xfId="9489" xr:uid="{00000000-0005-0000-0000-0000CEA00000}"/>
    <cellStyle name="Normal 76 3 2 2 2 2 3 2" xfId="39823" xr:uid="{00000000-0005-0000-0000-0000CFA00000}"/>
    <cellStyle name="Normal 76 3 2 2 2 2 3 3" xfId="24590" xr:uid="{00000000-0005-0000-0000-0000D0A00000}"/>
    <cellStyle name="Normal 76 3 2 2 2 2 4" xfId="34810" xr:uid="{00000000-0005-0000-0000-0000D1A00000}"/>
    <cellStyle name="Normal 76 3 2 2 2 2 5" xfId="19577" xr:uid="{00000000-0005-0000-0000-0000D2A00000}"/>
    <cellStyle name="Normal 76 3 2 2 2 3" xfId="6128" xr:uid="{00000000-0005-0000-0000-0000D3A00000}"/>
    <cellStyle name="Normal 76 3 2 2 2 3 2" xfId="16180" xr:uid="{00000000-0005-0000-0000-0000D4A00000}"/>
    <cellStyle name="Normal 76 3 2 2 2 3 2 2" xfId="46511" xr:uid="{00000000-0005-0000-0000-0000D5A00000}"/>
    <cellStyle name="Normal 76 3 2 2 2 3 2 3" xfId="31278" xr:uid="{00000000-0005-0000-0000-0000D6A00000}"/>
    <cellStyle name="Normal 76 3 2 2 2 3 3" xfId="11160" xr:uid="{00000000-0005-0000-0000-0000D7A00000}"/>
    <cellStyle name="Normal 76 3 2 2 2 3 3 2" xfId="41494" xr:uid="{00000000-0005-0000-0000-0000D8A00000}"/>
    <cellStyle name="Normal 76 3 2 2 2 3 3 3" xfId="26261" xr:uid="{00000000-0005-0000-0000-0000D9A00000}"/>
    <cellStyle name="Normal 76 3 2 2 2 3 4" xfId="36481" xr:uid="{00000000-0005-0000-0000-0000DAA00000}"/>
    <cellStyle name="Normal 76 3 2 2 2 3 5" xfId="21248" xr:uid="{00000000-0005-0000-0000-0000DBA00000}"/>
    <cellStyle name="Normal 76 3 2 2 2 4" xfId="12838" xr:uid="{00000000-0005-0000-0000-0000DCA00000}"/>
    <cellStyle name="Normal 76 3 2 2 2 4 2" xfId="43169" xr:uid="{00000000-0005-0000-0000-0000DDA00000}"/>
    <cellStyle name="Normal 76 3 2 2 2 4 3" xfId="27936" xr:uid="{00000000-0005-0000-0000-0000DEA00000}"/>
    <cellStyle name="Normal 76 3 2 2 2 5" xfId="7817" xr:uid="{00000000-0005-0000-0000-0000DFA00000}"/>
    <cellStyle name="Normal 76 3 2 2 2 5 2" xfId="38152" xr:uid="{00000000-0005-0000-0000-0000E0A00000}"/>
    <cellStyle name="Normal 76 3 2 2 2 5 3" xfId="22919" xr:uid="{00000000-0005-0000-0000-0000E1A00000}"/>
    <cellStyle name="Normal 76 3 2 2 2 6" xfId="33140" xr:uid="{00000000-0005-0000-0000-0000E2A00000}"/>
    <cellStyle name="Normal 76 3 2 2 2 7" xfId="17906" xr:uid="{00000000-0005-0000-0000-0000E3A00000}"/>
    <cellStyle name="Normal 76 3 2 2 3" xfId="3599" xr:uid="{00000000-0005-0000-0000-0000E4A00000}"/>
    <cellStyle name="Normal 76 3 2 2 3 2" xfId="13673" xr:uid="{00000000-0005-0000-0000-0000E5A00000}"/>
    <cellStyle name="Normal 76 3 2 2 3 2 2" xfId="44004" xr:uid="{00000000-0005-0000-0000-0000E6A00000}"/>
    <cellStyle name="Normal 76 3 2 2 3 2 3" xfId="28771" xr:uid="{00000000-0005-0000-0000-0000E7A00000}"/>
    <cellStyle name="Normal 76 3 2 2 3 3" xfId="8653" xr:uid="{00000000-0005-0000-0000-0000E8A00000}"/>
    <cellStyle name="Normal 76 3 2 2 3 3 2" xfId="38987" xr:uid="{00000000-0005-0000-0000-0000E9A00000}"/>
    <cellStyle name="Normal 76 3 2 2 3 3 3" xfId="23754" xr:uid="{00000000-0005-0000-0000-0000EAA00000}"/>
    <cellStyle name="Normal 76 3 2 2 3 4" xfId="33974" xr:uid="{00000000-0005-0000-0000-0000EBA00000}"/>
    <cellStyle name="Normal 76 3 2 2 3 5" xfId="18741" xr:uid="{00000000-0005-0000-0000-0000ECA00000}"/>
    <cellStyle name="Normal 76 3 2 2 4" xfId="5292" xr:uid="{00000000-0005-0000-0000-0000EDA00000}"/>
    <cellStyle name="Normal 76 3 2 2 4 2" xfId="15344" xr:uid="{00000000-0005-0000-0000-0000EEA00000}"/>
    <cellStyle name="Normal 76 3 2 2 4 2 2" xfId="45675" xr:uid="{00000000-0005-0000-0000-0000EFA00000}"/>
    <cellStyle name="Normal 76 3 2 2 4 2 3" xfId="30442" xr:uid="{00000000-0005-0000-0000-0000F0A00000}"/>
    <cellStyle name="Normal 76 3 2 2 4 3" xfId="10324" xr:uid="{00000000-0005-0000-0000-0000F1A00000}"/>
    <cellStyle name="Normal 76 3 2 2 4 3 2" xfId="40658" xr:uid="{00000000-0005-0000-0000-0000F2A00000}"/>
    <cellStyle name="Normal 76 3 2 2 4 3 3" xfId="25425" xr:uid="{00000000-0005-0000-0000-0000F3A00000}"/>
    <cellStyle name="Normal 76 3 2 2 4 4" xfId="35645" xr:uid="{00000000-0005-0000-0000-0000F4A00000}"/>
    <cellStyle name="Normal 76 3 2 2 4 5" xfId="20412" xr:uid="{00000000-0005-0000-0000-0000F5A00000}"/>
    <cellStyle name="Normal 76 3 2 2 5" xfId="12002" xr:uid="{00000000-0005-0000-0000-0000F6A00000}"/>
    <cellStyle name="Normal 76 3 2 2 5 2" xfId="42333" xr:uid="{00000000-0005-0000-0000-0000F7A00000}"/>
    <cellStyle name="Normal 76 3 2 2 5 3" xfId="27100" xr:uid="{00000000-0005-0000-0000-0000F8A00000}"/>
    <cellStyle name="Normal 76 3 2 2 6" xfId="6981" xr:uid="{00000000-0005-0000-0000-0000F9A00000}"/>
    <cellStyle name="Normal 76 3 2 2 6 2" xfId="37316" xr:uid="{00000000-0005-0000-0000-0000FAA00000}"/>
    <cellStyle name="Normal 76 3 2 2 6 3" xfId="22083" xr:uid="{00000000-0005-0000-0000-0000FBA00000}"/>
    <cellStyle name="Normal 76 3 2 2 7" xfId="32304" xr:uid="{00000000-0005-0000-0000-0000FCA00000}"/>
    <cellStyle name="Normal 76 3 2 2 8" xfId="17070" xr:uid="{00000000-0005-0000-0000-0000FDA00000}"/>
    <cellStyle name="Normal 76 3 2 3" xfId="2328" xr:uid="{00000000-0005-0000-0000-0000FEA00000}"/>
    <cellStyle name="Normal 76 3 2 3 2" xfId="4018" xr:uid="{00000000-0005-0000-0000-0000FFA00000}"/>
    <cellStyle name="Normal 76 3 2 3 2 2" xfId="14091" xr:uid="{00000000-0005-0000-0000-000000A10000}"/>
    <cellStyle name="Normal 76 3 2 3 2 2 2" xfId="44422" xr:uid="{00000000-0005-0000-0000-000001A10000}"/>
    <cellStyle name="Normal 76 3 2 3 2 2 3" xfId="29189" xr:uid="{00000000-0005-0000-0000-000002A10000}"/>
    <cellStyle name="Normal 76 3 2 3 2 3" xfId="9071" xr:uid="{00000000-0005-0000-0000-000003A10000}"/>
    <cellStyle name="Normal 76 3 2 3 2 3 2" xfId="39405" xr:uid="{00000000-0005-0000-0000-000004A10000}"/>
    <cellStyle name="Normal 76 3 2 3 2 3 3" xfId="24172" xr:uid="{00000000-0005-0000-0000-000005A10000}"/>
    <cellStyle name="Normal 76 3 2 3 2 4" xfId="34392" xr:uid="{00000000-0005-0000-0000-000006A10000}"/>
    <cellStyle name="Normal 76 3 2 3 2 5" xfId="19159" xr:uid="{00000000-0005-0000-0000-000007A10000}"/>
    <cellStyle name="Normal 76 3 2 3 3" xfId="5710" xr:uid="{00000000-0005-0000-0000-000008A10000}"/>
    <cellStyle name="Normal 76 3 2 3 3 2" xfId="15762" xr:uid="{00000000-0005-0000-0000-000009A10000}"/>
    <cellStyle name="Normal 76 3 2 3 3 2 2" xfId="46093" xr:uid="{00000000-0005-0000-0000-00000AA10000}"/>
    <cellStyle name="Normal 76 3 2 3 3 2 3" xfId="30860" xr:uid="{00000000-0005-0000-0000-00000BA10000}"/>
    <cellStyle name="Normal 76 3 2 3 3 3" xfId="10742" xr:uid="{00000000-0005-0000-0000-00000CA10000}"/>
    <cellStyle name="Normal 76 3 2 3 3 3 2" xfId="41076" xr:uid="{00000000-0005-0000-0000-00000DA10000}"/>
    <cellStyle name="Normal 76 3 2 3 3 3 3" xfId="25843" xr:uid="{00000000-0005-0000-0000-00000EA10000}"/>
    <cellStyle name="Normal 76 3 2 3 3 4" xfId="36063" xr:uid="{00000000-0005-0000-0000-00000FA10000}"/>
    <cellStyle name="Normal 76 3 2 3 3 5" xfId="20830" xr:uid="{00000000-0005-0000-0000-000010A10000}"/>
    <cellStyle name="Normal 76 3 2 3 4" xfId="12420" xr:uid="{00000000-0005-0000-0000-000011A10000}"/>
    <cellStyle name="Normal 76 3 2 3 4 2" xfId="42751" xr:uid="{00000000-0005-0000-0000-000012A10000}"/>
    <cellStyle name="Normal 76 3 2 3 4 3" xfId="27518" xr:uid="{00000000-0005-0000-0000-000013A10000}"/>
    <cellStyle name="Normal 76 3 2 3 5" xfId="7399" xr:uid="{00000000-0005-0000-0000-000014A10000}"/>
    <cellStyle name="Normal 76 3 2 3 5 2" xfId="37734" xr:uid="{00000000-0005-0000-0000-000015A10000}"/>
    <cellStyle name="Normal 76 3 2 3 5 3" xfId="22501" xr:uid="{00000000-0005-0000-0000-000016A10000}"/>
    <cellStyle name="Normal 76 3 2 3 6" xfId="32722" xr:uid="{00000000-0005-0000-0000-000017A10000}"/>
    <cellStyle name="Normal 76 3 2 3 7" xfId="17488" xr:uid="{00000000-0005-0000-0000-000018A10000}"/>
    <cellStyle name="Normal 76 3 2 4" xfId="3181" xr:uid="{00000000-0005-0000-0000-000019A10000}"/>
    <cellStyle name="Normal 76 3 2 4 2" xfId="13255" xr:uid="{00000000-0005-0000-0000-00001AA10000}"/>
    <cellStyle name="Normal 76 3 2 4 2 2" xfId="43586" xr:uid="{00000000-0005-0000-0000-00001BA10000}"/>
    <cellStyle name="Normal 76 3 2 4 2 3" xfId="28353" xr:uid="{00000000-0005-0000-0000-00001CA10000}"/>
    <cellStyle name="Normal 76 3 2 4 3" xfId="8235" xr:uid="{00000000-0005-0000-0000-00001DA10000}"/>
    <cellStyle name="Normal 76 3 2 4 3 2" xfId="38569" xr:uid="{00000000-0005-0000-0000-00001EA10000}"/>
    <cellStyle name="Normal 76 3 2 4 3 3" xfId="23336" xr:uid="{00000000-0005-0000-0000-00001FA10000}"/>
    <cellStyle name="Normal 76 3 2 4 4" xfId="33556" xr:uid="{00000000-0005-0000-0000-000020A10000}"/>
    <cellStyle name="Normal 76 3 2 4 5" xfId="18323" xr:uid="{00000000-0005-0000-0000-000021A10000}"/>
    <cellStyle name="Normal 76 3 2 5" xfId="4874" xr:uid="{00000000-0005-0000-0000-000022A10000}"/>
    <cellStyle name="Normal 76 3 2 5 2" xfId="14926" xr:uid="{00000000-0005-0000-0000-000023A10000}"/>
    <cellStyle name="Normal 76 3 2 5 2 2" xfId="45257" xr:uid="{00000000-0005-0000-0000-000024A10000}"/>
    <cellStyle name="Normal 76 3 2 5 2 3" xfId="30024" xr:uid="{00000000-0005-0000-0000-000025A10000}"/>
    <cellStyle name="Normal 76 3 2 5 3" xfId="9906" xr:uid="{00000000-0005-0000-0000-000026A10000}"/>
    <cellStyle name="Normal 76 3 2 5 3 2" xfId="40240" xr:uid="{00000000-0005-0000-0000-000027A10000}"/>
    <cellStyle name="Normal 76 3 2 5 3 3" xfId="25007" xr:uid="{00000000-0005-0000-0000-000028A10000}"/>
    <cellStyle name="Normal 76 3 2 5 4" xfId="35227" xr:uid="{00000000-0005-0000-0000-000029A10000}"/>
    <cellStyle name="Normal 76 3 2 5 5" xfId="19994" xr:uid="{00000000-0005-0000-0000-00002AA10000}"/>
    <cellStyle name="Normal 76 3 2 6" xfId="11584" xr:uid="{00000000-0005-0000-0000-00002BA10000}"/>
    <cellStyle name="Normal 76 3 2 6 2" xfId="41915" xr:uid="{00000000-0005-0000-0000-00002CA10000}"/>
    <cellStyle name="Normal 76 3 2 6 3" xfId="26682" xr:uid="{00000000-0005-0000-0000-00002DA10000}"/>
    <cellStyle name="Normal 76 3 2 7" xfId="6563" xr:uid="{00000000-0005-0000-0000-00002EA10000}"/>
    <cellStyle name="Normal 76 3 2 7 2" xfId="36898" xr:uid="{00000000-0005-0000-0000-00002FA10000}"/>
    <cellStyle name="Normal 76 3 2 7 3" xfId="21665" xr:uid="{00000000-0005-0000-0000-000030A10000}"/>
    <cellStyle name="Normal 76 3 2 8" xfId="31886" xr:uid="{00000000-0005-0000-0000-000031A10000}"/>
    <cellStyle name="Normal 76 3 2 9" xfId="16652" xr:uid="{00000000-0005-0000-0000-000032A10000}"/>
    <cellStyle name="Normal 76 3 3" xfId="1699" xr:uid="{00000000-0005-0000-0000-000033A10000}"/>
    <cellStyle name="Normal 76 3 3 2" xfId="2538" xr:uid="{00000000-0005-0000-0000-000034A10000}"/>
    <cellStyle name="Normal 76 3 3 2 2" xfId="4228" xr:uid="{00000000-0005-0000-0000-000035A10000}"/>
    <cellStyle name="Normal 76 3 3 2 2 2" xfId="14301" xr:uid="{00000000-0005-0000-0000-000036A10000}"/>
    <cellStyle name="Normal 76 3 3 2 2 2 2" xfId="44632" xr:uid="{00000000-0005-0000-0000-000037A10000}"/>
    <cellStyle name="Normal 76 3 3 2 2 2 3" xfId="29399" xr:uid="{00000000-0005-0000-0000-000038A10000}"/>
    <cellStyle name="Normal 76 3 3 2 2 3" xfId="9281" xr:uid="{00000000-0005-0000-0000-000039A10000}"/>
    <cellStyle name="Normal 76 3 3 2 2 3 2" xfId="39615" xr:uid="{00000000-0005-0000-0000-00003AA10000}"/>
    <cellStyle name="Normal 76 3 3 2 2 3 3" xfId="24382" xr:uid="{00000000-0005-0000-0000-00003BA10000}"/>
    <cellStyle name="Normal 76 3 3 2 2 4" xfId="34602" xr:uid="{00000000-0005-0000-0000-00003CA10000}"/>
    <cellStyle name="Normal 76 3 3 2 2 5" xfId="19369" xr:uid="{00000000-0005-0000-0000-00003DA10000}"/>
    <cellStyle name="Normal 76 3 3 2 3" xfId="5920" xr:uid="{00000000-0005-0000-0000-00003EA10000}"/>
    <cellStyle name="Normal 76 3 3 2 3 2" xfId="15972" xr:uid="{00000000-0005-0000-0000-00003FA10000}"/>
    <cellStyle name="Normal 76 3 3 2 3 2 2" xfId="46303" xr:uid="{00000000-0005-0000-0000-000040A10000}"/>
    <cellStyle name="Normal 76 3 3 2 3 2 3" xfId="31070" xr:uid="{00000000-0005-0000-0000-000041A10000}"/>
    <cellStyle name="Normal 76 3 3 2 3 3" xfId="10952" xr:uid="{00000000-0005-0000-0000-000042A10000}"/>
    <cellStyle name="Normal 76 3 3 2 3 3 2" xfId="41286" xr:uid="{00000000-0005-0000-0000-000043A10000}"/>
    <cellStyle name="Normal 76 3 3 2 3 3 3" xfId="26053" xr:uid="{00000000-0005-0000-0000-000044A10000}"/>
    <cellStyle name="Normal 76 3 3 2 3 4" xfId="36273" xr:uid="{00000000-0005-0000-0000-000045A10000}"/>
    <cellStyle name="Normal 76 3 3 2 3 5" xfId="21040" xr:uid="{00000000-0005-0000-0000-000046A10000}"/>
    <cellStyle name="Normal 76 3 3 2 4" xfId="12630" xr:uid="{00000000-0005-0000-0000-000047A10000}"/>
    <cellStyle name="Normal 76 3 3 2 4 2" xfId="42961" xr:uid="{00000000-0005-0000-0000-000048A10000}"/>
    <cellStyle name="Normal 76 3 3 2 4 3" xfId="27728" xr:uid="{00000000-0005-0000-0000-000049A10000}"/>
    <cellStyle name="Normal 76 3 3 2 5" xfId="7609" xr:uid="{00000000-0005-0000-0000-00004AA10000}"/>
    <cellStyle name="Normal 76 3 3 2 5 2" xfId="37944" xr:uid="{00000000-0005-0000-0000-00004BA10000}"/>
    <cellStyle name="Normal 76 3 3 2 5 3" xfId="22711" xr:uid="{00000000-0005-0000-0000-00004CA10000}"/>
    <cellStyle name="Normal 76 3 3 2 6" xfId="32932" xr:uid="{00000000-0005-0000-0000-00004DA10000}"/>
    <cellStyle name="Normal 76 3 3 2 7" xfId="17698" xr:uid="{00000000-0005-0000-0000-00004EA10000}"/>
    <cellStyle name="Normal 76 3 3 3" xfId="3391" xr:uid="{00000000-0005-0000-0000-00004FA10000}"/>
    <cellStyle name="Normal 76 3 3 3 2" xfId="13465" xr:uid="{00000000-0005-0000-0000-000050A10000}"/>
    <cellStyle name="Normal 76 3 3 3 2 2" xfId="43796" xr:uid="{00000000-0005-0000-0000-000051A10000}"/>
    <cellStyle name="Normal 76 3 3 3 2 3" xfId="28563" xr:uid="{00000000-0005-0000-0000-000052A10000}"/>
    <cellStyle name="Normal 76 3 3 3 3" xfId="8445" xr:uid="{00000000-0005-0000-0000-000053A10000}"/>
    <cellStyle name="Normal 76 3 3 3 3 2" xfId="38779" xr:uid="{00000000-0005-0000-0000-000054A10000}"/>
    <cellStyle name="Normal 76 3 3 3 3 3" xfId="23546" xr:uid="{00000000-0005-0000-0000-000055A10000}"/>
    <cellStyle name="Normal 76 3 3 3 4" xfId="33766" xr:uid="{00000000-0005-0000-0000-000056A10000}"/>
    <cellStyle name="Normal 76 3 3 3 5" xfId="18533" xr:uid="{00000000-0005-0000-0000-000057A10000}"/>
    <cellStyle name="Normal 76 3 3 4" xfId="5084" xr:uid="{00000000-0005-0000-0000-000058A10000}"/>
    <cellStyle name="Normal 76 3 3 4 2" xfId="15136" xr:uid="{00000000-0005-0000-0000-000059A10000}"/>
    <cellStyle name="Normal 76 3 3 4 2 2" xfId="45467" xr:uid="{00000000-0005-0000-0000-00005AA10000}"/>
    <cellStyle name="Normal 76 3 3 4 2 3" xfId="30234" xr:uid="{00000000-0005-0000-0000-00005BA10000}"/>
    <cellStyle name="Normal 76 3 3 4 3" xfId="10116" xr:uid="{00000000-0005-0000-0000-00005CA10000}"/>
    <cellStyle name="Normal 76 3 3 4 3 2" xfId="40450" xr:uid="{00000000-0005-0000-0000-00005DA10000}"/>
    <cellStyle name="Normal 76 3 3 4 3 3" xfId="25217" xr:uid="{00000000-0005-0000-0000-00005EA10000}"/>
    <cellStyle name="Normal 76 3 3 4 4" xfId="35437" xr:uid="{00000000-0005-0000-0000-00005FA10000}"/>
    <cellStyle name="Normal 76 3 3 4 5" xfId="20204" xr:uid="{00000000-0005-0000-0000-000060A10000}"/>
    <cellStyle name="Normal 76 3 3 5" xfId="11794" xr:uid="{00000000-0005-0000-0000-000061A10000}"/>
    <cellStyle name="Normal 76 3 3 5 2" xfId="42125" xr:uid="{00000000-0005-0000-0000-000062A10000}"/>
    <cellStyle name="Normal 76 3 3 5 3" xfId="26892" xr:uid="{00000000-0005-0000-0000-000063A10000}"/>
    <cellStyle name="Normal 76 3 3 6" xfId="6773" xr:uid="{00000000-0005-0000-0000-000064A10000}"/>
    <cellStyle name="Normal 76 3 3 6 2" xfId="37108" xr:uid="{00000000-0005-0000-0000-000065A10000}"/>
    <cellStyle name="Normal 76 3 3 6 3" xfId="21875" xr:uid="{00000000-0005-0000-0000-000066A10000}"/>
    <cellStyle name="Normal 76 3 3 7" xfId="32096" xr:uid="{00000000-0005-0000-0000-000067A10000}"/>
    <cellStyle name="Normal 76 3 3 8" xfId="16862" xr:uid="{00000000-0005-0000-0000-000068A10000}"/>
    <cellStyle name="Normal 76 3 4" xfId="2120" xr:uid="{00000000-0005-0000-0000-000069A10000}"/>
    <cellStyle name="Normal 76 3 4 2" xfId="3810" xr:uid="{00000000-0005-0000-0000-00006AA10000}"/>
    <cellStyle name="Normal 76 3 4 2 2" xfId="13883" xr:uid="{00000000-0005-0000-0000-00006BA10000}"/>
    <cellStyle name="Normal 76 3 4 2 2 2" xfId="44214" xr:uid="{00000000-0005-0000-0000-00006CA10000}"/>
    <cellStyle name="Normal 76 3 4 2 2 3" xfId="28981" xr:uid="{00000000-0005-0000-0000-00006DA10000}"/>
    <cellStyle name="Normal 76 3 4 2 3" xfId="8863" xr:uid="{00000000-0005-0000-0000-00006EA10000}"/>
    <cellStyle name="Normal 76 3 4 2 3 2" xfId="39197" xr:uid="{00000000-0005-0000-0000-00006FA10000}"/>
    <cellStyle name="Normal 76 3 4 2 3 3" xfId="23964" xr:uid="{00000000-0005-0000-0000-000070A10000}"/>
    <cellStyle name="Normal 76 3 4 2 4" xfId="34184" xr:uid="{00000000-0005-0000-0000-000071A10000}"/>
    <cellStyle name="Normal 76 3 4 2 5" xfId="18951" xr:uid="{00000000-0005-0000-0000-000072A10000}"/>
    <cellStyle name="Normal 76 3 4 3" xfId="5502" xr:uid="{00000000-0005-0000-0000-000073A10000}"/>
    <cellStyle name="Normal 76 3 4 3 2" xfId="15554" xr:uid="{00000000-0005-0000-0000-000074A10000}"/>
    <cellStyle name="Normal 76 3 4 3 2 2" xfId="45885" xr:uid="{00000000-0005-0000-0000-000075A10000}"/>
    <cellStyle name="Normal 76 3 4 3 2 3" xfId="30652" xr:uid="{00000000-0005-0000-0000-000076A10000}"/>
    <cellStyle name="Normal 76 3 4 3 3" xfId="10534" xr:uid="{00000000-0005-0000-0000-000077A10000}"/>
    <cellStyle name="Normal 76 3 4 3 3 2" xfId="40868" xr:uid="{00000000-0005-0000-0000-000078A10000}"/>
    <cellStyle name="Normal 76 3 4 3 3 3" xfId="25635" xr:uid="{00000000-0005-0000-0000-000079A10000}"/>
    <cellStyle name="Normal 76 3 4 3 4" xfId="35855" xr:uid="{00000000-0005-0000-0000-00007AA10000}"/>
    <cellStyle name="Normal 76 3 4 3 5" xfId="20622" xr:uid="{00000000-0005-0000-0000-00007BA10000}"/>
    <cellStyle name="Normal 76 3 4 4" xfId="12212" xr:uid="{00000000-0005-0000-0000-00007CA10000}"/>
    <cellStyle name="Normal 76 3 4 4 2" xfId="42543" xr:uid="{00000000-0005-0000-0000-00007DA10000}"/>
    <cellStyle name="Normal 76 3 4 4 3" xfId="27310" xr:uid="{00000000-0005-0000-0000-00007EA10000}"/>
    <cellStyle name="Normal 76 3 4 5" xfId="7191" xr:uid="{00000000-0005-0000-0000-00007FA10000}"/>
    <cellStyle name="Normal 76 3 4 5 2" xfId="37526" xr:uid="{00000000-0005-0000-0000-000080A10000}"/>
    <cellStyle name="Normal 76 3 4 5 3" xfId="22293" xr:uid="{00000000-0005-0000-0000-000081A10000}"/>
    <cellStyle name="Normal 76 3 4 6" xfId="32514" xr:uid="{00000000-0005-0000-0000-000082A10000}"/>
    <cellStyle name="Normal 76 3 4 7" xfId="17280" xr:uid="{00000000-0005-0000-0000-000083A10000}"/>
    <cellStyle name="Normal 76 3 5" xfId="2973" xr:uid="{00000000-0005-0000-0000-000084A10000}"/>
    <cellStyle name="Normal 76 3 5 2" xfId="13047" xr:uid="{00000000-0005-0000-0000-000085A10000}"/>
    <cellStyle name="Normal 76 3 5 2 2" xfId="43378" xr:uid="{00000000-0005-0000-0000-000086A10000}"/>
    <cellStyle name="Normal 76 3 5 2 3" xfId="28145" xr:uid="{00000000-0005-0000-0000-000087A10000}"/>
    <cellStyle name="Normal 76 3 5 3" xfId="8027" xr:uid="{00000000-0005-0000-0000-000088A10000}"/>
    <cellStyle name="Normal 76 3 5 3 2" xfId="38361" xr:uid="{00000000-0005-0000-0000-000089A10000}"/>
    <cellStyle name="Normal 76 3 5 3 3" xfId="23128" xr:uid="{00000000-0005-0000-0000-00008AA10000}"/>
    <cellStyle name="Normal 76 3 5 4" xfId="33348" xr:uid="{00000000-0005-0000-0000-00008BA10000}"/>
    <cellStyle name="Normal 76 3 5 5" xfId="18115" xr:uid="{00000000-0005-0000-0000-00008CA10000}"/>
    <cellStyle name="Normal 76 3 6" xfId="4666" xr:uid="{00000000-0005-0000-0000-00008DA10000}"/>
    <cellStyle name="Normal 76 3 6 2" xfId="14718" xr:uid="{00000000-0005-0000-0000-00008EA10000}"/>
    <cellStyle name="Normal 76 3 6 2 2" xfId="45049" xr:uid="{00000000-0005-0000-0000-00008FA10000}"/>
    <cellStyle name="Normal 76 3 6 2 3" xfId="29816" xr:uid="{00000000-0005-0000-0000-000090A10000}"/>
    <cellStyle name="Normal 76 3 6 3" xfId="9698" xr:uid="{00000000-0005-0000-0000-000091A10000}"/>
    <cellStyle name="Normal 76 3 6 3 2" xfId="40032" xr:uid="{00000000-0005-0000-0000-000092A10000}"/>
    <cellStyle name="Normal 76 3 6 3 3" xfId="24799" xr:uid="{00000000-0005-0000-0000-000093A10000}"/>
    <cellStyle name="Normal 76 3 6 4" xfId="35019" xr:uid="{00000000-0005-0000-0000-000094A10000}"/>
    <cellStyle name="Normal 76 3 6 5" xfId="19786" xr:uid="{00000000-0005-0000-0000-000095A10000}"/>
    <cellStyle name="Normal 76 3 7" xfId="11376" xr:uid="{00000000-0005-0000-0000-000096A10000}"/>
    <cellStyle name="Normal 76 3 7 2" xfId="41707" xr:uid="{00000000-0005-0000-0000-000097A10000}"/>
    <cellStyle name="Normal 76 3 7 3" xfId="26474" xr:uid="{00000000-0005-0000-0000-000098A10000}"/>
    <cellStyle name="Normal 76 3 8" xfId="6355" xr:uid="{00000000-0005-0000-0000-000099A10000}"/>
    <cellStyle name="Normal 76 3 8 2" xfId="36690" xr:uid="{00000000-0005-0000-0000-00009AA10000}"/>
    <cellStyle name="Normal 76 3 8 3" xfId="21457" xr:uid="{00000000-0005-0000-0000-00009BA10000}"/>
    <cellStyle name="Normal 76 3 9" xfId="31679" xr:uid="{00000000-0005-0000-0000-00009CA10000}"/>
    <cellStyle name="Normal 76 4" xfId="1380" xr:uid="{00000000-0005-0000-0000-00009DA10000}"/>
    <cellStyle name="Normal 76 4 2" xfId="1803" xr:uid="{00000000-0005-0000-0000-00009EA10000}"/>
    <cellStyle name="Normal 76 4 2 2" xfId="2642" xr:uid="{00000000-0005-0000-0000-00009FA10000}"/>
    <cellStyle name="Normal 76 4 2 2 2" xfId="4332" xr:uid="{00000000-0005-0000-0000-0000A0A10000}"/>
    <cellStyle name="Normal 76 4 2 2 2 2" xfId="14405" xr:uid="{00000000-0005-0000-0000-0000A1A10000}"/>
    <cellStyle name="Normal 76 4 2 2 2 2 2" xfId="44736" xr:uid="{00000000-0005-0000-0000-0000A2A10000}"/>
    <cellStyle name="Normal 76 4 2 2 2 2 3" xfId="29503" xr:uid="{00000000-0005-0000-0000-0000A3A10000}"/>
    <cellStyle name="Normal 76 4 2 2 2 3" xfId="9385" xr:uid="{00000000-0005-0000-0000-0000A4A10000}"/>
    <cellStyle name="Normal 76 4 2 2 2 3 2" xfId="39719" xr:uid="{00000000-0005-0000-0000-0000A5A10000}"/>
    <cellStyle name="Normal 76 4 2 2 2 3 3" xfId="24486" xr:uid="{00000000-0005-0000-0000-0000A6A10000}"/>
    <cellStyle name="Normal 76 4 2 2 2 4" xfId="34706" xr:uid="{00000000-0005-0000-0000-0000A7A10000}"/>
    <cellStyle name="Normal 76 4 2 2 2 5" xfId="19473" xr:uid="{00000000-0005-0000-0000-0000A8A10000}"/>
    <cellStyle name="Normal 76 4 2 2 3" xfId="6024" xr:uid="{00000000-0005-0000-0000-0000A9A10000}"/>
    <cellStyle name="Normal 76 4 2 2 3 2" xfId="16076" xr:uid="{00000000-0005-0000-0000-0000AAA10000}"/>
    <cellStyle name="Normal 76 4 2 2 3 2 2" xfId="46407" xr:uid="{00000000-0005-0000-0000-0000ABA10000}"/>
    <cellStyle name="Normal 76 4 2 2 3 2 3" xfId="31174" xr:uid="{00000000-0005-0000-0000-0000ACA10000}"/>
    <cellStyle name="Normal 76 4 2 2 3 3" xfId="11056" xr:uid="{00000000-0005-0000-0000-0000ADA10000}"/>
    <cellStyle name="Normal 76 4 2 2 3 3 2" xfId="41390" xr:uid="{00000000-0005-0000-0000-0000AEA10000}"/>
    <cellStyle name="Normal 76 4 2 2 3 3 3" xfId="26157" xr:uid="{00000000-0005-0000-0000-0000AFA10000}"/>
    <cellStyle name="Normal 76 4 2 2 3 4" xfId="36377" xr:uid="{00000000-0005-0000-0000-0000B0A10000}"/>
    <cellStyle name="Normal 76 4 2 2 3 5" xfId="21144" xr:uid="{00000000-0005-0000-0000-0000B1A10000}"/>
    <cellStyle name="Normal 76 4 2 2 4" xfId="12734" xr:uid="{00000000-0005-0000-0000-0000B2A10000}"/>
    <cellStyle name="Normal 76 4 2 2 4 2" xfId="43065" xr:uid="{00000000-0005-0000-0000-0000B3A10000}"/>
    <cellStyle name="Normal 76 4 2 2 4 3" xfId="27832" xr:uid="{00000000-0005-0000-0000-0000B4A10000}"/>
    <cellStyle name="Normal 76 4 2 2 5" xfId="7713" xr:uid="{00000000-0005-0000-0000-0000B5A10000}"/>
    <cellStyle name="Normal 76 4 2 2 5 2" xfId="38048" xr:uid="{00000000-0005-0000-0000-0000B6A10000}"/>
    <cellStyle name="Normal 76 4 2 2 5 3" xfId="22815" xr:uid="{00000000-0005-0000-0000-0000B7A10000}"/>
    <cellStyle name="Normal 76 4 2 2 6" xfId="33036" xr:uid="{00000000-0005-0000-0000-0000B8A10000}"/>
    <cellStyle name="Normal 76 4 2 2 7" xfId="17802" xr:uid="{00000000-0005-0000-0000-0000B9A10000}"/>
    <cellStyle name="Normal 76 4 2 3" xfId="3495" xr:uid="{00000000-0005-0000-0000-0000BAA10000}"/>
    <cellStyle name="Normal 76 4 2 3 2" xfId="13569" xr:uid="{00000000-0005-0000-0000-0000BBA10000}"/>
    <cellStyle name="Normal 76 4 2 3 2 2" xfId="43900" xr:uid="{00000000-0005-0000-0000-0000BCA10000}"/>
    <cellStyle name="Normal 76 4 2 3 2 3" xfId="28667" xr:uid="{00000000-0005-0000-0000-0000BDA10000}"/>
    <cellStyle name="Normal 76 4 2 3 3" xfId="8549" xr:uid="{00000000-0005-0000-0000-0000BEA10000}"/>
    <cellStyle name="Normal 76 4 2 3 3 2" xfId="38883" xr:uid="{00000000-0005-0000-0000-0000BFA10000}"/>
    <cellStyle name="Normal 76 4 2 3 3 3" xfId="23650" xr:uid="{00000000-0005-0000-0000-0000C0A10000}"/>
    <cellStyle name="Normal 76 4 2 3 4" xfId="33870" xr:uid="{00000000-0005-0000-0000-0000C1A10000}"/>
    <cellStyle name="Normal 76 4 2 3 5" xfId="18637" xr:uid="{00000000-0005-0000-0000-0000C2A10000}"/>
    <cellStyle name="Normal 76 4 2 4" xfId="5188" xr:uid="{00000000-0005-0000-0000-0000C3A10000}"/>
    <cellStyle name="Normal 76 4 2 4 2" xfId="15240" xr:uid="{00000000-0005-0000-0000-0000C4A10000}"/>
    <cellStyle name="Normal 76 4 2 4 2 2" xfId="45571" xr:uid="{00000000-0005-0000-0000-0000C5A10000}"/>
    <cellStyle name="Normal 76 4 2 4 2 3" xfId="30338" xr:uid="{00000000-0005-0000-0000-0000C6A10000}"/>
    <cellStyle name="Normal 76 4 2 4 3" xfId="10220" xr:uid="{00000000-0005-0000-0000-0000C7A10000}"/>
    <cellStyle name="Normal 76 4 2 4 3 2" xfId="40554" xr:uid="{00000000-0005-0000-0000-0000C8A10000}"/>
    <cellStyle name="Normal 76 4 2 4 3 3" xfId="25321" xr:uid="{00000000-0005-0000-0000-0000C9A10000}"/>
    <cellStyle name="Normal 76 4 2 4 4" xfId="35541" xr:uid="{00000000-0005-0000-0000-0000CAA10000}"/>
    <cellStyle name="Normal 76 4 2 4 5" xfId="20308" xr:uid="{00000000-0005-0000-0000-0000CBA10000}"/>
    <cellStyle name="Normal 76 4 2 5" xfId="11898" xr:uid="{00000000-0005-0000-0000-0000CCA10000}"/>
    <cellStyle name="Normal 76 4 2 5 2" xfId="42229" xr:uid="{00000000-0005-0000-0000-0000CDA10000}"/>
    <cellStyle name="Normal 76 4 2 5 3" xfId="26996" xr:uid="{00000000-0005-0000-0000-0000CEA10000}"/>
    <cellStyle name="Normal 76 4 2 6" xfId="6877" xr:uid="{00000000-0005-0000-0000-0000CFA10000}"/>
    <cellStyle name="Normal 76 4 2 6 2" xfId="37212" xr:uid="{00000000-0005-0000-0000-0000D0A10000}"/>
    <cellStyle name="Normal 76 4 2 6 3" xfId="21979" xr:uid="{00000000-0005-0000-0000-0000D1A10000}"/>
    <cellStyle name="Normal 76 4 2 7" xfId="32200" xr:uid="{00000000-0005-0000-0000-0000D2A10000}"/>
    <cellStyle name="Normal 76 4 2 8" xfId="16966" xr:uid="{00000000-0005-0000-0000-0000D3A10000}"/>
    <cellStyle name="Normal 76 4 3" xfId="2224" xr:uid="{00000000-0005-0000-0000-0000D4A10000}"/>
    <cellStyle name="Normal 76 4 3 2" xfId="3914" xr:uid="{00000000-0005-0000-0000-0000D5A10000}"/>
    <cellStyle name="Normal 76 4 3 2 2" xfId="13987" xr:uid="{00000000-0005-0000-0000-0000D6A10000}"/>
    <cellStyle name="Normal 76 4 3 2 2 2" xfId="44318" xr:uid="{00000000-0005-0000-0000-0000D7A10000}"/>
    <cellStyle name="Normal 76 4 3 2 2 3" xfId="29085" xr:uid="{00000000-0005-0000-0000-0000D8A10000}"/>
    <cellStyle name="Normal 76 4 3 2 3" xfId="8967" xr:uid="{00000000-0005-0000-0000-0000D9A10000}"/>
    <cellStyle name="Normal 76 4 3 2 3 2" xfId="39301" xr:uid="{00000000-0005-0000-0000-0000DAA10000}"/>
    <cellStyle name="Normal 76 4 3 2 3 3" xfId="24068" xr:uid="{00000000-0005-0000-0000-0000DBA10000}"/>
    <cellStyle name="Normal 76 4 3 2 4" xfId="34288" xr:uid="{00000000-0005-0000-0000-0000DCA10000}"/>
    <cellStyle name="Normal 76 4 3 2 5" xfId="19055" xr:uid="{00000000-0005-0000-0000-0000DDA10000}"/>
    <cellStyle name="Normal 76 4 3 3" xfId="5606" xr:uid="{00000000-0005-0000-0000-0000DEA10000}"/>
    <cellStyle name="Normal 76 4 3 3 2" xfId="15658" xr:uid="{00000000-0005-0000-0000-0000DFA10000}"/>
    <cellStyle name="Normal 76 4 3 3 2 2" xfId="45989" xr:uid="{00000000-0005-0000-0000-0000E0A10000}"/>
    <cellStyle name="Normal 76 4 3 3 2 3" xfId="30756" xr:uid="{00000000-0005-0000-0000-0000E1A10000}"/>
    <cellStyle name="Normal 76 4 3 3 3" xfId="10638" xr:uid="{00000000-0005-0000-0000-0000E2A10000}"/>
    <cellStyle name="Normal 76 4 3 3 3 2" xfId="40972" xr:uid="{00000000-0005-0000-0000-0000E3A10000}"/>
    <cellStyle name="Normal 76 4 3 3 3 3" xfId="25739" xr:uid="{00000000-0005-0000-0000-0000E4A10000}"/>
    <cellStyle name="Normal 76 4 3 3 4" xfId="35959" xr:uid="{00000000-0005-0000-0000-0000E5A10000}"/>
    <cellStyle name="Normal 76 4 3 3 5" xfId="20726" xr:uid="{00000000-0005-0000-0000-0000E6A10000}"/>
    <cellStyle name="Normal 76 4 3 4" xfId="12316" xr:uid="{00000000-0005-0000-0000-0000E7A10000}"/>
    <cellStyle name="Normal 76 4 3 4 2" xfId="42647" xr:uid="{00000000-0005-0000-0000-0000E8A10000}"/>
    <cellStyle name="Normal 76 4 3 4 3" xfId="27414" xr:uid="{00000000-0005-0000-0000-0000E9A10000}"/>
    <cellStyle name="Normal 76 4 3 5" xfId="7295" xr:uid="{00000000-0005-0000-0000-0000EAA10000}"/>
    <cellStyle name="Normal 76 4 3 5 2" xfId="37630" xr:uid="{00000000-0005-0000-0000-0000EBA10000}"/>
    <cellStyle name="Normal 76 4 3 5 3" xfId="22397" xr:uid="{00000000-0005-0000-0000-0000ECA10000}"/>
    <cellStyle name="Normal 76 4 3 6" xfId="32618" xr:uid="{00000000-0005-0000-0000-0000EDA10000}"/>
    <cellStyle name="Normal 76 4 3 7" xfId="17384" xr:uid="{00000000-0005-0000-0000-0000EEA10000}"/>
    <cellStyle name="Normal 76 4 4" xfId="3077" xr:uid="{00000000-0005-0000-0000-0000EFA10000}"/>
    <cellStyle name="Normal 76 4 4 2" xfId="13151" xr:uid="{00000000-0005-0000-0000-0000F0A10000}"/>
    <cellStyle name="Normal 76 4 4 2 2" xfId="43482" xr:uid="{00000000-0005-0000-0000-0000F1A10000}"/>
    <cellStyle name="Normal 76 4 4 2 3" xfId="28249" xr:uid="{00000000-0005-0000-0000-0000F2A10000}"/>
    <cellStyle name="Normal 76 4 4 3" xfId="8131" xr:uid="{00000000-0005-0000-0000-0000F3A10000}"/>
    <cellStyle name="Normal 76 4 4 3 2" xfId="38465" xr:uid="{00000000-0005-0000-0000-0000F4A10000}"/>
    <cellStyle name="Normal 76 4 4 3 3" xfId="23232" xr:uid="{00000000-0005-0000-0000-0000F5A10000}"/>
    <cellStyle name="Normal 76 4 4 4" xfId="33452" xr:uid="{00000000-0005-0000-0000-0000F6A10000}"/>
    <cellStyle name="Normal 76 4 4 5" xfId="18219" xr:uid="{00000000-0005-0000-0000-0000F7A10000}"/>
    <cellStyle name="Normal 76 4 5" xfId="4770" xr:uid="{00000000-0005-0000-0000-0000F8A10000}"/>
    <cellStyle name="Normal 76 4 5 2" xfId="14822" xr:uid="{00000000-0005-0000-0000-0000F9A10000}"/>
    <cellStyle name="Normal 76 4 5 2 2" xfId="45153" xr:uid="{00000000-0005-0000-0000-0000FAA10000}"/>
    <cellStyle name="Normal 76 4 5 2 3" xfId="29920" xr:uid="{00000000-0005-0000-0000-0000FBA10000}"/>
    <cellStyle name="Normal 76 4 5 3" xfId="9802" xr:uid="{00000000-0005-0000-0000-0000FCA10000}"/>
    <cellStyle name="Normal 76 4 5 3 2" xfId="40136" xr:uid="{00000000-0005-0000-0000-0000FDA10000}"/>
    <cellStyle name="Normal 76 4 5 3 3" xfId="24903" xr:uid="{00000000-0005-0000-0000-0000FEA10000}"/>
    <cellStyle name="Normal 76 4 5 4" xfId="35123" xr:uid="{00000000-0005-0000-0000-0000FFA10000}"/>
    <cellStyle name="Normal 76 4 5 5" xfId="19890" xr:uid="{00000000-0005-0000-0000-000000A20000}"/>
    <cellStyle name="Normal 76 4 6" xfId="11480" xr:uid="{00000000-0005-0000-0000-000001A20000}"/>
    <cellStyle name="Normal 76 4 6 2" xfId="41811" xr:uid="{00000000-0005-0000-0000-000002A20000}"/>
    <cellStyle name="Normal 76 4 6 3" xfId="26578" xr:uid="{00000000-0005-0000-0000-000003A20000}"/>
    <cellStyle name="Normal 76 4 7" xfId="6459" xr:uid="{00000000-0005-0000-0000-000004A20000}"/>
    <cellStyle name="Normal 76 4 7 2" xfId="36794" xr:uid="{00000000-0005-0000-0000-000005A20000}"/>
    <cellStyle name="Normal 76 4 7 3" xfId="21561" xr:uid="{00000000-0005-0000-0000-000006A20000}"/>
    <cellStyle name="Normal 76 4 8" xfId="31782" xr:uid="{00000000-0005-0000-0000-000007A20000}"/>
    <cellStyle name="Normal 76 4 9" xfId="16548" xr:uid="{00000000-0005-0000-0000-000008A20000}"/>
    <cellStyle name="Normal 76 5" xfId="1593" xr:uid="{00000000-0005-0000-0000-000009A20000}"/>
    <cellStyle name="Normal 76 5 2" xfId="2434" xr:uid="{00000000-0005-0000-0000-00000AA20000}"/>
    <cellStyle name="Normal 76 5 2 2" xfId="4124" xr:uid="{00000000-0005-0000-0000-00000BA20000}"/>
    <cellStyle name="Normal 76 5 2 2 2" xfId="14197" xr:uid="{00000000-0005-0000-0000-00000CA20000}"/>
    <cellStyle name="Normal 76 5 2 2 2 2" xfId="44528" xr:uid="{00000000-0005-0000-0000-00000DA20000}"/>
    <cellStyle name="Normal 76 5 2 2 2 3" xfId="29295" xr:uid="{00000000-0005-0000-0000-00000EA20000}"/>
    <cellStyle name="Normal 76 5 2 2 3" xfId="9177" xr:uid="{00000000-0005-0000-0000-00000FA20000}"/>
    <cellStyle name="Normal 76 5 2 2 3 2" xfId="39511" xr:uid="{00000000-0005-0000-0000-000010A20000}"/>
    <cellStyle name="Normal 76 5 2 2 3 3" xfId="24278" xr:uid="{00000000-0005-0000-0000-000011A20000}"/>
    <cellStyle name="Normal 76 5 2 2 4" xfId="34498" xr:uid="{00000000-0005-0000-0000-000012A20000}"/>
    <cellStyle name="Normal 76 5 2 2 5" xfId="19265" xr:uid="{00000000-0005-0000-0000-000013A20000}"/>
    <cellStyle name="Normal 76 5 2 3" xfId="5816" xr:uid="{00000000-0005-0000-0000-000014A20000}"/>
    <cellStyle name="Normal 76 5 2 3 2" xfId="15868" xr:uid="{00000000-0005-0000-0000-000015A20000}"/>
    <cellStyle name="Normal 76 5 2 3 2 2" xfId="46199" xr:uid="{00000000-0005-0000-0000-000016A20000}"/>
    <cellStyle name="Normal 76 5 2 3 2 3" xfId="30966" xr:uid="{00000000-0005-0000-0000-000017A20000}"/>
    <cellStyle name="Normal 76 5 2 3 3" xfId="10848" xr:uid="{00000000-0005-0000-0000-000018A20000}"/>
    <cellStyle name="Normal 76 5 2 3 3 2" xfId="41182" xr:uid="{00000000-0005-0000-0000-000019A20000}"/>
    <cellStyle name="Normal 76 5 2 3 3 3" xfId="25949" xr:uid="{00000000-0005-0000-0000-00001AA20000}"/>
    <cellStyle name="Normal 76 5 2 3 4" xfId="36169" xr:uid="{00000000-0005-0000-0000-00001BA20000}"/>
    <cellStyle name="Normal 76 5 2 3 5" xfId="20936" xr:uid="{00000000-0005-0000-0000-00001CA20000}"/>
    <cellStyle name="Normal 76 5 2 4" xfId="12526" xr:uid="{00000000-0005-0000-0000-00001DA20000}"/>
    <cellStyle name="Normal 76 5 2 4 2" xfId="42857" xr:uid="{00000000-0005-0000-0000-00001EA20000}"/>
    <cellStyle name="Normal 76 5 2 4 3" xfId="27624" xr:uid="{00000000-0005-0000-0000-00001FA20000}"/>
    <cellStyle name="Normal 76 5 2 5" xfId="7505" xr:uid="{00000000-0005-0000-0000-000020A20000}"/>
    <cellStyle name="Normal 76 5 2 5 2" xfId="37840" xr:uid="{00000000-0005-0000-0000-000021A20000}"/>
    <cellStyle name="Normal 76 5 2 5 3" xfId="22607" xr:uid="{00000000-0005-0000-0000-000022A20000}"/>
    <cellStyle name="Normal 76 5 2 6" xfId="32828" xr:uid="{00000000-0005-0000-0000-000023A20000}"/>
    <cellStyle name="Normal 76 5 2 7" xfId="17594" xr:uid="{00000000-0005-0000-0000-000024A20000}"/>
    <cellStyle name="Normal 76 5 3" xfId="3287" xr:uid="{00000000-0005-0000-0000-000025A20000}"/>
    <cellStyle name="Normal 76 5 3 2" xfId="13361" xr:uid="{00000000-0005-0000-0000-000026A20000}"/>
    <cellStyle name="Normal 76 5 3 2 2" xfId="43692" xr:uid="{00000000-0005-0000-0000-000027A20000}"/>
    <cellStyle name="Normal 76 5 3 2 3" xfId="28459" xr:uid="{00000000-0005-0000-0000-000028A20000}"/>
    <cellStyle name="Normal 76 5 3 3" xfId="8341" xr:uid="{00000000-0005-0000-0000-000029A20000}"/>
    <cellStyle name="Normal 76 5 3 3 2" xfId="38675" xr:uid="{00000000-0005-0000-0000-00002AA20000}"/>
    <cellStyle name="Normal 76 5 3 3 3" xfId="23442" xr:uid="{00000000-0005-0000-0000-00002BA20000}"/>
    <cellStyle name="Normal 76 5 3 4" xfId="33662" xr:uid="{00000000-0005-0000-0000-00002CA20000}"/>
    <cellStyle name="Normal 76 5 3 5" xfId="18429" xr:uid="{00000000-0005-0000-0000-00002DA20000}"/>
    <cellStyle name="Normal 76 5 4" xfId="4980" xr:uid="{00000000-0005-0000-0000-00002EA20000}"/>
    <cellStyle name="Normal 76 5 4 2" xfId="15032" xr:uid="{00000000-0005-0000-0000-00002FA20000}"/>
    <cellStyle name="Normal 76 5 4 2 2" xfId="45363" xr:uid="{00000000-0005-0000-0000-000030A20000}"/>
    <cellStyle name="Normal 76 5 4 2 3" xfId="30130" xr:uid="{00000000-0005-0000-0000-000031A20000}"/>
    <cellStyle name="Normal 76 5 4 3" xfId="10012" xr:uid="{00000000-0005-0000-0000-000032A20000}"/>
    <cellStyle name="Normal 76 5 4 3 2" xfId="40346" xr:uid="{00000000-0005-0000-0000-000033A20000}"/>
    <cellStyle name="Normal 76 5 4 3 3" xfId="25113" xr:uid="{00000000-0005-0000-0000-000034A20000}"/>
    <cellStyle name="Normal 76 5 4 4" xfId="35333" xr:uid="{00000000-0005-0000-0000-000035A20000}"/>
    <cellStyle name="Normal 76 5 4 5" xfId="20100" xr:uid="{00000000-0005-0000-0000-000036A20000}"/>
    <cellStyle name="Normal 76 5 5" xfId="11690" xr:uid="{00000000-0005-0000-0000-000037A20000}"/>
    <cellStyle name="Normal 76 5 5 2" xfId="42021" xr:uid="{00000000-0005-0000-0000-000038A20000}"/>
    <cellStyle name="Normal 76 5 5 3" xfId="26788" xr:uid="{00000000-0005-0000-0000-000039A20000}"/>
    <cellStyle name="Normal 76 5 6" xfId="6669" xr:uid="{00000000-0005-0000-0000-00003AA20000}"/>
    <cellStyle name="Normal 76 5 6 2" xfId="37004" xr:uid="{00000000-0005-0000-0000-00003BA20000}"/>
    <cellStyle name="Normal 76 5 6 3" xfId="21771" xr:uid="{00000000-0005-0000-0000-00003CA20000}"/>
    <cellStyle name="Normal 76 5 7" xfId="31992" xr:uid="{00000000-0005-0000-0000-00003DA20000}"/>
    <cellStyle name="Normal 76 5 8" xfId="16758" xr:uid="{00000000-0005-0000-0000-00003EA20000}"/>
    <cellStyle name="Normal 76 6" xfId="2014" xr:uid="{00000000-0005-0000-0000-00003FA20000}"/>
    <cellStyle name="Normal 76 6 2" xfId="3706" xr:uid="{00000000-0005-0000-0000-000040A20000}"/>
    <cellStyle name="Normal 76 6 2 2" xfId="13779" xr:uid="{00000000-0005-0000-0000-000041A20000}"/>
    <cellStyle name="Normal 76 6 2 2 2" xfId="44110" xr:uid="{00000000-0005-0000-0000-000042A20000}"/>
    <cellStyle name="Normal 76 6 2 2 3" xfId="28877" xr:uid="{00000000-0005-0000-0000-000043A20000}"/>
    <cellStyle name="Normal 76 6 2 3" xfId="8759" xr:uid="{00000000-0005-0000-0000-000044A20000}"/>
    <cellStyle name="Normal 76 6 2 3 2" xfId="39093" xr:uid="{00000000-0005-0000-0000-000045A20000}"/>
    <cellStyle name="Normal 76 6 2 3 3" xfId="23860" xr:uid="{00000000-0005-0000-0000-000046A20000}"/>
    <cellStyle name="Normal 76 6 2 4" xfId="34080" xr:uid="{00000000-0005-0000-0000-000047A20000}"/>
    <cellStyle name="Normal 76 6 2 5" xfId="18847" xr:uid="{00000000-0005-0000-0000-000048A20000}"/>
    <cellStyle name="Normal 76 6 3" xfId="5398" xr:uid="{00000000-0005-0000-0000-000049A20000}"/>
    <cellStyle name="Normal 76 6 3 2" xfId="15450" xr:uid="{00000000-0005-0000-0000-00004AA20000}"/>
    <cellStyle name="Normal 76 6 3 2 2" xfId="45781" xr:uid="{00000000-0005-0000-0000-00004BA20000}"/>
    <cellStyle name="Normal 76 6 3 2 3" xfId="30548" xr:uid="{00000000-0005-0000-0000-00004CA20000}"/>
    <cellStyle name="Normal 76 6 3 3" xfId="10430" xr:uid="{00000000-0005-0000-0000-00004DA20000}"/>
    <cellStyle name="Normal 76 6 3 3 2" xfId="40764" xr:uid="{00000000-0005-0000-0000-00004EA20000}"/>
    <cellStyle name="Normal 76 6 3 3 3" xfId="25531" xr:uid="{00000000-0005-0000-0000-00004FA20000}"/>
    <cellStyle name="Normal 76 6 3 4" xfId="35751" xr:uid="{00000000-0005-0000-0000-000050A20000}"/>
    <cellStyle name="Normal 76 6 3 5" xfId="20518" xr:uid="{00000000-0005-0000-0000-000051A20000}"/>
    <cellStyle name="Normal 76 6 4" xfId="12108" xr:uid="{00000000-0005-0000-0000-000052A20000}"/>
    <cellStyle name="Normal 76 6 4 2" xfId="42439" xr:uid="{00000000-0005-0000-0000-000053A20000}"/>
    <cellStyle name="Normal 76 6 4 3" xfId="27206" xr:uid="{00000000-0005-0000-0000-000054A20000}"/>
    <cellStyle name="Normal 76 6 5" xfId="7087" xr:uid="{00000000-0005-0000-0000-000055A20000}"/>
    <cellStyle name="Normal 76 6 5 2" xfId="37422" xr:uid="{00000000-0005-0000-0000-000056A20000}"/>
    <cellStyle name="Normal 76 6 5 3" xfId="22189" xr:uid="{00000000-0005-0000-0000-000057A20000}"/>
    <cellStyle name="Normal 76 6 6" xfId="32410" xr:uid="{00000000-0005-0000-0000-000058A20000}"/>
    <cellStyle name="Normal 76 6 7" xfId="17176" xr:uid="{00000000-0005-0000-0000-000059A20000}"/>
    <cellStyle name="Normal 76 7" xfId="2866" xr:uid="{00000000-0005-0000-0000-00005AA20000}"/>
    <cellStyle name="Normal 76 7 2" xfId="12943" xr:uid="{00000000-0005-0000-0000-00005BA20000}"/>
    <cellStyle name="Normal 76 7 2 2" xfId="43274" xr:uid="{00000000-0005-0000-0000-00005CA20000}"/>
    <cellStyle name="Normal 76 7 2 3" xfId="28041" xr:uid="{00000000-0005-0000-0000-00005DA20000}"/>
    <cellStyle name="Normal 76 7 3" xfId="7923" xr:uid="{00000000-0005-0000-0000-00005EA20000}"/>
    <cellStyle name="Normal 76 7 3 2" xfId="38257" xr:uid="{00000000-0005-0000-0000-00005FA20000}"/>
    <cellStyle name="Normal 76 7 3 3" xfId="23024" xr:uid="{00000000-0005-0000-0000-000060A20000}"/>
    <cellStyle name="Normal 76 7 4" xfId="33244" xr:uid="{00000000-0005-0000-0000-000061A20000}"/>
    <cellStyle name="Normal 76 7 5" xfId="18011" xr:uid="{00000000-0005-0000-0000-000062A20000}"/>
    <cellStyle name="Normal 76 8" xfId="4560" xr:uid="{00000000-0005-0000-0000-000063A20000}"/>
    <cellStyle name="Normal 76 8 2" xfId="14614" xr:uid="{00000000-0005-0000-0000-000064A20000}"/>
    <cellStyle name="Normal 76 8 2 2" xfId="44945" xr:uid="{00000000-0005-0000-0000-000065A20000}"/>
    <cellStyle name="Normal 76 8 2 3" xfId="29712" xr:uid="{00000000-0005-0000-0000-000066A20000}"/>
    <cellStyle name="Normal 76 8 3" xfId="9594" xr:uid="{00000000-0005-0000-0000-000067A20000}"/>
    <cellStyle name="Normal 76 8 3 2" xfId="39928" xr:uid="{00000000-0005-0000-0000-000068A20000}"/>
    <cellStyle name="Normal 76 8 3 3" xfId="24695" xr:uid="{00000000-0005-0000-0000-000069A20000}"/>
    <cellStyle name="Normal 76 8 4" xfId="34915" xr:uid="{00000000-0005-0000-0000-00006AA20000}"/>
    <cellStyle name="Normal 76 8 5" xfId="19682" xr:uid="{00000000-0005-0000-0000-00006BA20000}"/>
    <cellStyle name="Normal 76 9" xfId="11270" xr:uid="{00000000-0005-0000-0000-00006CA20000}"/>
    <cellStyle name="Normal 76 9 2" xfId="41603" xr:uid="{00000000-0005-0000-0000-00006DA20000}"/>
    <cellStyle name="Normal 76 9 3" xfId="26370" xr:uid="{00000000-0005-0000-0000-00006EA20000}"/>
    <cellStyle name="Normal 77" xfId="570" xr:uid="{00000000-0005-0000-0000-00006FA20000}"/>
    <cellStyle name="Normal 78" xfId="370" xr:uid="{00000000-0005-0000-0000-000070A20000}"/>
    <cellStyle name="Normal 78 10" xfId="6198" xr:uid="{00000000-0005-0000-0000-000071A20000}"/>
    <cellStyle name="Normal 78 10 2" xfId="36537" xr:uid="{00000000-0005-0000-0000-000072A20000}"/>
    <cellStyle name="Normal 78 10 3" xfId="21304" xr:uid="{00000000-0005-0000-0000-000073A20000}"/>
    <cellStyle name="Normal 78 10 4" xfId="46745" xr:uid="{00000000-0005-0000-0000-000074A20000}"/>
    <cellStyle name="Normal 78 10 4 2" xfId="46822" xr:uid="{00000000-0005-0000-0000-000075A20000}"/>
    <cellStyle name="Normal 78 11" xfId="31529" xr:uid="{00000000-0005-0000-0000-000076A20000}"/>
    <cellStyle name="Normal 78 12" xfId="16289" xr:uid="{00000000-0005-0000-0000-000077A20000}"/>
    <cellStyle name="Normal 78 2" xfId="1163" xr:uid="{00000000-0005-0000-0000-000078A20000}"/>
    <cellStyle name="Normal 78 2 10" xfId="31582" xr:uid="{00000000-0005-0000-0000-000079A20000}"/>
    <cellStyle name="Normal 78 2 11" xfId="16343" xr:uid="{00000000-0005-0000-0000-00007AA20000}"/>
    <cellStyle name="Normal 78 2 2" xfId="1272" xr:uid="{00000000-0005-0000-0000-00007BA20000}"/>
    <cellStyle name="Normal 78 2 2 10" xfId="16447" xr:uid="{00000000-0005-0000-0000-00007CA20000}"/>
    <cellStyle name="Normal 78 2 2 2" xfId="1489" xr:uid="{00000000-0005-0000-0000-00007DA20000}"/>
    <cellStyle name="Normal 78 2 2 2 2" xfId="1910" xr:uid="{00000000-0005-0000-0000-00007EA20000}"/>
    <cellStyle name="Normal 78 2 2 2 2 2" xfId="2749" xr:uid="{00000000-0005-0000-0000-00007FA20000}"/>
    <cellStyle name="Normal 78 2 2 2 2 2 2" xfId="4439" xr:uid="{00000000-0005-0000-0000-000080A20000}"/>
    <cellStyle name="Normal 78 2 2 2 2 2 2 2" xfId="14512" xr:uid="{00000000-0005-0000-0000-000081A20000}"/>
    <cellStyle name="Normal 78 2 2 2 2 2 2 2 2" xfId="44843" xr:uid="{00000000-0005-0000-0000-000082A20000}"/>
    <cellStyle name="Normal 78 2 2 2 2 2 2 2 3" xfId="29610" xr:uid="{00000000-0005-0000-0000-000083A20000}"/>
    <cellStyle name="Normal 78 2 2 2 2 2 2 3" xfId="9492" xr:uid="{00000000-0005-0000-0000-000084A20000}"/>
    <cellStyle name="Normal 78 2 2 2 2 2 2 3 2" xfId="39826" xr:uid="{00000000-0005-0000-0000-000085A20000}"/>
    <cellStyle name="Normal 78 2 2 2 2 2 2 3 3" xfId="24593" xr:uid="{00000000-0005-0000-0000-000086A20000}"/>
    <cellStyle name="Normal 78 2 2 2 2 2 2 4" xfId="34813" xr:uid="{00000000-0005-0000-0000-000087A20000}"/>
    <cellStyle name="Normal 78 2 2 2 2 2 2 5" xfId="19580" xr:uid="{00000000-0005-0000-0000-000088A20000}"/>
    <cellStyle name="Normal 78 2 2 2 2 2 3" xfId="6131" xr:uid="{00000000-0005-0000-0000-000089A20000}"/>
    <cellStyle name="Normal 78 2 2 2 2 2 3 2" xfId="16183" xr:uid="{00000000-0005-0000-0000-00008AA20000}"/>
    <cellStyle name="Normal 78 2 2 2 2 2 3 2 2" xfId="46514" xr:uid="{00000000-0005-0000-0000-00008BA20000}"/>
    <cellStyle name="Normal 78 2 2 2 2 2 3 2 3" xfId="31281" xr:uid="{00000000-0005-0000-0000-00008CA20000}"/>
    <cellStyle name="Normal 78 2 2 2 2 2 3 3" xfId="11163" xr:uid="{00000000-0005-0000-0000-00008DA20000}"/>
    <cellStyle name="Normal 78 2 2 2 2 2 3 3 2" xfId="41497" xr:uid="{00000000-0005-0000-0000-00008EA20000}"/>
    <cellStyle name="Normal 78 2 2 2 2 2 3 3 3" xfId="26264" xr:uid="{00000000-0005-0000-0000-00008FA20000}"/>
    <cellStyle name="Normal 78 2 2 2 2 2 3 4" xfId="36484" xr:uid="{00000000-0005-0000-0000-000090A20000}"/>
    <cellStyle name="Normal 78 2 2 2 2 2 3 5" xfId="21251" xr:uid="{00000000-0005-0000-0000-000091A20000}"/>
    <cellStyle name="Normal 78 2 2 2 2 2 4" xfId="12841" xr:uid="{00000000-0005-0000-0000-000092A20000}"/>
    <cellStyle name="Normal 78 2 2 2 2 2 4 2" xfId="43172" xr:uid="{00000000-0005-0000-0000-000093A20000}"/>
    <cellStyle name="Normal 78 2 2 2 2 2 4 3" xfId="27939" xr:uid="{00000000-0005-0000-0000-000094A20000}"/>
    <cellStyle name="Normal 78 2 2 2 2 2 5" xfId="7820" xr:uid="{00000000-0005-0000-0000-000095A20000}"/>
    <cellStyle name="Normal 78 2 2 2 2 2 5 2" xfId="38155" xr:uid="{00000000-0005-0000-0000-000096A20000}"/>
    <cellStyle name="Normal 78 2 2 2 2 2 5 3" xfId="22922" xr:uid="{00000000-0005-0000-0000-000097A20000}"/>
    <cellStyle name="Normal 78 2 2 2 2 2 6" xfId="33143" xr:uid="{00000000-0005-0000-0000-000098A20000}"/>
    <cellStyle name="Normal 78 2 2 2 2 2 7" xfId="17909" xr:uid="{00000000-0005-0000-0000-000099A20000}"/>
    <cellStyle name="Normal 78 2 2 2 2 3" xfId="3602" xr:uid="{00000000-0005-0000-0000-00009AA20000}"/>
    <cellStyle name="Normal 78 2 2 2 2 3 2" xfId="13676" xr:uid="{00000000-0005-0000-0000-00009BA20000}"/>
    <cellStyle name="Normal 78 2 2 2 2 3 2 2" xfId="44007" xr:uid="{00000000-0005-0000-0000-00009CA20000}"/>
    <cellStyle name="Normal 78 2 2 2 2 3 2 3" xfId="28774" xr:uid="{00000000-0005-0000-0000-00009DA20000}"/>
    <cellStyle name="Normal 78 2 2 2 2 3 3" xfId="8656" xr:uid="{00000000-0005-0000-0000-00009EA20000}"/>
    <cellStyle name="Normal 78 2 2 2 2 3 3 2" xfId="38990" xr:uid="{00000000-0005-0000-0000-00009FA20000}"/>
    <cellStyle name="Normal 78 2 2 2 2 3 3 3" xfId="23757" xr:uid="{00000000-0005-0000-0000-0000A0A20000}"/>
    <cellStyle name="Normal 78 2 2 2 2 3 4" xfId="33977" xr:uid="{00000000-0005-0000-0000-0000A1A20000}"/>
    <cellStyle name="Normal 78 2 2 2 2 3 5" xfId="18744" xr:uid="{00000000-0005-0000-0000-0000A2A20000}"/>
    <cellStyle name="Normal 78 2 2 2 2 4" xfId="5295" xr:uid="{00000000-0005-0000-0000-0000A3A20000}"/>
    <cellStyle name="Normal 78 2 2 2 2 4 2" xfId="15347" xr:uid="{00000000-0005-0000-0000-0000A4A20000}"/>
    <cellStyle name="Normal 78 2 2 2 2 4 2 2" xfId="45678" xr:uid="{00000000-0005-0000-0000-0000A5A20000}"/>
    <cellStyle name="Normal 78 2 2 2 2 4 2 3" xfId="30445" xr:uid="{00000000-0005-0000-0000-0000A6A20000}"/>
    <cellStyle name="Normal 78 2 2 2 2 4 3" xfId="10327" xr:uid="{00000000-0005-0000-0000-0000A7A20000}"/>
    <cellStyle name="Normal 78 2 2 2 2 4 3 2" xfId="40661" xr:uid="{00000000-0005-0000-0000-0000A8A20000}"/>
    <cellStyle name="Normal 78 2 2 2 2 4 3 3" xfId="25428" xr:uid="{00000000-0005-0000-0000-0000A9A20000}"/>
    <cellStyle name="Normal 78 2 2 2 2 4 4" xfId="35648" xr:uid="{00000000-0005-0000-0000-0000AAA20000}"/>
    <cellStyle name="Normal 78 2 2 2 2 4 5" xfId="20415" xr:uid="{00000000-0005-0000-0000-0000ABA20000}"/>
    <cellStyle name="Normal 78 2 2 2 2 5" xfId="12005" xr:uid="{00000000-0005-0000-0000-0000ACA20000}"/>
    <cellStyle name="Normal 78 2 2 2 2 5 2" xfId="42336" xr:uid="{00000000-0005-0000-0000-0000ADA20000}"/>
    <cellStyle name="Normal 78 2 2 2 2 5 3" xfId="27103" xr:uid="{00000000-0005-0000-0000-0000AEA20000}"/>
    <cellStyle name="Normal 78 2 2 2 2 6" xfId="6984" xr:uid="{00000000-0005-0000-0000-0000AFA20000}"/>
    <cellStyle name="Normal 78 2 2 2 2 6 2" xfId="37319" xr:uid="{00000000-0005-0000-0000-0000B0A20000}"/>
    <cellStyle name="Normal 78 2 2 2 2 6 3" xfId="22086" xr:uid="{00000000-0005-0000-0000-0000B1A20000}"/>
    <cellStyle name="Normal 78 2 2 2 2 7" xfId="32307" xr:uid="{00000000-0005-0000-0000-0000B2A20000}"/>
    <cellStyle name="Normal 78 2 2 2 2 8" xfId="17073" xr:uid="{00000000-0005-0000-0000-0000B3A20000}"/>
    <cellStyle name="Normal 78 2 2 2 3" xfId="2331" xr:uid="{00000000-0005-0000-0000-0000B4A20000}"/>
    <cellStyle name="Normal 78 2 2 2 3 2" xfId="4021" xr:uid="{00000000-0005-0000-0000-0000B5A20000}"/>
    <cellStyle name="Normal 78 2 2 2 3 2 2" xfId="14094" xr:uid="{00000000-0005-0000-0000-0000B6A20000}"/>
    <cellStyle name="Normal 78 2 2 2 3 2 2 2" xfId="44425" xr:uid="{00000000-0005-0000-0000-0000B7A20000}"/>
    <cellStyle name="Normal 78 2 2 2 3 2 2 3" xfId="29192" xr:uid="{00000000-0005-0000-0000-0000B8A20000}"/>
    <cellStyle name="Normal 78 2 2 2 3 2 3" xfId="9074" xr:uid="{00000000-0005-0000-0000-0000B9A20000}"/>
    <cellStyle name="Normal 78 2 2 2 3 2 3 2" xfId="39408" xr:uid="{00000000-0005-0000-0000-0000BAA20000}"/>
    <cellStyle name="Normal 78 2 2 2 3 2 3 3" xfId="24175" xr:uid="{00000000-0005-0000-0000-0000BBA20000}"/>
    <cellStyle name="Normal 78 2 2 2 3 2 4" xfId="34395" xr:uid="{00000000-0005-0000-0000-0000BCA20000}"/>
    <cellStyle name="Normal 78 2 2 2 3 2 5" xfId="19162" xr:uid="{00000000-0005-0000-0000-0000BDA20000}"/>
    <cellStyle name="Normal 78 2 2 2 3 3" xfId="5713" xr:uid="{00000000-0005-0000-0000-0000BEA20000}"/>
    <cellStyle name="Normal 78 2 2 2 3 3 2" xfId="15765" xr:uid="{00000000-0005-0000-0000-0000BFA20000}"/>
    <cellStyle name="Normal 78 2 2 2 3 3 2 2" xfId="46096" xr:uid="{00000000-0005-0000-0000-0000C0A20000}"/>
    <cellStyle name="Normal 78 2 2 2 3 3 2 3" xfId="30863" xr:uid="{00000000-0005-0000-0000-0000C1A20000}"/>
    <cellStyle name="Normal 78 2 2 2 3 3 3" xfId="10745" xr:uid="{00000000-0005-0000-0000-0000C2A20000}"/>
    <cellStyle name="Normal 78 2 2 2 3 3 3 2" xfId="41079" xr:uid="{00000000-0005-0000-0000-0000C3A20000}"/>
    <cellStyle name="Normal 78 2 2 2 3 3 3 3" xfId="25846" xr:uid="{00000000-0005-0000-0000-0000C4A20000}"/>
    <cellStyle name="Normal 78 2 2 2 3 3 4" xfId="36066" xr:uid="{00000000-0005-0000-0000-0000C5A20000}"/>
    <cellStyle name="Normal 78 2 2 2 3 3 5" xfId="20833" xr:uid="{00000000-0005-0000-0000-0000C6A20000}"/>
    <cellStyle name="Normal 78 2 2 2 3 4" xfId="12423" xr:uid="{00000000-0005-0000-0000-0000C7A20000}"/>
    <cellStyle name="Normal 78 2 2 2 3 4 2" xfId="42754" xr:uid="{00000000-0005-0000-0000-0000C8A20000}"/>
    <cellStyle name="Normal 78 2 2 2 3 4 3" xfId="27521" xr:uid="{00000000-0005-0000-0000-0000C9A20000}"/>
    <cellStyle name="Normal 78 2 2 2 3 5" xfId="7402" xr:uid="{00000000-0005-0000-0000-0000CAA20000}"/>
    <cellStyle name="Normal 78 2 2 2 3 5 2" xfId="37737" xr:uid="{00000000-0005-0000-0000-0000CBA20000}"/>
    <cellStyle name="Normal 78 2 2 2 3 5 3" xfId="22504" xr:uid="{00000000-0005-0000-0000-0000CCA20000}"/>
    <cellStyle name="Normal 78 2 2 2 3 6" xfId="32725" xr:uid="{00000000-0005-0000-0000-0000CDA20000}"/>
    <cellStyle name="Normal 78 2 2 2 3 7" xfId="17491" xr:uid="{00000000-0005-0000-0000-0000CEA20000}"/>
    <cellStyle name="Normal 78 2 2 2 4" xfId="3184" xr:uid="{00000000-0005-0000-0000-0000CFA20000}"/>
    <cellStyle name="Normal 78 2 2 2 4 2" xfId="13258" xr:uid="{00000000-0005-0000-0000-0000D0A20000}"/>
    <cellStyle name="Normal 78 2 2 2 4 2 2" xfId="43589" xr:uid="{00000000-0005-0000-0000-0000D1A20000}"/>
    <cellStyle name="Normal 78 2 2 2 4 2 3" xfId="28356" xr:uid="{00000000-0005-0000-0000-0000D2A20000}"/>
    <cellStyle name="Normal 78 2 2 2 4 3" xfId="8238" xr:uid="{00000000-0005-0000-0000-0000D3A20000}"/>
    <cellStyle name="Normal 78 2 2 2 4 3 2" xfId="38572" xr:uid="{00000000-0005-0000-0000-0000D4A20000}"/>
    <cellStyle name="Normal 78 2 2 2 4 3 3" xfId="23339" xr:uid="{00000000-0005-0000-0000-0000D5A20000}"/>
    <cellStyle name="Normal 78 2 2 2 4 4" xfId="33559" xr:uid="{00000000-0005-0000-0000-0000D6A20000}"/>
    <cellStyle name="Normal 78 2 2 2 4 5" xfId="18326" xr:uid="{00000000-0005-0000-0000-0000D7A20000}"/>
    <cellStyle name="Normal 78 2 2 2 5" xfId="4877" xr:uid="{00000000-0005-0000-0000-0000D8A20000}"/>
    <cellStyle name="Normal 78 2 2 2 5 2" xfId="14929" xr:uid="{00000000-0005-0000-0000-0000D9A20000}"/>
    <cellStyle name="Normal 78 2 2 2 5 2 2" xfId="45260" xr:uid="{00000000-0005-0000-0000-0000DAA20000}"/>
    <cellStyle name="Normal 78 2 2 2 5 2 3" xfId="30027" xr:uid="{00000000-0005-0000-0000-0000DBA20000}"/>
    <cellStyle name="Normal 78 2 2 2 5 3" xfId="9909" xr:uid="{00000000-0005-0000-0000-0000DCA20000}"/>
    <cellStyle name="Normal 78 2 2 2 5 3 2" xfId="40243" xr:uid="{00000000-0005-0000-0000-0000DDA20000}"/>
    <cellStyle name="Normal 78 2 2 2 5 3 3" xfId="25010" xr:uid="{00000000-0005-0000-0000-0000DEA20000}"/>
    <cellStyle name="Normal 78 2 2 2 5 4" xfId="35230" xr:uid="{00000000-0005-0000-0000-0000DFA20000}"/>
    <cellStyle name="Normal 78 2 2 2 5 5" xfId="19997" xr:uid="{00000000-0005-0000-0000-0000E0A20000}"/>
    <cellStyle name="Normal 78 2 2 2 6" xfId="11587" xr:uid="{00000000-0005-0000-0000-0000E1A20000}"/>
    <cellStyle name="Normal 78 2 2 2 6 2" xfId="41918" xr:uid="{00000000-0005-0000-0000-0000E2A20000}"/>
    <cellStyle name="Normal 78 2 2 2 6 3" xfId="26685" xr:uid="{00000000-0005-0000-0000-0000E3A20000}"/>
    <cellStyle name="Normal 78 2 2 2 7" xfId="6566" xr:uid="{00000000-0005-0000-0000-0000E4A20000}"/>
    <cellStyle name="Normal 78 2 2 2 7 2" xfId="36901" xr:uid="{00000000-0005-0000-0000-0000E5A20000}"/>
    <cellStyle name="Normal 78 2 2 2 7 3" xfId="21668" xr:uid="{00000000-0005-0000-0000-0000E6A20000}"/>
    <cellStyle name="Normal 78 2 2 2 8" xfId="31889" xr:uid="{00000000-0005-0000-0000-0000E7A20000}"/>
    <cellStyle name="Normal 78 2 2 2 9" xfId="16655" xr:uid="{00000000-0005-0000-0000-0000E8A20000}"/>
    <cellStyle name="Normal 78 2 2 3" xfId="1702" xr:uid="{00000000-0005-0000-0000-0000E9A20000}"/>
    <cellStyle name="Normal 78 2 2 3 2" xfId="2541" xr:uid="{00000000-0005-0000-0000-0000EAA20000}"/>
    <cellStyle name="Normal 78 2 2 3 2 2" xfId="4231" xr:uid="{00000000-0005-0000-0000-0000EBA20000}"/>
    <cellStyle name="Normal 78 2 2 3 2 2 2" xfId="14304" xr:uid="{00000000-0005-0000-0000-0000ECA20000}"/>
    <cellStyle name="Normal 78 2 2 3 2 2 2 2" xfId="44635" xr:uid="{00000000-0005-0000-0000-0000EDA20000}"/>
    <cellStyle name="Normal 78 2 2 3 2 2 2 3" xfId="29402" xr:uid="{00000000-0005-0000-0000-0000EEA20000}"/>
    <cellStyle name="Normal 78 2 2 3 2 2 3" xfId="9284" xr:uid="{00000000-0005-0000-0000-0000EFA20000}"/>
    <cellStyle name="Normal 78 2 2 3 2 2 3 2" xfId="39618" xr:uid="{00000000-0005-0000-0000-0000F0A20000}"/>
    <cellStyle name="Normal 78 2 2 3 2 2 3 3" xfId="24385" xr:uid="{00000000-0005-0000-0000-0000F1A20000}"/>
    <cellStyle name="Normal 78 2 2 3 2 2 4" xfId="34605" xr:uid="{00000000-0005-0000-0000-0000F2A20000}"/>
    <cellStyle name="Normal 78 2 2 3 2 2 5" xfId="19372" xr:uid="{00000000-0005-0000-0000-0000F3A20000}"/>
    <cellStyle name="Normal 78 2 2 3 2 3" xfId="5923" xr:uid="{00000000-0005-0000-0000-0000F4A20000}"/>
    <cellStyle name="Normal 78 2 2 3 2 3 2" xfId="15975" xr:uid="{00000000-0005-0000-0000-0000F5A20000}"/>
    <cellStyle name="Normal 78 2 2 3 2 3 2 2" xfId="46306" xr:uid="{00000000-0005-0000-0000-0000F6A20000}"/>
    <cellStyle name="Normal 78 2 2 3 2 3 2 3" xfId="31073" xr:uid="{00000000-0005-0000-0000-0000F7A20000}"/>
    <cellStyle name="Normal 78 2 2 3 2 3 3" xfId="10955" xr:uid="{00000000-0005-0000-0000-0000F8A20000}"/>
    <cellStyle name="Normal 78 2 2 3 2 3 3 2" xfId="41289" xr:uid="{00000000-0005-0000-0000-0000F9A20000}"/>
    <cellStyle name="Normal 78 2 2 3 2 3 3 3" xfId="26056" xr:uid="{00000000-0005-0000-0000-0000FAA20000}"/>
    <cellStyle name="Normal 78 2 2 3 2 3 4" xfId="36276" xr:uid="{00000000-0005-0000-0000-0000FBA20000}"/>
    <cellStyle name="Normal 78 2 2 3 2 3 5" xfId="21043" xr:uid="{00000000-0005-0000-0000-0000FCA20000}"/>
    <cellStyle name="Normal 78 2 2 3 2 4" xfId="12633" xr:uid="{00000000-0005-0000-0000-0000FDA20000}"/>
    <cellStyle name="Normal 78 2 2 3 2 4 2" xfId="42964" xr:uid="{00000000-0005-0000-0000-0000FEA20000}"/>
    <cellStyle name="Normal 78 2 2 3 2 4 3" xfId="27731" xr:uid="{00000000-0005-0000-0000-0000FFA20000}"/>
    <cellStyle name="Normal 78 2 2 3 2 5" xfId="7612" xr:uid="{00000000-0005-0000-0000-000000A30000}"/>
    <cellStyle name="Normal 78 2 2 3 2 5 2" xfId="37947" xr:uid="{00000000-0005-0000-0000-000001A30000}"/>
    <cellStyle name="Normal 78 2 2 3 2 5 3" xfId="22714" xr:uid="{00000000-0005-0000-0000-000002A30000}"/>
    <cellStyle name="Normal 78 2 2 3 2 6" xfId="32935" xr:uid="{00000000-0005-0000-0000-000003A30000}"/>
    <cellStyle name="Normal 78 2 2 3 2 7" xfId="17701" xr:uid="{00000000-0005-0000-0000-000004A30000}"/>
    <cellStyle name="Normal 78 2 2 3 3" xfId="3394" xr:uid="{00000000-0005-0000-0000-000005A30000}"/>
    <cellStyle name="Normal 78 2 2 3 3 2" xfId="13468" xr:uid="{00000000-0005-0000-0000-000006A30000}"/>
    <cellStyle name="Normal 78 2 2 3 3 2 2" xfId="43799" xr:uid="{00000000-0005-0000-0000-000007A30000}"/>
    <cellStyle name="Normal 78 2 2 3 3 2 3" xfId="28566" xr:uid="{00000000-0005-0000-0000-000008A30000}"/>
    <cellStyle name="Normal 78 2 2 3 3 3" xfId="8448" xr:uid="{00000000-0005-0000-0000-000009A30000}"/>
    <cellStyle name="Normal 78 2 2 3 3 3 2" xfId="38782" xr:uid="{00000000-0005-0000-0000-00000AA30000}"/>
    <cellStyle name="Normal 78 2 2 3 3 3 3" xfId="23549" xr:uid="{00000000-0005-0000-0000-00000BA30000}"/>
    <cellStyle name="Normal 78 2 2 3 3 4" xfId="33769" xr:uid="{00000000-0005-0000-0000-00000CA30000}"/>
    <cellStyle name="Normal 78 2 2 3 3 5" xfId="18536" xr:uid="{00000000-0005-0000-0000-00000DA30000}"/>
    <cellStyle name="Normal 78 2 2 3 4" xfId="5087" xr:uid="{00000000-0005-0000-0000-00000EA30000}"/>
    <cellStyle name="Normal 78 2 2 3 4 2" xfId="15139" xr:uid="{00000000-0005-0000-0000-00000FA30000}"/>
    <cellStyle name="Normal 78 2 2 3 4 2 2" xfId="45470" xr:uid="{00000000-0005-0000-0000-000010A30000}"/>
    <cellStyle name="Normal 78 2 2 3 4 2 3" xfId="30237" xr:uid="{00000000-0005-0000-0000-000011A30000}"/>
    <cellStyle name="Normal 78 2 2 3 4 3" xfId="10119" xr:uid="{00000000-0005-0000-0000-000012A30000}"/>
    <cellStyle name="Normal 78 2 2 3 4 3 2" xfId="40453" xr:uid="{00000000-0005-0000-0000-000013A30000}"/>
    <cellStyle name="Normal 78 2 2 3 4 3 3" xfId="25220" xr:uid="{00000000-0005-0000-0000-000014A30000}"/>
    <cellStyle name="Normal 78 2 2 3 4 4" xfId="35440" xr:uid="{00000000-0005-0000-0000-000015A30000}"/>
    <cellStyle name="Normal 78 2 2 3 4 5" xfId="20207" xr:uid="{00000000-0005-0000-0000-000016A30000}"/>
    <cellStyle name="Normal 78 2 2 3 5" xfId="11797" xr:uid="{00000000-0005-0000-0000-000017A30000}"/>
    <cellStyle name="Normal 78 2 2 3 5 2" xfId="42128" xr:uid="{00000000-0005-0000-0000-000018A30000}"/>
    <cellStyle name="Normal 78 2 2 3 5 3" xfId="26895" xr:uid="{00000000-0005-0000-0000-000019A30000}"/>
    <cellStyle name="Normal 78 2 2 3 6" xfId="6776" xr:uid="{00000000-0005-0000-0000-00001AA30000}"/>
    <cellStyle name="Normal 78 2 2 3 6 2" xfId="37111" xr:uid="{00000000-0005-0000-0000-00001BA30000}"/>
    <cellStyle name="Normal 78 2 2 3 6 3" xfId="21878" xr:uid="{00000000-0005-0000-0000-00001CA30000}"/>
    <cellStyle name="Normal 78 2 2 3 7" xfId="32099" xr:uid="{00000000-0005-0000-0000-00001DA30000}"/>
    <cellStyle name="Normal 78 2 2 3 8" xfId="16865" xr:uid="{00000000-0005-0000-0000-00001EA30000}"/>
    <cellStyle name="Normal 78 2 2 4" xfId="2123" xr:uid="{00000000-0005-0000-0000-00001FA30000}"/>
    <cellStyle name="Normal 78 2 2 4 2" xfId="3813" xr:uid="{00000000-0005-0000-0000-000020A30000}"/>
    <cellStyle name="Normal 78 2 2 4 2 2" xfId="13886" xr:uid="{00000000-0005-0000-0000-000021A30000}"/>
    <cellStyle name="Normal 78 2 2 4 2 2 2" xfId="44217" xr:uid="{00000000-0005-0000-0000-000022A30000}"/>
    <cellStyle name="Normal 78 2 2 4 2 2 3" xfId="28984" xr:uid="{00000000-0005-0000-0000-000023A30000}"/>
    <cellStyle name="Normal 78 2 2 4 2 3" xfId="8866" xr:uid="{00000000-0005-0000-0000-000024A30000}"/>
    <cellStyle name="Normal 78 2 2 4 2 3 2" xfId="39200" xr:uid="{00000000-0005-0000-0000-000025A30000}"/>
    <cellStyle name="Normal 78 2 2 4 2 3 3" xfId="23967" xr:uid="{00000000-0005-0000-0000-000026A30000}"/>
    <cellStyle name="Normal 78 2 2 4 2 4" xfId="34187" xr:uid="{00000000-0005-0000-0000-000027A30000}"/>
    <cellStyle name="Normal 78 2 2 4 2 5" xfId="18954" xr:uid="{00000000-0005-0000-0000-000028A30000}"/>
    <cellStyle name="Normal 78 2 2 4 3" xfId="5505" xr:uid="{00000000-0005-0000-0000-000029A30000}"/>
    <cellStyle name="Normal 78 2 2 4 3 2" xfId="15557" xr:uid="{00000000-0005-0000-0000-00002AA30000}"/>
    <cellStyle name="Normal 78 2 2 4 3 2 2" xfId="45888" xr:uid="{00000000-0005-0000-0000-00002BA30000}"/>
    <cellStyle name="Normal 78 2 2 4 3 2 3" xfId="30655" xr:uid="{00000000-0005-0000-0000-00002CA30000}"/>
    <cellStyle name="Normal 78 2 2 4 3 3" xfId="10537" xr:uid="{00000000-0005-0000-0000-00002DA30000}"/>
    <cellStyle name="Normal 78 2 2 4 3 3 2" xfId="40871" xr:uid="{00000000-0005-0000-0000-00002EA30000}"/>
    <cellStyle name="Normal 78 2 2 4 3 3 3" xfId="25638" xr:uid="{00000000-0005-0000-0000-00002FA30000}"/>
    <cellStyle name="Normal 78 2 2 4 3 4" xfId="35858" xr:uid="{00000000-0005-0000-0000-000030A30000}"/>
    <cellStyle name="Normal 78 2 2 4 3 5" xfId="20625" xr:uid="{00000000-0005-0000-0000-000031A30000}"/>
    <cellStyle name="Normal 78 2 2 4 4" xfId="12215" xr:uid="{00000000-0005-0000-0000-000032A30000}"/>
    <cellStyle name="Normal 78 2 2 4 4 2" xfId="42546" xr:uid="{00000000-0005-0000-0000-000033A30000}"/>
    <cellStyle name="Normal 78 2 2 4 4 3" xfId="27313" xr:uid="{00000000-0005-0000-0000-000034A30000}"/>
    <cellStyle name="Normal 78 2 2 4 5" xfId="7194" xr:uid="{00000000-0005-0000-0000-000035A30000}"/>
    <cellStyle name="Normal 78 2 2 4 5 2" xfId="37529" xr:uid="{00000000-0005-0000-0000-000036A30000}"/>
    <cellStyle name="Normal 78 2 2 4 5 3" xfId="22296" xr:uid="{00000000-0005-0000-0000-000037A30000}"/>
    <cellStyle name="Normal 78 2 2 4 6" xfId="32517" xr:uid="{00000000-0005-0000-0000-000038A30000}"/>
    <cellStyle name="Normal 78 2 2 4 7" xfId="17283" xr:uid="{00000000-0005-0000-0000-000039A30000}"/>
    <cellStyle name="Normal 78 2 2 5" xfId="2976" xr:uid="{00000000-0005-0000-0000-00003AA30000}"/>
    <cellStyle name="Normal 78 2 2 5 2" xfId="13050" xr:uid="{00000000-0005-0000-0000-00003BA30000}"/>
    <cellStyle name="Normal 78 2 2 5 2 2" xfId="43381" xr:uid="{00000000-0005-0000-0000-00003CA30000}"/>
    <cellStyle name="Normal 78 2 2 5 2 3" xfId="28148" xr:uid="{00000000-0005-0000-0000-00003DA30000}"/>
    <cellStyle name="Normal 78 2 2 5 3" xfId="8030" xr:uid="{00000000-0005-0000-0000-00003EA30000}"/>
    <cellStyle name="Normal 78 2 2 5 3 2" xfId="38364" xr:uid="{00000000-0005-0000-0000-00003FA30000}"/>
    <cellStyle name="Normal 78 2 2 5 3 3" xfId="23131" xr:uid="{00000000-0005-0000-0000-000040A30000}"/>
    <cellStyle name="Normal 78 2 2 5 4" xfId="33351" xr:uid="{00000000-0005-0000-0000-000041A30000}"/>
    <cellStyle name="Normal 78 2 2 5 5" xfId="18118" xr:uid="{00000000-0005-0000-0000-000042A30000}"/>
    <cellStyle name="Normal 78 2 2 6" xfId="4669" xr:uid="{00000000-0005-0000-0000-000043A30000}"/>
    <cellStyle name="Normal 78 2 2 6 2" xfId="14721" xr:uid="{00000000-0005-0000-0000-000044A30000}"/>
    <cellStyle name="Normal 78 2 2 6 2 2" xfId="45052" xr:uid="{00000000-0005-0000-0000-000045A30000}"/>
    <cellStyle name="Normal 78 2 2 6 2 3" xfId="29819" xr:uid="{00000000-0005-0000-0000-000046A30000}"/>
    <cellStyle name="Normal 78 2 2 6 3" xfId="9701" xr:uid="{00000000-0005-0000-0000-000047A30000}"/>
    <cellStyle name="Normal 78 2 2 6 3 2" xfId="40035" xr:uid="{00000000-0005-0000-0000-000048A30000}"/>
    <cellStyle name="Normal 78 2 2 6 3 3" xfId="24802" xr:uid="{00000000-0005-0000-0000-000049A30000}"/>
    <cellStyle name="Normal 78 2 2 6 4" xfId="35022" xr:uid="{00000000-0005-0000-0000-00004AA30000}"/>
    <cellStyle name="Normal 78 2 2 6 5" xfId="19789" xr:uid="{00000000-0005-0000-0000-00004BA30000}"/>
    <cellStyle name="Normal 78 2 2 7" xfId="11379" xr:uid="{00000000-0005-0000-0000-00004CA30000}"/>
    <cellStyle name="Normal 78 2 2 7 2" xfId="41710" xr:uid="{00000000-0005-0000-0000-00004DA30000}"/>
    <cellStyle name="Normal 78 2 2 7 3" xfId="26477" xr:uid="{00000000-0005-0000-0000-00004EA30000}"/>
    <cellStyle name="Normal 78 2 2 8" xfId="6358" xr:uid="{00000000-0005-0000-0000-00004FA30000}"/>
    <cellStyle name="Normal 78 2 2 8 2" xfId="36693" xr:uid="{00000000-0005-0000-0000-000050A30000}"/>
    <cellStyle name="Normal 78 2 2 8 3" xfId="21460" xr:uid="{00000000-0005-0000-0000-000051A30000}"/>
    <cellStyle name="Normal 78 2 2 9" xfId="31682" xr:uid="{00000000-0005-0000-0000-000052A30000}"/>
    <cellStyle name="Normal 78 2 3" xfId="1385" xr:uid="{00000000-0005-0000-0000-000053A30000}"/>
    <cellStyle name="Normal 78 2 3 2" xfId="1806" xr:uid="{00000000-0005-0000-0000-000054A30000}"/>
    <cellStyle name="Normal 78 2 3 2 2" xfId="2645" xr:uid="{00000000-0005-0000-0000-000055A30000}"/>
    <cellStyle name="Normal 78 2 3 2 2 2" xfId="4335" xr:uid="{00000000-0005-0000-0000-000056A30000}"/>
    <cellStyle name="Normal 78 2 3 2 2 2 2" xfId="14408" xr:uid="{00000000-0005-0000-0000-000057A30000}"/>
    <cellStyle name="Normal 78 2 3 2 2 2 2 2" xfId="44739" xr:uid="{00000000-0005-0000-0000-000058A30000}"/>
    <cellStyle name="Normal 78 2 3 2 2 2 2 3" xfId="29506" xr:uid="{00000000-0005-0000-0000-000059A30000}"/>
    <cellStyle name="Normal 78 2 3 2 2 2 3" xfId="9388" xr:uid="{00000000-0005-0000-0000-00005AA30000}"/>
    <cellStyle name="Normal 78 2 3 2 2 2 3 2" xfId="39722" xr:uid="{00000000-0005-0000-0000-00005BA30000}"/>
    <cellStyle name="Normal 78 2 3 2 2 2 3 3" xfId="24489" xr:uid="{00000000-0005-0000-0000-00005CA30000}"/>
    <cellStyle name="Normal 78 2 3 2 2 2 4" xfId="34709" xr:uid="{00000000-0005-0000-0000-00005DA30000}"/>
    <cellStyle name="Normal 78 2 3 2 2 2 5" xfId="19476" xr:uid="{00000000-0005-0000-0000-00005EA30000}"/>
    <cellStyle name="Normal 78 2 3 2 2 3" xfId="6027" xr:uid="{00000000-0005-0000-0000-00005FA30000}"/>
    <cellStyle name="Normal 78 2 3 2 2 3 2" xfId="16079" xr:uid="{00000000-0005-0000-0000-000060A30000}"/>
    <cellStyle name="Normal 78 2 3 2 2 3 2 2" xfId="46410" xr:uid="{00000000-0005-0000-0000-000061A30000}"/>
    <cellStyle name="Normal 78 2 3 2 2 3 2 3" xfId="31177" xr:uid="{00000000-0005-0000-0000-000062A30000}"/>
    <cellStyle name="Normal 78 2 3 2 2 3 3" xfId="11059" xr:uid="{00000000-0005-0000-0000-000063A30000}"/>
    <cellStyle name="Normal 78 2 3 2 2 3 3 2" xfId="41393" xr:uid="{00000000-0005-0000-0000-000064A30000}"/>
    <cellStyle name="Normal 78 2 3 2 2 3 3 3" xfId="26160" xr:uid="{00000000-0005-0000-0000-000065A30000}"/>
    <cellStyle name="Normal 78 2 3 2 2 3 4" xfId="36380" xr:uid="{00000000-0005-0000-0000-000066A30000}"/>
    <cellStyle name="Normal 78 2 3 2 2 3 5" xfId="21147" xr:uid="{00000000-0005-0000-0000-000067A30000}"/>
    <cellStyle name="Normal 78 2 3 2 2 4" xfId="12737" xr:uid="{00000000-0005-0000-0000-000068A30000}"/>
    <cellStyle name="Normal 78 2 3 2 2 4 2" xfId="43068" xr:uid="{00000000-0005-0000-0000-000069A30000}"/>
    <cellStyle name="Normal 78 2 3 2 2 4 3" xfId="27835" xr:uid="{00000000-0005-0000-0000-00006AA30000}"/>
    <cellStyle name="Normal 78 2 3 2 2 5" xfId="7716" xr:uid="{00000000-0005-0000-0000-00006BA30000}"/>
    <cellStyle name="Normal 78 2 3 2 2 5 2" xfId="38051" xr:uid="{00000000-0005-0000-0000-00006CA30000}"/>
    <cellStyle name="Normal 78 2 3 2 2 5 3" xfId="22818" xr:uid="{00000000-0005-0000-0000-00006DA30000}"/>
    <cellStyle name="Normal 78 2 3 2 2 6" xfId="33039" xr:uid="{00000000-0005-0000-0000-00006EA30000}"/>
    <cellStyle name="Normal 78 2 3 2 2 7" xfId="17805" xr:uid="{00000000-0005-0000-0000-00006FA30000}"/>
    <cellStyle name="Normal 78 2 3 2 3" xfId="3498" xr:uid="{00000000-0005-0000-0000-000070A30000}"/>
    <cellStyle name="Normal 78 2 3 2 3 2" xfId="13572" xr:uid="{00000000-0005-0000-0000-000071A30000}"/>
    <cellStyle name="Normal 78 2 3 2 3 2 2" xfId="43903" xr:uid="{00000000-0005-0000-0000-000072A30000}"/>
    <cellStyle name="Normal 78 2 3 2 3 2 3" xfId="28670" xr:uid="{00000000-0005-0000-0000-000073A30000}"/>
    <cellStyle name="Normal 78 2 3 2 3 3" xfId="8552" xr:uid="{00000000-0005-0000-0000-000074A30000}"/>
    <cellStyle name="Normal 78 2 3 2 3 3 2" xfId="38886" xr:uid="{00000000-0005-0000-0000-000075A30000}"/>
    <cellStyle name="Normal 78 2 3 2 3 3 3" xfId="23653" xr:uid="{00000000-0005-0000-0000-000076A30000}"/>
    <cellStyle name="Normal 78 2 3 2 3 4" xfId="33873" xr:uid="{00000000-0005-0000-0000-000077A30000}"/>
    <cellStyle name="Normal 78 2 3 2 3 5" xfId="18640" xr:uid="{00000000-0005-0000-0000-000078A30000}"/>
    <cellStyle name="Normal 78 2 3 2 4" xfId="5191" xr:uid="{00000000-0005-0000-0000-000079A30000}"/>
    <cellStyle name="Normal 78 2 3 2 4 2" xfId="15243" xr:uid="{00000000-0005-0000-0000-00007AA30000}"/>
    <cellStyle name="Normal 78 2 3 2 4 2 2" xfId="45574" xr:uid="{00000000-0005-0000-0000-00007BA30000}"/>
    <cellStyle name="Normal 78 2 3 2 4 2 3" xfId="30341" xr:uid="{00000000-0005-0000-0000-00007CA30000}"/>
    <cellStyle name="Normal 78 2 3 2 4 3" xfId="10223" xr:uid="{00000000-0005-0000-0000-00007DA30000}"/>
    <cellStyle name="Normal 78 2 3 2 4 3 2" xfId="40557" xr:uid="{00000000-0005-0000-0000-00007EA30000}"/>
    <cellStyle name="Normal 78 2 3 2 4 3 3" xfId="25324" xr:uid="{00000000-0005-0000-0000-00007FA30000}"/>
    <cellStyle name="Normal 78 2 3 2 4 4" xfId="35544" xr:uid="{00000000-0005-0000-0000-000080A30000}"/>
    <cellStyle name="Normal 78 2 3 2 4 5" xfId="20311" xr:uid="{00000000-0005-0000-0000-000081A30000}"/>
    <cellStyle name="Normal 78 2 3 2 5" xfId="11901" xr:uid="{00000000-0005-0000-0000-000082A30000}"/>
    <cellStyle name="Normal 78 2 3 2 5 2" xfId="42232" xr:uid="{00000000-0005-0000-0000-000083A30000}"/>
    <cellStyle name="Normal 78 2 3 2 5 3" xfId="26999" xr:uid="{00000000-0005-0000-0000-000084A30000}"/>
    <cellStyle name="Normal 78 2 3 2 6" xfId="6880" xr:uid="{00000000-0005-0000-0000-000085A30000}"/>
    <cellStyle name="Normal 78 2 3 2 6 2" xfId="37215" xr:uid="{00000000-0005-0000-0000-000086A30000}"/>
    <cellStyle name="Normal 78 2 3 2 6 3" xfId="21982" xr:uid="{00000000-0005-0000-0000-000087A30000}"/>
    <cellStyle name="Normal 78 2 3 2 7" xfId="32203" xr:uid="{00000000-0005-0000-0000-000088A30000}"/>
    <cellStyle name="Normal 78 2 3 2 8" xfId="16969" xr:uid="{00000000-0005-0000-0000-000089A30000}"/>
    <cellStyle name="Normal 78 2 3 3" xfId="2227" xr:uid="{00000000-0005-0000-0000-00008AA30000}"/>
    <cellStyle name="Normal 78 2 3 3 2" xfId="3917" xr:uid="{00000000-0005-0000-0000-00008BA30000}"/>
    <cellStyle name="Normal 78 2 3 3 2 2" xfId="13990" xr:uid="{00000000-0005-0000-0000-00008CA30000}"/>
    <cellStyle name="Normal 78 2 3 3 2 2 2" xfId="44321" xr:uid="{00000000-0005-0000-0000-00008DA30000}"/>
    <cellStyle name="Normal 78 2 3 3 2 2 3" xfId="29088" xr:uid="{00000000-0005-0000-0000-00008EA30000}"/>
    <cellStyle name="Normal 78 2 3 3 2 3" xfId="8970" xr:uid="{00000000-0005-0000-0000-00008FA30000}"/>
    <cellStyle name="Normal 78 2 3 3 2 3 2" xfId="39304" xr:uid="{00000000-0005-0000-0000-000090A30000}"/>
    <cellStyle name="Normal 78 2 3 3 2 3 3" xfId="24071" xr:uid="{00000000-0005-0000-0000-000091A30000}"/>
    <cellStyle name="Normal 78 2 3 3 2 4" xfId="34291" xr:uid="{00000000-0005-0000-0000-000092A30000}"/>
    <cellStyle name="Normal 78 2 3 3 2 5" xfId="19058" xr:uid="{00000000-0005-0000-0000-000093A30000}"/>
    <cellStyle name="Normal 78 2 3 3 3" xfId="5609" xr:uid="{00000000-0005-0000-0000-000094A30000}"/>
    <cellStyle name="Normal 78 2 3 3 3 2" xfId="15661" xr:uid="{00000000-0005-0000-0000-000095A30000}"/>
    <cellStyle name="Normal 78 2 3 3 3 2 2" xfId="45992" xr:uid="{00000000-0005-0000-0000-000096A30000}"/>
    <cellStyle name="Normal 78 2 3 3 3 2 3" xfId="30759" xr:uid="{00000000-0005-0000-0000-000097A30000}"/>
    <cellStyle name="Normal 78 2 3 3 3 3" xfId="10641" xr:uid="{00000000-0005-0000-0000-000098A30000}"/>
    <cellStyle name="Normal 78 2 3 3 3 3 2" xfId="40975" xr:uid="{00000000-0005-0000-0000-000099A30000}"/>
    <cellStyle name="Normal 78 2 3 3 3 3 3" xfId="25742" xr:uid="{00000000-0005-0000-0000-00009AA30000}"/>
    <cellStyle name="Normal 78 2 3 3 3 4" xfId="35962" xr:uid="{00000000-0005-0000-0000-00009BA30000}"/>
    <cellStyle name="Normal 78 2 3 3 3 5" xfId="20729" xr:uid="{00000000-0005-0000-0000-00009CA30000}"/>
    <cellStyle name="Normal 78 2 3 3 4" xfId="12319" xr:uid="{00000000-0005-0000-0000-00009DA30000}"/>
    <cellStyle name="Normal 78 2 3 3 4 2" xfId="42650" xr:uid="{00000000-0005-0000-0000-00009EA30000}"/>
    <cellStyle name="Normal 78 2 3 3 4 3" xfId="27417" xr:uid="{00000000-0005-0000-0000-00009FA30000}"/>
    <cellStyle name="Normal 78 2 3 3 5" xfId="7298" xr:uid="{00000000-0005-0000-0000-0000A0A30000}"/>
    <cellStyle name="Normal 78 2 3 3 5 2" xfId="37633" xr:uid="{00000000-0005-0000-0000-0000A1A30000}"/>
    <cellStyle name="Normal 78 2 3 3 5 3" xfId="22400" xr:uid="{00000000-0005-0000-0000-0000A2A30000}"/>
    <cellStyle name="Normal 78 2 3 3 6" xfId="32621" xr:uid="{00000000-0005-0000-0000-0000A3A30000}"/>
    <cellStyle name="Normal 78 2 3 3 7" xfId="17387" xr:uid="{00000000-0005-0000-0000-0000A4A30000}"/>
    <cellStyle name="Normal 78 2 3 4" xfId="3080" xr:uid="{00000000-0005-0000-0000-0000A5A30000}"/>
    <cellStyle name="Normal 78 2 3 4 2" xfId="13154" xr:uid="{00000000-0005-0000-0000-0000A6A30000}"/>
    <cellStyle name="Normal 78 2 3 4 2 2" xfId="43485" xr:uid="{00000000-0005-0000-0000-0000A7A30000}"/>
    <cellStyle name="Normal 78 2 3 4 2 3" xfId="28252" xr:uid="{00000000-0005-0000-0000-0000A8A30000}"/>
    <cellStyle name="Normal 78 2 3 4 3" xfId="8134" xr:uid="{00000000-0005-0000-0000-0000A9A30000}"/>
    <cellStyle name="Normal 78 2 3 4 3 2" xfId="38468" xr:uid="{00000000-0005-0000-0000-0000AAA30000}"/>
    <cellStyle name="Normal 78 2 3 4 3 3" xfId="23235" xr:uid="{00000000-0005-0000-0000-0000ABA30000}"/>
    <cellStyle name="Normal 78 2 3 4 4" xfId="33455" xr:uid="{00000000-0005-0000-0000-0000ACA30000}"/>
    <cellStyle name="Normal 78 2 3 4 5" xfId="18222" xr:uid="{00000000-0005-0000-0000-0000ADA30000}"/>
    <cellStyle name="Normal 78 2 3 5" xfId="4773" xr:uid="{00000000-0005-0000-0000-0000AEA30000}"/>
    <cellStyle name="Normal 78 2 3 5 2" xfId="14825" xr:uid="{00000000-0005-0000-0000-0000AFA30000}"/>
    <cellStyle name="Normal 78 2 3 5 2 2" xfId="45156" xr:uid="{00000000-0005-0000-0000-0000B0A30000}"/>
    <cellStyle name="Normal 78 2 3 5 2 3" xfId="29923" xr:uid="{00000000-0005-0000-0000-0000B1A30000}"/>
    <cellStyle name="Normal 78 2 3 5 3" xfId="9805" xr:uid="{00000000-0005-0000-0000-0000B2A30000}"/>
    <cellStyle name="Normal 78 2 3 5 3 2" xfId="40139" xr:uid="{00000000-0005-0000-0000-0000B3A30000}"/>
    <cellStyle name="Normal 78 2 3 5 3 3" xfId="24906" xr:uid="{00000000-0005-0000-0000-0000B4A30000}"/>
    <cellStyle name="Normal 78 2 3 5 4" xfId="35126" xr:uid="{00000000-0005-0000-0000-0000B5A30000}"/>
    <cellStyle name="Normal 78 2 3 5 5" xfId="19893" xr:uid="{00000000-0005-0000-0000-0000B6A30000}"/>
    <cellStyle name="Normal 78 2 3 6" xfId="11483" xr:uid="{00000000-0005-0000-0000-0000B7A30000}"/>
    <cellStyle name="Normal 78 2 3 6 2" xfId="41814" xr:uid="{00000000-0005-0000-0000-0000B8A30000}"/>
    <cellStyle name="Normal 78 2 3 6 3" xfId="26581" xr:uid="{00000000-0005-0000-0000-0000B9A30000}"/>
    <cellStyle name="Normal 78 2 3 7" xfId="6462" xr:uid="{00000000-0005-0000-0000-0000BAA30000}"/>
    <cellStyle name="Normal 78 2 3 7 2" xfId="36797" xr:uid="{00000000-0005-0000-0000-0000BBA30000}"/>
    <cellStyle name="Normal 78 2 3 7 3" xfId="21564" xr:uid="{00000000-0005-0000-0000-0000BCA30000}"/>
    <cellStyle name="Normal 78 2 3 8" xfId="31785" xr:uid="{00000000-0005-0000-0000-0000BDA30000}"/>
    <cellStyle name="Normal 78 2 3 9" xfId="16551" xr:uid="{00000000-0005-0000-0000-0000BEA30000}"/>
    <cellStyle name="Normal 78 2 4" xfId="1598" xr:uid="{00000000-0005-0000-0000-0000BFA30000}"/>
    <cellStyle name="Normal 78 2 4 2" xfId="2437" xr:uid="{00000000-0005-0000-0000-0000C0A30000}"/>
    <cellStyle name="Normal 78 2 4 2 2" xfId="4127" xr:uid="{00000000-0005-0000-0000-0000C1A30000}"/>
    <cellStyle name="Normal 78 2 4 2 2 2" xfId="14200" xr:uid="{00000000-0005-0000-0000-0000C2A30000}"/>
    <cellStyle name="Normal 78 2 4 2 2 2 2" xfId="44531" xr:uid="{00000000-0005-0000-0000-0000C3A30000}"/>
    <cellStyle name="Normal 78 2 4 2 2 2 3" xfId="29298" xr:uid="{00000000-0005-0000-0000-0000C4A30000}"/>
    <cellStyle name="Normal 78 2 4 2 2 3" xfId="9180" xr:uid="{00000000-0005-0000-0000-0000C5A30000}"/>
    <cellStyle name="Normal 78 2 4 2 2 3 2" xfId="39514" xr:uid="{00000000-0005-0000-0000-0000C6A30000}"/>
    <cellStyle name="Normal 78 2 4 2 2 3 3" xfId="24281" xr:uid="{00000000-0005-0000-0000-0000C7A30000}"/>
    <cellStyle name="Normal 78 2 4 2 2 4" xfId="34501" xr:uid="{00000000-0005-0000-0000-0000C8A30000}"/>
    <cellStyle name="Normal 78 2 4 2 2 5" xfId="19268" xr:uid="{00000000-0005-0000-0000-0000C9A30000}"/>
    <cellStyle name="Normal 78 2 4 2 3" xfId="5819" xr:uid="{00000000-0005-0000-0000-0000CAA30000}"/>
    <cellStyle name="Normal 78 2 4 2 3 2" xfId="15871" xr:uid="{00000000-0005-0000-0000-0000CBA30000}"/>
    <cellStyle name="Normal 78 2 4 2 3 2 2" xfId="46202" xr:uid="{00000000-0005-0000-0000-0000CCA30000}"/>
    <cellStyle name="Normal 78 2 4 2 3 2 3" xfId="30969" xr:uid="{00000000-0005-0000-0000-0000CDA30000}"/>
    <cellStyle name="Normal 78 2 4 2 3 3" xfId="10851" xr:uid="{00000000-0005-0000-0000-0000CEA30000}"/>
    <cellStyle name="Normal 78 2 4 2 3 3 2" xfId="41185" xr:uid="{00000000-0005-0000-0000-0000CFA30000}"/>
    <cellStyle name="Normal 78 2 4 2 3 3 3" xfId="25952" xr:uid="{00000000-0005-0000-0000-0000D0A30000}"/>
    <cellStyle name="Normal 78 2 4 2 3 4" xfId="36172" xr:uid="{00000000-0005-0000-0000-0000D1A30000}"/>
    <cellStyle name="Normal 78 2 4 2 3 5" xfId="20939" xr:uid="{00000000-0005-0000-0000-0000D2A30000}"/>
    <cellStyle name="Normal 78 2 4 2 4" xfId="12529" xr:uid="{00000000-0005-0000-0000-0000D3A30000}"/>
    <cellStyle name="Normal 78 2 4 2 4 2" xfId="42860" xr:uid="{00000000-0005-0000-0000-0000D4A30000}"/>
    <cellStyle name="Normal 78 2 4 2 4 3" xfId="27627" xr:uid="{00000000-0005-0000-0000-0000D5A30000}"/>
    <cellStyle name="Normal 78 2 4 2 5" xfId="7508" xr:uid="{00000000-0005-0000-0000-0000D6A30000}"/>
    <cellStyle name="Normal 78 2 4 2 5 2" xfId="37843" xr:uid="{00000000-0005-0000-0000-0000D7A30000}"/>
    <cellStyle name="Normal 78 2 4 2 5 3" xfId="22610" xr:uid="{00000000-0005-0000-0000-0000D8A30000}"/>
    <cellStyle name="Normal 78 2 4 2 6" xfId="32831" xr:uid="{00000000-0005-0000-0000-0000D9A30000}"/>
    <cellStyle name="Normal 78 2 4 2 7" xfId="17597" xr:uid="{00000000-0005-0000-0000-0000DAA30000}"/>
    <cellStyle name="Normal 78 2 4 3" xfId="3290" xr:uid="{00000000-0005-0000-0000-0000DBA30000}"/>
    <cellStyle name="Normal 78 2 4 3 2" xfId="13364" xr:uid="{00000000-0005-0000-0000-0000DCA30000}"/>
    <cellStyle name="Normal 78 2 4 3 2 2" xfId="43695" xr:uid="{00000000-0005-0000-0000-0000DDA30000}"/>
    <cellStyle name="Normal 78 2 4 3 2 3" xfId="28462" xr:uid="{00000000-0005-0000-0000-0000DEA30000}"/>
    <cellStyle name="Normal 78 2 4 3 3" xfId="8344" xr:uid="{00000000-0005-0000-0000-0000DFA30000}"/>
    <cellStyle name="Normal 78 2 4 3 3 2" xfId="38678" xr:uid="{00000000-0005-0000-0000-0000E0A30000}"/>
    <cellStyle name="Normal 78 2 4 3 3 3" xfId="23445" xr:uid="{00000000-0005-0000-0000-0000E1A30000}"/>
    <cellStyle name="Normal 78 2 4 3 4" xfId="33665" xr:uid="{00000000-0005-0000-0000-0000E2A30000}"/>
    <cellStyle name="Normal 78 2 4 3 5" xfId="18432" xr:uid="{00000000-0005-0000-0000-0000E3A30000}"/>
    <cellStyle name="Normal 78 2 4 4" xfId="4983" xr:uid="{00000000-0005-0000-0000-0000E4A30000}"/>
    <cellStyle name="Normal 78 2 4 4 2" xfId="15035" xr:uid="{00000000-0005-0000-0000-0000E5A30000}"/>
    <cellStyle name="Normal 78 2 4 4 2 2" xfId="45366" xr:uid="{00000000-0005-0000-0000-0000E6A30000}"/>
    <cellStyle name="Normal 78 2 4 4 2 3" xfId="30133" xr:uid="{00000000-0005-0000-0000-0000E7A30000}"/>
    <cellStyle name="Normal 78 2 4 4 3" xfId="10015" xr:uid="{00000000-0005-0000-0000-0000E8A30000}"/>
    <cellStyle name="Normal 78 2 4 4 3 2" xfId="40349" xr:uid="{00000000-0005-0000-0000-0000E9A30000}"/>
    <cellStyle name="Normal 78 2 4 4 3 3" xfId="25116" xr:uid="{00000000-0005-0000-0000-0000EAA30000}"/>
    <cellStyle name="Normal 78 2 4 4 4" xfId="35336" xr:uid="{00000000-0005-0000-0000-0000EBA30000}"/>
    <cellStyle name="Normal 78 2 4 4 5" xfId="20103" xr:uid="{00000000-0005-0000-0000-0000ECA30000}"/>
    <cellStyle name="Normal 78 2 4 5" xfId="11693" xr:uid="{00000000-0005-0000-0000-0000EDA30000}"/>
    <cellStyle name="Normal 78 2 4 5 2" xfId="42024" xr:uid="{00000000-0005-0000-0000-0000EEA30000}"/>
    <cellStyle name="Normal 78 2 4 5 3" xfId="26791" xr:uid="{00000000-0005-0000-0000-0000EFA30000}"/>
    <cellStyle name="Normal 78 2 4 6" xfId="6672" xr:uid="{00000000-0005-0000-0000-0000F0A30000}"/>
    <cellStyle name="Normal 78 2 4 6 2" xfId="37007" xr:uid="{00000000-0005-0000-0000-0000F1A30000}"/>
    <cellStyle name="Normal 78 2 4 6 3" xfId="21774" xr:uid="{00000000-0005-0000-0000-0000F2A30000}"/>
    <cellStyle name="Normal 78 2 4 7" xfId="31995" xr:uid="{00000000-0005-0000-0000-0000F3A30000}"/>
    <cellStyle name="Normal 78 2 4 8" xfId="16761" xr:uid="{00000000-0005-0000-0000-0000F4A30000}"/>
    <cellStyle name="Normal 78 2 5" xfId="2019" xr:uid="{00000000-0005-0000-0000-0000F5A30000}"/>
    <cellStyle name="Normal 78 2 5 2" xfId="3709" xr:uid="{00000000-0005-0000-0000-0000F6A30000}"/>
    <cellStyle name="Normal 78 2 5 2 2" xfId="13782" xr:uid="{00000000-0005-0000-0000-0000F7A30000}"/>
    <cellStyle name="Normal 78 2 5 2 2 2" xfId="44113" xr:uid="{00000000-0005-0000-0000-0000F8A30000}"/>
    <cellStyle name="Normal 78 2 5 2 2 3" xfId="28880" xr:uid="{00000000-0005-0000-0000-0000F9A30000}"/>
    <cellStyle name="Normal 78 2 5 2 3" xfId="8762" xr:uid="{00000000-0005-0000-0000-0000FAA30000}"/>
    <cellStyle name="Normal 78 2 5 2 3 2" xfId="39096" xr:uid="{00000000-0005-0000-0000-0000FBA30000}"/>
    <cellStyle name="Normal 78 2 5 2 3 3" xfId="23863" xr:uid="{00000000-0005-0000-0000-0000FCA30000}"/>
    <cellStyle name="Normal 78 2 5 2 4" xfId="34083" xr:uid="{00000000-0005-0000-0000-0000FDA30000}"/>
    <cellStyle name="Normal 78 2 5 2 5" xfId="18850" xr:uid="{00000000-0005-0000-0000-0000FEA30000}"/>
    <cellStyle name="Normal 78 2 5 3" xfId="5401" xr:uid="{00000000-0005-0000-0000-0000FFA30000}"/>
    <cellStyle name="Normal 78 2 5 3 2" xfId="15453" xr:uid="{00000000-0005-0000-0000-000000A40000}"/>
    <cellStyle name="Normal 78 2 5 3 2 2" xfId="45784" xr:uid="{00000000-0005-0000-0000-000001A40000}"/>
    <cellStyle name="Normal 78 2 5 3 2 3" xfId="30551" xr:uid="{00000000-0005-0000-0000-000002A40000}"/>
    <cellStyle name="Normal 78 2 5 3 3" xfId="10433" xr:uid="{00000000-0005-0000-0000-000003A40000}"/>
    <cellStyle name="Normal 78 2 5 3 3 2" xfId="40767" xr:uid="{00000000-0005-0000-0000-000004A40000}"/>
    <cellStyle name="Normal 78 2 5 3 3 3" xfId="25534" xr:uid="{00000000-0005-0000-0000-000005A40000}"/>
    <cellStyle name="Normal 78 2 5 3 4" xfId="35754" xr:uid="{00000000-0005-0000-0000-000006A40000}"/>
    <cellStyle name="Normal 78 2 5 3 5" xfId="20521" xr:uid="{00000000-0005-0000-0000-000007A40000}"/>
    <cellStyle name="Normal 78 2 5 4" xfId="12111" xr:uid="{00000000-0005-0000-0000-000008A40000}"/>
    <cellStyle name="Normal 78 2 5 4 2" xfId="42442" xr:uid="{00000000-0005-0000-0000-000009A40000}"/>
    <cellStyle name="Normal 78 2 5 4 3" xfId="27209" xr:uid="{00000000-0005-0000-0000-00000AA40000}"/>
    <cellStyle name="Normal 78 2 5 5" xfId="7090" xr:uid="{00000000-0005-0000-0000-00000BA40000}"/>
    <cellStyle name="Normal 78 2 5 5 2" xfId="37425" xr:uid="{00000000-0005-0000-0000-00000CA40000}"/>
    <cellStyle name="Normal 78 2 5 5 3" xfId="22192" xr:uid="{00000000-0005-0000-0000-00000DA40000}"/>
    <cellStyle name="Normal 78 2 5 6" xfId="32413" xr:uid="{00000000-0005-0000-0000-00000EA40000}"/>
    <cellStyle name="Normal 78 2 5 7" xfId="17179" xr:uid="{00000000-0005-0000-0000-00000FA40000}"/>
    <cellStyle name="Normal 78 2 6" xfId="2872" xr:uid="{00000000-0005-0000-0000-000010A40000}"/>
    <cellStyle name="Normal 78 2 6 2" xfId="12946" xr:uid="{00000000-0005-0000-0000-000011A40000}"/>
    <cellStyle name="Normal 78 2 6 2 2" xfId="43277" xr:uid="{00000000-0005-0000-0000-000012A40000}"/>
    <cellStyle name="Normal 78 2 6 2 3" xfId="28044" xr:uid="{00000000-0005-0000-0000-000013A40000}"/>
    <cellStyle name="Normal 78 2 6 3" xfId="7926" xr:uid="{00000000-0005-0000-0000-000014A40000}"/>
    <cellStyle name="Normal 78 2 6 3 2" xfId="38260" xr:uid="{00000000-0005-0000-0000-000015A40000}"/>
    <cellStyle name="Normal 78 2 6 3 3" xfId="23027" xr:uid="{00000000-0005-0000-0000-000016A40000}"/>
    <cellStyle name="Normal 78 2 6 4" xfId="33247" xr:uid="{00000000-0005-0000-0000-000017A40000}"/>
    <cellStyle name="Normal 78 2 6 5" xfId="18014" xr:uid="{00000000-0005-0000-0000-000018A40000}"/>
    <cellStyle name="Normal 78 2 7" xfId="4565" xr:uid="{00000000-0005-0000-0000-000019A40000}"/>
    <cellStyle name="Normal 78 2 7 2" xfId="14617" xr:uid="{00000000-0005-0000-0000-00001AA40000}"/>
    <cellStyle name="Normal 78 2 7 2 2" xfId="44948" xr:uid="{00000000-0005-0000-0000-00001BA40000}"/>
    <cellStyle name="Normal 78 2 7 2 3" xfId="29715" xr:uid="{00000000-0005-0000-0000-00001CA40000}"/>
    <cellStyle name="Normal 78 2 7 3" xfId="9597" xr:uid="{00000000-0005-0000-0000-00001DA40000}"/>
    <cellStyle name="Normal 78 2 7 3 2" xfId="39931" xr:uid="{00000000-0005-0000-0000-00001EA40000}"/>
    <cellStyle name="Normal 78 2 7 3 3" xfId="24698" xr:uid="{00000000-0005-0000-0000-00001FA40000}"/>
    <cellStyle name="Normal 78 2 7 4" xfId="34918" xr:uid="{00000000-0005-0000-0000-000020A40000}"/>
    <cellStyle name="Normal 78 2 7 5" xfId="19685" xr:uid="{00000000-0005-0000-0000-000021A40000}"/>
    <cellStyle name="Normal 78 2 8" xfId="11275" xr:uid="{00000000-0005-0000-0000-000022A40000}"/>
    <cellStyle name="Normal 78 2 8 2" xfId="41606" xr:uid="{00000000-0005-0000-0000-000023A40000}"/>
    <cellStyle name="Normal 78 2 8 3" xfId="26373" xr:uid="{00000000-0005-0000-0000-000024A40000}"/>
    <cellStyle name="Normal 78 2 9" xfId="6254" xr:uid="{00000000-0005-0000-0000-000025A40000}"/>
    <cellStyle name="Normal 78 2 9 2" xfId="36589" xr:uid="{00000000-0005-0000-0000-000026A40000}"/>
    <cellStyle name="Normal 78 2 9 3" xfId="21356" xr:uid="{00000000-0005-0000-0000-000027A40000}"/>
    <cellStyle name="Normal 78 3" xfId="1218" xr:uid="{00000000-0005-0000-0000-000028A40000}"/>
    <cellStyle name="Normal 78 3 10" xfId="16395" xr:uid="{00000000-0005-0000-0000-000029A40000}"/>
    <cellStyle name="Normal 78 3 2" xfId="1437" xr:uid="{00000000-0005-0000-0000-00002AA40000}"/>
    <cellStyle name="Normal 78 3 2 2" xfId="1858" xr:uid="{00000000-0005-0000-0000-00002BA40000}"/>
    <cellStyle name="Normal 78 3 2 2 2" xfId="2697" xr:uid="{00000000-0005-0000-0000-00002CA40000}"/>
    <cellStyle name="Normal 78 3 2 2 2 2" xfId="4387" xr:uid="{00000000-0005-0000-0000-00002DA40000}"/>
    <cellStyle name="Normal 78 3 2 2 2 2 2" xfId="14460" xr:uid="{00000000-0005-0000-0000-00002EA40000}"/>
    <cellStyle name="Normal 78 3 2 2 2 2 2 2" xfId="44791" xr:uid="{00000000-0005-0000-0000-00002FA40000}"/>
    <cellStyle name="Normal 78 3 2 2 2 2 2 3" xfId="29558" xr:uid="{00000000-0005-0000-0000-000030A40000}"/>
    <cellStyle name="Normal 78 3 2 2 2 2 3" xfId="9440" xr:uid="{00000000-0005-0000-0000-000031A40000}"/>
    <cellStyle name="Normal 78 3 2 2 2 2 3 2" xfId="39774" xr:uid="{00000000-0005-0000-0000-000032A40000}"/>
    <cellStyle name="Normal 78 3 2 2 2 2 3 3" xfId="24541" xr:uid="{00000000-0005-0000-0000-000033A40000}"/>
    <cellStyle name="Normal 78 3 2 2 2 2 4" xfId="34761" xr:uid="{00000000-0005-0000-0000-000034A40000}"/>
    <cellStyle name="Normal 78 3 2 2 2 2 5" xfId="19528" xr:uid="{00000000-0005-0000-0000-000035A40000}"/>
    <cellStyle name="Normal 78 3 2 2 2 3" xfId="6079" xr:uid="{00000000-0005-0000-0000-000036A40000}"/>
    <cellStyle name="Normal 78 3 2 2 2 3 2" xfId="16131" xr:uid="{00000000-0005-0000-0000-000037A40000}"/>
    <cellStyle name="Normal 78 3 2 2 2 3 2 2" xfId="46462" xr:uid="{00000000-0005-0000-0000-000038A40000}"/>
    <cellStyle name="Normal 78 3 2 2 2 3 2 3" xfId="31229" xr:uid="{00000000-0005-0000-0000-000039A40000}"/>
    <cellStyle name="Normal 78 3 2 2 2 3 3" xfId="11111" xr:uid="{00000000-0005-0000-0000-00003AA40000}"/>
    <cellStyle name="Normal 78 3 2 2 2 3 3 2" xfId="41445" xr:uid="{00000000-0005-0000-0000-00003BA40000}"/>
    <cellStyle name="Normal 78 3 2 2 2 3 3 3" xfId="26212" xr:uid="{00000000-0005-0000-0000-00003CA40000}"/>
    <cellStyle name="Normal 78 3 2 2 2 3 4" xfId="36432" xr:uid="{00000000-0005-0000-0000-00003DA40000}"/>
    <cellStyle name="Normal 78 3 2 2 2 3 5" xfId="21199" xr:uid="{00000000-0005-0000-0000-00003EA40000}"/>
    <cellStyle name="Normal 78 3 2 2 2 4" xfId="12789" xr:uid="{00000000-0005-0000-0000-00003FA40000}"/>
    <cellStyle name="Normal 78 3 2 2 2 4 2" xfId="43120" xr:uid="{00000000-0005-0000-0000-000040A40000}"/>
    <cellStyle name="Normal 78 3 2 2 2 4 3" xfId="27887" xr:uid="{00000000-0005-0000-0000-000041A40000}"/>
    <cellStyle name="Normal 78 3 2 2 2 5" xfId="7768" xr:uid="{00000000-0005-0000-0000-000042A40000}"/>
    <cellStyle name="Normal 78 3 2 2 2 5 2" xfId="38103" xr:uid="{00000000-0005-0000-0000-000043A40000}"/>
    <cellStyle name="Normal 78 3 2 2 2 5 3" xfId="22870" xr:uid="{00000000-0005-0000-0000-000044A40000}"/>
    <cellStyle name="Normal 78 3 2 2 2 6" xfId="33091" xr:uid="{00000000-0005-0000-0000-000045A40000}"/>
    <cellStyle name="Normal 78 3 2 2 2 7" xfId="17857" xr:uid="{00000000-0005-0000-0000-000046A40000}"/>
    <cellStyle name="Normal 78 3 2 2 3" xfId="3550" xr:uid="{00000000-0005-0000-0000-000047A40000}"/>
    <cellStyle name="Normal 78 3 2 2 3 2" xfId="13624" xr:uid="{00000000-0005-0000-0000-000048A40000}"/>
    <cellStyle name="Normal 78 3 2 2 3 2 2" xfId="43955" xr:uid="{00000000-0005-0000-0000-000049A40000}"/>
    <cellStyle name="Normal 78 3 2 2 3 2 3" xfId="28722" xr:uid="{00000000-0005-0000-0000-00004AA40000}"/>
    <cellStyle name="Normal 78 3 2 2 3 3" xfId="8604" xr:uid="{00000000-0005-0000-0000-00004BA40000}"/>
    <cellStyle name="Normal 78 3 2 2 3 3 2" xfId="38938" xr:uid="{00000000-0005-0000-0000-00004CA40000}"/>
    <cellStyle name="Normal 78 3 2 2 3 3 3" xfId="23705" xr:uid="{00000000-0005-0000-0000-00004DA40000}"/>
    <cellStyle name="Normal 78 3 2 2 3 4" xfId="33925" xr:uid="{00000000-0005-0000-0000-00004EA40000}"/>
    <cellStyle name="Normal 78 3 2 2 3 5" xfId="18692" xr:uid="{00000000-0005-0000-0000-00004FA40000}"/>
    <cellStyle name="Normal 78 3 2 2 4" xfId="5243" xr:uid="{00000000-0005-0000-0000-000050A40000}"/>
    <cellStyle name="Normal 78 3 2 2 4 2" xfId="15295" xr:uid="{00000000-0005-0000-0000-000051A40000}"/>
    <cellStyle name="Normal 78 3 2 2 4 2 2" xfId="45626" xr:uid="{00000000-0005-0000-0000-000052A40000}"/>
    <cellStyle name="Normal 78 3 2 2 4 2 3" xfId="30393" xr:uid="{00000000-0005-0000-0000-000053A40000}"/>
    <cellStyle name="Normal 78 3 2 2 4 3" xfId="10275" xr:uid="{00000000-0005-0000-0000-000054A40000}"/>
    <cellStyle name="Normal 78 3 2 2 4 3 2" xfId="40609" xr:uid="{00000000-0005-0000-0000-000055A40000}"/>
    <cellStyle name="Normal 78 3 2 2 4 3 3" xfId="25376" xr:uid="{00000000-0005-0000-0000-000056A40000}"/>
    <cellStyle name="Normal 78 3 2 2 4 4" xfId="35596" xr:uid="{00000000-0005-0000-0000-000057A40000}"/>
    <cellStyle name="Normal 78 3 2 2 4 5" xfId="20363" xr:uid="{00000000-0005-0000-0000-000058A40000}"/>
    <cellStyle name="Normal 78 3 2 2 5" xfId="11953" xr:uid="{00000000-0005-0000-0000-000059A40000}"/>
    <cellStyle name="Normal 78 3 2 2 5 2" xfId="42284" xr:uid="{00000000-0005-0000-0000-00005AA40000}"/>
    <cellStyle name="Normal 78 3 2 2 5 3" xfId="27051" xr:uid="{00000000-0005-0000-0000-00005BA40000}"/>
    <cellStyle name="Normal 78 3 2 2 6" xfId="6932" xr:uid="{00000000-0005-0000-0000-00005CA40000}"/>
    <cellStyle name="Normal 78 3 2 2 6 2" xfId="37267" xr:uid="{00000000-0005-0000-0000-00005DA40000}"/>
    <cellStyle name="Normal 78 3 2 2 6 3" xfId="22034" xr:uid="{00000000-0005-0000-0000-00005EA40000}"/>
    <cellStyle name="Normal 78 3 2 2 7" xfId="32255" xr:uid="{00000000-0005-0000-0000-00005FA40000}"/>
    <cellStyle name="Normal 78 3 2 2 8" xfId="17021" xr:uid="{00000000-0005-0000-0000-000060A40000}"/>
    <cellStyle name="Normal 78 3 2 3" xfId="2279" xr:uid="{00000000-0005-0000-0000-000061A40000}"/>
    <cellStyle name="Normal 78 3 2 3 2" xfId="3969" xr:uid="{00000000-0005-0000-0000-000062A40000}"/>
    <cellStyle name="Normal 78 3 2 3 2 2" xfId="14042" xr:uid="{00000000-0005-0000-0000-000063A40000}"/>
    <cellStyle name="Normal 78 3 2 3 2 2 2" xfId="44373" xr:uid="{00000000-0005-0000-0000-000064A40000}"/>
    <cellStyle name="Normal 78 3 2 3 2 2 3" xfId="29140" xr:uid="{00000000-0005-0000-0000-000065A40000}"/>
    <cellStyle name="Normal 78 3 2 3 2 3" xfId="9022" xr:uid="{00000000-0005-0000-0000-000066A40000}"/>
    <cellStyle name="Normal 78 3 2 3 2 3 2" xfId="39356" xr:uid="{00000000-0005-0000-0000-000067A40000}"/>
    <cellStyle name="Normal 78 3 2 3 2 3 3" xfId="24123" xr:uid="{00000000-0005-0000-0000-000068A40000}"/>
    <cellStyle name="Normal 78 3 2 3 2 4" xfId="34343" xr:uid="{00000000-0005-0000-0000-000069A40000}"/>
    <cellStyle name="Normal 78 3 2 3 2 5" xfId="19110" xr:uid="{00000000-0005-0000-0000-00006AA40000}"/>
    <cellStyle name="Normal 78 3 2 3 3" xfId="5661" xr:uid="{00000000-0005-0000-0000-00006BA40000}"/>
    <cellStyle name="Normal 78 3 2 3 3 2" xfId="15713" xr:uid="{00000000-0005-0000-0000-00006CA40000}"/>
    <cellStyle name="Normal 78 3 2 3 3 2 2" xfId="46044" xr:uid="{00000000-0005-0000-0000-00006DA40000}"/>
    <cellStyle name="Normal 78 3 2 3 3 2 3" xfId="30811" xr:uid="{00000000-0005-0000-0000-00006EA40000}"/>
    <cellStyle name="Normal 78 3 2 3 3 3" xfId="10693" xr:uid="{00000000-0005-0000-0000-00006FA40000}"/>
    <cellStyle name="Normal 78 3 2 3 3 3 2" xfId="41027" xr:uid="{00000000-0005-0000-0000-000070A40000}"/>
    <cellStyle name="Normal 78 3 2 3 3 3 3" xfId="25794" xr:uid="{00000000-0005-0000-0000-000071A40000}"/>
    <cellStyle name="Normal 78 3 2 3 3 4" xfId="36014" xr:uid="{00000000-0005-0000-0000-000072A40000}"/>
    <cellStyle name="Normal 78 3 2 3 3 5" xfId="20781" xr:uid="{00000000-0005-0000-0000-000073A40000}"/>
    <cellStyle name="Normal 78 3 2 3 4" xfId="12371" xr:uid="{00000000-0005-0000-0000-000074A40000}"/>
    <cellStyle name="Normal 78 3 2 3 4 2" xfId="42702" xr:uid="{00000000-0005-0000-0000-000075A40000}"/>
    <cellStyle name="Normal 78 3 2 3 4 3" xfId="27469" xr:uid="{00000000-0005-0000-0000-000076A40000}"/>
    <cellStyle name="Normal 78 3 2 3 5" xfId="7350" xr:uid="{00000000-0005-0000-0000-000077A40000}"/>
    <cellStyle name="Normal 78 3 2 3 5 2" xfId="37685" xr:uid="{00000000-0005-0000-0000-000078A40000}"/>
    <cellStyle name="Normal 78 3 2 3 5 3" xfId="22452" xr:uid="{00000000-0005-0000-0000-000079A40000}"/>
    <cellStyle name="Normal 78 3 2 3 6" xfId="32673" xr:uid="{00000000-0005-0000-0000-00007AA40000}"/>
    <cellStyle name="Normal 78 3 2 3 7" xfId="17439" xr:uid="{00000000-0005-0000-0000-00007BA40000}"/>
    <cellStyle name="Normal 78 3 2 4" xfId="3132" xr:uid="{00000000-0005-0000-0000-00007CA40000}"/>
    <cellStyle name="Normal 78 3 2 4 2" xfId="13206" xr:uid="{00000000-0005-0000-0000-00007DA40000}"/>
    <cellStyle name="Normal 78 3 2 4 2 2" xfId="43537" xr:uid="{00000000-0005-0000-0000-00007EA40000}"/>
    <cellStyle name="Normal 78 3 2 4 2 3" xfId="28304" xr:uid="{00000000-0005-0000-0000-00007FA40000}"/>
    <cellStyle name="Normal 78 3 2 4 3" xfId="8186" xr:uid="{00000000-0005-0000-0000-000080A40000}"/>
    <cellStyle name="Normal 78 3 2 4 3 2" xfId="38520" xr:uid="{00000000-0005-0000-0000-000081A40000}"/>
    <cellStyle name="Normal 78 3 2 4 3 3" xfId="23287" xr:uid="{00000000-0005-0000-0000-000082A40000}"/>
    <cellStyle name="Normal 78 3 2 4 4" xfId="33507" xr:uid="{00000000-0005-0000-0000-000083A40000}"/>
    <cellStyle name="Normal 78 3 2 4 5" xfId="18274" xr:uid="{00000000-0005-0000-0000-000084A40000}"/>
    <cellStyle name="Normal 78 3 2 5" xfId="4825" xr:uid="{00000000-0005-0000-0000-000085A40000}"/>
    <cellStyle name="Normal 78 3 2 5 2" xfId="14877" xr:uid="{00000000-0005-0000-0000-000086A40000}"/>
    <cellStyle name="Normal 78 3 2 5 2 2" xfId="45208" xr:uid="{00000000-0005-0000-0000-000087A40000}"/>
    <cellStyle name="Normal 78 3 2 5 2 3" xfId="29975" xr:uid="{00000000-0005-0000-0000-000088A40000}"/>
    <cellStyle name="Normal 78 3 2 5 3" xfId="9857" xr:uid="{00000000-0005-0000-0000-000089A40000}"/>
    <cellStyle name="Normal 78 3 2 5 3 2" xfId="40191" xr:uid="{00000000-0005-0000-0000-00008AA40000}"/>
    <cellStyle name="Normal 78 3 2 5 3 3" xfId="24958" xr:uid="{00000000-0005-0000-0000-00008BA40000}"/>
    <cellStyle name="Normal 78 3 2 5 4" xfId="35178" xr:uid="{00000000-0005-0000-0000-00008CA40000}"/>
    <cellStyle name="Normal 78 3 2 5 5" xfId="19945" xr:uid="{00000000-0005-0000-0000-00008DA40000}"/>
    <cellStyle name="Normal 78 3 2 6" xfId="11535" xr:uid="{00000000-0005-0000-0000-00008EA40000}"/>
    <cellStyle name="Normal 78 3 2 6 2" xfId="41866" xr:uid="{00000000-0005-0000-0000-00008FA40000}"/>
    <cellStyle name="Normal 78 3 2 6 3" xfId="26633" xr:uid="{00000000-0005-0000-0000-000090A40000}"/>
    <cellStyle name="Normal 78 3 2 7" xfId="6514" xr:uid="{00000000-0005-0000-0000-000091A40000}"/>
    <cellStyle name="Normal 78 3 2 7 2" xfId="36849" xr:uid="{00000000-0005-0000-0000-000092A40000}"/>
    <cellStyle name="Normal 78 3 2 7 3" xfId="21616" xr:uid="{00000000-0005-0000-0000-000093A40000}"/>
    <cellStyle name="Normal 78 3 2 8" xfId="31837" xr:uid="{00000000-0005-0000-0000-000094A40000}"/>
    <cellStyle name="Normal 78 3 2 9" xfId="16603" xr:uid="{00000000-0005-0000-0000-000095A40000}"/>
    <cellStyle name="Normal 78 3 3" xfId="1650" xr:uid="{00000000-0005-0000-0000-000096A40000}"/>
    <cellStyle name="Normal 78 3 3 2" xfId="2489" xr:uid="{00000000-0005-0000-0000-000097A40000}"/>
    <cellStyle name="Normal 78 3 3 2 2" xfId="4179" xr:uid="{00000000-0005-0000-0000-000098A40000}"/>
    <cellStyle name="Normal 78 3 3 2 2 2" xfId="14252" xr:uid="{00000000-0005-0000-0000-000099A40000}"/>
    <cellStyle name="Normal 78 3 3 2 2 2 2" xfId="44583" xr:uid="{00000000-0005-0000-0000-00009AA40000}"/>
    <cellStyle name="Normal 78 3 3 2 2 2 3" xfId="29350" xr:uid="{00000000-0005-0000-0000-00009BA40000}"/>
    <cellStyle name="Normal 78 3 3 2 2 3" xfId="9232" xr:uid="{00000000-0005-0000-0000-00009CA40000}"/>
    <cellStyle name="Normal 78 3 3 2 2 3 2" xfId="39566" xr:uid="{00000000-0005-0000-0000-00009DA40000}"/>
    <cellStyle name="Normal 78 3 3 2 2 3 3" xfId="24333" xr:uid="{00000000-0005-0000-0000-00009EA40000}"/>
    <cellStyle name="Normal 78 3 3 2 2 4" xfId="34553" xr:uid="{00000000-0005-0000-0000-00009FA40000}"/>
    <cellStyle name="Normal 78 3 3 2 2 5" xfId="19320" xr:uid="{00000000-0005-0000-0000-0000A0A40000}"/>
    <cellStyle name="Normal 78 3 3 2 3" xfId="5871" xr:uid="{00000000-0005-0000-0000-0000A1A40000}"/>
    <cellStyle name="Normal 78 3 3 2 3 2" xfId="15923" xr:uid="{00000000-0005-0000-0000-0000A2A40000}"/>
    <cellStyle name="Normal 78 3 3 2 3 2 2" xfId="46254" xr:uid="{00000000-0005-0000-0000-0000A3A40000}"/>
    <cellStyle name="Normal 78 3 3 2 3 2 3" xfId="31021" xr:uid="{00000000-0005-0000-0000-0000A4A40000}"/>
    <cellStyle name="Normal 78 3 3 2 3 3" xfId="10903" xr:uid="{00000000-0005-0000-0000-0000A5A40000}"/>
    <cellStyle name="Normal 78 3 3 2 3 3 2" xfId="41237" xr:uid="{00000000-0005-0000-0000-0000A6A40000}"/>
    <cellStyle name="Normal 78 3 3 2 3 3 3" xfId="26004" xr:uid="{00000000-0005-0000-0000-0000A7A40000}"/>
    <cellStyle name="Normal 78 3 3 2 3 4" xfId="36224" xr:uid="{00000000-0005-0000-0000-0000A8A40000}"/>
    <cellStyle name="Normal 78 3 3 2 3 5" xfId="20991" xr:uid="{00000000-0005-0000-0000-0000A9A40000}"/>
    <cellStyle name="Normal 78 3 3 2 4" xfId="12581" xr:uid="{00000000-0005-0000-0000-0000AAA40000}"/>
    <cellStyle name="Normal 78 3 3 2 4 2" xfId="42912" xr:uid="{00000000-0005-0000-0000-0000ABA40000}"/>
    <cellStyle name="Normal 78 3 3 2 4 3" xfId="27679" xr:uid="{00000000-0005-0000-0000-0000ACA40000}"/>
    <cellStyle name="Normal 78 3 3 2 5" xfId="7560" xr:uid="{00000000-0005-0000-0000-0000ADA40000}"/>
    <cellStyle name="Normal 78 3 3 2 5 2" xfId="37895" xr:uid="{00000000-0005-0000-0000-0000AEA40000}"/>
    <cellStyle name="Normal 78 3 3 2 5 3" xfId="22662" xr:uid="{00000000-0005-0000-0000-0000AFA40000}"/>
    <cellStyle name="Normal 78 3 3 2 6" xfId="32883" xr:uid="{00000000-0005-0000-0000-0000B0A40000}"/>
    <cellStyle name="Normal 78 3 3 2 7" xfId="17649" xr:uid="{00000000-0005-0000-0000-0000B1A40000}"/>
    <cellStyle name="Normal 78 3 3 3" xfId="3342" xr:uid="{00000000-0005-0000-0000-0000B2A40000}"/>
    <cellStyle name="Normal 78 3 3 3 2" xfId="13416" xr:uid="{00000000-0005-0000-0000-0000B3A40000}"/>
    <cellStyle name="Normal 78 3 3 3 2 2" xfId="43747" xr:uid="{00000000-0005-0000-0000-0000B4A40000}"/>
    <cellStyle name="Normal 78 3 3 3 2 3" xfId="28514" xr:uid="{00000000-0005-0000-0000-0000B5A40000}"/>
    <cellStyle name="Normal 78 3 3 3 3" xfId="8396" xr:uid="{00000000-0005-0000-0000-0000B6A40000}"/>
    <cellStyle name="Normal 78 3 3 3 3 2" xfId="38730" xr:uid="{00000000-0005-0000-0000-0000B7A40000}"/>
    <cellStyle name="Normal 78 3 3 3 3 3" xfId="23497" xr:uid="{00000000-0005-0000-0000-0000B8A40000}"/>
    <cellStyle name="Normal 78 3 3 3 4" xfId="33717" xr:uid="{00000000-0005-0000-0000-0000B9A40000}"/>
    <cellStyle name="Normal 78 3 3 3 5" xfId="18484" xr:uid="{00000000-0005-0000-0000-0000BAA40000}"/>
    <cellStyle name="Normal 78 3 3 4" xfId="5035" xr:uid="{00000000-0005-0000-0000-0000BBA40000}"/>
    <cellStyle name="Normal 78 3 3 4 2" xfId="15087" xr:uid="{00000000-0005-0000-0000-0000BCA40000}"/>
    <cellStyle name="Normal 78 3 3 4 2 2" xfId="45418" xr:uid="{00000000-0005-0000-0000-0000BDA40000}"/>
    <cellStyle name="Normal 78 3 3 4 2 3" xfId="30185" xr:uid="{00000000-0005-0000-0000-0000BEA40000}"/>
    <cellStyle name="Normal 78 3 3 4 3" xfId="10067" xr:uid="{00000000-0005-0000-0000-0000BFA40000}"/>
    <cellStyle name="Normal 78 3 3 4 3 2" xfId="40401" xr:uid="{00000000-0005-0000-0000-0000C0A40000}"/>
    <cellStyle name="Normal 78 3 3 4 3 3" xfId="25168" xr:uid="{00000000-0005-0000-0000-0000C1A40000}"/>
    <cellStyle name="Normal 78 3 3 4 4" xfId="35388" xr:uid="{00000000-0005-0000-0000-0000C2A40000}"/>
    <cellStyle name="Normal 78 3 3 4 5" xfId="20155" xr:uid="{00000000-0005-0000-0000-0000C3A40000}"/>
    <cellStyle name="Normal 78 3 3 5" xfId="11745" xr:uid="{00000000-0005-0000-0000-0000C4A40000}"/>
    <cellStyle name="Normal 78 3 3 5 2" xfId="42076" xr:uid="{00000000-0005-0000-0000-0000C5A40000}"/>
    <cellStyle name="Normal 78 3 3 5 3" xfId="26843" xr:uid="{00000000-0005-0000-0000-0000C6A40000}"/>
    <cellStyle name="Normal 78 3 3 6" xfId="6724" xr:uid="{00000000-0005-0000-0000-0000C7A40000}"/>
    <cellStyle name="Normal 78 3 3 6 2" xfId="37059" xr:uid="{00000000-0005-0000-0000-0000C8A40000}"/>
    <cellStyle name="Normal 78 3 3 6 3" xfId="21826" xr:uid="{00000000-0005-0000-0000-0000C9A40000}"/>
    <cellStyle name="Normal 78 3 3 7" xfId="32047" xr:uid="{00000000-0005-0000-0000-0000CAA40000}"/>
    <cellStyle name="Normal 78 3 3 8" xfId="16813" xr:uid="{00000000-0005-0000-0000-0000CBA40000}"/>
    <cellStyle name="Normal 78 3 4" xfId="2071" xr:uid="{00000000-0005-0000-0000-0000CCA40000}"/>
    <cellStyle name="Normal 78 3 4 2" xfId="3761" xr:uid="{00000000-0005-0000-0000-0000CDA40000}"/>
    <cellStyle name="Normal 78 3 4 2 2" xfId="13834" xr:uid="{00000000-0005-0000-0000-0000CEA40000}"/>
    <cellStyle name="Normal 78 3 4 2 2 2" xfId="44165" xr:uid="{00000000-0005-0000-0000-0000CFA40000}"/>
    <cellStyle name="Normal 78 3 4 2 2 3" xfId="28932" xr:uid="{00000000-0005-0000-0000-0000D0A40000}"/>
    <cellStyle name="Normal 78 3 4 2 3" xfId="8814" xr:uid="{00000000-0005-0000-0000-0000D1A40000}"/>
    <cellStyle name="Normal 78 3 4 2 3 2" xfId="39148" xr:uid="{00000000-0005-0000-0000-0000D2A40000}"/>
    <cellStyle name="Normal 78 3 4 2 3 3" xfId="23915" xr:uid="{00000000-0005-0000-0000-0000D3A40000}"/>
    <cellStyle name="Normal 78 3 4 2 4" xfId="34135" xr:uid="{00000000-0005-0000-0000-0000D4A40000}"/>
    <cellStyle name="Normal 78 3 4 2 5" xfId="18902" xr:uid="{00000000-0005-0000-0000-0000D5A40000}"/>
    <cellStyle name="Normal 78 3 4 3" xfId="5453" xr:uid="{00000000-0005-0000-0000-0000D6A40000}"/>
    <cellStyle name="Normal 78 3 4 3 2" xfId="15505" xr:uid="{00000000-0005-0000-0000-0000D7A40000}"/>
    <cellStyle name="Normal 78 3 4 3 2 2" xfId="45836" xr:uid="{00000000-0005-0000-0000-0000D8A40000}"/>
    <cellStyle name="Normal 78 3 4 3 2 3" xfId="30603" xr:uid="{00000000-0005-0000-0000-0000D9A40000}"/>
    <cellStyle name="Normal 78 3 4 3 3" xfId="10485" xr:uid="{00000000-0005-0000-0000-0000DAA40000}"/>
    <cellStyle name="Normal 78 3 4 3 3 2" xfId="40819" xr:uid="{00000000-0005-0000-0000-0000DBA40000}"/>
    <cellStyle name="Normal 78 3 4 3 3 3" xfId="25586" xr:uid="{00000000-0005-0000-0000-0000DCA40000}"/>
    <cellStyle name="Normal 78 3 4 3 4" xfId="35806" xr:uid="{00000000-0005-0000-0000-0000DDA40000}"/>
    <cellStyle name="Normal 78 3 4 3 5" xfId="20573" xr:uid="{00000000-0005-0000-0000-0000DEA40000}"/>
    <cellStyle name="Normal 78 3 4 4" xfId="12163" xr:uid="{00000000-0005-0000-0000-0000DFA40000}"/>
    <cellStyle name="Normal 78 3 4 4 2" xfId="42494" xr:uid="{00000000-0005-0000-0000-0000E0A40000}"/>
    <cellStyle name="Normal 78 3 4 4 3" xfId="27261" xr:uid="{00000000-0005-0000-0000-0000E1A40000}"/>
    <cellStyle name="Normal 78 3 4 5" xfId="7142" xr:uid="{00000000-0005-0000-0000-0000E2A40000}"/>
    <cellStyle name="Normal 78 3 4 5 2" xfId="37477" xr:uid="{00000000-0005-0000-0000-0000E3A40000}"/>
    <cellStyle name="Normal 78 3 4 5 3" xfId="22244" xr:uid="{00000000-0005-0000-0000-0000E4A40000}"/>
    <cellStyle name="Normal 78 3 4 6" xfId="32465" xr:uid="{00000000-0005-0000-0000-0000E5A40000}"/>
    <cellStyle name="Normal 78 3 4 7" xfId="17231" xr:uid="{00000000-0005-0000-0000-0000E6A40000}"/>
    <cellStyle name="Normal 78 3 5" xfId="2924" xr:uid="{00000000-0005-0000-0000-0000E7A40000}"/>
    <cellStyle name="Normal 78 3 5 2" xfId="12998" xr:uid="{00000000-0005-0000-0000-0000E8A40000}"/>
    <cellStyle name="Normal 78 3 5 2 2" xfId="43329" xr:uid="{00000000-0005-0000-0000-0000E9A40000}"/>
    <cellStyle name="Normal 78 3 5 2 3" xfId="28096" xr:uid="{00000000-0005-0000-0000-0000EAA40000}"/>
    <cellStyle name="Normal 78 3 5 3" xfId="7978" xr:uid="{00000000-0005-0000-0000-0000EBA40000}"/>
    <cellStyle name="Normal 78 3 5 3 2" xfId="38312" xr:uid="{00000000-0005-0000-0000-0000ECA40000}"/>
    <cellStyle name="Normal 78 3 5 3 3" xfId="23079" xr:uid="{00000000-0005-0000-0000-0000EDA40000}"/>
    <cellStyle name="Normal 78 3 5 4" xfId="33299" xr:uid="{00000000-0005-0000-0000-0000EEA40000}"/>
    <cellStyle name="Normal 78 3 5 5" xfId="18066" xr:uid="{00000000-0005-0000-0000-0000EFA40000}"/>
    <cellStyle name="Normal 78 3 6" xfId="4617" xr:uid="{00000000-0005-0000-0000-0000F0A40000}"/>
    <cellStyle name="Normal 78 3 6 2" xfId="14669" xr:uid="{00000000-0005-0000-0000-0000F1A40000}"/>
    <cellStyle name="Normal 78 3 6 2 2" xfId="45000" xr:uid="{00000000-0005-0000-0000-0000F2A40000}"/>
    <cellStyle name="Normal 78 3 6 2 3" xfId="29767" xr:uid="{00000000-0005-0000-0000-0000F3A40000}"/>
    <cellStyle name="Normal 78 3 6 3" xfId="9649" xr:uid="{00000000-0005-0000-0000-0000F4A40000}"/>
    <cellStyle name="Normal 78 3 6 3 2" xfId="39983" xr:uid="{00000000-0005-0000-0000-0000F5A40000}"/>
    <cellStyle name="Normal 78 3 6 3 3" xfId="24750" xr:uid="{00000000-0005-0000-0000-0000F6A40000}"/>
    <cellStyle name="Normal 78 3 6 4" xfId="34970" xr:uid="{00000000-0005-0000-0000-0000F7A40000}"/>
    <cellStyle name="Normal 78 3 6 5" xfId="19737" xr:uid="{00000000-0005-0000-0000-0000F8A40000}"/>
    <cellStyle name="Normal 78 3 7" xfId="11327" xr:uid="{00000000-0005-0000-0000-0000F9A40000}"/>
    <cellStyle name="Normal 78 3 7 2" xfId="41658" xr:uid="{00000000-0005-0000-0000-0000FAA40000}"/>
    <cellStyle name="Normal 78 3 7 3" xfId="26425" xr:uid="{00000000-0005-0000-0000-0000FBA40000}"/>
    <cellStyle name="Normal 78 3 8" xfId="6306" xr:uid="{00000000-0005-0000-0000-0000FCA40000}"/>
    <cellStyle name="Normal 78 3 8 2" xfId="36641" xr:uid="{00000000-0005-0000-0000-0000FDA40000}"/>
    <cellStyle name="Normal 78 3 8 3" xfId="21408" xr:uid="{00000000-0005-0000-0000-0000FEA40000}"/>
    <cellStyle name="Normal 78 3 9" xfId="31631" xr:uid="{00000000-0005-0000-0000-0000FFA40000}"/>
    <cellStyle name="Normal 78 4" xfId="1331" xr:uid="{00000000-0005-0000-0000-000000A50000}"/>
    <cellStyle name="Normal 78 4 2" xfId="1754" xr:uid="{00000000-0005-0000-0000-000001A50000}"/>
    <cellStyle name="Normal 78 4 2 2" xfId="2593" xr:uid="{00000000-0005-0000-0000-000002A50000}"/>
    <cellStyle name="Normal 78 4 2 2 2" xfId="4283" xr:uid="{00000000-0005-0000-0000-000003A50000}"/>
    <cellStyle name="Normal 78 4 2 2 2 2" xfId="14356" xr:uid="{00000000-0005-0000-0000-000004A50000}"/>
    <cellStyle name="Normal 78 4 2 2 2 2 2" xfId="44687" xr:uid="{00000000-0005-0000-0000-000005A50000}"/>
    <cellStyle name="Normal 78 4 2 2 2 2 3" xfId="29454" xr:uid="{00000000-0005-0000-0000-000006A50000}"/>
    <cellStyle name="Normal 78 4 2 2 2 3" xfId="9336" xr:uid="{00000000-0005-0000-0000-000007A50000}"/>
    <cellStyle name="Normal 78 4 2 2 2 3 2" xfId="39670" xr:uid="{00000000-0005-0000-0000-000008A50000}"/>
    <cellStyle name="Normal 78 4 2 2 2 3 3" xfId="24437" xr:uid="{00000000-0005-0000-0000-000009A50000}"/>
    <cellStyle name="Normal 78 4 2 2 2 4" xfId="34657" xr:uid="{00000000-0005-0000-0000-00000AA50000}"/>
    <cellStyle name="Normal 78 4 2 2 2 5" xfId="19424" xr:uid="{00000000-0005-0000-0000-00000BA50000}"/>
    <cellStyle name="Normal 78 4 2 2 3" xfId="5975" xr:uid="{00000000-0005-0000-0000-00000CA50000}"/>
    <cellStyle name="Normal 78 4 2 2 3 2" xfId="16027" xr:uid="{00000000-0005-0000-0000-00000DA50000}"/>
    <cellStyle name="Normal 78 4 2 2 3 2 2" xfId="46358" xr:uid="{00000000-0005-0000-0000-00000EA50000}"/>
    <cellStyle name="Normal 78 4 2 2 3 2 3" xfId="31125" xr:uid="{00000000-0005-0000-0000-00000FA50000}"/>
    <cellStyle name="Normal 78 4 2 2 3 3" xfId="11007" xr:uid="{00000000-0005-0000-0000-000010A50000}"/>
    <cellStyle name="Normal 78 4 2 2 3 3 2" xfId="41341" xr:uid="{00000000-0005-0000-0000-000011A50000}"/>
    <cellStyle name="Normal 78 4 2 2 3 3 3" xfId="26108" xr:uid="{00000000-0005-0000-0000-000012A50000}"/>
    <cellStyle name="Normal 78 4 2 2 3 4" xfId="36328" xr:uid="{00000000-0005-0000-0000-000013A50000}"/>
    <cellStyle name="Normal 78 4 2 2 3 5" xfId="21095" xr:uid="{00000000-0005-0000-0000-000014A50000}"/>
    <cellStyle name="Normal 78 4 2 2 4" xfId="12685" xr:uid="{00000000-0005-0000-0000-000015A50000}"/>
    <cellStyle name="Normal 78 4 2 2 4 2" xfId="43016" xr:uid="{00000000-0005-0000-0000-000016A50000}"/>
    <cellStyle name="Normal 78 4 2 2 4 3" xfId="27783" xr:uid="{00000000-0005-0000-0000-000017A50000}"/>
    <cellStyle name="Normal 78 4 2 2 5" xfId="7664" xr:uid="{00000000-0005-0000-0000-000018A50000}"/>
    <cellStyle name="Normal 78 4 2 2 5 2" xfId="37999" xr:uid="{00000000-0005-0000-0000-000019A50000}"/>
    <cellStyle name="Normal 78 4 2 2 5 3" xfId="22766" xr:uid="{00000000-0005-0000-0000-00001AA50000}"/>
    <cellStyle name="Normal 78 4 2 2 6" xfId="32987" xr:uid="{00000000-0005-0000-0000-00001BA50000}"/>
    <cellStyle name="Normal 78 4 2 2 7" xfId="17753" xr:uid="{00000000-0005-0000-0000-00001CA50000}"/>
    <cellStyle name="Normal 78 4 2 3" xfId="3446" xr:uid="{00000000-0005-0000-0000-00001DA50000}"/>
    <cellStyle name="Normal 78 4 2 3 2" xfId="13520" xr:uid="{00000000-0005-0000-0000-00001EA50000}"/>
    <cellStyle name="Normal 78 4 2 3 2 2" xfId="43851" xr:uid="{00000000-0005-0000-0000-00001FA50000}"/>
    <cellStyle name="Normal 78 4 2 3 2 3" xfId="28618" xr:uid="{00000000-0005-0000-0000-000020A50000}"/>
    <cellStyle name="Normal 78 4 2 3 3" xfId="8500" xr:uid="{00000000-0005-0000-0000-000021A50000}"/>
    <cellStyle name="Normal 78 4 2 3 3 2" xfId="38834" xr:uid="{00000000-0005-0000-0000-000022A50000}"/>
    <cellStyle name="Normal 78 4 2 3 3 3" xfId="23601" xr:uid="{00000000-0005-0000-0000-000023A50000}"/>
    <cellStyle name="Normal 78 4 2 3 4" xfId="33821" xr:uid="{00000000-0005-0000-0000-000024A50000}"/>
    <cellStyle name="Normal 78 4 2 3 5" xfId="18588" xr:uid="{00000000-0005-0000-0000-000025A50000}"/>
    <cellStyle name="Normal 78 4 2 4" xfId="5139" xr:uid="{00000000-0005-0000-0000-000026A50000}"/>
    <cellStyle name="Normal 78 4 2 4 2" xfId="15191" xr:uid="{00000000-0005-0000-0000-000027A50000}"/>
    <cellStyle name="Normal 78 4 2 4 2 2" xfId="45522" xr:uid="{00000000-0005-0000-0000-000028A50000}"/>
    <cellStyle name="Normal 78 4 2 4 2 3" xfId="30289" xr:uid="{00000000-0005-0000-0000-000029A50000}"/>
    <cellStyle name="Normal 78 4 2 4 3" xfId="10171" xr:uid="{00000000-0005-0000-0000-00002AA50000}"/>
    <cellStyle name="Normal 78 4 2 4 3 2" xfId="40505" xr:uid="{00000000-0005-0000-0000-00002BA50000}"/>
    <cellStyle name="Normal 78 4 2 4 3 3" xfId="25272" xr:uid="{00000000-0005-0000-0000-00002CA50000}"/>
    <cellStyle name="Normal 78 4 2 4 4" xfId="35492" xr:uid="{00000000-0005-0000-0000-00002DA50000}"/>
    <cellStyle name="Normal 78 4 2 4 5" xfId="20259" xr:uid="{00000000-0005-0000-0000-00002EA50000}"/>
    <cellStyle name="Normal 78 4 2 5" xfId="11849" xr:uid="{00000000-0005-0000-0000-00002FA50000}"/>
    <cellStyle name="Normal 78 4 2 5 2" xfId="42180" xr:uid="{00000000-0005-0000-0000-000030A50000}"/>
    <cellStyle name="Normal 78 4 2 5 3" xfId="26947" xr:uid="{00000000-0005-0000-0000-000031A50000}"/>
    <cellStyle name="Normal 78 4 2 6" xfId="6828" xr:uid="{00000000-0005-0000-0000-000032A50000}"/>
    <cellStyle name="Normal 78 4 2 6 2" xfId="37163" xr:uid="{00000000-0005-0000-0000-000033A50000}"/>
    <cellStyle name="Normal 78 4 2 6 3" xfId="21930" xr:uid="{00000000-0005-0000-0000-000034A50000}"/>
    <cellStyle name="Normal 78 4 2 7" xfId="32151" xr:uid="{00000000-0005-0000-0000-000035A50000}"/>
    <cellStyle name="Normal 78 4 2 8" xfId="16917" xr:uid="{00000000-0005-0000-0000-000036A50000}"/>
    <cellStyle name="Normal 78 4 3" xfId="2175" xr:uid="{00000000-0005-0000-0000-000037A50000}"/>
    <cellStyle name="Normal 78 4 3 2" xfId="3865" xr:uid="{00000000-0005-0000-0000-000038A50000}"/>
    <cellStyle name="Normal 78 4 3 2 2" xfId="13938" xr:uid="{00000000-0005-0000-0000-000039A50000}"/>
    <cellStyle name="Normal 78 4 3 2 2 2" xfId="44269" xr:uid="{00000000-0005-0000-0000-00003AA50000}"/>
    <cellStyle name="Normal 78 4 3 2 2 3" xfId="29036" xr:uid="{00000000-0005-0000-0000-00003BA50000}"/>
    <cellStyle name="Normal 78 4 3 2 3" xfId="8918" xr:uid="{00000000-0005-0000-0000-00003CA50000}"/>
    <cellStyle name="Normal 78 4 3 2 3 2" xfId="39252" xr:uid="{00000000-0005-0000-0000-00003DA50000}"/>
    <cellStyle name="Normal 78 4 3 2 3 3" xfId="24019" xr:uid="{00000000-0005-0000-0000-00003EA50000}"/>
    <cellStyle name="Normal 78 4 3 2 4" xfId="34239" xr:uid="{00000000-0005-0000-0000-00003FA50000}"/>
    <cellStyle name="Normal 78 4 3 2 5" xfId="19006" xr:uid="{00000000-0005-0000-0000-000040A50000}"/>
    <cellStyle name="Normal 78 4 3 3" xfId="5557" xr:uid="{00000000-0005-0000-0000-000041A50000}"/>
    <cellStyle name="Normal 78 4 3 3 2" xfId="15609" xr:uid="{00000000-0005-0000-0000-000042A50000}"/>
    <cellStyle name="Normal 78 4 3 3 2 2" xfId="45940" xr:uid="{00000000-0005-0000-0000-000043A50000}"/>
    <cellStyle name="Normal 78 4 3 3 2 3" xfId="30707" xr:uid="{00000000-0005-0000-0000-000044A50000}"/>
    <cellStyle name="Normal 78 4 3 3 3" xfId="10589" xr:uid="{00000000-0005-0000-0000-000045A50000}"/>
    <cellStyle name="Normal 78 4 3 3 3 2" xfId="40923" xr:uid="{00000000-0005-0000-0000-000046A50000}"/>
    <cellStyle name="Normal 78 4 3 3 3 3" xfId="25690" xr:uid="{00000000-0005-0000-0000-000047A50000}"/>
    <cellStyle name="Normal 78 4 3 3 4" xfId="35910" xr:uid="{00000000-0005-0000-0000-000048A50000}"/>
    <cellStyle name="Normal 78 4 3 3 5" xfId="20677" xr:uid="{00000000-0005-0000-0000-000049A50000}"/>
    <cellStyle name="Normal 78 4 3 4" xfId="12267" xr:uid="{00000000-0005-0000-0000-00004AA50000}"/>
    <cellStyle name="Normal 78 4 3 4 2" xfId="42598" xr:uid="{00000000-0005-0000-0000-00004BA50000}"/>
    <cellStyle name="Normal 78 4 3 4 3" xfId="27365" xr:uid="{00000000-0005-0000-0000-00004CA50000}"/>
    <cellStyle name="Normal 78 4 3 5" xfId="7246" xr:uid="{00000000-0005-0000-0000-00004DA50000}"/>
    <cellStyle name="Normal 78 4 3 5 2" xfId="37581" xr:uid="{00000000-0005-0000-0000-00004EA50000}"/>
    <cellStyle name="Normal 78 4 3 5 3" xfId="22348" xr:uid="{00000000-0005-0000-0000-00004FA50000}"/>
    <cellStyle name="Normal 78 4 3 6" xfId="32569" xr:uid="{00000000-0005-0000-0000-000050A50000}"/>
    <cellStyle name="Normal 78 4 3 7" xfId="17335" xr:uid="{00000000-0005-0000-0000-000051A50000}"/>
    <cellStyle name="Normal 78 4 4" xfId="3028" xr:uid="{00000000-0005-0000-0000-000052A50000}"/>
    <cellStyle name="Normal 78 4 4 2" xfId="13102" xr:uid="{00000000-0005-0000-0000-000053A50000}"/>
    <cellStyle name="Normal 78 4 4 2 2" xfId="43433" xr:uid="{00000000-0005-0000-0000-000054A50000}"/>
    <cellStyle name="Normal 78 4 4 2 3" xfId="28200" xr:uid="{00000000-0005-0000-0000-000055A50000}"/>
    <cellStyle name="Normal 78 4 4 3" xfId="8082" xr:uid="{00000000-0005-0000-0000-000056A50000}"/>
    <cellStyle name="Normal 78 4 4 3 2" xfId="38416" xr:uid="{00000000-0005-0000-0000-000057A50000}"/>
    <cellStyle name="Normal 78 4 4 3 3" xfId="23183" xr:uid="{00000000-0005-0000-0000-000058A50000}"/>
    <cellStyle name="Normal 78 4 4 4" xfId="33403" xr:uid="{00000000-0005-0000-0000-000059A50000}"/>
    <cellStyle name="Normal 78 4 4 5" xfId="18170" xr:uid="{00000000-0005-0000-0000-00005AA50000}"/>
    <cellStyle name="Normal 78 4 5" xfId="4721" xr:uid="{00000000-0005-0000-0000-00005BA50000}"/>
    <cellStyle name="Normal 78 4 5 2" xfId="14773" xr:uid="{00000000-0005-0000-0000-00005CA50000}"/>
    <cellStyle name="Normal 78 4 5 2 2" xfId="45104" xr:uid="{00000000-0005-0000-0000-00005DA50000}"/>
    <cellStyle name="Normal 78 4 5 2 3" xfId="29871" xr:uid="{00000000-0005-0000-0000-00005EA50000}"/>
    <cellStyle name="Normal 78 4 5 3" xfId="9753" xr:uid="{00000000-0005-0000-0000-00005FA50000}"/>
    <cellStyle name="Normal 78 4 5 3 2" xfId="40087" xr:uid="{00000000-0005-0000-0000-000060A50000}"/>
    <cellStyle name="Normal 78 4 5 3 3" xfId="24854" xr:uid="{00000000-0005-0000-0000-000061A50000}"/>
    <cellStyle name="Normal 78 4 5 4" xfId="35074" xr:uid="{00000000-0005-0000-0000-000062A50000}"/>
    <cellStyle name="Normal 78 4 5 5" xfId="19841" xr:uid="{00000000-0005-0000-0000-000063A50000}"/>
    <cellStyle name="Normal 78 4 6" xfId="11431" xr:uid="{00000000-0005-0000-0000-000064A50000}"/>
    <cellStyle name="Normal 78 4 6 2" xfId="41762" xr:uid="{00000000-0005-0000-0000-000065A50000}"/>
    <cellStyle name="Normal 78 4 6 3" xfId="26529" xr:uid="{00000000-0005-0000-0000-000066A50000}"/>
    <cellStyle name="Normal 78 4 7" xfId="6410" xr:uid="{00000000-0005-0000-0000-000067A50000}"/>
    <cellStyle name="Normal 78 4 7 2" xfId="36745" xr:uid="{00000000-0005-0000-0000-000068A50000}"/>
    <cellStyle name="Normal 78 4 7 3" xfId="21512" xr:uid="{00000000-0005-0000-0000-000069A50000}"/>
    <cellStyle name="Normal 78 4 8" xfId="31733" xr:uid="{00000000-0005-0000-0000-00006AA50000}"/>
    <cellStyle name="Normal 78 4 9" xfId="16499" xr:uid="{00000000-0005-0000-0000-00006BA50000}"/>
    <cellStyle name="Normal 78 5" xfId="1543" xr:uid="{00000000-0005-0000-0000-00006CA50000}"/>
    <cellStyle name="Normal 78 5 2" xfId="2384" xr:uid="{00000000-0005-0000-0000-00006DA50000}"/>
    <cellStyle name="Normal 78 5 2 2" xfId="4074" xr:uid="{00000000-0005-0000-0000-00006EA50000}"/>
    <cellStyle name="Normal 78 5 2 2 2" xfId="14147" xr:uid="{00000000-0005-0000-0000-00006FA50000}"/>
    <cellStyle name="Normal 78 5 2 2 2 2" xfId="44478" xr:uid="{00000000-0005-0000-0000-000070A50000}"/>
    <cellStyle name="Normal 78 5 2 2 2 3" xfId="29245" xr:uid="{00000000-0005-0000-0000-000071A50000}"/>
    <cellStyle name="Normal 78 5 2 2 3" xfId="9127" xr:uid="{00000000-0005-0000-0000-000072A50000}"/>
    <cellStyle name="Normal 78 5 2 2 3 2" xfId="39461" xr:uid="{00000000-0005-0000-0000-000073A50000}"/>
    <cellStyle name="Normal 78 5 2 2 3 3" xfId="24228" xr:uid="{00000000-0005-0000-0000-000074A50000}"/>
    <cellStyle name="Normal 78 5 2 2 4" xfId="34448" xr:uid="{00000000-0005-0000-0000-000075A50000}"/>
    <cellStyle name="Normal 78 5 2 2 5" xfId="19215" xr:uid="{00000000-0005-0000-0000-000076A50000}"/>
    <cellStyle name="Normal 78 5 2 3" xfId="5766" xr:uid="{00000000-0005-0000-0000-000077A50000}"/>
    <cellStyle name="Normal 78 5 2 3 2" xfId="15818" xr:uid="{00000000-0005-0000-0000-000078A50000}"/>
    <cellStyle name="Normal 78 5 2 3 2 2" xfId="46149" xr:uid="{00000000-0005-0000-0000-000079A50000}"/>
    <cellStyle name="Normal 78 5 2 3 2 3" xfId="30916" xr:uid="{00000000-0005-0000-0000-00007AA50000}"/>
    <cellStyle name="Normal 78 5 2 3 3" xfId="10798" xr:uid="{00000000-0005-0000-0000-00007BA50000}"/>
    <cellStyle name="Normal 78 5 2 3 3 2" xfId="41132" xr:uid="{00000000-0005-0000-0000-00007CA50000}"/>
    <cellStyle name="Normal 78 5 2 3 3 3" xfId="25899" xr:uid="{00000000-0005-0000-0000-00007DA50000}"/>
    <cellStyle name="Normal 78 5 2 3 4" xfId="36119" xr:uid="{00000000-0005-0000-0000-00007EA50000}"/>
    <cellStyle name="Normal 78 5 2 3 5" xfId="20886" xr:uid="{00000000-0005-0000-0000-00007FA50000}"/>
    <cellStyle name="Normal 78 5 2 4" xfId="12476" xr:uid="{00000000-0005-0000-0000-000080A50000}"/>
    <cellStyle name="Normal 78 5 2 4 2" xfId="42807" xr:uid="{00000000-0005-0000-0000-000081A50000}"/>
    <cellStyle name="Normal 78 5 2 4 3" xfId="27574" xr:uid="{00000000-0005-0000-0000-000082A50000}"/>
    <cellStyle name="Normal 78 5 2 5" xfId="7455" xr:uid="{00000000-0005-0000-0000-000083A50000}"/>
    <cellStyle name="Normal 78 5 2 5 2" xfId="37790" xr:uid="{00000000-0005-0000-0000-000084A50000}"/>
    <cellStyle name="Normal 78 5 2 5 3" xfId="22557" xr:uid="{00000000-0005-0000-0000-000085A50000}"/>
    <cellStyle name="Normal 78 5 2 6" xfId="32778" xr:uid="{00000000-0005-0000-0000-000086A50000}"/>
    <cellStyle name="Normal 78 5 2 7" xfId="17544" xr:uid="{00000000-0005-0000-0000-000087A50000}"/>
    <cellStyle name="Normal 78 5 3" xfId="3237" xr:uid="{00000000-0005-0000-0000-000088A50000}"/>
    <cellStyle name="Normal 78 5 3 2" xfId="13311" xr:uid="{00000000-0005-0000-0000-000089A50000}"/>
    <cellStyle name="Normal 78 5 3 2 2" xfId="43642" xr:uid="{00000000-0005-0000-0000-00008AA50000}"/>
    <cellStyle name="Normal 78 5 3 2 3" xfId="28409" xr:uid="{00000000-0005-0000-0000-00008BA50000}"/>
    <cellStyle name="Normal 78 5 3 3" xfId="8291" xr:uid="{00000000-0005-0000-0000-00008CA50000}"/>
    <cellStyle name="Normal 78 5 3 3 2" xfId="38625" xr:uid="{00000000-0005-0000-0000-00008DA50000}"/>
    <cellStyle name="Normal 78 5 3 3 3" xfId="23392" xr:uid="{00000000-0005-0000-0000-00008EA50000}"/>
    <cellStyle name="Normal 78 5 3 4" xfId="33612" xr:uid="{00000000-0005-0000-0000-00008FA50000}"/>
    <cellStyle name="Normal 78 5 3 5" xfId="18379" xr:uid="{00000000-0005-0000-0000-000090A50000}"/>
    <cellStyle name="Normal 78 5 4" xfId="4930" xr:uid="{00000000-0005-0000-0000-000091A50000}"/>
    <cellStyle name="Normal 78 5 4 2" xfId="14982" xr:uid="{00000000-0005-0000-0000-000092A50000}"/>
    <cellStyle name="Normal 78 5 4 2 2" xfId="45313" xr:uid="{00000000-0005-0000-0000-000093A50000}"/>
    <cellStyle name="Normal 78 5 4 2 3" xfId="30080" xr:uid="{00000000-0005-0000-0000-000094A50000}"/>
    <cellStyle name="Normal 78 5 4 3" xfId="9962" xr:uid="{00000000-0005-0000-0000-000095A50000}"/>
    <cellStyle name="Normal 78 5 4 3 2" xfId="40296" xr:uid="{00000000-0005-0000-0000-000096A50000}"/>
    <cellStyle name="Normal 78 5 4 3 3" xfId="25063" xr:uid="{00000000-0005-0000-0000-000097A50000}"/>
    <cellStyle name="Normal 78 5 4 4" xfId="35283" xr:uid="{00000000-0005-0000-0000-000098A50000}"/>
    <cellStyle name="Normal 78 5 4 5" xfId="20050" xr:uid="{00000000-0005-0000-0000-000099A50000}"/>
    <cellStyle name="Normal 78 5 5" xfId="11640" xr:uid="{00000000-0005-0000-0000-00009AA50000}"/>
    <cellStyle name="Normal 78 5 5 2" xfId="41971" xr:uid="{00000000-0005-0000-0000-00009BA50000}"/>
    <cellStyle name="Normal 78 5 5 3" xfId="26738" xr:uid="{00000000-0005-0000-0000-00009CA50000}"/>
    <cellStyle name="Normal 78 5 6" xfId="6619" xr:uid="{00000000-0005-0000-0000-00009DA50000}"/>
    <cellStyle name="Normal 78 5 6 2" xfId="36954" xr:uid="{00000000-0005-0000-0000-00009EA50000}"/>
    <cellStyle name="Normal 78 5 6 3" xfId="21721" xr:uid="{00000000-0005-0000-0000-00009FA50000}"/>
    <cellStyle name="Normal 78 5 7" xfId="31942" xr:uid="{00000000-0005-0000-0000-0000A0A50000}"/>
    <cellStyle name="Normal 78 5 8" xfId="16708" xr:uid="{00000000-0005-0000-0000-0000A1A50000}"/>
    <cellStyle name="Normal 78 6" xfId="1964" xr:uid="{00000000-0005-0000-0000-0000A2A50000}"/>
    <cellStyle name="Normal 78 6 2" xfId="3656" xr:uid="{00000000-0005-0000-0000-0000A3A50000}"/>
    <cellStyle name="Normal 78 6 2 2" xfId="13729" xr:uid="{00000000-0005-0000-0000-0000A4A50000}"/>
    <cellStyle name="Normal 78 6 2 2 2" xfId="44060" xr:uid="{00000000-0005-0000-0000-0000A5A50000}"/>
    <cellStyle name="Normal 78 6 2 2 3" xfId="28827" xr:uid="{00000000-0005-0000-0000-0000A6A50000}"/>
    <cellStyle name="Normal 78 6 2 3" xfId="8709" xr:uid="{00000000-0005-0000-0000-0000A7A50000}"/>
    <cellStyle name="Normal 78 6 2 3 2" xfId="39043" xr:uid="{00000000-0005-0000-0000-0000A8A50000}"/>
    <cellStyle name="Normal 78 6 2 3 3" xfId="23810" xr:uid="{00000000-0005-0000-0000-0000A9A50000}"/>
    <cellStyle name="Normal 78 6 2 4" xfId="34030" xr:uid="{00000000-0005-0000-0000-0000AAA50000}"/>
    <cellStyle name="Normal 78 6 2 5" xfId="18797" xr:uid="{00000000-0005-0000-0000-0000ABA50000}"/>
    <cellStyle name="Normal 78 6 3" xfId="5348" xr:uid="{00000000-0005-0000-0000-0000ACA50000}"/>
    <cellStyle name="Normal 78 6 3 2" xfId="15400" xr:uid="{00000000-0005-0000-0000-0000ADA50000}"/>
    <cellStyle name="Normal 78 6 3 2 2" xfId="45731" xr:uid="{00000000-0005-0000-0000-0000AEA50000}"/>
    <cellStyle name="Normal 78 6 3 2 3" xfId="30498" xr:uid="{00000000-0005-0000-0000-0000AFA50000}"/>
    <cellStyle name="Normal 78 6 3 3" xfId="10380" xr:uid="{00000000-0005-0000-0000-0000B0A50000}"/>
    <cellStyle name="Normal 78 6 3 3 2" xfId="40714" xr:uid="{00000000-0005-0000-0000-0000B1A50000}"/>
    <cellStyle name="Normal 78 6 3 3 3" xfId="25481" xr:uid="{00000000-0005-0000-0000-0000B2A50000}"/>
    <cellStyle name="Normal 78 6 3 4" xfId="35701" xr:uid="{00000000-0005-0000-0000-0000B3A50000}"/>
    <cellStyle name="Normal 78 6 3 5" xfId="20468" xr:uid="{00000000-0005-0000-0000-0000B4A50000}"/>
    <cellStyle name="Normal 78 6 4" xfId="12058" xr:uid="{00000000-0005-0000-0000-0000B5A50000}"/>
    <cellStyle name="Normal 78 6 4 2" xfId="42389" xr:uid="{00000000-0005-0000-0000-0000B6A50000}"/>
    <cellStyle name="Normal 78 6 4 3" xfId="27156" xr:uid="{00000000-0005-0000-0000-0000B7A50000}"/>
    <cellStyle name="Normal 78 6 5" xfId="7037" xr:uid="{00000000-0005-0000-0000-0000B8A50000}"/>
    <cellStyle name="Normal 78 6 5 2" xfId="37372" xr:uid="{00000000-0005-0000-0000-0000B9A50000}"/>
    <cellStyle name="Normal 78 6 5 3" xfId="22139" xr:uid="{00000000-0005-0000-0000-0000BAA50000}"/>
    <cellStyle name="Normal 78 6 6" xfId="32360" xr:uid="{00000000-0005-0000-0000-0000BBA50000}"/>
    <cellStyle name="Normal 78 6 7" xfId="17126" xr:uid="{00000000-0005-0000-0000-0000BCA50000}"/>
    <cellStyle name="Normal 78 7" xfId="2811" xr:uid="{00000000-0005-0000-0000-0000BDA50000}"/>
    <cellStyle name="Normal 78 7 2" xfId="12894" xr:uid="{00000000-0005-0000-0000-0000BEA50000}"/>
    <cellStyle name="Normal 78 7 2 2" xfId="43225" xr:uid="{00000000-0005-0000-0000-0000BFA50000}"/>
    <cellStyle name="Normal 78 7 2 3" xfId="27992" xr:uid="{00000000-0005-0000-0000-0000C0A50000}"/>
    <cellStyle name="Normal 78 7 3" xfId="7873" xr:uid="{00000000-0005-0000-0000-0000C1A50000}"/>
    <cellStyle name="Normal 78 7 3 2" xfId="38208" xr:uid="{00000000-0005-0000-0000-0000C2A50000}"/>
    <cellStyle name="Normal 78 7 3 3" xfId="22975" xr:uid="{00000000-0005-0000-0000-0000C3A50000}"/>
    <cellStyle name="Normal 78 7 4" xfId="33195" xr:uid="{00000000-0005-0000-0000-0000C4A50000}"/>
    <cellStyle name="Normal 78 7 5" xfId="17962" xr:uid="{00000000-0005-0000-0000-0000C5A50000}"/>
    <cellStyle name="Normal 78 8" xfId="4509" xr:uid="{00000000-0005-0000-0000-0000C6A50000}"/>
    <cellStyle name="Normal 78 8 2" xfId="14565" xr:uid="{00000000-0005-0000-0000-0000C7A50000}"/>
    <cellStyle name="Normal 78 8 2 2" xfId="44896" xr:uid="{00000000-0005-0000-0000-0000C8A50000}"/>
    <cellStyle name="Normal 78 8 2 3" xfId="29663" xr:uid="{00000000-0005-0000-0000-0000C9A50000}"/>
    <cellStyle name="Normal 78 8 3" xfId="9545" xr:uid="{00000000-0005-0000-0000-0000CAA50000}"/>
    <cellStyle name="Normal 78 8 3 2" xfId="39879" xr:uid="{00000000-0005-0000-0000-0000CBA50000}"/>
    <cellStyle name="Normal 78 8 3 3" xfId="24646" xr:uid="{00000000-0005-0000-0000-0000CCA50000}"/>
    <cellStyle name="Normal 78 8 4" xfId="34866" xr:uid="{00000000-0005-0000-0000-0000CDA50000}"/>
    <cellStyle name="Normal 78 8 5" xfId="19633" xr:uid="{00000000-0005-0000-0000-0000CEA50000}"/>
    <cellStyle name="Normal 78 9" xfId="11220" xr:uid="{00000000-0005-0000-0000-0000CFA50000}"/>
    <cellStyle name="Normal 78 9 2" xfId="41553" xr:uid="{00000000-0005-0000-0000-0000D0A50000}"/>
    <cellStyle name="Normal 78 9 3" xfId="26320" xr:uid="{00000000-0005-0000-0000-0000D1A50000}"/>
    <cellStyle name="Normal 79" xfId="433" xr:uid="{00000000-0005-0000-0000-0000D2A50000}"/>
    <cellStyle name="Normal 79 10" xfId="6202" xr:uid="{00000000-0005-0000-0000-0000D3A50000}"/>
    <cellStyle name="Normal 79 10 2" xfId="36540" xr:uid="{00000000-0005-0000-0000-0000D4A50000}"/>
    <cellStyle name="Normal 79 10 3" xfId="21307" xr:uid="{00000000-0005-0000-0000-0000D5A50000}"/>
    <cellStyle name="Normal 79 11" xfId="31531" xr:uid="{00000000-0005-0000-0000-0000D6A50000}"/>
    <cellStyle name="Normal 79 12" xfId="16292" xr:uid="{00000000-0005-0000-0000-0000D7A50000}"/>
    <cellStyle name="Normal 79 2" xfId="1166" xr:uid="{00000000-0005-0000-0000-0000D8A50000}"/>
    <cellStyle name="Normal 79 2 10" xfId="31584" xr:uid="{00000000-0005-0000-0000-0000D9A50000}"/>
    <cellStyle name="Normal 79 2 11" xfId="16346" xr:uid="{00000000-0005-0000-0000-0000DAA50000}"/>
    <cellStyle name="Normal 79 2 2" xfId="1275" xr:uid="{00000000-0005-0000-0000-0000DBA50000}"/>
    <cellStyle name="Normal 79 2 2 10" xfId="16450" xr:uid="{00000000-0005-0000-0000-0000DCA50000}"/>
    <cellStyle name="Normal 79 2 2 2" xfId="1492" xr:uid="{00000000-0005-0000-0000-0000DDA50000}"/>
    <cellStyle name="Normal 79 2 2 2 2" xfId="1913" xr:uid="{00000000-0005-0000-0000-0000DEA50000}"/>
    <cellStyle name="Normal 79 2 2 2 2 2" xfId="2752" xr:uid="{00000000-0005-0000-0000-0000DFA50000}"/>
    <cellStyle name="Normal 79 2 2 2 2 2 2" xfId="4442" xr:uid="{00000000-0005-0000-0000-0000E0A50000}"/>
    <cellStyle name="Normal 79 2 2 2 2 2 2 2" xfId="14515" xr:uid="{00000000-0005-0000-0000-0000E1A50000}"/>
    <cellStyle name="Normal 79 2 2 2 2 2 2 2 2" xfId="44846" xr:uid="{00000000-0005-0000-0000-0000E2A50000}"/>
    <cellStyle name="Normal 79 2 2 2 2 2 2 2 3" xfId="29613" xr:uid="{00000000-0005-0000-0000-0000E3A50000}"/>
    <cellStyle name="Normal 79 2 2 2 2 2 2 3" xfId="9495" xr:uid="{00000000-0005-0000-0000-0000E4A50000}"/>
    <cellStyle name="Normal 79 2 2 2 2 2 2 3 2" xfId="39829" xr:uid="{00000000-0005-0000-0000-0000E5A50000}"/>
    <cellStyle name="Normal 79 2 2 2 2 2 2 3 3" xfId="24596" xr:uid="{00000000-0005-0000-0000-0000E6A50000}"/>
    <cellStyle name="Normal 79 2 2 2 2 2 2 4" xfId="34816" xr:uid="{00000000-0005-0000-0000-0000E7A50000}"/>
    <cellStyle name="Normal 79 2 2 2 2 2 2 5" xfId="19583" xr:uid="{00000000-0005-0000-0000-0000E8A50000}"/>
    <cellStyle name="Normal 79 2 2 2 2 2 3" xfId="6134" xr:uid="{00000000-0005-0000-0000-0000E9A50000}"/>
    <cellStyle name="Normal 79 2 2 2 2 2 3 2" xfId="16186" xr:uid="{00000000-0005-0000-0000-0000EAA50000}"/>
    <cellStyle name="Normal 79 2 2 2 2 2 3 2 2" xfId="46517" xr:uid="{00000000-0005-0000-0000-0000EBA50000}"/>
    <cellStyle name="Normal 79 2 2 2 2 2 3 2 3" xfId="31284" xr:uid="{00000000-0005-0000-0000-0000ECA50000}"/>
    <cellStyle name="Normal 79 2 2 2 2 2 3 3" xfId="11166" xr:uid="{00000000-0005-0000-0000-0000EDA50000}"/>
    <cellStyle name="Normal 79 2 2 2 2 2 3 3 2" xfId="41500" xr:uid="{00000000-0005-0000-0000-0000EEA50000}"/>
    <cellStyle name="Normal 79 2 2 2 2 2 3 3 3" xfId="26267" xr:uid="{00000000-0005-0000-0000-0000EFA50000}"/>
    <cellStyle name="Normal 79 2 2 2 2 2 3 4" xfId="36487" xr:uid="{00000000-0005-0000-0000-0000F0A50000}"/>
    <cellStyle name="Normal 79 2 2 2 2 2 3 5" xfId="21254" xr:uid="{00000000-0005-0000-0000-0000F1A50000}"/>
    <cellStyle name="Normal 79 2 2 2 2 2 4" xfId="12844" xr:uid="{00000000-0005-0000-0000-0000F2A50000}"/>
    <cellStyle name="Normal 79 2 2 2 2 2 4 2" xfId="43175" xr:uid="{00000000-0005-0000-0000-0000F3A50000}"/>
    <cellStyle name="Normal 79 2 2 2 2 2 4 3" xfId="27942" xr:uid="{00000000-0005-0000-0000-0000F4A50000}"/>
    <cellStyle name="Normal 79 2 2 2 2 2 5" xfId="7823" xr:uid="{00000000-0005-0000-0000-0000F5A50000}"/>
    <cellStyle name="Normal 79 2 2 2 2 2 5 2" xfId="38158" xr:uid="{00000000-0005-0000-0000-0000F6A50000}"/>
    <cellStyle name="Normal 79 2 2 2 2 2 5 3" xfId="22925" xr:uid="{00000000-0005-0000-0000-0000F7A50000}"/>
    <cellStyle name="Normal 79 2 2 2 2 2 6" xfId="33146" xr:uid="{00000000-0005-0000-0000-0000F8A50000}"/>
    <cellStyle name="Normal 79 2 2 2 2 2 7" xfId="17912" xr:uid="{00000000-0005-0000-0000-0000F9A50000}"/>
    <cellStyle name="Normal 79 2 2 2 2 3" xfId="3605" xr:uid="{00000000-0005-0000-0000-0000FAA50000}"/>
    <cellStyle name="Normal 79 2 2 2 2 3 2" xfId="13679" xr:uid="{00000000-0005-0000-0000-0000FBA50000}"/>
    <cellStyle name="Normal 79 2 2 2 2 3 2 2" xfId="44010" xr:uid="{00000000-0005-0000-0000-0000FCA50000}"/>
    <cellStyle name="Normal 79 2 2 2 2 3 2 3" xfId="28777" xr:uid="{00000000-0005-0000-0000-0000FDA50000}"/>
    <cellStyle name="Normal 79 2 2 2 2 3 3" xfId="8659" xr:uid="{00000000-0005-0000-0000-0000FEA50000}"/>
    <cellStyle name="Normal 79 2 2 2 2 3 3 2" xfId="38993" xr:uid="{00000000-0005-0000-0000-0000FFA50000}"/>
    <cellStyle name="Normal 79 2 2 2 2 3 3 3" xfId="23760" xr:uid="{00000000-0005-0000-0000-000000A60000}"/>
    <cellStyle name="Normal 79 2 2 2 2 3 4" xfId="33980" xr:uid="{00000000-0005-0000-0000-000001A60000}"/>
    <cellStyle name="Normal 79 2 2 2 2 3 5" xfId="18747" xr:uid="{00000000-0005-0000-0000-000002A60000}"/>
    <cellStyle name="Normal 79 2 2 2 2 4" xfId="5298" xr:uid="{00000000-0005-0000-0000-000003A60000}"/>
    <cellStyle name="Normal 79 2 2 2 2 4 2" xfId="15350" xr:uid="{00000000-0005-0000-0000-000004A60000}"/>
    <cellStyle name="Normal 79 2 2 2 2 4 2 2" xfId="45681" xr:uid="{00000000-0005-0000-0000-000005A60000}"/>
    <cellStyle name="Normal 79 2 2 2 2 4 2 3" xfId="30448" xr:uid="{00000000-0005-0000-0000-000006A60000}"/>
    <cellStyle name="Normal 79 2 2 2 2 4 3" xfId="10330" xr:uid="{00000000-0005-0000-0000-000007A60000}"/>
    <cellStyle name="Normal 79 2 2 2 2 4 3 2" xfId="40664" xr:uid="{00000000-0005-0000-0000-000008A60000}"/>
    <cellStyle name="Normal 79 2 2 2 2 4 3 3" xfId="25431" xr:uid="{00000000-0005-0000-0000-000009A60000}"/>
    <cellStyle name="Normal 79 2 2 2 2 4 4" xfId="35651" xr:uid="{00000000-0005-0000-0000-00000AA60000}"/>
    <cellStyle name="Normal 79 2 2 2 2 4 5" xfId="20418" xr:uid="{00000000-0005-0000-0000-00000BA60000}"/>
    <cellStyle name="Normal 79 2 2 2 2 5" xfId="12008" xr:uid="{00000000-0005-0000-0000-00000CA60000}"/>
    <cellStyle name="Normal 79 2 2 2 2 5 2" xfId="42339" xr:uid="{00000000-0005-0000-0000-00000DA60000}"/>
    <cellStyle name="Normal 79 2 2 2 2 5 3" xfId="27106" xr:uid="{00000000-0005-0000-0000-00000EA60000}"/>
    <cellStyle name="Normal 79 2 2 2 2 6" xfId="6987" xr:uid="{00000000-0005-0000-0000-00000FA60000}"/>
    <cellStyle name="Normal 79 2 2 2 2 6 2" xfId="37322" xr:uid="{00000000-0005-0000-0000-000010A60000}"/>
    <cellStyle name="Normal 79 2 2 2 2 6 3" xfId="22089" xr:uid="{00000000-0005-0000-0000-000011A60000}"/>
    <cellStyle name="Normal 79 2 2 2 2 7" xfId="32310" xr:uid="{00000000-0005-0000-0000-000012A60000}"/>
    <cellStyle name="Normal 79 2 2 2 2 8" xfId="17076" xr:uid="{00000000-0005-0000-0000-000013A60000}"/>
    <cellStyle name="Normal 79 2 2 2 3" xfId="2334" xr:uid="{00000000-0005-0000-0000-000014A60000}"/>
    <cellStyle name="Normal 79 2 2 2 3 2" xfId="4024" xr:uid="{00000000-0005-0000-0000-000015A60000}"/>
    <cellStyle name="Normal 79 2 2 2 3 2 2" xfId="14097" xr:uid="{00000000-0005-0000-0000-000016A60000}"/>
    <cellStyle name="Normal 79 2 2 2 3 2 2 2" xfId="44428" xr:uid="{00000000-0005-0000-0000-000017A60000}"/>
    <cellStyle name="Normal 79 2 2 2 3 2 2 3" xfId="29195" xr:uid="{00000000-0005-0000-0000-000018A60000}"/>
    <cellStyle name="Normal 79 2 2 2 3 2 3" xfId="9077" xr:uid="{00000000-0005-0000-0000-000019A60000}"/>
    <cellStyle name="Normal 79 2 2 2 3 2 3 2" xfId="39411" xr:uid="{00000000-0005-0000-0000-00001AA60000}"/>
    <cellStyle name="Normal 79 2 2 2 3 2 3 3" xfId="24178" xr:uid="{00000000-0005-0000-0000-00001BA60000}"/>
    <cellStyle name="Normal 79 2 2 2 3 2 4" xfId="34398" xr:uid="{00000000-0005-0000-0000-00001CA60000}"/>
    <cellStyle name="Normal 79 2 2 2 3 2 5" xfId="19165" xr:uid="{00000000-0005-0000-0000-00001DA60000}"/>
    <cellStyle name="Normal 79 2 2 2 3 3" xfId="5716" xr:uid="{00000000-0005-0000-0000-00001EA60000}"/>
    <cellStyle name="Normal 79 2 2 2 3 3 2" xfId="15768" xr:uid="{00000000-0005-0000-0000-00001FA60000}"/>
    <cellStyle name="Normal 79 2 2 2 3 3 2 2" xfId="46099" xr:uid="{00000000-0005-0000-0000-000020A60000}"/>
    <cellStyle name="Normal 79 2 2 2 3 3 2 3" xfId="30866" xr:uid="{00000000-0005-0000-0000-000021A60000}"/>
    <cellStyle name="Normal 79 2 2 2 3 3 3" xfId="10748" xr:uid="{00000000-0005-0000-0000-000022A60000}"/>
    <cellStyle name="Normal 79 2 2 2 3 3 3 2" xfId="41082" xr:uid="{00000000-0005-0000-0000-000023A60000}"/>
    <cellStyle name="Normal 79 2 2 2 3 3 3 3" xfId="25849" xr:uid="{00000000-0005-0000-0000-000024A60000}"/>
    <cellStyle name="Normal 79 2 2 2 3 3 4" xfId="36069" xr:uid="{00000000-0005-0000-0000-000025A60000}"/>
    <cellStyle name="Normal 79 2 2 2 3 3 5" xfId="20836" xr:uid="{00000000-0005-0000-0000-000026A60000}"/>
    <cellStyle name="Normal 79 2 2 2 3 4" xfId="12426" xr:uid="{00000000-0005-0000-0000-000027A60000}"/>
    <cellStyle name="Normal 79 2 2 2 3 4 2" xfId="42757" xr:uid="{00000000-0005-0000-0000-000028A60000}"/>
    <cellStyle name="Normal 79 2 2 2 3 4 3" xfId="27524" xr:uid="{00000000-0005-0000-0000-000029A60000}"/>
    <cellStyle name="Normal 79 2 2 2 3 5" xfId="7405" xr:uid="{00000000-0005-0000-0000-00002AA60000}"/>
    <cellStyle name="Normal 79 2 2 2 3 5 2" xfId="37740" xr:uid="{00000000-0005-0000-0000-00002BA60000}"/>
    <cellStyle name="Normal 79 2 2 2 3 5 3" xfId="22507" xr:uid="{00000000-0005-0000-0000-00002CA60000}"/>
    <cellStyle name="Normal 79 2 2 2 3 6" xfId="32728" xr:uid="{00000000-0005-0000-0000-00002DA60000}"/>
    <cellStyle name="Normal 79 2 2 2 3 7" xfId="17494" xr:uid="{00000000-0005-0000-0000-00002EA60000}"/>
    <cellStyle name="Normal 79 2 2 2 4" xfId="3187" xr:uid="{00000000-0005-0000-0000-00002FA60000}"/>
    <cellStyle name="Normal 79 2 2 2 4 2" xfId="13261" xr:uid="{00000000-0005-0000-0000-000030A60000}"/>
    <cellStyle name="Normal 79 2 2 2 4 2 2" xfId="43592" xr:uid="{00000000-0005-0000-0000-000031A60000}"/>
    <cellStyle name="Normal 79 2 2 2 4 2 3" xfId="28359" xr:uid="{00000000-0005-0000-0000-000032A60000}"/>
    <cellStyle name="Normal 79 2 2 2 4 3" xfId="8241" xr:uid="{00000000-0005-0000-0000-000033A60000}"/>
    <cellStyle name="Normal 79 2 2 2 4 3 2" xfId="38575" xr:uid="{00000000-0005-0000-0000-000034A60000}"/>
    <cellStyle name="Normal 79 2 2 2 4 3 3" xfId="23342" xr:uid="{00000000-0005-0000-0000-000035A60000}"/>
    <cellStyle name="Normal 79 2 2 2 4 4" xfId="33562" xr:uid="{00000000-0005-0000-0000-000036A60000}"/>
    <cellStyle name="Normal 79 2 2 2 4 5" xfId="18329" xr:uid="{00000000-0005-0000-0000-000037A60000}"/>
    <cellStyle name="Normal 79 2 2 2 5" xfId="4880" xr:uid="{00000000-0005-0000-0000-000038A60000}"/>
    <cellStyle name="Normal 79 2 2 2 5 2" xfId="14932" xr:uid="{00000000-0005-0000-0000-000039A60000}"/>
    <cellStyle name="Normal 79 2 2 2 5 2 2" xfId="45263" xr:uid="{00000000-0005-0000-0000-00003AA60000}"/>
    <cellStyle name="Normal 79 2 2 2 5 2 3" xfId="30030" xr:uid="{00000000-0005-0000-0000-00003BA60000}"/>
    <cellStyle name="Normal 79 2 2 2 5 3" xfId="9912" xr:uid="{00000000-0005-0000-0000-00003CA60000}"/>
    <cellStyle name="Normal 79 2 2 2 5 3 2" xfId="40246" xr:uid="{00000000-0005-0000-0000-00003DA60000}"/>
    <cellStyle name="Normal 79 2 2 2 5 3 3" xfId="25013" xr:uid="{00000000-0005-0000-0000-00003EA60000}"/>
    <cellStyle name="Normal 79 2 2 2 5 4" xfId="35233" xr:uid="{00000000-0005-0000-0000-00003FA60000}"/>
    <cellStyle name="Normal 79 2 2 2 5 5" xfId="20000" xr:uid="{00000000-0005-0000-0000-000040A60000}"/>
    <cellStyle name="Normal 79 2 2 2 6" xfId="11590" xr:uid="{00000000-0005-0000-0000-000041A60000}"/>
    <cellStyle name="Normal 79 2 2 2 6 2" xfId="41921" xr:uid="{00000000-0005-0000-0000-000042A60000}"/>
    <cellStyle name="Normal 79 2 2 2 6 3" xfId="26688" xr:uid="{00000000-0005-0000-0000-000043A60000}"/>
    <cellStyle name="Normal 79 2 2 2 7" xfId="6569" xr:uid="{00000000-0005-0000-0000-000044A60000}"/>
    <cellStyle name="Normal 79 2 2 2 7 2" xfId="36904" xr:uid="{00000000-0005-0000-0000-000045A60000}"/>
    <cellStyle name="Normal 79 2 2 2 7 3" xfId="21671" xr:uid="{00000000-0005-0000-0000-000046A60000}"/>
    <cellStyle name="Normal 79 2 2 2 8" xfId="31892" xr:uid="{00000000-0005-0000-0000-000047A60000}"/>
    <cellStyle name="Normal 79 2 2 2 9" xfId="16658" xr:uid="{00000000-0005-0000-0000-000048A60000}"/>
    <cellStyle name="Normal 79 2 2 3" xfId="1705" xr:uid="{00000000-0005-0000-0000-000049A60000}"/>
    <cellStyle name="Normal 79 2 2 3 2" xfId="2544" xr:uid="{00000000-0005-0000-0000-00004AA60000}"/>
    <cellStyle name="Normal 79 2 2 3 2 2" xfId="4234" xr:uid="{00000000-0005-0000-0000-00004BA60000}"/>
    <cellStyle name="Normal 79 2 2 3 2 2 2" xfId="14307" xr:uid="{00000000-0005-0000-0000-00004CA60000}"/>
    <cellStyle name="Normal 79 2 2 3 2 2 2 2" xfId="44638" xr:uid="{00000000-0005-0000-0000-00004DA60000}"/>
    <cellStyle name="Normal 79 2 2 3 2 2 2 3" xfId="29405" xr:uid="{00000000-0005-0000-0000-00004EA60000}"/>
    <cellStyle name="Normal 79 2 2 3 2 2 3" xfId="9287" xr:uid="{00000000-0005-0000-0000-00004FA60000}"/>
    <cellStyle name="Normal 79 2 2 3 2 2 3 2" xfId="39621" xr:uid="{00000000-0005-0000-0000-000050A60000}"/>
    <cellStyle name="Normal 79 2 2 3 2 2 3 3" xfId="24388" xr:uid="{00000000-0005-0000-0000-000051A60000}"/>
    <cellStyle name="Normal 79 2 2 3 2 2 4" xfId="34608" xr:uid="{00000000-0005-0000-0000-000052A60000}"/>
    <cellStyle name="Normal 79 2 2 3 2 2 5" xfId="19375" xr:uid="{00000000-0005-0000-0000-000053A60000}"/>
    <cellStyle name="Normal 79 2 2 3 2 3" xfId="5926" xr:uid="{00000000-0005-0000-0000-000054A60000}"/>
    <cellStyle name="Normal 79 2 2 3 2 3 2" xfId="15978" xr:uid="{00000000-0005-0000-0000-000055A60000}"/>
    <cellStyle name="Normal 79 2 2 3 2 3 2 2" xfId="46309" xr:uid="{00000000-0005-0000-0000-000056A60000}"/>
    <cellStyle name="Normal 79 2 2 3 2 3 2 3" xfId="31076" xr:uid="{00000000-0005-0000-0000-000057A60000}"/>
    <cellStyle name="Normal 79 2 2 3 2 3 3" xfId="10958" xr:uid="{00000000-0005-0000-0000-000058A60000}"/>
    <cellStyle name="Normal 79 2 2 3 2 3 3 2" xfId="41292" xr:uid="{00000000-0005-0000-0000-000059A60000}"/>
    <cellStyle name="Normal 79 2 2 3 2 3 3 3" xfId="26059" xr:uid="{00000000-0005-0000-0000-00005AA60000}"/>
    <cellStyle name="Normal 79 2 2 3 2 3 4" xfId="36279" xr:uid="{00000000-0005-0000-0000-00005BA60000}"/>
    <cellStyle name="Normal 79 2 2 3 2 3 5" xfId="21046" xr:uid="{00000000-0005-0000-0000-00005CA60000}"/>
    <cellStyle name="Normal 79 2 2 3 2 4" xfId="12636" xr:uid="{00000000-0005-0000-0000-00005DA60000}"/>
    <cellStyle name="Normal 79 2 2 3 2 4 2" xfId="42967" xr:uid="{00000000-0005-0000-0000-00005EA60000}"/>
    <cellStyle name="Normal 79 2 2 3 2 4 3" xfId="27734" xr:uid="{00000000-0005-0000-0000-00005FA60000}"/>
    <cellStyle name="Normal 79 2 2 3 2 5" xfId="7615" xr:uid="{00000000-0005-0000-0000-000060A60000}"/>
    <cellStyle name="Normal 79 2 2 3 2 5 2" xfId="37950" xr:uid="{00000000-0005-0000-0000-000061A60000}"/>
    <cellStyle name="Normal 79 2 2 3 2 5 3" xfId="22717" xr:uid="{00000000-0005-0000-0000-000062A60000}"/>
    <cellStyle name="Normal 79 2 2 3 2 6" xfId="32938" xr:uid="{00000000-0005-0000-0000-000063A60000}"/>
    <cellStyle name="Normal 79 2 2 3 2 7" xfId="17704" xr:uid="{00000000-0005-0000-0000-000064A60000}"/>
    <cellStyle name="Normal 79 2 2 3 3" xfId="3397" xr:uid="{00000000-0005-0000-0000-000065A60000}"/>
    <cellStyle name="Normal 79 2 2 3 3 2" xfId="13471" xr:uid="{00000000-0005-0000-0000-000066A60000}"/>
    <cellStyle name="Normal 79 2 2 3 3 2 2" xfId="43802" xr:uid="{00000000-0005-0000-0000-000067A60000}"/>
    <cellStyle name="Normal 79 2 2 3 3 2 3" xfId="28569" xr:uid="{00000000-0005-0000-0000-000068A60000}"/>
    <cellStyle name="Normal 79 2 2 3 3 3" xfId="8451" xr:uid="{00000000-0005-0000-0000-000069A60000}"/>
    <cellStyle name="Normal 79 2 2 3 3 3 2" xfId="38785" xr:uid="{00000000-0005-0000-0000-00006AA60000}"/>
    <cellStyle name="Normal 79 2 2 3 3 3 3" xfId="23552" xr:uid="{00000000-0005-0000-0000-00006BA60000}"/>
    <cellStyle name="Normal 79 2 2 3 3 4" xfId="33772" xr:uid="{00000000-0005-0000-0000-00006CA60000}"/>
    <cellStyle name="Normal 79 2 2 3 3 5" xfId="18539" xr:uid="{00000000-0005-0000-0000-00006DA60000}"/>
    <cellStyle name="Normal 79 2 2 3 4" xfId="5090" xr:uid="{00000000-0005-0000-0000-00006EA60000}"/>
    <cellStyle name="Normal 79 2 2 3 4 2" xfId="15142" xr:uid="{00000000-0005-0000-0000-00006FA60000}"/>
    <cellStyle name="Normal 79 2 2 3 4 2 2" xfId="45473" xr:uid="{00000000-0005-0000-0000-000070A60000}"/>
    <cellStyle name="Normal 79 2 2 3 4 2 3" xfId="30240" xr:uid="{00000000-0005-0000-0000-000071A60000}"/>
    <cellStyle name="Normal 79 2 2 3 4 3" xfId="10122" xr:uid="{00000000-0005-0000-0000-000072A60000}"/>
    <cellStyle name="Normal 79 2 2 3 4 3 2" xfId="40456" xr:uid="{00000000-0005-0000-0000-000073A60000}"/>
    <cellStyle name="Normal 79 2 2 3 4 3 3" xfId="25223" xr:uid="{00000000-0005-0000-0000-000074A60000}"/>
    <cellStyle name="Normal 79 2 2 3 4 4" xfId="35443" xr:uid="{00000000-0005-0000-0000-000075A60000}"/>
    <cellStyle name="Normal 79 2 2 3 4 5" xfId="20210" xr:uid="{00000000-0005-0000-0000-000076A60000}"/>
    <cellStyle name="Normal 79 2 2 3 5" xfId="11800" xr:uid="{00000000-0005-0000-0000-000077A60000}"/>
    <cellStyle name="Normal 79 2 2 3 5 2" xfId="42131" xr:uid="{00000000-0005-0000-0000-000078A60000}"/>
    <cellStyle name="Normal 79 2 2 3 5 3" xfId="26898" xr:uid="{00000000-0005-0000-0000-000079A60000}"/>
    <cellStyle name="Normal 79 2 2 3 6" xfId="6779" xr:uid="{00000000-0005-0000-0000-00007AA60000}"/>
    <cellStyle name="Normal 79 2 2 3 6 2" xfId="37114" xr:uid="{00000000-0005-0000-0000-00007BA60000}"/>
    <cellStyle name="Normal 79 2 2 3 6 3" xfId="21881" xr:uid="{00000000-0005-0000-0000-00007CA60000}"/>
    <cellStyle name="Normal 79 2 2 3 7" xfId="32102" xr:uid="{00000000-0005-0000-0000-00007DA60000}"/>
    <cellStyle name="Normal 79 2 2 3 8" xfId="16868" xr:uid="{00000000-0005-0000-0000-00007EA60000}"/>
    <cellStyle name="Normal 79 2 2 4" xfId="2126" xr:uid="{00000000-0005-0000-0000-00007FA60000}"/>
    <cellStyle name="Normal 79 2 2 4 2" xfId="3816" xr:uid="{00000000-0005-0000-0000-000080A60000}"/>
    <cellStyle name="Normal 79 2 2 4 2 2" xfId="13889" xr:uid="{00000000-0005-0000-0000-000081A60000}"/>
    <cellStyle name="Normal 79 2 2 4 2 2 2" xfId="44220" xr:uid="{00000000-0005-0000-0000-000082A60000}"/>
    <cellStyle name="Normal 79 2 2 4 2 2 3" xfId="28987" xr:uid="{00000000-0005-0000-0000-000083A60000}"/>
    <cellStyle name="Normal 79 2 2 4 2 3" xfId="8869" xr:uid="{00000000-0005-0000-0000-000084A60000}"/>
    <cellStyle name="Normal 79 2 2 4 2 3 2" xfId="39203" xr:uid="{00000000-0005-0000-0000-000085A60000}"/>
    <cellStyle name="Normal 79 2 2 4 2 3 3" xfId="23970" xr:uid="{00000000-0005-0000-0000-000086A60000}"/>
    <cellStyle name="Normal 79 2 2 4 2 4" xfId="34190" xr:uid="{00000000-0005-0000-0000-000087A60000}"/>
    <cellStyle name="Normal 79 2 2 4 2 5" xfId="18957" xr:uid="{00000000-0005-0000-0000-000088A60000}"/>
    <cellStyle name="Normal 79 2 2 4 3" xfId="5508" xr:uid="{00000000-0005-0000-0000-000089A60000}"/>
    <cellStyle name="Normal 79 2 2 4 3 2" xfId="15560" xr:uid="{00000000-0005-0000-0000-00008AA60000}"/>
    <cellStyle name="Normal 79 2 2 4 3 2 2" xfId="45891" xr:uid="{00000000-0005-0000-0000-00008BA60000}"/>
    <cellStyle name="Normal 79 2 2 4 3 2 3" xfId="30658" xr:uid="{00000000-0005-0000-0000-00008CA60000}"/>
    <cellStyle name="Normal 79 2 2 4 3 3" xfId="10540" xr:uid="{00000000-0005-0000-0000-00008DA60000}"/>
    <cellStyle name="Normal 79 2 2 4 3 3 2" xfId="40874" xr:uid="{00000000-0005-0000-0000-00008EA60000}"/>
    <cellStyle name="Normal 79 2 2 4 3 3 3" xfId="25641" xr:uid="{00000000-0005-0000-0000-00008FA60000}"/>
    <cellStyle name="Normal 79 2 2 4 3 4" xfId="35861" xr:uid="{00000000-0005-0000-0000-000090A60000}"/>
    <cellStyle name="Normal 79 2 2 4 3 5" xfId="20628" xr:uid="{00000000-0005-0000-0000-000091A60000}"/>
    <cellStyle name="Normal 79 2 2 4 4" xfId="12218" xr:uid="{00000000-0005-0000-0000-000092A60000}"/>
    <cellStyle name="Normal 79 2 2 4 4 2" xfId="42549" xr:uid="{00000000-0005-0000-0000-000093A60000}"/>
    <cellStyle name="Normal 79 2 2 4 4 3" xfId="27316" xr:uid="{00000000-0005-0000-0000-000094A60000}"/>
    <cellStyle name="Normal 79 2 2 4 5" xfId="7197" xr:uid="{00000000-0005-0000-0000-000095A60000}"/>
    <cellStyle name="Normal 79 2 2 4 5 2" xfId="37532" xr:uid="{00000000-0005-0000-0000-000096A60000}"/>
    <cellStyle name="Normal 79 2 2 4 5 3" xfId="22299" xr:uid="{00000000-0005-0000-0000-000097A60000}"/>
    <cellStyle name="Normal 79 2 2 4 6" xfId="32520" xr:uid="{00000000-0005-0000-0000-000098A60000}"/>
    <cellStyle name="Normal 79 2 2 4 7" xfId="17286" xr:uid="{00000000-0005-0000-0000-000099A60000}"/>
    <cellStyle name="Normal 79 2 2 5" xfId="2979" xr:uid="{00000000-0005-0000-0000-00009AA60000}"/>
    <cellStyle name="Normal 79 2 2 5 2" xfId="13053" xr:uid="{00000000-0005-0000-0000-00009BA60000}"/>
    <cellStyle name="Normal 79 2 2 5 2 2" xfId="43384" xr:uid="{00000000-0005-0000-0000-00009CA60000}"/>
    <cellStyle name="Normal 79 2 2 5 2 3" xfId="28151" xr:uid="{00000000-0005-0000-0000-00009DA60000}"/>
    <cellStyle name="Normal 79 2 2 5 3" xfId="8033" xr:uid="{00000000-0005-0000-0000-00009EA60000}"/>
    <cellStyle name="Normal 79 2 2 5 3 2" xfId="38367" xr:uid="{00000000-0005-0000-0000-00009FA60000}"/>
    <cellStyle name="Normal 79 2 2 5 3 3" xfId="23134" xr:uid="{00000000-0005-0000-0000-0000A0A60000}"/>
    <cellStyle name="Normal 79 2 2 5 4" xfId="33354" xr:uid="{00000000-0005-0000-0000-0000A1A60000}"/>
    <cellStyle name="Normal 79 2 2 5 5" xfId="18121" xr:uid="{00000000-0005-0000-0000-0000A2A60000}"/>
    <cellStyle name="Normal 79 2 2 6" xfId="4672" xr:uid="{00000000-0005-0000-0000-0000A3A60000}"/>
    <cellStyle name="Normal 79 2 2 6 2" xfId="14724" xr:uid="{00000000-0005-0000-0000-0000A4A60000}"/>
    <cellStyle name="Normal 79 2 2 6 2 2" xfId="45055" xr:uid="{00000000-0005-0000-0000-0000A5A60000}"/>
    <cellStyle name="Normal 79 2 2 6 2 3" xfId="29822" xr:uid="{00000000-0005-0000-0000-0000A6A60000}"/>
    <cellStyle name="Normal 79 2 2 6 3" xfId="9704" xr:uid="{00000000-0005-0000-0000-0000A7A60000}"/>
    <cellStyle name="Normal 79 2 2 6 3 2" xfId="40038" xr:uid="{00000000-0005-0000-0000-0000A8A60000}"/>
    <cellStyle name="Normal 79 2 2 6 3 3" xfId="24805" xr:uid="{00000000-0005-0000-0000-0000A9A60000}"/>
    <cellStyle name="Normal 79 2 2 6 4" xfId="35025" xr:uid="{00000000-0005-0000-0000-0000AAA60000}"/>
    <cellStyle name="Normal 79 2 2 6 5" xfId="19792" xr:uid="{00000000-0005-0000-0000-0000ABA60000}"/>
    <cellStyle name="Normal 79 2 2 7" xfId="11382" xr:uid="{00000000-0005-0000-0000-0000ACA60000}"/>
    <cellStyle name="Normal 79 2 2 7 2" xfId="41713" xr:uid="{00000000-0005-0000-0000-0000ADA60000}"/>
    <cellStyle name="Normal 79 2 2 7 3" xfId="26480" xr:uid="{00000000-0005-0000-0000-0000AEA60000}"/>
    <cellStyle name="Normal 79 2 2 8" xfId="6361" xr:uid="{00000000-0005-0000-0000-0000AFA60000}"/>
    <cellStyle name="Normal 79 2 2 8 2" xfId="36696" xr:uid="{00000000-0005-0000-0000-0000B0A60000}"/>
    <cellStyle name="Normal 79 2 2 8 3" xfId="21463" xr:uid="{00000000-0005-0000-0000-0000B1A60000}"/>
    <cellStyle name="Normal 79 2 2 9" xfId="31685" xr:uid="{00000000-0005-0000-0000-0000B2A60000}"/>
    <cellStyle name="Normal 79 2 3" xfId="1388" xr:uid="{00000000-0005-0000-0000-0000B3A60000}"/>
    <cellStyle name="Normal 79 2 3 2" xfId="1809" xr:uid="{00000000-0005-0000-0000-0000B4A60000}"/>
    <cellStyle name="Normal 79 2 3 2 2" xfId="2648" xr:uid="{00000000-0005-0000-0000-0000B5A60000}"/>
    <cellStyle name="Normal 79 2 3 2 2 2" xfId="4338" xr:uid="{00000000-0005-0000-0000-0000B6A60000}"/>
    <cellStyle name="Normal 79 2 3 2 2 2 2" xfId="14411" xr:uid="{00000000-0005-0000-0000-0000B7A60000}"/>
    <cellStyle name="Normal 79 2 3 2 2 2 2 2" xfId="44742" xr:uid="{00000000-0005-0000-0000-0000B8A60000}"/>
    <cellStyle name="Normal 79 2 3 2 2 2 2 3" xfId="29509" xr:uid="{00000000-0005-0000-0000-0000B9A60000}"/>
    <cellStyle name="Normal 79 2 3 2 2 2 3" xfId="9391" xr:uid="{00000000-0005-0000-0000-0000BAA60000}"/>
    <cellStyle name="Normal 79 2 3 2 2 2 3 2" xfId="39725" xr:uid="{00000000-0005-0000-0000-0000BBA60000}"/>
    <cellStyle name="Normal 79 2 3 2 2 2 3 3" xfId="24492" xr:uid="{00000000-0005-0000-0000-0000BCA60000}"/>
    <cellStyle name="Normal 79 2 3 2 2 2 4" xfId="34712" xr:uid="{00000000-0005-0000-0000-0000BDA60000}"/>
    <cellStyle name="Normal 79 2 3 2 2 2 5" xfId="19479" xr:uid="{00000000-0005-0000-0000-0000BEA60000}"/>
    <cellStyle name="Normal 79 2 3 2 2 3" xfId="6030" xr:uid="{00000000-0005-0000-0000-0000BFA60000}"/>
    <cellStyle name="Normal 79 2 3 2 2 3 2" xfId="16082" xr:uid="{00000000-0005-0000-0000-0000C0A60000}"/>
    <cellStyle name="Normal 79 2 3 2 2 3 2 2" xfId="46413" xr:uid="{00000000-0005-0000-0000-0000C1A60000}"/>
    <cellStyle name="Normal 79 2 3 2 2 3 2 3" xfId="31180" xr:uid="{00000000-0005-0000-0000-0000C2A60000}"/>
    <cellStyle name="Normal 79 2 3 2 2 3 3" xfId="11062" xr:uid="{00000000-0005-0000-0000-0000C3A60000}"/>
    <cellStyle name="Normal 79 2 3 2 2 3 3 2" xfId="41396" xr:uid="{00000000-0005-0000-0000-0000C4A60000}"/>
    <cellStyle name="Normal 79 2 3 2 2 3 3 3" xfId="26163" xr:uid="{00000000-0005-0000-0000-0000C5A60000}"/>
    <cellStyle name="Normal 79 2 3 2 2 3 4" xfId="36383" xr:uid="{00000000-0005-0000-0000-0000C6A60000}"/>
    <cellStyle name="Normal 79 2 3 2 2 3 5" xfId="21150" xr:uid="{00000000-0005-0000-0000-0000C7A60000}"/>
    <cellStyle name="Normal 79 2 3 2 2 4" xfId="12740" xr:uid="{00000000-0005-0000-0000-0000C8A60000}"/>
    <cellStyle name="Normal 79 2 3 2 2 4 2" xfId="43071" xr:uid="{00000000-0005-0000-0000-0000C9A60000}"/>
    <cellStyle name="Normal 79 2 3 2 2 4 3" xfId="27838" xr:uid="{00000000-0005-0000-0000-0000CAA60000}"/>
    <cellStyle name="Normal 79 2 3 2 2 5" xfId="7719" xr:uid="{00000000-0005-0000-0000-0000CBA60000}"/>
    <cellStyle name="Normal 79 2 3 2 2 5 2" xfId="38054" xr:uid="{00000000-0005-0000-0000-0000CCA60000}"/>
    <cellStyle name="Normal 79 2 3 2 2 5 3" xfId="22821" xr:uid="{00000000-0005-0000-0000-0000CDA60000}"/>
    <cellStyle name="Normal 79 2 3 2 2 6" xfId="33042" xr:uid="{00000000-0005-0000-0000-0000CEA60000}"/>
    <cellStyle name="Normal 79 2 3 2 2 7" xfId="17808" xr:uid="{00000000-0005-0000-0000-0000CFA60000}"/>
    <cellStyle name="Normal 79 2 3 2 3" xfId="3501" xr:uid="{00000000-0005-0000-0000-0000D0A60000}"/>
    <cellStyle name="Normal 79 2 3 2 3 2" xfId="13575" xr:uid="{00000000-0005-0000-0000-0000D1A60000}"/>
    <cellStyle name="Normal 79 2 3 2 3 2 2" xfId="43906" xr:uid="{00000000-0005-0000-0000-0000D2A60000}"/>
    <cellStyle name="Normal 79 2 3 2 3 2 3" xfId="28673" xr:uid="{00000000-0005-0000-0000-0000D3A60000}"/>
    <cellStyle name="Normal 79 2 3 2 3 3" xfId="8555" xr:uid="{00000000-0005-0000-0000-0000D4A60000}"/>
    <cellStyle name="Normal 79 2 3 2 3 3 2" xfId="38889" xr:uid="{00000000-0005-0000-0000-0000D5A60000}"/>
    <cellStyle name="Normal 79 2 3 2 3 3 3" xfId="23656" xr:uid="{00000000-0005-0000-0000-0000D6A60000}"/>
    <cellStyle name="Normal 79 2 3 2 3 4" xfId="33876" xr:uid="{00000000-0005-0000-0000-0000D7A60000}"/>
    <cellStyle name="Normal 79 2 3 2 3 5" xfId="18643" xr:uid="{00000000-0005-0000-0000-0000D8A60000}"/>
    <cellStyle name="Normal 79 2 3 2 4" xfId="5194" xr:uid="{00000000-0005-0000-0000-0000D9A60000}"/>
    <cellStyle name="Normal 79 2 3 2 4 2" xfId="15246" xr:uid="{00000000-0005-0000-0000-0000DAA60000}"/>
    <cellStyle name="Normal 79 2 3 2 4 2 2" xfId="45577" xr:uid="{00000000-0005-0000-0000-0000DBA60000}"/>
    <cellStyle name="Normal 79 2 3 2 4 2 3" xfId="30344" xr:uid="{00000000-0005-0000-0000-0000DCA60000}"/>
    <cellStyle name="Normal 79 2 3 2 4 3" xfId="10226" xr:uid="{00000000-0005-0000-0000-0000DDA60000}"/>
    <cellStyle name="Normal 79 2 3 2 4 3 2" xfId="40560" xr:uid="{00000000-0005-0000-0000-0000DEA60000}"/>
    <cellStyle name="Normal 79 2 3 2 4 3 3" xfId="25327" xr:uid="{00000000-0005-0000-0000-0000DFA60000}"/>
    <cellStyle name="Normal 79 2 3 2 4 4" xfId="35547" xr:uid="{00000000-0005-0000-0000-0000E0A60000}"/>
    <cellStyle name="Normal 79 2 3 2 4 5" xfId="20314" xr:uid="{00000000-0005-0000-0000-0000E1A60000}"/>
    <cellStyle name="Normal 79 2 3 2 5" xfId="11904" xr:uid="{00000000-0005-0000-0000-0000E2A60000}"/>
    <cellStyle name="Normal 79 2 3 2 5 2" xfId="42235" xr:uid="{00000000-0005-0000-0000-0000E3A60000}"/>
    <cellStyle name="Normal 79 2 3 2 5 3" xfId="27002" xr:uid="{00000000-0005-0000-0000-0000E4A60000}"/>
    <cellStyle name="Normal 79 2 3 2 6" xfId="6883" xr:uid="{00000000-0005-0000-0000-0000E5A60000}"/>
    <cellStyle name="Normal 79 2 3 2 6 2" xfId="37218" xr:uid="{00000000-0005-0000-0000-0000E6A60000}"/>
    <cellStyle name="Normal 79 2 3 2 6 3" xfId="21985" xr:uid="{00000000-0005-0000-0000-0000E7A60000}"/>
    <cellStyle name="Normal 79 2 3 2 7" xfId="32206" xr:uid="{00000000-0005-0000-0000-0000E8A60000}"/>
    <cellStyle name="Normal 79 2 3 2 8" xfId="16972" xr:uid="{00000000-0005-0000-0000-0000E9A60000}"/>
    <cellStyle name="Normal 79 2 3 3" xfId="2230" xr:uid="{00000000-0005-0000-0000-0000EAA60000}"/>
    <cellStyle name="Normal 79 2 3 3 2" xfId="3920" xr:uid="{00000000-0005-0000-0000-0000EBA60000}"/>
    <cellStyle name="Normal 79 2 3 3 2 2" xfId="13993" xr:uid="{00000000-0005-0000-0000-0000ECA60000}"/>
    <cellStyle name="Normal 79 2 3 3 2 2 2" xfId="44324" xr:uid="{00000000-0005-0000-0000-0000EDA60000}"/>
    <cellStyle name="Normal 79 2 3 3 2 2 3" xfId="29091" xr:uid="{00000000-0005-0000-0000-0000EEA60000}"/>
    <cellStyle name="Normal 79 2 3 3 2 3" xfId="8973" xr:uid="{00000000-0005-0000-0000-0000EFA60000}"/>
    <cellStyle name="Normal 79 2 3 3 2 3 2" xfId="39307" xr:uid="{00000000-0005-0000-0000-0000F0A60000}"/>
    <cellStyle name="Normal 79 2 3 3 2 3 3" xfId="24074" xr:uid="{00000000-0005-0000-0000-0000F1A60000}"/>
    <cellStyle name="Normal 79 2 3 3 2 4" xfId="34294" xr:uid="{00000000-0005-0000-0000-0000F2A60000}"/>
    <cellStyle name="Normal 79 2 3 3 2 5" xfId="19061" xr:uid="{00000000-0005-0000-0000-0000F3A60000}"/>
    <cellStyle name="Normal 79 2 3 3 3" xfId="5612" xr:uid="{00000000-0005-0000-0000-0000F4A60000}"/>
    <cellStyle name="Normal 79 2 3 3 3 2" xfId="15664" xr:uid="{00000000-0005-0000-0000-0000F5A60000}"/>
    <cellStyle name="Normal 79 2 3 3 3 2 2" xfId="45995" xr:uid="{00000000-0005-0000-0000-0000F6A60000}"/>
    <cellStyle name="Normal 79 2 3 3 3 2 3" xfId="30762" xr:uid="{00000000-0005-0000-0000-0000F7A60000}"/>
    <cellStyle name="Normal 79 2 3 3 3 3" xfId="10644" xr:uid="{00000000-0005-0000-0000-0000F8A60000}"/>
    <cellStyle name="Normal 79 2 3 3 3 3 2" xfId="40978" xr:uid="{00000000-0005-0000-0000-0000F9A60000}"/>
    <cellStyle name="Normal 79 2 3 3 3 3 3" xfId="25745" xr:uid="{00000000-0005-0000-0000-0000FAA60000}"/>
    <cellStyle name="Normal 79 2 3 3 3 4" xfId="35965" xr:uid="{00000000-0005-0000-0000-0000FBA60000}"/>
    <cellStyle name="Normal 79 2 3 3 3 5" xfId="20732" xr:uid="{00000000-0005-0000-0000-0000FCA60000}"/>
    <cellStyle name="Normal 79 2 3 3 4" xfId="12322" xr:uid="{00000000-0005-0000-0000-0000FDA60000}"/>
    <cellStyle name="Normal 79 2 3 3 4 2" xfId="42653" xr:uid="{00000000-0005-0000-0000-0000FEA60000}"/>
    <cellStyle name="Normal 79 2 3 3 4 3" xfId="27420" xr:uid="{00000000-0005-0000-0000-0000FFA60000}"/>
    <cellStyle name="Normal 79 2 3 3 5" xfId="7301" xr:uid="{00000000-0005-0000-0000-000000A70000}"/>
    <cellStyle name="Normal 79 2 3 3 5 2" xfId="37636" xr:uid="{00000000-0005-0000-0000-000001A70000}"/>
    <cellStyle name="Normal 79 2 3 3 5 3" xfId="22403" xr:uid="{00000000-0005-0000-0000-000002A70000}"/>
    <cellStyle name="Normal 79 2 3 3 6" xfId="32624" xr:uid="{00000000-0005-0000-0000-000003A70000}"/>
    <cellStyle name="Normal 79 2 3 3 7" xfId="17390" xr:uid="{00000000-0005-0000-0000-000004A70000}"/>
    <cellStyle name="Normal 79 2 3 4" xfId="3083" xr:uid="{00000000-0005-0000-0000-000005A70000}"/>
    <cellStyle name="Normal 79 2 3 4 2" xfId="13157" xr:uid="{00000000-0005-0000-0000-000006A70000}"/>
    <cellStyle name="Normal 79 2 3 4 2 2" xfId="43488" xr:uid="{00000000-0005-0000-0000-000007A70000}"/>
    <cellStyle name="Normal 79 2 3 4 2 3" xfId="28255" xr:uid="{00000000-0005-0000-0000-000008A70000}"/>
    <cellStyle name="Normal 79 2 3 4 3" xfId="8137" xr:uid="{00000000-0005-0000-0000-000009A70000}"/>
    <cellStyle name="Normal 79 2 3 4 3 2" xfId="38471" xr:uid="{00000000-0005-0000-0000-00000AA70000}"/>
    <cellStyle name="Normal 79 2 3 4 3 3" xfId="23238" xr:uid="{00000000-0005-0000-0000-00000BA70000}"/>
    <cellStyle name="Normal 79 2 3 4 4" xfId="33458" xr:uid="{00000000-0005-0000-0000-00000CA70000}"/>
    <cellStyle name="Normal 79 2 3 4 5" xfId="18225" xr:uid="{00000000-0005-0000-0000-00000DA70000}"/>
    <cellStyle name="Normal 79 2 3 5" xfId="4776" xr:uid="{00000000-0005-0000-0000-00000EA70000}"/>
    <cellStyle name="Normal 79 2 3 5 2" xfId="14828" xr:uid="{00000000-0005-0000-0000-00000FA70000}"/>
    <cellStyle name="Normal 79 2 3 5 2 2" xfId="45159" xr:uid="{00000000-0005-0000-0000-000010A70000}"/>
    <cellStyle name="Normal 79 2 3 5 2 3" xfId="29926" xr:uid="{00000000-0005-0000-0000-000011A70000}"/>
    <cellStyle name="Normal 79 2 3 5 3" xfId="9808" xr:uid="{00000000-0005-0000-0000-000012A70000}"/>
    <cellStyle name="Normal 79 2 3 5 3 2" xfId="40142" xr:uid="{00000000-0005-0000-0000-000013A70000}"/>
    <cellStyle name="Normal 79 2 3 5 3 3" xfId="24909" xr:uid="{00000000-0005-0000-0000-000014A70000}"/>
    <cellStyle name="Normal 79 2 3 5 4" xfId="35129" xr:uid="{00000000-0005-0000-0000-000015A70000}"/>
    <cellStyle name="Normal 79 2 3 5 5" xfId="19896" xr:uid="{00000000-0005-0000-0000-000016A70000}"/>
    <cellStyle name="Normal 79 2 3 6" xfId="11486" xr:uid="{00000000-0005-0000-0000-000017A70000}"/>
    <cellStyle name="Normal 79 2 3 6 2" xfId="41817" xr:uid="{00000000-0005-0000-0000-000018A70000}"/>
    <cellStyle name="Normal 79 2 3 6 3" xfId="26584" xr:uid="{00000000-0005-0000-0000-000019A70000}"/>
    <cellStyle name="Normal 79 2 3 7" xfId="6465" xr:uid="{00000000-0005-0000-0000-00001AA70000}"/>
    <cellStyle name="Normal 79 2 3 7 2" xfId="36800" xr:uid="{00000000-0005-0000-0000-00001BA70000}"/>
    <cellStyle name="Normal 79 2 3 7 3" xfId="21567" xr:uid="{00000000-0005-0000-0000-00001CA70000}"/>
    <cellStyle name="Normal 79 2 3 8" xfId="31788" xr:uid="{00000000-0005-0000-0000-00001DA70000}"/>
    <cellStyle name="Normal 79 2 3 9" xfId="16554" xr:uid="{00000000-0005-0000-0000-00001EA70000}"/>
    <cellStyle name="Normal 79 2 4" xfId="1601" xr:uid="{00000000-0005-0000-0000-00001FA70000}"/>
    <cellStyle name="Normal 79 2 4 2" xfId="2440" xr:uid="{00000000-0005-0000-0000-000020A70000}"/>
    <cellStyle name="Normal 79 2 4 2 2" xfId="4130" xr:uid="{00000000-0005-0000-0000-000021A70000}"/>
    <cellStyle name="Normal 79 2 4 2 2 2" xfId="14203" xr:uid="{00000000-0005-0000-0000-000022A70000}"/>
    <cellStyle name="Normal 79 2 4 2 2 2 2" xfId="44534" xr:uid="{00000000-0005-0000-0000-000023A70000}"/>
    <cellStyle name="Normal 79 2 4 2 2 2 3" xfId="29301" xr:uid="{00000000-0005-0000-0000-000024A70000}"/>
    <cellStyle name="Normal 79 2 4 2 2 3" xfId="9183" xr:uid="{00000000-0005-0000-0000-000025A70000}"/>
    <cellStyle name="Normal 79 2 4 2 2 3 2" xfId="39517" xr:uid="{00000000-0005-0000-0000-000026A70000}"/>
    <cellStyle name="Normal 79 2 4 2 2 3 3" xfId="24284" xr:uid="{00000000-0005-0000-0000-000027A70000}"/>
    <cellStyle name="Normal 79 2 4 2 2 4" xfId="34504" xr:uid="{00000000-0005-0000-0000-000028A70000}"/>
    <cellStyle name="Normal 79 2 4 2 2 5" xfId="19271" xr:uid="{00000000-0005-0000-0000-000029A70000}"/>
    <cellStyle name="Normal 79 2 4 2 3" xfId="5822" xr:uid="{00000000-0005-0000-0000-00002AA70000}"/>
    <cellStyle name="Normal 79 2 4 2 3 2" xfId="15874" xr:uid="{00000000-0005-0000-0000-00002BA70000}"/>
    <cellStyle name="Normal 79 2 4 2 3 2 2" xfId="46205" xr:uid="{00000000-0005-0000-0000-00002CA70000}"/>
    <cellStyle name="Normal 79 2 4 2 3 2 3" xfId="30972" xr:uid="{00000000-0005-0000-0000-00002DA70000}"/>
    <cellStyle name="Normal 79 2 4 2 3 3" xfId="10854" xr:uid="{00000000-0005-0000-0000-00002EA70000}"/>
    <cellStyle name="Normal 79 2 4 2 3 3 2" xfId="41188" xr:uid="{00000000-0005-0000-0000-00002FA70000}"/>
    <cellStyle name="Normal 79 2 4 2 3 3 3" xfId="25955" xr:uid="{00000000-0005-0000-0000-000030A70000}"/>
    <cellStyle name="Normal 79 2 4 2 3 4" xfId="36175" xr:uid="{00000000-0005-0000-0000-000031A70000}"/>
    <cellStyle name="Normal 79 2 4 2 3 5" xfId="20942" xr:uid="{00000000-0005-0000-0000-000032A70000}"/>
    <cellStyle name="Normal 79 2 4 2 4" xfId="12532" xr:uid="{00000000-0005-0000-0000-000033A70000}"/>
    <cellStyle name="Normal 79 2 4 2 4 2" xfId="42863" xr:uid="{00000000-0005-0000-0000-000034A70000}"/>
    <cellStyle name="Normal 79 2 4 2 4 3" xfId="27630" xr:uid="{00000000-0005-0000-0000-000035A70000}"/>
    <cellStyle name="Normal 79 2 4 2 5" xfId="7511" xr:uid="{00000000-0005-0000-0000-000036A70000}"/>
    <cellStyle name="Normal 79 2 4 2 5 2" xfId="37846" xr:uid="{00000000-0005-0000-0000-000037A70000}"/>
    <cellStyle name="Normal 79 2 4 2 5 3" xfId="22613" xr:uid="{00000000-0005-0000-0000-000038A70000}"/>
    <cellStyle name="Normal 79 2 4 2 6" xfId="32834" xr:uid="{00000000-0005-0000-0000-000039A70000}"/>
    <cellStyle name="Normal 79 2 4 2 7" xfId="17600" xr:uid="{00000000-0005-0000-0000-00003AA70000}"/>
    <cellStyle name="Normal 79 2 4 3" xfId="3293" xr:uid="{00000000-0005-0000-0000-00003BA70000}"/>
    <cellStyle name="Normal 79 2 4 3 2" xfId="13367" xr:uid="{00000000-0005-0000-0000-00003CA70000}"/>
    <cellStyle name="Normal 79 2 4 3 2 2" xfId="43698" xr:uid="{00000000-0005-0000-0000-00003DA70000}"/>
    <cellStyle name="Normal 79 2 4 3 2 3" xfId="28465" xr:uid="{00000000-0005-0000-0000-00003EA70000}"/>
    <cellStyle name="Normal 79 2 4 3 3" xfId="8347" xr:uid="{00000000-0005-0000-0000-00003FA70000}"/>
    <cellStyle name="Normal 79 2 4 3 3 2" xfId="38681" xr:uid="{00000000-0005-0000-0000-000040A70000}"/>
    <cellStyle name="Normal 79 2 4 3 3 3" xfId="23448" xr:uid="{00000000-0005-0000-0000-000041A70000}"/>
    <cellStyle name="Normal 79 2 4 3 4" xfId="33668" xr:uid="{00000000-0005-0000-0000-000042A70000}"/>
    <cellStyle name="Normal 79 2 4 3 5" xfId="18435" xr:uid="{00000000-0005-0000-0000-000043A70000}"/>
    <cellStyle name="Normal 79 2 4 4" xfId="4986" xr:uid="{00000000-0005-0000-0000-000044A70000}"/>
    <cellStyle name="Normal 79 2 4 4 2" xfId="15038" xr:uid="{00000000-0005-0000-0000-000045A70000}"/>
    <cellStyle name="Normal 79 2 4 4 2 2" xfId="45369" xr:uid="{00000000-0005-0000-0000-000046A70000}"/>
    <cellStyle name="Normal 79 2 4 4 2 3" xfId="30136" xr:uid="{00000000-0005-0000-0000-000047A70000}"/>
    <cellStyle name="Normal 79 2 4 4 3" xfId="10018" xr:uid="{00000000-0005-0000-0000-000048A70000}"/>
    <cellStyle name="Normal 79 2 4 4 3 2" xfId="40352" xr:uid="{00000000-0005-0000-0000-000049A70000}"/>
    <cellStyle name="Normal 79 2 4 4 3 3" xfId="25119" xr:uid="{00000000-0005-0000-0000-00004AA70000}"/>
    <cellStyle name="Normal 79 2 4 4 4" xfId="35339" xr:uid="{00000000-0005-0000-0000-00004BA70000}"/>
    <cellStyle name="Normal 79 2 4 4 5" xfId="20106" xr:uid="{00000000-0005-0000-0000-00004CA70000}"/>
    <cellStyle name="Normal 79 2 4 5" xfId="11696" xr:uid="{00000000-0005-0000-0000-00004DA70000}"/>
    <cellStyle name="Normal 79 2 4 5 2" xfId="42027" xr:uid="{00000000-0005-0000-0000-00004EA70000}"/>
    <cellStyle name="Normal 79 2 4 5 3" xfId="26794" xr:uid="{00000000-0005-0000-0000-00004FA70000}"/>
    <cellStyle name="Normal 79 2 4 6" xfId="6675" xr:uid="{00000000-0005-0000-0000-000050A70000}"/>
    <cellStyle name="Normal 79 2 4 6 2" xfId="37010" xr:uid="{00000000-0005-0000-0000-000051A70000}"/>
    <cellStyle name="Normal 79 2 4 6 3" xfId="21777" xr:uid="{00000000-0005-0000-0000-000052A70000}"/>
    <cellStyle name="Normal 79 2 4 7" xfId="31998" xr:uid="{00000000-0005-0000-0000-000053A70000}"/>
    <cellStyle name="Normal 79 2 4 8" xfId="16764" xr:uid="{00000000-0005-0000-0000-000054A70000}"/>
    <cellStyle name="Normal 79 2 5" xfId="2022" xr:uid="{00000000-0005-0000-0000-000055A70000}"/>
    <cellStyle name="Normal 79 2 5 2" xfId="3712" xr:uid="{00000000-0005-0000-0000-000056A70000}"/>
    <cellStyle name="Normal 79 2 5 2 2" xfId="13785" xr:uid="{00000000-0005-0000-0000-000057A70000}"/>
    <cellStyle name="Normal 79 2 5 2 2 2" xfId="44116" xr:uid="{00000000-0005-0000-0000-000058A70000}"/>
    <cellStyle name="Normal 79 2 5 2 2 3" xfId="28883" xr:uid="{00000000-0005-0000-0000-000059A70000}"/>
    <cellStyle name="Normal 79 2 5 2 3" xfId="8765" xr:uid="{00000000-0005-0000-0000-00005AA70000}"/>
    <cellStyle name="Normal 79 2 5 2 3 2" xfId="39099" xr:uid="{00000000-0005-0000-0000-00005BA70000}"/>
    <cellStyle name="Normal 79 2 5 2 3 3" xfId="23866" xr:uid="{00000000-0005-0000-0000-00005CA70000}"/>
    <cellStyle name="Normal 79 2 5 2 4" xfId="34086" xr:uid="{00000000-0005-0000-0000-00005DA70000}"/>
    <cellStyle name="Normal 79 2 5 2 5" xfId="18853" xr:uid="{00000000-0005-0000-0000-00005EA70000}"/>
    <cellStyle name="Normal 79 2 5 3" xfId="5404" xr:uid="{00000000-0005-0000-0000-00005FA70000}"/>
    <cellStyle name="Normal 79 2 5 3 2" xfId="15456" xr:uid="{00000000-0005-0000-0000-000060A70000}"/>
    <cellStyle name="Normal 79 2 5 3 2 2" xfId="45787" xr:uid="{00000000-0005-0000-0000-000061A70000}"/>
    <cellStyle name="Normal 79 2 5 3 2 3" xfId="30554" xr:uid="{00000000-0005-0000-0000-000062A70000}"/>
    <cellStyle name="Normal 79 2 5 3 3" xfId="10436" xr:uid="{00000000-0005-0000-0000-000063A70000}"/>
    <cellStyle name="Normal 79 2 5 3 3 2" xfId="40770" xr:uid="{00000000-0005-0000-0000-000064A70000}"/>
    <cellStyle name="Normal 79 2 5 3 3 3" xfId="25537" xr:uid="{00000000-0005-0000-0000-000065A70000}"/>
    <cellStyle name="Normal 79 2 5 3 4" xfId="35757" xr:uid="{00000000-0005-0000-0000-000066A70000}"/>
    <cellStyle name="Normal 79 2 5 3 5" xfId="20524" xr:uid="{00000000-0005-0000-0000-000067A70000}"/>
    <cellStyle name="Normal 79 2 5 4" xfId="12114" xr:uid="{00000000-0005-0000-0000-000068A70000}"/>
    <cellStyle name="Normal 79 2 5 4 2" xfId="42445" xr:uid="{00000000-0005-0000-0000-000069A70000}"/>
    <cellStyle name="Normal 79 2 5 4 3" xfId="27212" xr:uid="{00000000-0005-0000-0000-00006AA70000}"/>
    <cellStyle name="Normal 79 2 5 5" xfId="7093" xr:uid="{00000000-0005-0000-0000-00006BA70000}"/>
    <cellStyle name="Normal 79 2 5 5 2" xfId="37428" xr:uid="{00000000-0005-0000-0000-00006CA70000}"/>
    <cellStyle name="Normal 79 2 5 5 3" xfId="22195" xr:uid="{00000000-0005-0000-0000-00006DA70000}"/>
    <cellStyle name="Normal 79 2 5 6" xfId="32416" xr:uid="{00000000-0005-0000-0000-00006EA70000}"/>
    <cellStyle name="Normal 79 2 5 7" xfId="17182" xr:uid="{00000000-0005-0000-0000-00006FA70000}"/>
    <cellStyle name="Normal 79 2 6" xfId="2875" xr:uid="{00000000-0005-0000-0000-000070A70000}"/>
    <cellStyle name="Normal 79 2 6 2" xfId="12949" xr:uid="{00000000-0005-0000-0000-000071A70000}"/>
    <cellStyle name="Normal 79 2 6 2 2" xfId="43280" xr:uid="{00000000-0005-0000-0000-000072A70000}"/>
    <cellStyle name="Normal 79 2 6 2 3" xfId="28047" xr:uid="{00000000-0005-0000-0000-000073A70000}"/>
    <cellStyle name="Normal 79 2 6 3" xfId="7929" xr:uid="{00000000-0005-0000-0000-000074A70000}"/>
    <cellStyle name="Normal 79 2 6 3 2" xfId="38263" xr:uid="{00000000-0005-0000-0000-000075A70000}"/>
    <cellStyle name="Normal 79 2 6 3 3" xfId="23030" xr:uid="{00000000-0005-0000-0000-000076A70000}"/>
    <cellStyle name="Normal 79 2 6 4" xfId="33250" xr:uid="{00000000-0005-0000-0000-000077A70000}"/>
    <cellStyle name="Normal 79 2 6 5" xfId="18017" xr:uid="{00000000-0005-0000-0000-000078A70000}"/>
    <cellStyle name="Normal 79 2 7" xfId="4568" xr:uid="{00000000-0005-0000-0000-000079A70000}"/>
    <cellStyle name="Normal 79 2 7 2" xfId="14620" xr:uid="{00000000-0005-0000-0000-00007AA70000}"/>
    <cellStyle name="Normal 79 2 7 2 2" xfId="44951" xr:uid="{00000000-0005-0000-0000-00007BA70000}"/>
    <cellStyle name="Normal 79 2 7 2 3" xfId="29718" xr:uid="{00000000-0005-0000-0000-00007CA70000}"/>
    <cellStyle name="Normal 79 2 7 3" xfId="9600" xr:uid="{00000000-0005-0000-0000-00007DA70000}"/>
    <cellStyle name="Normal 79 2 7 3 2" xfId="39934" xr:uid="{00000000-0005-0000-0000-00007EA70000}"/>
    <cellStyle name="Normal 79 2 7 3 3" xfId="24701" xr:uid="{00000000-0005-0000-0000-00007FA70000}"/>
    <cellStyle name="Normal 79 2 7 4" xfId="34921" xr:uid="{00000000-0005-0000-0000-000080A70000}"/>
    <cellStyle name="Normal 79 2 7 5" xfId="19688" xr:uid="{00000000-0005-0000-0000-000081A70000}"/>
    <cellStyle name="Normal 79 2 8" xfId="11278" xr:uid="{00000000-0005-0000-0000-000082A70000}"/>
    <cellStyle name="Normal 79 2 8 2" xfId="41609" xr:uid="{00000000-0005-0000-0000-000083A70000}"/>
    <cellStyle name="Normal 79 2 8 3" xfId="26376" xr:uid="{00000000-0005-0000-0000-000084A70000}"/>
    <cellStyle name="Normal 79 2 9" xfId="6257" xr:uid="{00000000-0005-0000-0000-000085A70000}"/>
    <cellStyle name="Normal 79 2 9 2" xfId="36592" xr:uid="{00000000-0005-0000-0000-000086A70000}"/>
    <cellStyle name="Normal 79 2 9 3" xfId="21359" xr:uid="{00000000-0005-0000-0000-000087A70000}"/>
    <cellStyle name="Normal 79 3" xfId="1221" xr:uid="{00000000-0005-0000-0000-000088A70000}"/>
    <cellStyle name="Normal 79 3 10" xfId="16398" xr:uid="{00000000-0005-0000-0000-000089A70000}"/>
    <cellStyle name="Normal 79 3 2" xfId="1440" xr:uid="{00000000-0005-0000-0000-00008AA70000}"/>
    <cellStyle name="Normal 79 3 2 2" xfId="1861" xr:uid="{00000000-0005-0000-0000-00008BA70000}"/>
    <cellStyle name="Normal 79 3 2 2 2" xfId="2700" xr:uid="{00000000-0005-0000-0000-00008CA70000}"/>
    <cellStyle name="Normal 79 3 2 2 2 2" xfId="4390" xr:uid="{00000000-0005-0000-0000-00008DA70000}"/>
    <cellStyle name="Normal 79 3 2 2 2 2 2" xfId="14463" xr:uid="{00000000-0005-0000-0000-00008EA70000}"/>
    <cellStyle name="Normal 79 3 2 2 2 2 2 2" xfId="44794" xr:uid="{00000000-0005-0000-0000-00008FA70000}"/>
    <cellStyle name="Normal 79 3 2 2 2 2 2 3" xfId="29561" xr:uid="{00000000-0005-0000-0000-000090A70000}"/>
    <cellStyle name="Normal 79 3 2 2 2 2 3" xfId="9443" xr:uid="{00000000-0005-0000-0000-000091A70000}"/>
    <cellStyle name="Normal 79 3 2 2 2 2 3 2" xfId="39777" xr:uid="{00000000-0005-0000-0000-000092A70000}"/>
    <cellStyle name="Normal 79 3 2 2 2 2 3 3" xfId="24544" xr:uid="{00000000-0005-0000-0000-000093A70000}"/>
    <cellStyle name="Normal 79 3 2 2 2 2 4" xfId="34764" xr:uid="{00000000-0005-0000-0000-000094A70000}"/>
    <cellStyle name="Normal 79 3 2 2 2 2 5" xfId="19531" xr:uid="{00000000-0005-0000-0000-000095A70000}"/>
    <cellStyle name="Normal 79 3 2 2 2 3" xfId="6082" xr:uid="{00000000-0005-0000-0000-000096A70000}"/>
    <cellStyle name="Normal 79 3 2 2 2 3 2" xfId="16134" xr:uid="{00000000-0005-0000-0000-000097A70000}"/>
    <cellStyle name="Normal 79 3 2 2 2 3 2 2" xfId="46465" xr:uid="{00000000-0005-0000-0000-000098A70000}"/>
    <cellStyle name="Normal 79 3 2 2 2 3 2 3" xfId="31232" xr:uid="{00000000-0005-0000-0000-000099A70000}"/>
    <cellStyle name="Normal 79 3 2 2 2 3 3" xfId="11114" xr:uid="{00000000-0005-0000-0000-00009AA70000}"/>
    <cellStyle name="Normal 79 3 2 2 2 3 3 2" xfId="41448" xr:uid="{00000000-0005-0000-0000-00009BA70000}"/>
    <cellStyle name="Normal 79 3 2 2 2 3 3 3" xfId="26215" xr:uid="{00000000-0005-0000-0000-00009CA70000}"/>
    <cellStyle name="Normal 79 3 2 2 2 3 4" xfId="36435" xr:uid="{00000000-0005-0000-0000-00009DA70000}"/>
    <cellStyle name="Normal 79 3 2 2 2 3 5" xfId="21202" xr:uid="{00000000-0005-0000-0000-00009EA70000}"/>
    <cellStyle name="Normal 79 3 2 2 2 4" xfId="12792" xr:uid="{00000000-0005-0000-0000-00009FA70000}"/>
    <cellStyle name="Normal 79 3 2 2 2 4 2" xfId="43123" xr:uid="{00000000-0005-0000-0000-0000A0A70000}"/>
    <cellStyle name="Normal 79 3 2 2 2 4 3" xfId="27890" xr:uid="{00000000-0005-0000-0000-0000A1A70000}"/>
    <cellStyle name="Normal 79 3 2 2 2 5" xfId="7771" xr:uid="{00000000-0005-0000-0000-0000A2A70000}"/>
    <cellStyle name="Normal 79 3 2 2 2 5 2" xfId="38106" xr:uid="{00000000-0005-0000-0000-0000A3A70000}"/>
    <cellStyle name="Normal 79 3 2 2 2 5 3" xfId="22873" xr:uid="{00000000-0005-0000-0000-0000A4A70000}"/>
    <cellStyle name="Normal 79 3 2 2 2 6" xfId="33094" xr:uid="{00000000-0005-0000-0000-0000A5A70000}"/>
    <cellStyle name="Normal 79 3 2 2 2 7" xfId="17860" xr:uid="{00000000-0005-0000-0000-0000A6A70000}"/>
    <cellStyle name="Normal 79 3 2 2 3" xfId="3553" xr:uid="{00000000-0005-0000-0000-0000A7A70000}"/>
    <cellStyle name="Normal 79 3 2 2 3 2" xfId="13627" xr:uid="{00000000-0005-0000-0000-0000A8A70000}"/>
    <cellStyle name="Normal 79 3 2 2 3 2 2" xfId="43958" xr:uid="{00000000-0005-0000-0000-0000A9A70000}"/>
    <cellStyle name="Normal 79 3 2 2 3 2 3" xfId="28725" xr:uid="{00000000-0005-0000-0000-0000AAA70000}"/>
    <cellStyle name="Normal 79 3 2 2 3 3" xfId="8607" xr:uid="{00000000-0005-0000-0000-0000ABA70000}"/>
    <cellStyle name="Normal 79 3 2 2 3 3 2" xfId="38941" xr:uid="{00000000-0005-0000-0000-0000ACA70000}"/>
    <cellStyle name="Normal 79 3 2 2 3 3 3" xfId="23708" xr:uid="{00000000-0005-0000-0000-0000ADA70000}"/>
    <cellStyle name="Normal 79 3 2 2 3 4" xfId="33928" xr:uid="{00000000-0005-0000-0000-0000AEA70000}"/>
    <cellStyle name="Normal 79 3 2 2 3 5" xfId="18695" xr:uid="{00000000-0005-0000-0000-0000AFA70000}"/>
    <cellStyle name="Normal 79 3 2 2 4" xfId="5246" xr:uid="{00000000-0005-0000-0000-0000B0A70000}"/>
    <cellStyle name="Normal 79 3 2 2 4 2" xfId="15298" xr:uid="{00000000-0005-0000-0000-0000B1A70000}"/>
    <cellStyle name="Normal 79 3 2 2 4 2 2" xfId="45629" xr:uid="{00000000-0005-0000-0000-0000B2A70000}"/>
    <cellStyle name="Normal 79 3 2 2 4 2 3" xfId="30396" xr:uid="{00000000-0005-0000-0000-0000B3A70000}"/>
    <cellStyle name="Normal 79 3 2 2 4 3" xfId="10278" xr:uid="{00000000-0005-0000-0000-0000B4A70000}"/>
    <cellStyle name="Normal 79 3 2 2 4 3 2" xfId="40612" xr:uid="{00000000-0005-0000-0000-0000B5A70000}"/>
    <cellStyle name="Normal 79 3 2 2 4 3 3" xfId="25379" xr:uid="{00000000-0005-0000-0000-0000B6A70000}"/>
    <cellStyle name="Normal 79 3 2 2 4 4" xfId="35599" xr:uid="{00000000-0005-0000-0000-0000B7A70000}"/>
    <cellStyle name="Normal 79 3 2 2 4 5" xfId="20366" xr:uid="{00000000-0005-0000-0000-0000B8A70000}"/>
    <cellStyle name="Normal 79 3 2 2 5" xfId="11956" xr:uid="{00000000-0005-0000-0000-0000B9A70000}"/>
    <cellStyle name="Normal 79 3 2 2 5 2" xfId="42287" xr:uid="{00000000-0005-0000-0000-0000BAA70000}"/>
    <cellStyle name="Normal 79 3 2 2 5 3" xfId="27054" xr:uid="{00000000-0005-0000-0000-0000BBA70000}"/>
    <cellStyle name="Normal 79 3 2 2 6" xfId="6935" xr:uid="{00000000-0005-0000-0000-0000BCA70000}"/>
    <cellStyle name="Normal 79 3 2 2 6 2" xfId="37270" xr:uid="{00000000-0005-0000-0000-0000BDA70000}"/>
    <cellStyle name="Normal 79 3 2 2 6 3" xfId="22037" xr:uid="{00000000-0005-0000-0000-0000BEA70000}"/>
    <cellStyle name="Normal 79 3 2 2 7" xfId="32258" xr:uid="{00000000-0005-0000-0000-0000BFA70000}"/>
    <cellStyle name="Normal 79 3 2 2 8" xfId="17024" xr:uid="{00000000-0005-0000-0000-0000C0A70000}"/>
    <cellStyle name="Normal 79 3 2 3" xfId="2282" xr:uid="{00000000-0005-0000-0000-0000C1A70000}"/>
    <cellStyle name="Normal 79 3 2 3 2" xfId="3972" xr:uid="{00000000-0005-0000-0000-0000C2A70000}"/>
    <cellStyle name="Normal 79 3 2 3 2 2" xfId="14045" xr:uid="{00000000-0005-0000-0000-0000C3A70000}"/>
    <cellStyle name="Normal 79 3 2 3 2 2 2" xfId="44376" xr:uid="{00000000-0005-0000-0000-0000C4A70000}"/>
    <cellStyle name="Normal 79 3 2 3 2 2 3" xfId="29143" xr:uid="{00000000-0005-0000-0000-0000C5A70000}"/>
    <cellStyle name="Normal 79 3 2 3 2 3" xfId="9025" xr:uid="{00000000-0005-0000-0000-0000C6A70000}"/>
    <cellStyle name="Normal 79 3 2 3 2 3 2" xfId="39359" xr:uid="{00000000-0005-0000-0000-0000C7A70000}"/>
    <cellStyle name="Normal 79 3 2 3 2 3 3" xfId="24126" xr:uid="{00000000-0005-0000-0000-0000C8A70000}"/>
    <cellStyle name="Normal 79 3 2 3 2 4" xfId="34346" xr:uid="{00000000-0005-0000-0000-0000C9A70000}"/>
    <cellStyle name="Normal 79 3 2 3 2 5" xfId="19113" xr:uid="{00000000-0005-0000-0000-0000CAA70000}"/>
    <cellStyle name="Normal 79 3 2 3 3" xfId="5664" xr:uid="{00000000-0005-0000-0000-0000CBA70000}"/>
    <cellStyle name="Normal 79 3 2 3 3 2" xfId="15716" xr:uid="{00000000-0005-0000-0000-0000CCA70000}"/>
    <cellStyle name="Normal 79 3 2 3 3 2 2" xfId="46047" xr:uid="{00000000-0005-0000-0000-0000CDA70000}"/>
    <cellStyle name="Normal 79 3 2 3 3 2 3" xfId="30814" xr:uid="{00000000-0005-0000-0000-0000CEA70000}"/>
    <cellStyle name="Normal 79 3 2 3 3 3" xfId="10696" xr:uid="{00000000-0005-0000-0000-0000CFA70000}"/>
    <cellStyle name="Normal 79 3 2 3 3 3 2" xfId="41030" xr:uid="{00000000-0005-0000-0000-0000D0A70000}"/>
    <cellStyle name="Normal 79 3 2 3 3 3 3" xfId="25797" xr:uid="{00000000-0005-0000-0000-0000D1A70000}"/>
    <cellStyle name="Normal 79 3 2 3 3 4" xfId="36017" xr:uid="{00000000-0005-0000-0000-0000D2A70000}"/>
    <cellStyle name="Normal 79 3 2 3 3 5" xfId="20784" xr:uid="{00000000-0005-0000-0000-0000D3A70000}"/>
    <cellStyle name="Normal 79 3 2 3 4" xfId="12374" xr:uid="{00000000-0005-0000-0000-0000D4A70000}"/>
    <cellStyle name="Normal 79 3 2 3 4 2" xfId="42705" xr:uid="{00000000-0005-0000-0000-0000D5A70000}"/>
    <cellStyle name="Normal 79 3 2 3 4 3" xfId="27472" xr:uid="{00000000-0005-0000-0000-0000D6A70000}"/>
    <cellStyle name="Normal 79 3 2 3 5" xfId="7353" xr:uid="{00000000-0005-0000-0000-0000D7A70000}"/>
    <cellStyle name="Normal 79 3 2 3 5 2" xfId="37688" xr:uid="{00000000-0005-0000-0000-0000D8A70000}"/>
    <cellStyle name="Normal 79 3 2 3 5 3" xfId="22455" xr:uid="{00000000-0005-0000-0000-0000D9A70000}"/>
    <cellStyle name="Normal 79 3 2 3 6" xfId="32676" xr:uid="{00000000-0005-0000-0000-0000DAA70000}"/>
    <cellStyle name="Normal 79 3 2 3 7" xfId="17442" xr:uid="{00000000-0005-0000-0000-0000DBA70000}"/>
    <cellStyle name="Normal 79 3 2 4" xfId="3135" xr:uid="{00000000-0005-0000-0000-0000DCA70000}"/>
    <cellStyle name="Normal 79 3 2 4 2" xfId="13209" xr:uid="{00000000-0005-0000-0000-0000DDA70000}"/>
    <cellStyle name="Normal 79 3 2 4 2 2" xfId="43540" xr:uid="{00000000-0005-0000-0000-0000DEA70000}"/>
    <cellStyle name="Normal 79 3 2 4 2 3" xfId="28307" xr:uid="{00000000-0005-0000-0000-0000DFA70000}"/>
    <cellStyle name="Normal 79 3 2 4 3" xfId="8189" xr:uid="{00000000-0005-0000-0000-0000E0A70000}"/>
    <cellStyle name="Normal 79 3 2 4 3 2" xfId="38523" xr:uid="{00000000-0005-0000-0000-0000E1A70000}"/>
    <cellStyle name="Normal 79 3 2 4 3 3" xfId="23290" xr:uid="{00000000-0005-0000-0000-0000E2A70000}"/>
    <cellStyle name="Normal 79 3 2 4 4" xfId="33510" xr:uid="{00000000-0005-0000-0000-0000E3A70000}"/>
    <cellStyle name="Normal 79 3 2 4 5" xfId="18277" xr:uid="{00000000-0005-0000-0000-0000E4A70000}"/>
    <cellStyle name="Normal 79 3 2 5" xfId="4828" xr:uid="{00000000-0005-0000-0000-0000E5A70000}"/>
    <cellStyle name="Normal 79 3 2 5 2" xfId="14880" xr:uid="{00000000-0005-0000-0000-0000E6A70000}"/>
    <cellStyle name="Normal 79 3 2 5 2 2" xfId="45211" xr:uid="{00000000-0005-0000-0000-0000E7A70000}"/>
    <cellStyle name="Normal 79 3 2 5 2 3" xfId="29978" xr:uid="{00000000-0005-0000-0000-0000E8A70000}"/>
    <cellStyle name="Normal 79 3 2 5 3" xfId="9860" xr:uid="{00000000-0005-0000-0000-0000E9A70000}"/>
    <cellStyle name="Normal 79 3 2 5 3 2" xfId="40194" xr:uid="{00000000-0005-0000-0000-0000EAA70000}"/>
    <cellStyle name="Normal 79 3 2 5 3 3" xfId="24961" xr:uid="{00000000-0005-0000-0000-0000EBA70000}"/>
    <cellStyle name="Normal 79 3 2 5 4" xfId="35181" xr:uid="{00000000-0005-0000-0000-0000ECA70000}"/>
    <cellStyle name="Normal 79 3 2 5 5" xfId="19948" xr:uid="{00000000-0005-0000-0000-0000EDA70000}"/>
    <cellStyle name="Normal 79 3 2 6" xfId="11538" xr:uid="{00000000-0005-0000-0000-0000EEA70000}"/>
    <cellStyle name="Normal 79 3 2 6 2" xfId="41869" xr:uid="{00000000-0005-0000-0000-0000EFA70000}"/>
    <cellStyle name="Normal 79 3 2 6 3" xfId="26636" xr:uid="{00000000-0005-0000-0000-0000F0A70000}"/>
    <cellStyle name="Normal 79 3 2 7" xfId="6517" xr:uid="{00000000-0005-0000-0000-0000F1A70000}"/>
    <cellStyle name="Normal 79 3 2 7 2" xfId="36852" xr:uid="{00000000-0005-0000-0000-0000F2A70000}"/>
    <cellStyle name="Normal 79 3 2 7 3" xfId="21619" xr:uid="{00000000-0005-0000-0000-0000F3A70000}"/>
    <cellStyle name="Normal 79 3 2 8" xfId="31840" xr:uid="{00000000-0005-0000-0000-0000F4A70000}"/>
    <cellStyle name="Normal 79 3 2 9" xfId="16606" xr:uid="{00000000-0005-0000-0000-0000F5A70000}"/>
    <cellStyle name="Normal 79 3 3" xfId="1653" xr:uid="{00000000-0005-0000-0000-0000F6A70000}"/>
    <cellStyle name="Normal 79 3 3 2" xfId="2492" xr:uid="{00000000-0005-0000-0000-0000F7A70000}"/>
    <cellStyle name="Normal 79 3 3 2 2" xfId="4182" xr:uid="{00000000-0005-0000-0000-0000F8A70000}"/>
    <cellStyle name="Normal 79 3 3 2 2 2" xfId="14255" xr:uid="{00000000-0005-0000-0000-0000F9A70000}"/>
    <cellStyle name="Normal 79 3 3 2 2 2 2" xfId="44586" xr:uid="{00000000-0005-0000-0000-0000FAA70000}"/>
    <cellStyle name="Normal 79 3 3 2 2 2 3" xfId="29353" xr:uid="{00000000-0005-0000-0000-0000FBA70000}"/>
    <cellStyle name="Normal 79 3 3 2 2 3" xfId="9235" xr:uid="{00000000-0005-0000-0000-0000FCA70000}"/>
    <cellStyle name="Normal 79 3 3 2 2 3 2" xfId="39569" xr:uid="{00000000-0005-0000-0000-0000FDA70000}"/>
    <cellStyle name="Normal 79 3 3 2 2 3 3" xfId="24336" xr:uid="{00000000-0005-0000-0000-0000FEA70000}"/>
    <cellStyle name="Normal 79 3 3 2 2 4" xfId="34556" xr:uid="{00000000-0005-0000-0000-0000FFA70000}"/>
    <cellStyle name="Normal 79 3 3 2 2 5" xfId="19323" xr:uid="{00000000-0005-0000-0000-000000A80000}"/>
    <cellStyle name="Normal 79 3 3 2 3" xfId="5874" xr:uid="{00000000-0005-0000-0000-000001A80000}"/>
    <cellStyle name="Normal 79 3 3 2 3 2" xfId="15926" xr:uid="{00000000-0005-0000-0000-000002A80000}"/>
    <cellStyle name="Normal 79 3 3 2 3 2 2" xfId="46257" xr:uid="{00000000-0005-0000-0000-000003A80000}"/>
    <cellStyle name="Normal 79 3 3 2 3 2 3" xfId="31024" xr:uid="{00000000-0005-0000-0000-000004A80000}"/>
    <cellStyle name="Normal 79 3 3 2 3 3" xfId="10906" xr:uid="{00000000-0005-0000-0000-000005A80000}"/>
    <cellStyle name="Normal 79 3 3 2 3 3 2" xfId="41240" xr:uid="{00000000-0005-0000-0000-000006A80000}"/>
    <cellStyle name="Normal 79 3 3 2 3 3 3" xfId="26007" xr:uid="{00000000-0005-0000-0000-000007A80000}"/>
    <cellStyle name="Normal 79 3 3 2 3 4" xfId="36227" xr:uid="{00000000-0005-0000-0000-000008A80000}"/>
    <cellStyle name="Normal 79 3 3 2 3 5" xfId="20994" xr:uid="{00000000-0005-0000-0000-000009A80000}"/>
    <cellStyle name="Normal 79 3 3 2 4" xfId="12584" xr:uid="{00000000-0005-0000-0000-00000AA80000}"/>
    <cellStyle name="Normal 79 3 3 2 4 2" xfId="42915" xr:uid="{00000000-0005-0000-0000-00000BA80000}"/>
    <cellStyle name="Normal 79 3 3 2 4 3" xfId="27682" xr:uid="{00000000-0005-0000-0000-00000CA80000}"/>
    <cellStyle name="Normal 79 3 3 2 5" xfId="7563" xr:uid="{00000000-0005-0000-0000-00000DA80000}"/>
    <cellStyle name="Normal 79 3 3 2 5 2" xfId="37898" xr:uid="{00000000-0005-0000-0000-00000EA80000}"/>
    <cellStyle name="Normal 79 3 3 2 5 3" xfId="22665" xr:uid="{00000000-0005-0000-0000-00000FA80000}"/>
    <cellStyle name="Normal 79 3 3 2 6" xfId="32886" xr:uid="{00000000-0005-0000-0000-000010A80000}"/>
    <cellStyle name="Normal 79 3 3 2 7" xfId="17652" xr:uid="{00000000-0005-0000-0000-000011A80000}"/>
    <cellStyle name="Normal 79 3 3 3" xfId="3345" xr:uid="{00000000-0005-0000-0000-000012A80000}"/>
    <cellStyle name="Normal 79 3 3 3 2" xfId="13419" xr:uid="{00000000-0005-0000-0000-000013A80000}"/>
    <cellStyle name="Normal 79 3 3 3 2 2" xfId="43750" xr:uid="{00000000-0005-0000-0000-000014A80000}"/>
    <cellStyle name="Normal 79 3 3 3 2 3" xfId="28517" xr:uid="{00000000-0005-0000-0000-000015A80000}"/>
    <cellStyle name="Normal 79 3 3 3 3" xfId="8399" xr:uid="{00000000-0005-0000-0000-000016A80000}"/>
    <cellStyle name="Normal 79 3 3 3 3 2" xfId="38733" xr:uid="{00000000-0005-0000-0000-000017A80000}"/>
    <cellStyle name="Normal 79 3 3 3 3 3" xfId="23500" xr:uid="{00000000-0005-0000-0000-000018A80000}"/>
    <cellStyle name="Normal 79 3 3 3 4" xfId="33720" xr:uid="{00000000-0005-0000-0000-000019A80000}"/>
    <cellStyle name="Normal 79 3 3 3 5" xfId="18487" xr:uid="{00000000-0005-0000-0000-00001AA80000}"/>
    <cellStyle name="Normal 79 3 3 4" xfId="5038" xr:uid="{00000000-0005-0000-0000-00001BA80000}"/>
    <cellStyle name="Normal 79 3 3 4 2" xfId="15090" xr:uid="{00000000-0005-0000-0000-00001CA80000}"/>
    <cellStyle name="Normal 79 3 3 4 2 2" xfId="45421" xr:uid="{00000000-0005-0000-0000-00001DA80000}"/>
    <cellStyle name="Normal 79 3 3 4 2 3" xfId="30188" xr:uid="{00000000-0005-0000-0000-00001EA80000}"/>
    <cellStyle name="Normal 79 3 3 4 3" xfId="10070" xr:uid="{00000000-0005-0000-0000-00001FA80000}"/>
    <cellStyle name="Normal 79 3 3 4 3 2" xfId="40404" xr:uid="{00000000-0005-0000-0000-000020A80000}"/>
    <cellStyle name="Normal 79 3 3 4 3 3" xfId="25171" xr:uid="{00000000-0005-0000-0000-000021A80000}"/>
    <cellStyle name="Normal 79 3 3 4 4" xfId="35391" xr:uid="{00000000-0005-0000-0000-000022A80000}"/>
    <cellStyle name="Normal 79 3 3 4 5" xfId="20158" xr:uid="{00000000-0005-0000-0000-000023A80000}"/>
    <cellStyle name="Normal 79 3 3 5" xfId="11748" xr:uid="{00000000-0005-0000-0000-000024A80000}"/>
    <cellStyle name="Normal 79 3 3 5 2" xfId="42079" xr:uid="{00000000-0005-0000-0000-000025A80000}"/>
    <cellStyle name="Normal 79 3 3 5 3" xfId="26846" xr:uid="{00000000-0005-0000-0000-000026A80000}"/>
    <cellStyle name="Normal 79 3 3 6" xfId="6727" xr:uid="{00000000-0005-0000-0000-000027A80000}"/>
    <cellStyle name="Normal 79 3 3 6 2" xfId="37062" xr:uid="{00000000-0005-0000-0000-000028A80000}"/>
    <cellStyle name="Normal 79 3 3 6 3" xfId="21829" xr:uid="{00000000-0005-0000-0000-000029A80000}"/>
    <cellStyle name="Normal 79 3 3 7" xfId="32050" xr:uid="{00000000-0005-0000-0000-00002AA80000}"/>
    <cellStyle name="Normal 79 3 3 8" xfId="16816" xr:uid="{00000000-0005-0000-0000-00002BA80000}"/>
    <cellStyle name="Normal 79 3 4" xfId="2074" xr:uid="{00000000-0005-0000-0000-00002CA80000}"/>
    <cellStyle name="Normal 79 3 4 2" xfId="3764" xr:uid="{00000000-0005-0000-0000-00002DA80000}"/>
    <cellStyle name="Normal 79 3 4 2 2" xfId="13837" xr:uid="{00000000-0005-0000-0000-00002EA80000}"/>
    <cellStyle name="Normal 79 3 4 2 2 2" xfId="44168" xr:uid="{00000000-0005-0000-0000-00002FA80000}"/>
    <cellStyle name="Normal 79 3 4 2 2 3" xfId="28935" xr:uid="{00000000-0005-0000-0000-000030A80000}"/>
    <cellStyle name="Normal 79 3 4 2 3" xfId="8817" xr:uid="{00000000-0005-0000-0000-000031A80000}"/>
    <cellStyle name="Normal 79 3 4 2 3 2" xfId="39151" xr:uid="{00000000-0005-0000-0000-000032A80000}"/>
    <cellStyle name="Normal 79 3 4 2 3 3" xfId="23918" xr:uid="{00000000-0005-0000-0000-000033A80000}"/>
    <cellStyle name="Normal 79 3 4 2 4" xfId="34138" xr:uid="{00000000-0005-0000-0000-000034A80000}"/>
    <cellStyle name="Normal 79 3 4 2 5" xfId="18905" xr:uid="{00000000-0005-0000-0000-000035A80000}"/>
    <cellStyle name="Normal 79 3 4 3" xfId="5456" xr:uid="{00000000-0005-0000-0000-000036A80000}"/>
    <cellStyle name="Normal 79 3 4 3 2" xfId="15508" xr:uid="{00000000-0005-0000-0000-000037A80000}"/>
    <cellStyle name="Normal 79 3 4 3 2 2" xfId="45839" xr:uid="{00000000-0005-0000-0000-000038A80000}"/>
    <cellStyle name="Normal 79 3 4 3 2 3" xfId="30606" xr:uid="{00000000-0005-0000-0000-000039A80000}"/>
    <cellStyle name="Normal 79 3 4 3 3" xfId="10488" xr:uid="{00000000-0005-0000-0000-00003AA80000}"/>
    <cellStyle name="Normal 79 3 4 3 3 2" xfId="40822" xr:uid="{00000000-0005-0000-0000-00003BA80000}"/>
    <cellStyle name="Normal 79 3 4 3 3 3" xfId="25589" xr:uid="{00000000-0005-0000-0000-00003CA80000}"/>
    <cellStyle name="Normal 79 3 4 3 4" xfId="35809" xr:uid="{00000000-0005-0000-0000-00003DA80000}"/>
    <cellStyle name="Normal 79 3 4 3 5" xfId="20576" xr:uid="{00000000-0005-0000-0000-00003EA80000}"/>
    <cellStyle name="Normal 79 3 4 4" xfId="12166" xr:uid="{00000000-0005-0000-0000-00003FA80000}"/>
    <cellStyle name="Normal 79 3 4 4 2" xfId="42497" xr:uid="{00000000-0005-0000-0000-000040A80000}"/>
    <cellStyle name="Normal 79 3 4 4 3" xfId="27264" xr:uid="{00000000-0005-0000-0000-000041A80000}"/>
    <cellStyle name="Normal 79 3 4 5" xfId="7145" xr:uid="{00000000-0005-0000-0000-000042A80000}"/>
    <cellStyle name="Normal 79 3 4 5 2" xfId="37480" xr:uid="{00000000-0005-0000-0000-000043A80000}"/>
    <cellStyle name="Normal 79 3 4 5 3" xfId="22247" xr:uid="{00000000-0005-0000-0000-000044A80000}"/>
    <cellStyle name="Normal 79 3 4 6" xfId="32468" xr:uid="{00000000-0005-0000-0000-000045A80000}"/>
    <cellStyle name="Normal 79 3 4 7" xfId="17234" xr:uid="{00000000-0005-0000-0000-000046A80000}"/>
    <cellStyle name="Normal 79 3 5" xfId="2927" xr:uid="{00000000-0005-0000-0000-000047A80000}"/>
    <cellStyle name="Normal 79 3 5 2" xfId="13001" xr:uid="{00000000-0005-0000-0000-000048A80000}"/>
    <cellStyle name="Normal 79 3 5 2 2" xfId="43332" xr:uid="{00000000-0005-0000-0000-000049A80000}"/>
    <cellStyle name="Normal 79 3 5 2 3" xfId="28099" xr:uid="{00000000-0005-0000-0000-00004AA80000}"/>
    <cellStyle name="Normal 79 3 5 3" xfId="7981" xr:uid="{00000000-0005-0000-0000-00004BA80000}"/>
    <cellStyle name="Normal 79 3 5 3 2" xfId="38315" xr:uid="{00000000-0005-0000-0000-00004CA80000}"/>
    <cellStyle name="Normal 79 3 5 3 3" xfId="23082" xr:uid="{00000000-0005-0000-0000-00004DA80000}"/>
    <cellStyle name="Normal 79 3 5 4" xfId="33302" xr:uid="{00000000-0005-0000-0000-00004EA80000}"/>
    <cellStyle name="Normal 79 3 5 5" xfId="18069" xr:uid="{00000000-0005-0000-0000-00004FA80000}"/>
    <cellStyle name="Normal 79 3 6" xfId="4620" xr:uid="{00000000-0005-0000-0000-000050A80000}"/>
    <cellStyle name="Normal 79 3 6 2" xfId="14672" xr:uid="{00000000-0005-0000-0000-000051A80000}"/>
    <cellStyle name="Normal 79 3 6 2 2" xfId="45003" xr:uid="{00000000-0005-0000-0000-000052A80000}"/>
    <cellStyle name="Normal 79 3 6 2 3" xfId="29770" xr:uid="{00000000-0005-0000-0000-000053A80000}"/>
    <cellStyle name="Normal 79 3 6 3" xfId="9652" xr:uid="{00000000-0005-0000-0000-000054A80000}"/>
    <cellStyle name="Normal 79 3 6 3 2" xfId="39986" xr:uid="{00000000-0005-0000-0000-000055A80000}"/>
    <cellStyle name="Normal 79 3 6 3 3" xfId="24753" xr:uid="{00000000-0005-0000-0000-000056A80000}"/>
    <cellStyle name="Normal 79 3 6 4" xfId="34973" xr:uid="{00000000-0005-0000-0000-000057A80000}"/>
    <cellStyle name="Normal 79 3 6 5" xfId="19740" xr:uid="{00000000-0005-0000-0000-000058A80000}"/>
    <cellStyle name="Normal 79 3 7" xfId="11330" xr:uid="{00000000-0005-0000-0000-000059A80000}"/>
    <cellStyle name="Normal 79 3 7 2" xfId="41661" xr:uid="{00000000-0005-0000-0000-00005AA80000}"/>
    <cellStyle name="Normal 79 3 7 3" xfId="26428" xr:uid="{00000000-0005-0000-0000-00005BA80000}"/>
    <cellStyle name="Normal 79 3 8" xfId="6309" xr:uid="{00000000-0005-0000-0000-00005CA80000}"/>
    <cellStyle name="Normal 79 3 8 2" xfId="36644" xr:uid="{00000000-0005-0000-0000-00005DA80000}"/>
    <cellStyle name="Normal 79 3 8 3" xfId="21411" xr:uid="{00000000-0005-0000-0000-00005EA80000}"/>
    <cellStyle name="Normal 79 3 9" xfId="31634" xr:uid="{00000000-0005-0000-0000-00005FA80000}"/>
    <cellStyle name="Normal 79 4" xfId="1334" xr:uid="{00000000-0005-0000-0000-000060A80000}"/>
    <cellStyle name="Normal 79 4 2" xfId="1757" xr:uid="{00000000-0005-0000-0000-000061A80000}"/>
    <cellStyle name="Normal 79 4 2 2" xfId="2596" xr:uid="{00000000-0005-0000-0000-000062A80000}"/>
    <cellStyle name="Normal 79 4 2 2 2" xfId="4286" xr:uid="{00000000-0005-0000-0000-000063A80000}"/>
    <cellStyle name="Normal 79 4 2 2 2 2" xfId="14359" xr:uid="{00000000-0005-0000-0000-000064A80000}"/>
    <cellStyle name="Normal 79 4 2 2 2 2 2" xfId="44690" xr:uid="{00000000-0005-0000-0000-000065A80000}"/>
    <cellStyle name="Normal 79 4 2 2 2 2 3" xfId="29457" xr:uid="{00000000-0005-0000-0000-000066A80000}"/>
    <cellStyle name="Normal 79 4 2 2 2 3" xfId="9339" xr:uid="{00000000-0005-0000-0000-000067A80000}"/>
    <cellStyle name="Normal 79 4 2 2 2 3 2" xfId="39673" xr:uid="{00000000-0005-0000-0000-000068A80000}"/>
    <cellStyle name="Normal 79 4 2 2 2 3 3" xfId="24440" xr:uid="{00000000-0005-0000-0000-000069A80000}"/>
    <cellStyle name="Normal 79 4 2 2 2 4" xfId="34660" xr:uid="{00000000-0005-0000-0000-00006AA80000}"/>
    <cellStyle name="Normal 79 4 2 2 2 5" xfId="19427" xr:uid="{00000000-0005-0000-0000-00006BA80000}"/>
    <cellStyle name="Normal 79 4 2 2 3" xfId="5978" xr:uid="{00000000-0005-0000-0000-00006CA80000}"/>
    <cellStyle name="Normal 79 4 2 2 3 2" xfId="16030" xr:uid="{00000000-0005-0000-0000-00006DA80000}"/>
    <cellStyle name="Normal 79 4 2 2 3 2 2" xfId="46361" xr:uid="{00000000-0005-0000-0000-00006EA80000}"/>
    <cellStyle name="Normal 79 4 2 2 3 2 3" xfId="31128" xr:uid="{00000000-0005-0000-0000-00006FA80000}"/>
    <cellStyle name="Normal 79 4 2 2 3 3" xfId="11010" xr:uid="{00000000-0005-0000-0000-000070A80000}"/>
    <cellStyle name="Normal 79 4 2 2 3 3 2" xfId="41344" xr:uid="{00000000-0005-0000-0000-000071A80000}"/>
    <cellStyle name="Normal 79 4 2 2 3 3 3" xfId="26111" xr:uid="{00000000-0005-0000-0000-000072A80000}"/>
    <cellStyle name="Normal 79 4 2 2 3 4" xfId="36331" xr:uid="{00000000-0005-0000-0000-000073A80000}"/>
    <cellStyle name="Normal 79 4 2 2 3 5" xfId="21098" xr:uid="{00000000-0005-0000-0000-000074A80000}"/>
    <cellStyle name="Normal 79 4 2 2 4" xfId="12688" xr:uid="{00000000-0005-0000-0000-000075A80000}"/>
    <cellStyle name="Normal 79 4 2 2 4 2" xfId="43019" xr:uid="{00000000-0005-0000-0000-000076A80000}"/>
    <cellStyle name="Normal 79 4 2 2 4 3" xfId="27786" xr:uid="{00000000-0005-0000-0000-000077A80000}"/>
    <cellStyle name="Normal 79 4 2 2 5" xfId="7667" xr:uid="{00000000-0005-0000-0000-000078A80000}"/>
    <cellStyle name="Normal 79 4 2 2 5 2" xfId="38002" xr:uid="{00000000-0005-0000-0000-000079A80000}"/>
    <cellStyle name="Normal 79 4 2 2 5 3" xfId="22769" xr:uid="{00000000-0005-0000-0000-00007AA80000}"/>
    <cellStyle name="Normal 79 4 2 2 6" xfId="32990" xr:uid="{00000000-0005-0000-0000-00007BA80000}"/>
    <cellStyle name="Normal 79 4 2 2 7" xfId="17756" xr:uid="{00000000-0005-0000-0000-00007CA80000}"/>
    <cellStyle name="Normal 79 4 2 3" xfId="3449" xr:uid="{00000000-0005-0000-0000-00007DA80000}"/>
    <cellStyle name="Normal 79 4 2 3 2" xfId="13523" xr:uid="{00000000-0005-0000-0000-00007EA80000}"/>
    <cellStyle name="Normal 79 4 2 3 2 2" xfId="43854" xr:uid="{00000000-0005-0000-0000-00007FA80000}"/>
    <cellStyle name="Normal 79 4 2 3 2 3" xfId="28621" xr:uid="{00000000-0005-0000-0000-000080A80000}"/>
    <cellStyle name="Normal 79 4 2 3 3" xfId="8503" xr:uid="{00000000-0005-0000-0000-000081A80000}"/>
    <cellStyle name="Normal 79 4 2 3 3 2" xfId="38837" xr:uid="{00000000-0005-0000-0000-000082A80000}"/>
    <cellStyle name="Normal 79 4 2 3 3 3" xfId="23604" xr:uid="{00000000-0005-0000-0000-000083A80000}"/>
    <cellStyle name="Normal 79 4 2 3 4" xfId="33824" xr:uid="{00000000-0005-0000-0000-000084A80000}"/>
    <cellStyle name="Normal 79 4 2 3 5" xfId="18591" xr:uid="{00000000-0005-0000-0000-000085A80000}"/>
    <cellStyle name="Normal 79 4 2 4" xfId="5142" xr:uid="{00000000-0005-0000-0000-000086A80000}"/>
    <cellStyle name="Normal 79 4 2 4 2" xfId="15194" xr:uid="{00000000-0005-0000-0000-000087A80000}"/>
    <cellStyle name="Normal 79 4 2 4 2 2" xfId="45525" xr:uid="{00000000-0005-0000-0000-000088A80000}"/>
    <cellStyle name="Normal 79 4 2 4 2 3" xfId="30292" xr:uid="{00000000-0005-0000-0000-000089A80000}"/>
    <cellStyle name="Normal 79 4 2 4 3" xfId="10174" xr:uid="{00000000-0005-0000-0000-00008AA80000}"/>
    <cellStyle name="Normal 79 4 2 4 3 2" xfId="40508" xr:uid="{00000000-0005-0000-0000-00008BA80000}"/>
    <cellStyle name="Normal 79 4 2 4 3 3" xfId="25275" xr:uid="{00000000-0005-0000-0000-00008CA80000}"/>
    <cellStyle name="Normal 79 4 2 4 4" xfId="35495" xr:uid="{00000000-0005-0000-0000-00008DA80000}"/>
    <cellStyle name="Normal 79 4 2 4 5" xfId="20262" xr:uid="{00000000-0005-0000-0000-00008EA80000}"/>
    <cellStyle name="Normal 79 4 2 5" xfId="11852" xr:uid="{00000000-0005-0000-0000-00008FA80000}"/>
    <cellStyle name="Normal 79 4 2 5 2" xfId="42183" xr:uid="{00000000-0005-0000-0000-000090A80000}"/>
    <cellStyle name="Normal 79 4 2 5 3" xfId="26950" xr:uid="{00000000-0005-0000-0000-000091A80000}"/>
    <cellStyle name="Normal 79 4 2 6" xfId="6831" xr:uid="{00000000-0005-0000-0000-000092A80000}"/>
    <cellStyle name="Normal 79 4 2 6 2" xfId="37166" xr:uid="{00000000-0005-0000-0000-000093A80000}"/>
    <cellStyle name="Normal 79 4 2 6 3" xfId="21933" xr:uid="{00000000-0005-0000-0000-000094A80000}"/>
    <cellStyle name="Normal 79 4 2 7" xfId="32154" xr:uid="{00000000-0005-0000-0000-000095A80000}"/>
    <cellStyle name="Normal 79 4 2 8" xfId="16920" xr:uid="{00000000-0005-0000-0000-000096A80000}"/>
    <cellStyle name="Normal 79 4 3" xfId="2178" xr:uid="{00000000-0005-0000-0000-000097A80000}"/>
    <cellStyle name="Normal 79 4 3 2" xfId="3868" xr:uid="{00000000-0005-0000-0000-000098A80000}"/>
    <cellStyle name="Normal 79 4 3 2 2" xfId="13941" xr:uid="{00000000-0005-0000-0000-000099A80000}"/>
    <cellStyle name="Normal 79 4 3 2 2 2" xfId="44272" xr:uid="{00000000-0005-0000-0000-00009AA80000}"/>
    <cellStyle name="Normal 79 4 3 2 2 3" xfId="29039" xr:uid="{00000000-0005-0000-0000-00009BA80000}"/>
    <cellStyle name="Normal 79 4 3 2 3" xfId="8921" xr:uid="{00000000-0005-0000-0000-00009CA80000}"/>
    <cellStyle name="Normal 79 4 3 2 3 2" xfId="39255" xr:uid="{00000000-0005-0000-0000-00009DA80000}"/>
    <cellStyle name="Normal 79 4 3 2 3 3" xfId="24022" xr:uid="{00000000-0005-0000-0000-00009EA80000}"/>
    <cellStyle name="Normal 79 4 3 2 4" xfId="34242" xr:uid="{00000000-0005-0000-0000-00009FA80000}"/>
    <cellStyle name="Normal 79 4 3 2 5" xfId="19009" xr:uid="{00000000-0005-0000-0000-0000A0A80000}"/>
    <cellStyle name="Normal 79 4 3 3" xfId="5560" xr:uid="{00000000-0005-0000-0000-0000A1A80000}"/>
    <cellStyle name="Normal 79 4 3 3 2" xfId="15612" xr:uid="{00000000-0005-0000-0000-0000A2A80000}"/>
    <cellStyle name="Normal 79 4 3 3 2 2" xfId="45943" xr:uid="{00000000-0005-0000-0000-0000A3A80000}"/>
    <cellStyle name="Normal 79 4 3 3 2 3" xfId="30710" xr:uid="{00000000-0005-0000-0000-0000A4A80000}"/>
    <cellStyle name="Normal 79 4 3 3 3" xfId="10592" xr:uid="{00000000-0005-0000-0000-0000A5A80000}"/>
    <cellStyle name="Normal 79 4 3 3 3 2" xfId="40926" xr:uid="{00000000-0005-0000-0000-0000A6A80000}"/>
    <cellStyle name="Normal 79 4 3 3 3 3" xfId="25693" xr:uid="{00000000-0005-0000-0000-0000A7A80000}"/>
    <cellStyle name="Normal 79 4 3 3 4" xfId="35913" xr:uid="{00000000-0005-0000-0000-0000A8A80000}"/>
    <cellStyle name="Normal 79 4 3 3 5" xfId="20680" xr:uid="{00000000-0005-0000-0000-0000A9A80000}"/>
    <cellStyle name="Normal 79 4 3 4" xfId="12270" xr:uid="{00000000-0005-0000-0000-0000AAA80000}"/>
    <cellStyle name="Normal 79 4 3 4 2" xfId="42601" xr:uid="{00000000-0005-0000-0000-0000ABA80000}"/>
    <cellStyle name="Normal 79 4 3 4 3" xfId="27368" xr:uid="{00000000-0005-0000-0000-0000ACA80000}"/>
    <cellStyle name="Normal 79 4 3 5" xfId="7249" xr:uid="{00000000-0005-0000-0000-0000ADA80000}"/>
    <cellStyle name="Normal 79 4 3 5 2" xfId="37584" xr:uid="{00000000-0005-0000-0000-0000AEA80000}"/>
    <cellStyle name="Normal 79 4 3 5 3" xfId="22351" xr:uid="{00000000-0005-0000-0000-0000AFA80000}"/>
    <cellStyle name="Normal 79 4 3 6" xfId="32572" xr:uid="{00000000-0005-0000-0000-0000B0A80000}"/>
    <cellStyle name="Normal 79 4 3 7" xfId="17338" xr:uid="{00000000-0005-0000-0000-0000B1A80000}"/>
    <cellStyle name="Normal 79 4 4" xfId="3031" xr:uid="{00000000-0005-0000-0000-0000B2A80000}"/>
    <cellStyle name="Normal 79 4 4 2" xfId="13105" xr:uid="{00000000-0005-0000-0000-0000B3A80000}"/>
    <cellStyle name="Normal 79 4 4 2 2" xfId="43436" xr:uid="{00000000-0005-0000-0000-0000B4A80000}"/>
    <cellStyle name="Normal 79 4 4 2 3" xfId="28203" xr:uid="{00000000-0005-0000-0000-0000B5A80000}"/>
    <cellStyle name="Normal 79 4 4 3" xfId="8085" xr:uid="{00000000-0005-0000-0000-0000B6A80000}"/>
    <cellStyle name="Normal 79 4 4 3 2" xfId="38419" xr:uid="{00000000-0005-0000-0000-0000B7A80000}"/>
    <cellStyle name="Normal 79 4 4 3 3" xfId="23186" xr:uid="{00000000-0005-0000-0000-0000B8A80000}"/>
    <cellStyle name="Normal 79 4 4 4" xfId="33406" xr:uid="{00000000-0005-0000-0000-0000B9A80000}"/>
    <cellStyle name="Normal 79 4 4 5" xfId="18173" xr:uid="{00000000-0005-0000-0000-0000BAA80000}"/>
    <cellStyle name="Normal 79 4 5" xfId="4724" xr:uid="{00000000-0005-0000-0000-0000BBA80000}"/>
    <cellStyle name="Normal 79 4 5 2" xfId="14776" xr:uid="{00000000-0005-0000-0000-0000BCA80000}"/>
    <cellStyle name="Normal 79 4 5 2 2" xfId="45107" xr:uid="{00000000-0005-0000-0000-0000BDA80000}"/>
    <cellStyle name="Normal 79 4 5 2 3" xfId="29874" xr:uid="{00000000-0005-0000-0000-0000BEA80000}"/>
    <cellStyle name="Normal 79 4 5 3" xfId="9756" xr:uid="{00000000-0005-0000-0000-0000BFA80000}"/>
    <cellStyle name="Normal 79 4 5 3 2" xfId="40090" xr:uid="{00000000-0005-0000-0000-0000C0A80000}"/>
    <cellStyle name="Normal 79 4 5 3 3" xfId="24857" xr:uid="{00000000-0005-0000-0000-0000C1A80000}"/>
    <cellStyle name="Normal 79 4 5 4" xfId="35077" xr:uid="{00000000-0005-0000-0000-0000C2A80000}"/>
    <cellStyle name="Normal 79 4 5 5" xfId="19844" xr:uid="{00000000-0005-0000-0000-0000C3A80000}"/>
    <cellStyle name="Normal 79 4 6" xfId="11434" xr:uid="{00000000-0005-0000-0000-0000C4A80000}"/>
    <cellStyle name="Normal 79 4 6 2" xfId="41765" xr:uid="{00000000-0005-0000-0000-0000C5A80000}"/>
    <cellStyle name="Normal 79 4 6 3" xfId="26532" xr:uid="{00000000-0005-0000-0000-0000C6A80000}"/>
    <cellStyle name="Normal 79 4 7" xfId="6413" xr:uid="{00000000-0005-0000-0000-0000C7A80000}"/>
    <cellStyle name="Normal 79 4 7 2" xfId="36748" xr:uid="{00000000-0005-0000-0000-0000C8A80000}"/>
    <cellStyle name="Normal 79 4 7 3" xfId="21515" xr:uid="{00000000-0005-0000-0000-0000C9A80000}"/>
    <cellStyle name="Normal 79 4 8" xfId="31736" xr:uid="{00000000-0005-0000-0000-0000CAA80000}"/>
    <cellStyle name="Normal 79 4 9" xfId="16502" xr:uid="{00000000-0005-0000-0000-0000CBA80000}"/>
    <cellStyle name="Normal 79 5" xfId="1547" xr:uid="{00000000-0005-0000-0000-0000CCA80000}"/>
    <cellStyle name="Normal 79 5 2" xfId="2388" xr:uid="{00000000-0005-0000-0000-0000CDA80000}"/>
    <cellStyle name="Normal 79 5 2 2" xfId="4078" xr:uid="{00000000-0005-0000-0000-0000CEA80000}"/>
    <cellStyle name="Normal 79 5 2 2 2" xfId="14151" xr:uid="{00000000-0005-0000-0000-0000CFA80000}"/>
    <cellStyle name="Normal 79 5 2 2 2 2" xfId="44482" xr:uid="{00000000-0005-0000-0000-0000D0A80000}"/>
    <cellStyle name="Normal 79 5 2 2 2 3" xfId="29249" xr:uid="{00000000-0005-0000-0000-0000D1A80000}"/>
    <cellStyle name="Normal 79 5 2 2 3" xfId="9131" xr:uid="{00000000-0005-0000-0000-0000D2A80000}"/>
    <cellStyle name="Normal 79 5 2 2 3 2" xfId="39465" xr:uid="{00000000-0005-0000-0000-0000D3A80000}"/>
    <cellStyle name="Normal 79 5 2 2 3 3" xfId="24232" xr:uid="{00000000-0005-0000-0000-0000D4A80000}"/>
    <cellStyle name="Normal 79 5 2 2 4" xfId="34452" xr:uid="{00000000-0005-0000-0000-0000D5A80000}"/>
    <cellStyle name="Normal 79 5 2 2 5" xfId="19219" xr:uid="{00000000-0005-0000-0000-0000D6A80000}"/>
    <cellStyle name="Normal 79 5 2 3" xfId="5770" xr:uid="{00000000-0005-0000-0000-0000D7A80000}"/>
    <cellStyle name="Normal 79 5 2 3 2" xfId="15822" xr:uid="{00000000-0005-0000-0000-0000D8A80000}"/>
    <cellStyle name="Normal 79 5 2 3 2 2" xfId="46153" xr:uid="{00000000-0005-0000-0000-0000D9A80000}"/>
    <cellStyle name="Normal 79 5 2 3 2 3" xfId="30920" xr:uid="{00000000-0005-0000-0000-0000DAA80000}"/>
    <cellStyle name="Normal 79 5 2 3 3" xfId="10802" xr:uid="{00000000-0005-0000-0000-0000DBA80000}"/>
    <cellStyle name="Normal 79 5 2 3 3 2" xfId="41136" xr:uid="{00000000-0005-0000-0000-0000DCA80000}"/>
    <cellStyle name="Normal 79 5 2 3 3 3" xfId="25903" xr:uid="{00000000-0005-0000-0000-0000DDA80000}"/>
    <cellStyle name="Normal 79 5 2 3 4" xfId="36123" xr:uid="{00000000-0005-0000-0000-0000DEA80000}"/>
    <cellStyle name="Normal 79 5 2 3 5" xfId="20890" xr:uid="{00000000-0005-0000-0000-0000DFA80000}"/>
    <cellStyle name="Normal 79 5 2 4" xfId="12480" xr:uid="{00000000-0005-0000-0000-0000E0A80000}"/>
    <cellStyle name="Normal 79 5 2 4 2" xfId="42811" xr:uid="{00000000-0005-0000-0000-0000E1A80000}"/>
    <cellStyle name="Normal 79 5 2 4 3" xfId="27578" xr:uid="{00000000-0005-0000-0000-0000E2A80000}"/>
    <cellStyle name="Normal 79 5 2 5" xfId="7459" xr:uid="{00000000-0005-0000-0000-0000E3A80000}"/>
    <cellStyle name="Normal 79 5 2 5 2" xfId="37794" xr:uid="{00000000-0005-0000-0000-0000E4A80000}"/>
    <cellStyle name="Normal 79 5 2 5 3" xfId="22561" xr:uid="{00000000-0005-0000-0000-0000E5A80000}"/>
    <cellStyle name="Normal 79 5 2 6" xfId="32782" xr:uid="{00000000-0005-0000-0000-0000E6A80000}"/>
    <cellStyle name="Normal 79 5 2 7" xfId="17548" xr:uid="{00000000-0005-0000-0000-0000E7A80000}"/>
    <cellStyle name="Normal 79 5 3" xfId="3241" xr:uid="{00000000-0005-0000-0000-0000E8A80000}"/>
    <cellStyle name="Normal 79 5 3 2" xfId="13315" xr:uid="{00000000-0005-0000-0000-0000E9A80000}"/>
    <cellStyle name="Normal 79 5 3 2 2" xfId="43646" xr:uid="{00000000-0005-0000-0000-0000EAA80000}"/>
    <cellStyle name="Normal 79 5 3 2 3" xfId="28413" xr:uid="{00000000-0005-0000-0000-0000EBA80000}"/>
    <cellStyle name="Normal 79 5 3 3" xfId="8295" xr:uid="{00000000-0005-0000-0000-0000ECA80000}"/>
    <cellStyle name="Normal 79 5 3 3 2" xfId="38629" xr:uid="{00000000-0005-0000-0000-0000EDA80000}"/>
    <cellStyle name="Normal 79 5 3 3 3" xfId="23396" xr:uid="{00000000-0005-0000-0000-0000EEA80000}"/>
    <cellStyle name="Normal 79 5 3 4" xfId="33616" xr:uid="{00000000-0005-0000-0000-0000EFA80000}"/>
    <cellStyle name="Normal 79 5 3 5" xfId="18383" xr:uid="{00000000-0005-0000-0000-0000F0A80000}"/>
    <cellStyle name="Normal 79 5 4" xfId="4934" xr:uid="{00000000-0005-0000-0000-0000F1A80000}"/>
    <cellStyle name="Normal 79 5 4 2" xfId="14986" xr:uid="{00000000-0005-0000-0000-0000F2A80000}"/>
    <cellStyle name="Normal 79 5 4 2 2" xfId="45317" xr:uid="{00000000-0005-0000-0000-0000F3A80000}"/>
    <cellStyle name="Normal 79 5 4 2 3" xfId="30084" xr:uid="{00000000-0005-0000-0000-0000F4A80000}"/>
    <cellStyle name="Normal 79 5 4 3" xfId="9966" xr:uid="{00000000-0005-0000-0000-0000F5A80000}"/>
    <cellStyle name="Normal 79 5 4 3 2" xfId="40300" xr:uid="{00000000-0005-0000-0000-0000F6A80000}"/>
    <cellStyle name="Normal 79 5 4 3 3" xfId="25067" xr:uid="{00000000-0005-0000-0000-0000F7A80000}"/>
    <cellStyle name="Normal 79 5 4 4" xfId="35287" xr:uid="{00000000-0005-0000-0000-0000F8A80000}"/>
    <cellStyle name="Normal 79 5 4 5" xfId="20054" xr:uid="{00000000-0005-0000-0000-0000F9A80000}"/>
    <cellStyle name="Normal 79 5 5" xfId="11644" xr:uid="{00000000-0005-0000-0000-0000FAA80000}"/>
    <cellStyle name="Normal 79 5 5 2" xfId="41975" xr:uid="{00000000-0005-0000-0000-0000FBA80000}"/>
    <cellStyle name="Normal 79 5 5 3" xfId="26742" xr:uid="{00000000-0005-0000-0000-0000FCA80000}"/>
    <cellStyle name="Normal 79 5 6" xfId="6623" xr:uid="{00000000-0005-0000-0000-0000FDA80000}"/>
    <cellStyle name="Normal 79 5 6 2" xfId="36958" xr:uid="{00000000-0005-0000-0000-0000FEA80000}"/>
    <cellStyle name="Normal 79 5 6 3" xfId="21725" xr:uid="{00000000-0005-0000-0000-0000FFA80000}"/>
    <cellStyle name="Normal 79 5 7" xfId="31946" xr:uid="{00000000-0005-0000-0000-000000A90000}"/>
    <cellStyle name="Normal 79 5 8" xfId="16712" xr:uid="{00000000-0005-0000-0000-000001A90000}"/>
    <cellStyle name="Normal 79 6" xfId="1968" xr:uid="{00000000-0005-0000-0000-000002A90000}"/>
    <cellStyle name="Normal 79 6 2" xfId="3660" xr:uid="{00000000-0005-0000-0000-000003A90000}"/>
    <cellStyle name="Normal 79 6 2 2" xfId="13733" xr:uid="{00000000-0005-0000-0000-000004A90000}"/>
    <cellStyle name="Normal 79 6 2 2 2" xfId="44064" xr:uid="{00000000-0005-0000-0000-000005A90000}"/>
    <cellStyle name="Normal 79 6 2 2 3" xfId="28831" xr:uid="{00000000-0005-0000-0000-000006A90000}"/>
    <cellStyle name="Normal 79 6 2 3" xfId="8713" xr:uid="{00000000-0005-0000-0000-000007A90000}"/>
    <cellStyle name="Normal 79 6 2 3 2" xfId="39047" xr:uid="{00000000-0005-0000-0000-000008A90000}"/>
    <cellStyle name="Normal 79 6 2 3 3" xfId="23814" xr:uid="{00000000-0005-0000-0000-000009A90000}"/>
    <cellStyle name="Normal 79 6 2 4" xfId="34034" xr:uid="{00000000-0005-0000-0000-00000AA90000}"/>
    <cellStyle name="Normal 79 6 2 5" xfId="18801" xr:uid="{00000000-0005-0000-0000-00000BA90000}"/>
    <cellStyle name="Normal 79 6 3" xfId="5352" xr:uid="{00000000-0005-0000-0000-00000CA90000}"/>
    <cellStyle name="Normal 79 6 3 2" xfId="15404" xr:uid="{00000000-0005-0000-0000-00000DA90000}"/>
    <cellStyle name="Normal 79 6 3 2 2" xfId="45735" xr:uid="{00000000-0005-0000-0000-00000EA90000}"/>
    <cellStyle name="Normal 79 6 3 2 3" xfId="30502" xr:uid="{00000000-0005-0000-0000-00000FA90000}"/>
    <cellStyle name="Normal 79 6 3 3" xfId="10384" xr:uid="{00000000-0005-0000-0000-000010A90000}"/>
    <cellStyle name="Normal 79 6 3 3 2" xfId="40718" xr:uid="{00000000-0005-0000-0000-000011A90000}"/>
    <cellStyle name="Normal 79 6 3 3 3" xfId="25485" xr:uid="{00000000-0005-0000-0000-000012A90000}"/>
    <cellStyle name="Normal 79 6 3 4" xfId="35705" xr:uid="{00000000-0005-0000-0000-000013A90000}"/>
    <cellStyle name="Normal 79 6 3 5" xfId="20472" xr:uid="{00000000-0005-0000-0000-000014A90000}"/>
    <cellStyle name="Normal 79 6 4" xfId="12062" xr:uid="{00000000-0005-0000-0000-000015A90000}"/>
    <cellStyle name="Normal 79 6 4 2" xfId="42393" xr:uid="{00000000-0005-0000-0000-000016A90000}"/>
    <cellStyle name="Normal 79 6 4 3" xfId="27160" xr:uid="{00000000-0005-0000-0000-000017A90000}"/>
    <cellStyle name="Normal 79 6 5" xfId="7041" xr:uid="{00000000-0005-0000-0000-000018A90000}"/>
    <cellStyle name="Normal 79 6 5 2" xfId="37376" xr:uid="{00000000-0005-0000-0000-000019A90000}"/>
    <cellStyle name="Normal 79 6 5 3" xfId="22143" xr:uid="{00000000-0005-0000-0000-00001AA90000}"/>
    <cellStyle name="Normal 79 6 6" xfId="32364" xr:uid="{00000000-0005-0000-0000-00001BA90000}"/>
    <cellStyle name="Normal 79 6 7" xfId="17130" xr:uid="{00000000-0005-0000-0000-00001CA90000}"/>
    <cellStyle name="Normal 79 7" xfId="2814" xr:uid="{00000000-0005-0000-0000-00001DA90000}"/>
    <cellStyle name="Normal 79 7 2" xfId="12897" xr:uid="{00000000-0005-0000-0000-00001EA90000}"/>
    <cellStyle name="Normal 79 7 2 2" xfId="43228" xr:uid="{00000000-0005-0000-0000-00001FA90000}"/>
    <cellStyle name="Normal 79 7 2 3" xfId="27995" xr:uid="{00000000-0005-0000-0000-000020A90000}"/>
    <cellStyle name="Normal 79 7 3" xfId="7876" xr:uid="{00000000-0005-0000-0000-000021A90000}"/>
    <cellStyle name="Normal 79 7 3 2" xfId="38211" xr:uid="{00000000-0005-0000-0000-000022A90000}"/>
    <cellStyle name="Normal 79 7 3 3" xfId="22978" xr:uid="{00000000-0005-0000-0000-000023A90000}"/>
    <cellStyle name="Normal 79 7 4" xfId="33198" xr:uid="{00000000-0005-0000-0000-000024A90000}"/>
    <cellStyle name="Normal 79 7 5" xfId="17965" xr:uid="{00000000-0005-0000-0000-000025A90000}"/>
    <cellStyle name="Normal 79 8" xfId="4512" xr:uid="{00000000-0005-0000-0000-000026A90000}"/>
    <cellStyle name="Normal 79 8 2" xfId="14568" xr:uid="{00000000-0005-0000-0000-000027A90000}"/>
    <cellStyle name="Normal 79 8 2 2" xfId="44899" xr:uid="{00000000-0005-0000-0000-000028A90000}"/>
    <cellStyle name="Normal 79 8 2 3" xfId="29666" xr:uid="{00000000-0005-0000-0000-000029A90000}"/>
    <cellStyle name="Normal 79 8 3" xfId="9548" xr:uid="{00000000-0005-0000-0000-00002AA90000}"/>
    <cellStyle name="Normal 79 8 3 2" xfId="39882" xr:uid="{00000000-0005-0000-0000-00002BA90000}"/>
    <cellStyle name="Normal 79 8 3 3" xfId="24649" xr:uid="{00000000-0005-0000-0000-00002CA90000}"/>
    <cellStyle name="Normal 79 8 4" xfId="34869" xr:uid="{00000000-0005-0000-0000-00002DA90000}"/>
    <cellStyle name="Normal 79 8 5" xfId="19636" xr:uid="{00000000-0005-0000-0000-00002EA90000}"/>
    <cellStyle name="Normal 79 9" xfId="11224" xr:uid="{00000000-0005-0000-0000-00002FA90000}"/>
    <cellStyle name="Normal 79 9 2" xfId="41557" xr:uid="{00000000-0005-0000-0000-000030A90000}"/>
    <cellStyle name="Normal 79 9 3" xfId="26324" xr:uid="{00000000-0005-0000-0000-000031A90000}"/>
    <cellStyle name="Normal 8" xfId="180" xr:uid="{00000000-0005-0000-0000-000032A90000}"/>
    <cellStyle name="Normal 8 2" xfId="531" xr:uid="{00000000-0005-0000-0000-000033A90000}"/>
    <cellStyle name="Normal 8 3" xfId="917" xr:uid="{00000000-0005-0000-0000-000034A90000}"/>
    <cellStyle name="Normal 8 3 10" xfId="6250" xr:uid="{00000000-0005-0000-0000-000035A90000}"/>
    <cellStyle name="Normal 8 3 10 2" xfId="36587" xr:uid="{00000000-0005-0000-0000-000036A90000}"/>
    <cellStyle name="Normal 8 3 10 3" xfId="21354" xr:uid="{00000000-0005-0000-0000-000037A90000}"/>
    <cellStyle name="Normal 8 3 11" xfId="31578" xr:uid="{00000000-0005-0000-0000-000038A90000}"/>
    <cellStyle name="Normal 8 3 12" xfId="16339" xr:uid="{00000000-0005-0000-0000-000039A90000}"/>
    <cellStyle name="Normal 8 3 2" xfId="1214" xr:uid="{00000000-0005-0000-0000-00003AA90000}"/>
    <cellStyle name="Normal 8 3 2 10" xfId="31629" xr:uid="{00000000-0005-0000-0000-00003BA90000}"/>
    <cellStyle name="Normal 8 3 2 11" xfId="16393" xr:uid="{00000000-0005-0000-0000-00003CA90000}"/>
    <cellStyle name="Normal 8 3 2 2" xfId="1322" xr:uid="{00000000-0005-0000-0000-00003DA90000}"/>
    <cellStyle name="Normal 8 3 2 2 10" xfId="16497" xr:uid="{00000000-0005-0000-0000-00003EA90000}"/>
    <cellStyle name="Normal 8 3 2 2 2" xfId="1539" xr:uid="{00000000-0005-0000-0000-00003FA90000}"/>
    <cellStyle name="Normal 8 3 2 2 2 2" xfId="1960" xr:uid="{00000000-0005-0000-0000-000040A90000}"/>
    <cellStyle name="Normal 8 3 2 2 2 2 2" xfId="2799" xr:uid="{00000000-0005-0000-0000-000041A90000}"/>
    <cellStyle name="Normal 8 3 2 2 2 2 2 2" xfId="4489" xr:uid="{00000000-0005-0000-0000-000042A90000}"/>
    <cellStyle name="Normal 8 3 2 2 2 2 2 2 2" xfId="14562" xr:uid="{00000000-0005-0000-0000-000043A90000}"/>
    <cellStyle name="Normal 8 3 2 2 2 2 2 2 2 2" xfId="44893" xr:uid="{00000000-0005-0000-0000-000044A90000}"/>
    <cellStyle name="Normal 8 3 2 2 2 2 2 2 2 3" xfId="29660" xr:uid="{00000000-0005-0000-0000-000045A90000}"/>
    <cellStyle name="Normal 8 3 2 2 2 2 2 2 3" xfId="9542" xr:uid="{00000000-0005-0000-0000-000046A90000}"/>
    <cellStyle name="Normal 8 3 2 2 2 2 2 2 3 2" xfId="39876" xr:uid="{00000000-0005-0000-0000-000047A90000}"/>
    <cellStyle name="Normal 8 3 2 2 2 2 2 2 3 3" xfId="24643" xr:uid="{00000000-0005-0000-0000-000048A90000}"/>
    <cellStyle name="Normal 8 3 2 2 2 2 2 2 4" xfId="34863" xr:uid="{00000000-0005-0000-0000-000049A90000}"/>
    <cellStyle name="Normal 8 3 2 2 2 2 2 2 5" xfId="19630" xr:uid="{00000000-0005-0000-0000-00004AA90000}"/>
    <cellStyle name="Normal 8 3 2 2 2 2 2 3" xfId="6181" xr:uid="{00000000-0005-0000-0000-00004BA90000}"/>
    <cellStyle name="Normal 8 3 2 2 2 2 2 3 2" xfId="16233" xr:uid="{00000000-0005-0000-0000-00004CA90000}"/>
    <cellStyle name="Normal 8 3 2 2 2 2 2 3 2 2" xfId="46564" xr:uid="{00000000-0005-0000-0000-00004DA90000}"/>
    <cellStyle name="Normal 8 3 2 2 2 2 2 3 2 3" xfId="31331" xr:uid="{00000000-0005-0000-0000-00004EA90000}"/>
    <cellStyle name="Normal 8 3 2 2 2 2 2 3 3" xfId="11213" xr:uid="{00000000-0005-0000-0000-00004FA90000}"/>
    <cellStyle name="Normal 8 3 2 2 2 2 2 3 3 2" xfId="41547" xr:uid="{00000000-0005-0000-0000-000050A90000}"/>
    <cellStyle name="Normal 8 3 2 2 2 2 2 3 3 3" xfId="26314" xr:uid="{00000000-0005-0000-0000-000051A90000}"/>
    <cellStyle name="Normal 8 3 2 2 2 2 2 3 4" xfId="36534" xr:uid="{00000000-0005-0000-0000-000052A90000}"/>
    <cellStyle name="Normal 8 3 2 2 2 2 2 3 5" xfId="21301" xr:uid="{00000000-0005-0000-0000-000053A90000}"/>
    <cellStyle name="Normal 8 3 2 2 2 2 2 4" xfId="12891" xr:uid="{00000000-0005-0000-0000-000054A90000}"/>
    <cellStyle name="Normal 8 3 2 2 2 2 2 4 2" xfId="43222" xr:uid="{00000000-0005-0000-0000-000055A90000}"/>
    <cellStyle name="Normal 8 3 2 2 2 2 2 4 3" xfId="27989" xr:uid="{00000000-0005-0000-0000-000056A90000}"/>
    <cellStyle name="Normal 8 3 2 2 2 2 2 5" xfId="7870" xr:uid="{00000000-0005-0000-0000-000057A90000}"/>
    <cellStyle name="Normal 8 3 2 2 2 2 2 5 2" xfId="38205" xr:uid="{00000000-0005-0000-0000-000058A90000}"/>
    <cellStyle name="Normal 8 3 2 2 2 2 2 5 3" xfId="22972" xr:uid="{00000000-0005-0000-0000-000059A90000}"/>
    <cellStyle name="Normal 8 3 2 2 2 2 2 6" xfId="33193" xr:uid="{00000000-0005-0000-0000-00005AA90000}"/>
    <cellStyle name="Normal 8 3 2 2 2 2 2 7" xfId="17959" xr:uid="{00000000-0005-0000-0000-00005BA90000}"/>
    <cellStyle name="Normal 8 3 2 2 2 2 3" xfId="3652" xr:uid="{00000000-0005-0000-0000-00005CA90000}"/>
    <cellStyle name="Normal 8 3 2 2 2 2 3 2" xfId="13726" xr:uid="{00000000-0005-0000-0000-00005DA90000}"/>
    <cellStyle name="Normal 8 3 2 2 2 2 3 2 2" xfId="44057" xr:uid="{00000000-0005-0000-0000-00005EA90000}"/>
    <cellStyle name="Normal 8 3 2 2 2 2 3 2 3" xfId="28824" xr:uid="{00000000-0005-0000-0000-00005FA90000}"/>
    <cellStyle name="Normal 8 3 2 2 2 2 3 3" xfId="8706" xr:uid="{00000000-0005-0000-0000-000060A90000}"/>
    <cellStyle name="Normal 8 3 2 2 2 2 3 3 2" xfId="39040" xr:uid="{00000000-0005-0000-0000-000061A90000}"/>
    <cellStyle name="Normal 8 3 2 2 2 2 3 3 3" xfId="23807" xr:uid="{00000000-0005-0000-0000-000062A90000}"/>
    <cellStyle name="Normal 8 3 2 2 2 2 3 4" xfId="34027" xr:uid="{00000000-0005-0000-0000-000063A90000}"/>
    <cellStyle name="Normal 8 3 2 2 2 2 3 5" xfId="18794" xr:uid="{00000000-0005-0000-0000-000064A90000}"/>
    <cellStyle name="Normal 8 3 2 2 2 2 4" xfId="5345" xr:uid="{00000000-0005-0000-0000-000065A90000}"/>
    <cellStyle name="Normal 8 3 2 2 2 2 4 2" xfId="15397" xr:uid="{00000000-0005-0000-0000-000066A90000}"/>
    <cellStyle name="Normal 8 3 2 2 2 2 4 2 2" xfId="45728" xr:uid="{00000000-0005-0000-0000-000067A90000}"/>
    <cellStyle name="Normal 8 3 2 2 2 2 4 2 3" xfId="30495" xr:uid="{00000000-0005-0000-0000-000068A90000}"/>
    <cellStyle name="Normal 8 3 2 2 2 2 4 3" xfId="10377" xr:uid="{00000000-0005-0000-0000-000069A90000}"/>
    <cellStyle name="Normal 8 3 2 2 2 2 4 3 2" xfId="40711" xr:uid="{00000000-0005-0000-0000-00006AA90000}"/>
    <cellStyle name="Normal 8 3 2 2 2 2 4 3 3" xfId="25478" xr:uid="{00000000-0005-0000-0000-00006BA90000}"/>
    <cellStyle name="Normal 8 3 2 2 2 2 4 4" xfId="35698" xr:uid="{00000000-0005-0000-0000-00006CA90000}"/>
    <cellStyle name="Normal 8 3 2 2 2 2 4 5" xfId="20465" xr:uid="{00000000-0005-0000-0000-00006DA90000}"/>
    <cellStyle name="Normal 8 3 2 2 2 2 5" xfId="12055" xr:uid="{00000000-0005-0000-0000-00006EA90000}"/>
    <cellStyle name="Normal 8 3 2 2 2 2 5 2" xfId="42386" xr:uid="{00000000-0005-0000-0000-00006FA90000}"/>
    <cellStyle name="Normal 8 3 2 2 2 2 5 3" xfId="27153" xr:uid="{00000000-0005-0000-0000-000070A90000}"/>
    <cellStyle name="Normal 8 3 2 2 2 2 6" xfId="7034" xr:uid="{00000000-0005-0000-0000-000071A90000}"/>
    <cellStyle name="Normal 8 3 2 2 2 2 6 2" xfId="37369" xr:uid="{00000000-0005-0000-0000-000072A90000}"/>
    <cellStyle name="Normal 8 3 2 2 2 2 6 3" xfId="22136" xr:uid="{00000000-0005-0000-0000-000073A90000}"/>
    <cellStyle name="Normal 8 3 2 2 2 2 7" xfId="32357" xr:uid="{00000000-0005-0000-0000-000074A90000}"/>
    <cellStyle name="Normal 8 3 2 2 2 2 8" xfId="17123" xr:uid="{00000000-0005-0000-0000-000075A90000}"/>
    <cellStyle name="Normal 8 3 2 2 2 3" xfId="2381" xr:uid="{00000000-0005-0000-0000-000076A90000}"/>
    <cellStyle name="Normal 8 3 2 2 2 3 2" xfId="4071" xr:uid="{00000000-0005-0000-0000-000077A90000}"/>
    <cellStyle name="Normal 8 3 2 2 2 3 2 2" xfId="14144" xr:uid="{00000000-0005-0000-0000-000078A90000}"/>
    <cellStyle name="Normal 8 3 2 2 2 3 2 2 2" xfId="44475" xr:uid="{00000000-0005-0000-0000-000079A90000}"/>
    <cellStyle name="Normal 8 3 2 2 2 3 2 2 3" xfId="29242" xr:uid="{00000000-0005-0000-0000-00007AA90000}"/>
    <cellStyle name="Normal 8 3 2 2 2 3 2 3" xfId="9124" xr:uid="{00000000-0005-0000-0000-00007BA90000}"/>
    <cellStyle name="Normal 8 3 2 2 2 3 2 3 2" xfId="39458" xr:uid="{00000000-0005-0000-0000-00007CA90000}"/>
    <cellStyle name="Normal 8 3 2 2 2 3 2 3 3" xfId="24225" xr:uid="{00000000-0005-0000-0000-00007DA90000}"/>
    <cellStyle name="Normal 8 3 2 2 2 3 2 4" xfId="34445" xr:uid="{00000000-0005-0000-0000-00007EA90000}"/>
    <cellStyle name="Normal 8 3 2 2 2 3 2 5" xfId="19212" xr:uid="{00000000-0005-0000-0000-00007FA90000}"/>
    <cellStyle name="Normal 8 3 2 2 2 3 3" xfId="5763" xr:uid="{00000000-0005-0000-0000-000080A90000}"/>
    <cellStyle name="Normal 8 3 2 2 2 3 3 2" xfId="15815" xr:uid="{00000000-0005-0000-0000-000081A90000}"/>
    <cellStyle name="Normal 8 3 2 2 2 3 3 2 2" xfId="46146" xr:uid="{00000000-0005-0000-0000-000082A90000}"/>
    <cellStyle name="Normal 8 3 2 2 2 3 3 2 3" xfId="30913" xr:uid="{00000000-0005-0000-0000-000083A90000}"/>
    <cellStyle name="Normal 8 3 2 2 2 3 3 3" xfId="10795" xr:uid="{00000000-0005-0000-0000-000084A90000}"/>
    <cellStyle name="Normal 8 3 2 2 2 3 3 3 2" xfId="41129" xr:uid="{00000000-0005-0000-0000-000085A90000}"/>
    <cellStyle name="Normal 8 3 2 2 2 3 3 3 3" xfId="25896" xr:uid="{00000000-0005-0000-0000-000086A90000}"/>
    <cellStyle name="Normal 8 3 2 2 2 3 3 4" xfId="36116" xr:uid="{00000000-0005-0000-0000-000087A90000}"/>
    <cellStyle name="Normal 8 3 2 2 2 3 3 5" xfId="20883" xr:uid="{00000000-0005-0000-0000-000088A90000}"/>
    <cellStyle name="Normal 8 3 2 2 2 3 4" xfId="12473" xr:uid="{00000000-0005-0000-0000-000089A90000}"/>
    <cellStyle name="Normal 8 3 2 2 2 3 4 2" xfId="42804" xr:uid="{00000000-0005-0000-0000-00008AA90000}"/>
    <cellStyle name="Normal 8 3 2 2 2 3 4 3" xfId="27571" xr:uid="{00000000-0005-0000-0000-00008BA90000}"/>
    <cellStyle name="Normal 8 3 2 2 2 3 5" xfId="7452" xr:uid="{00000000-0005-0000-0000-00008CA90000}"/>
    <cellStyle name="Normal 8 3 2 2 2 3 5 2" xfId="37787" xr:uid="{00000000-0005-0000-0000-00008DA90000}"/>
    <cellStyle name="Normal 8 3 2 2 2 3 5 3" xfId="22554" xr:uid="{00000000-0005-0000-0000-00008EA90000}"/>
    <cellStyle name="Normal 8 3 2 2 2 3 6" xfId="32775" xr:uid="{00000000-0005-0000-0000-00008FA90000}"/>
    <cellStyle name="Normal 8 3 2 2 2 3 7" xfId="17541" xr:uid="{00000000-0005-0000-0000-000090A90000}"/>
    <cellStyle name="Normal 8 3 2 2 2 4" xfId="3234" xr:uid="{00000000-0005-0000-0000-000091A90000}"/>
    <cellStyle name="Normal 8 3 2 2 2 4 2" xfId="13308" xr:uid="{00000000-0005-0000-0000-000092A90000}"/>
    <cellStyle name="Normal 8 3 2 2 2 4 2 2" xfId="43639" xr:uid="{00000000-0005-0000-0000-000093A90000}"/>
    <cellStyle name="Normal 8 3 2 2 2 4 2 3" xfId="28406" xr:uid="{00000000-0005-0000-0000-000094A90000}"/>
    <cellStyle name="Normal 8 3 2 2 2 4 3" xfId="8288" xr:uid="{00000000-0005-0000-0000-000095A90000}"/>
    <cellStyle name="Normal 8 3 2 2 2 4 3 2" xfId="38622" xr:uid="{00000000-0005-0000-0000-000096A90000}"/>
    <cellStyle name="Normal 8 3 2 2 2 4 3 3" xfId="23389" xr:uid="{00000000-0005-0000-0000-000097A90000}"/>
    <cellStyle name="Normal 8 3 2 2 2 4 4" xfId="33609" xr:uid="{00000000-0005-0000-0000-000098A90000}"/>
    <cellStyle name="Normal 8 3 2 2 2 4 5" xfId="18376" xr:uid="{00000000-0005-0000-0000-000099A90000}"/>
    <cellStyle name="Normal 8 3 2 2 2 5" xfId="4927" xr:uid="{00000000-0005-0000-0000-00009AA90000}"/>
    <cellStyle name="Normal 8 3 2 2 2 5 2" xfId="14979" xr:uid="{00000000-0005-0000-0000-00009BA90000}"/>
    <cellStyle name="Normal 8 3 2 2 2 5 2 2" xfId="45310" xr:uid="{00000000-0005-0000-0000-00009CA90000}"/>
    <cellStyle name="Normal 8 3 2 2 2 5 2 3" xfId="30077" xr:uid="{00000000-0005-0000-0000-00009DA90000}"/>
    <cellStyle name="Normal 8 3 2 2 2 5 3" xfId="9959" xr:uid="{00000000-0005-0000-0000-00009EA90000}"/>
    <cellStyle name="Normal 8 3 2 2 2 5 3 2" xfId="40293" xr:uid="{00000000-0005-0000-0000-00009FA90000}"/>
    <cellStyle name="Normal 8 3 2 2 2 5 3 3" xfId="25060" xr:uid="{00000000-0005-0000-0000-0000A0A90000}"/>
    <cellStyle name="Normal 8 3 2 2 2 5 4" xfId="35280" xr:uid="{00000000-0005-0000-0000-0000A1A90000}"/>
    <cellStyle name="Normal 8 3 2 2 2 5 5" xfId="20047" xr:uid="{00000000-0005-0000-0000-0000A2A90000}"/>
    <cellStyle name="Normal 8 3 2 2 2 6" xfId="11637" xr:uid="{00000000-0005-0000-0000-0000A3A90000}"/>
    <cellStyle name="Normal 8 3 2 2 2 6 2" xfId="41968" xr:uid="{00000000-0005-0000-0000-0000A4A90000}"/>
    <cellStyle name="Normal 8 3 2 2 2 6 3" xfId="26735" xr:uid="{00000000-0005-0000-0000-0000A5A90000}"/>
    <cellStyle name="Normal 8 3 2 2 2 7" xfId="6616" xr:uid="{00000000-0005-0000-0000-0000A6A90000}"/>
    <cellStyle name="Normal 8 3 2 2 2 7 2" xfId="36951" xr:uid="{00000000-0005-0000-0000-0000A7A90000}"/>
    <cellStyle name="Normal 8 3 2 2 2 7 3" xfId="21718" xr:uid="{00000000-0005-0000-0000-0000A8A90000}"/>
    <cellStyle name="Normal 8 3 2 2 2 8" xfId="31939" xr:uid="{00000000-0005-0000-0000-0000A9A90000}"/>
    <cellStyle name="Normal 8 3 2 2 2 9" xfId="16705" xr:uid="{00000000-0005-0000-0000-0000AAA90000}"/>
    <cellStyle name="Normal 8 3 2 2 3" xfId="1752" xr:uid="{00000000-0005-0000-0000-0000ABA90000}"/>
    <cellStyle name="Normal 8 3 2 2 3 2" xfId="2591" xr:uid="{00000000-0005-0000-0000-0000ACA90000}"/>
    <cellStyle name="Normal 8 3 2 2 3 2 2" xfId="4281" xr:uid="{00000000-0005-0000-0000-0000ADA90000}"/>
    <cellStyle name="Normal 8 3 2 2 3 2 2 2" xfId="14354" xr:uid="{00000000-0005-0000-0000-0000AEA90000}"/>
    <cellStyle name="Normal 8 3 2 2 3 2 2 2 2" xfId="44685" xr:uid="{00000000-0005-0000-0000-0000AFA90000}"/>
    <cellStyle name="Normal 8 3 2 2 3 2 2 2 3" xfId="29452" xr:uid="{00000000-0005-0000-0000-0000B0A90000}"/>
    <cellStyle name="Normal 8 3 2 2 3 2 2 3" xfId="9334" xr:uid="{00000000-0005-0000-0000-0000B1A90000}"/>
    <cellStyle name="Normal 8 3 2 2 3 2 2 3 2" xfId="39668" xr:uid="{00000000-0005-0000-0000-0000B2A90000}"/>
    <cellStyle name="Normal 8 3 2 2 3 2 2 3 3" xfId="24435" xr:uid="{00000000-0005-0000-0000-0000B3A90000}"/>
    <cellStyle name="Normal 8 3 2 2 3 2 2 4" xfId="34655" xr:uid="{00000000-0005-0000-0000-0000B4A90000}"/>
    <cellStyle name="Normal 8 3 2 2 3 2 2 5" xfId="19422" xr:uid="{00000000-0005-0000-0000-0000B5A90000}"/>
    <cellStyle name="Normal 8 3 2 2 3 2 3" xfId="5973" xr:uid="{00000000-0005-0000-0000-0000B6A90000}"/>
    <cellStyle name="Normal 8 3 2 2 3 2 3 2" xfId="16025" xr:uid="{00000000-0005-0000-0000-0000B7A90000}"/>
    <cellStyle name="Normal 8 3 2 2 3 2 3 2 2" xfId="46356" xr:uid="{00000000-0005-0000-0000-0000B8A90000}"/>
    <cellStyle name="Normal 8 3 2 2 3 2 3 2 3" xfId="31123" xr:uid="{00000000-0005-0000-0000-0000B9A90000}"/>
    <cellStyle name="Normal 8 3 2 2 3 2 3 3" xfId="11005" xr:uid="{00000000-0005-0000-0000-0000BAA90000}"/>
    <cellStyle name="Normal 8 3 2 2 3 2 3 3 2" xfId="41339" xr:uid="{00000000-0005-0000-0000-0000BBA90000}"/>
    <cellStyle name="Normal 8 3 2 2 3 2 3 3 3" xfId="26106" xr:uid="{00000000-0005-0000-0000-0000BCA90000}"/>
    <cellStyle name="Normal 8 3 2 2 3 2 3 4" xfId="36326" xr:uid="{00000000-0005-0000-0000-0000BDA90000}"/>
    <cellStyle name="Normal 8 3 2 2 3 2 3 5" xfId="21093" xr:uid="{00000000-0005-0000-0000-0000BEA90000}"/>
    <cellStyle name="Normal 8 3 2 2 3 2 4" xfId="12683" xr:uid="{00000000-0005-0000-0000-0000BFA90000}"/>
    <cellStyle name="Normal 8 3 2 2 3 2 4 2" xfId="43014" xr:uid="{00000000-0005-0000-0000-0000C0A90000}"/>
    <cellStyle name="Normal 8 3 2 2 3 2 4 3" xfId="27781" xr:uid="{00000000-0005-0000-0000-0000C1A90000}"/>
    <cellStyle name="Normal 8 3 2 2 3 2 5" xfId="7662" xr:uid="{00000000-0005-0000-0000-0000C2A90000}"/>
    <cellStyle name="Normal 8 3 2 2 3 2 5 2" xfId="37997" xr:uid="{00000000-0005-0000-0000-0000C3A90000}"/>
    <cellStyle name="Normal 8 3 2 2 3 2 5 3" xfId="22764" xr:uid="{00000000-0005-0000-0000-0000C4A90000}"/>
    <cellStyle name="Normal 8 3 2 2 3 2 6" xfId="32985" xr:uid="{00000000-0005-0000-0000-0000C5A90000}"/>
    <cellStyle name="Normal 8 3 2 2 3 2 7" xfId="17751" xr:uid="{00000000-0005-0000-0000-0000C6A90000}"/>
    <cellStyle name="Normal 8 3 2 2 3 3" xfId="3444" xr:uid="{00000000-0005-0000-0000-0000C7A90000}"/>
    <cellStyle name="Normal 8 3 2 2 3 3 2" xfId="13518" xr:uid="{00000000-0005-0000-0000-0000C8A90000}"/>
    <cellStyle name="Normal 8 3 2 2 3 3 2 2" xfId="43849" xr:uid="{00000000-0005-0000-0000-0000C9A90000}"/>
    <cellStyle name="Normal 8 3 2 2 3 3 2 3" xfId="28616" xr:uid="{00000000-0005-0000-0000-0000CAA90000}"/>
    <cellStyle name="Normal 8 3 2 2 3 3 3" xfId="8498" xr:uid="{00000000-0005-0000-0000-0000CBA90000}"/>
    <cellStyle name="Normal 8 3 2 2 3 3 3 2" xfId="38832" xr:uid="{00000000-0005-0000-0000-0000CCA90000}"/>
    <cellStyle name="Normal 8 3 2 2 3 3 3 3" xfId="23599" xr:uid="{00000000-0005-0000-0000-0000CDA90000}"/>
    <cellStyle name="Normal 8 3 2 2 3 3 4" xfId="33819" xr:uid="{00000000-0005-0000-0000-0000CEA90000}"/>
    <cellStyle name="Normal 8 3 2 2 3 3 5" xfId="18586" xr:uid="{00000000-0005-0000-0000-0000CFA90000}"/>
    <cellStyle name="Normal 8 3 2 2 3 4" xfId="5137" xr:uid="{00000000-0005-0000-0000-0000D0A90000}"/>
    <cellStyle name="Normal 8 3 2 2 3 4 2" xfId="15189" xr:uid="{00000000-0005-0000-0000-0000D1A90000}"/>
    <cellStyle name="Normal 8 3 2 2 3 4 2 2" xfId="45520" xr:uid="{00000000-0005-0000-0000-0000D2A90000}"/>
    <cellStyle name="Normal 8 3 2 2 3 4 2 3" xfId="30287" xr:uid="{00000000-0005-0000-0000-0000D3A90000}"/>
    <cellStyle name="Normal 8 3 2 2 3 4 3" xfId="10169" xr:uid="{00000000-0005-0000-0000-0000D4A90000}"/>
    <cellStyle name="Normal 8 3 2 2 3 4 3 2" xfId="40503" xr:uid="{00000000-0005-0000-0000-0000D5A90000}"/>
    <cellStyle name="Normal 8 3 2 2 3 4 3 3" xfId="25270" xr:uid="{00000000-0005-0000-0000-0000D6A90000}"/>
    <cellStyle name="Normal 8 3 2 2 3 4 4" xfId="35490" xr:uid="{00000000-0005-0000-0000-0000D7A90000}"/>
    <cellStyle name="Normal 8 3 2 2 3 4 5" xfId="20257" xr:uid="{00000000-0005-0000-0000-0000D8A90000}"/>
    <cellStyle name="Normal 8 3 2 2 3 5" xfId="11847" xr:uid="{00000000-0005-0000-0000-0000D9A90000}"/>
    <cellStyle name="Normal 8 3 2 2 3 5 2" xfId="42178" xr:uid="{00000000-0005-0000-0000-0000DAA90000}"/>
    <cellStyle name="Normal 8 3 2 2 3 5 3" xfId="26945" xr:uid="{00000000-0005-0000-0000-0000DBA90000}"/>
    <cellStyle name="Normal 8 3 2 2 3 6" xfId="6826" xr:uid="{00000000-0005-0000-0000-0000DCA90000}"/>
    <cellStyle name="Normal 8 3 2 2 3 6 2" xfId="37161" xr:uid="{00000000-0005-0000-0000-0000DDA90000}"/>
    <cellStyle name="Normal 8 3 2 2 3 6 3" xfId="21928" xr:uid="{00000000-0005-0000-0000-0000DEA90000}"/>
    <cellStyle name="Normal 8 3 2 2 3 7" xfId="32149" xr:uid="{00000000-0005-0000-0000-0000DFA90000}"/>
    <cellStyle name="Normal 8 3 2 2 3 8" xfId="16915" xr:uid="{00000000-0005-0000-0000-0000E0A90000}"/>
    <cellStyle name="Normal 8 3 2 2 4" xfId="2173" xr:uid="{00000000-0005-0000-0000-0000E1A90000}"/>
    <cellStyle name="Normal 8 3 2 2 4 2" xfId="3863" xr:uid="{00000000-0005-0000-0000-0000E2A90000}"/>
    <cellStyle name="Normal 8 3 2 2 4 2 2" xfId="13936" xr:uid="{00000000-0005-0000-0000-0000E3A90000}"/>
    <cellStyle name="Normal 8 3 2 2 4 2 2 2" xfId="44267" xr:uid="{00000000-0005-0000-0000-0000E4A90000}"/>
    <cellStyle name="Normal 8 3 2 2 4 2 2 3" xfId="29034" xr:uid="{00000000-0005-0000-0000-0000E5A90000}"/>
    <cellStyle name="Normal 8 3 2 2 4 2 3" xfId="8916" xr:uid="{00000000-0005-0000-0000-0000E6A90000}"/>
    <cellStyle name="Normal 8 3 2 2 4 2 3 2" xfId="39250" xr:uid="{00000000-0005-0000-0000-0000E7A90000}"/>
    <cellStyle name="Normal 8 3 2 2 4 2 3 3" xfId="24017" xr:uid="{00000000-0005-0000-0000-0000E8A90000}"/>
    <cellStyle name="Normal 8 3 2 2 4 2 4" xfId="34237" xr:uid="{00000000-0005-0000-0000-0000E9A90000}"/>
    <cellStyle name="Normal 8 3 2 2 4 2 5" xfId="19004" xr:uid="{00000000-0005-0000-0000-0000EAA90000}"/>
    <cellStyle name="Normal 8 3 2 2 4 3" xfId="5555" xr:uid="{00000000-0005-0000-0000-0000EBA90000}"/>
    <cellStyle name="Normal 8 3 2 2 4 3 2" xfId="15607" xr:uid="{00000000-0005-0000-0000-0000ECA90000}"/>
    <cellStyle name="Normal 8 3 2 2 4 3 2 2" xfId="45938" xr:uid="{00000000-0005-0000-0000-0000EDA90000}"/>
    <cellStyle name="Normal 8 3 2 2 4 3 2 3" xfId="30705" xr:uid="{00000000-0005-0000-0000-0000EEA90000}"/>
    <cellStyle name="Normal 8 3 2 2 4 3 3" xfId="10587" xr:uid="{00000000-0005-0000-0000-0000EFA90000}"/>
    <cellStyle name="Normal 8 3 2 2 4 3 3 2" xfId="40921" xr:uid="{00000000-0005-0000-0000-0000F0A90000}"/>
    <cellStyle name="Normal 8 3 2 2 4 3 3 3" xfId="25688" xr:uid="{00000000-0005-0000-0000-0000F1A90000}"/>
    <cellStyle name="Normal 8 3 2 2 4 3 4" xfId="35908" xr:uid="{00000000-0005-0000-0000-0000F2A90000}"/>
    <cellStyle name="Normal 8 3 2 2 4 3 5" xfId="20675" xr:uid="{00000000-0005-0000-0000-0000F3A90000}"/>
    <cellStyle name="Normal 8 3 2 2 4 4" xfId="12265" xr:uid="{00000000-0005-0000-0000-0000F4A90000}"/>
    <cellStyle name="Normal 8 3 2 2 4 4 2" xfId="42596" xr:uid="{00000000-0005-0000-0000-0000F5A90000}"/>
    <cellStyle name="Normal 8 3 2 2 4 4 3" xfId="27363" xr:uid="{00000000-0005-0000-0000-0000F6A90000}"/>
    <cellStyle name="Normal 8 3 2 2 4 5" xfId="7244" xr:uid="{00000000-0005-0000-0000-0000F7A90000}"/>
    <cellStyle name="Normal 8 3 2 2 4 5 2" xfId="37579" xr:uid="{00000000-0005-0000-0000-0000F8A90000}"/>
    <cellStyle name="Normal 8 3 2 2 4 5 3" xfId="22346" xr:uid="{00000000-0005-0000-0000-0000F9A90000}"/>
    <cellStyle name="Normal 8 3 2 2 4 6" xfId="32567" xr:uid="{00000000-0005-0000-0000-0000FAA90000}"/>
    <cellStyle name="Normal 8 3 2 2 4 7" xfId="17333" xr:uid="{00000000-0005-0000-0000-0000FBA90000}"/>
    <cellStyle name="Normal 8 3 2 2 5" xfId="3026" xr:uid="{00000000-0005-0000-0000-0000FCA90000}"/>
    <cellStyle name="Normal 8 3 2 2 5 2" xfId="13100" xr:uid="{00000000-0005-0000-0000-0000FDA90000}"/>
    <cellStyle name="Normal 8 3 2 2 5 2 2" xfId="43431" xr:uid="{00000000-0005-0000-0000-0000FEA90000}"/>
    <cellStyle name="Normal 8 3 2 2 5 2 3" xfId="28198" xr:uid="{00000000-0005-0000-0000-0000FFA90000}"/>
    <cellStyle name="Normal 8 3 2 2 5 3" xfId="8080" xr:uid="{00000000-0005-0000-0000-000000AA0000}"/>
    <cellStyle name="Normal 8 3 2 2 5 3 2" xfId="38414" xr:uid="{00000000-0005-0000-0000-000001AA0000}"/>
    <cellStyle name="Normal 8 3 2 2 5 3 3" xfId="23181" xr:uid="{00000000-0005-0000-0000-000002AA0000}"/>
    <cellStyle name="Normal 8 3 2 2 5 4" xfId="33401" xr:uid="{00000000-0005-0000-0000-000003AA0000}"/>
    <cellStyle name="Normal 8 3 2 2 5 5" xfId="18168" xr:uid="{00000000-0005-0000-0000-000004AA0000}"/>
    <cellStyle name="Normal 8 3 2 2 6" xfId="4719" xr:uid="{00000000-0005-0000-0000-000005AA0000}"/>
    <cellStyle name="Normal 8 3 2 2 6 2" xfId="14771" xr:uid="{00000000-0005-0000-0000-000006AA0000}"/>
    <cellStyle name="Normal 8 3 2 2 6 2 2" xfId="45102" xr:uid="{00000000-0005-0000-0000-000007AA0000}"/>
    <cellStyle name="Normal 8 3 2 2 6 2 3" xfId="29869" xr:uid="{00000000-0005-0000-0000-000008AA0000}"/>
    <cellStyle name="Normal 8 3 2 2 6 3" xfId="9751" xr:uid="{00000000-0005-0000-0000-000009AA0000}"/>
    <cellStyle name="Normal 8 3 2 2 6 3 2" xfId="40085" xr:uid="{00000000-0005-0000-0000-00000AAA0000}"/>
    <cellStyle name="Normal 8 3 2 2 6 3 3" xfId="24852" xr:uid="{00000000-0005-0000-0000-00000BAA0000}"/>
    <cellStyle name="Normal 8 3 2 2 6 4" xfId="35072" xr:uid="{00000000-0005-0000-0000-00000CAA0000}"/>
    <cellStyle name="Normal 8 3 2 2 6 5" xfId="19839" xr:uid="{00000000-0005-0000-0000-00000DAA0000}"/>
    <cellStyle name="Normal 8 3 2 2 7" xfId="11429" xr:uid="{00000000-0005-0000-0000-00000EAA0000}"/>
    <cellStyle name="Normal 8 3 2 2 7 2" xfId="41760" xr:uid="{00000000-0005-0000-0000-00000FAA0000}"/>
    <cellStyle name="Normal 8 3 2 2 7 3" xfId="26527" xr:uid="{00000000-0005-0000-0000-000010AA0000}"/>
    <cellStyle name="Normal 8 3 2 2 8" xfId="6408" xr:uid="{00000000-0005-0000-0000-000011AA0000}"/>
    <cellStyle name="Normal 8 3 2 2 8 2" xfId="36743" xr:uid="{00000000-0005-0000-0000-000012AA0000}"/>
    <cellStyle name="Normal 8 3 2 2 8 3" xfId="21510" xr:uid="{00000000-0005-0000-0000-000013AA0000}"/>
    <cellStyle name="Normal 8 3 2 2 9" xfId="31731" xr:uid="{00000000-0005-0000-0000-000014AA0000}"/>
    <cellStyle name="Normal 8 3 2 3" xfId="1435" xr:uid="{00000000-0005-0000-0000-000015AA0000}"/>
    <cellStyle name="Normal 8 3 2 3 2" xfId="1856" xr:uid="{00000000-0005-0000-0000-000016AA0000}"/>
    <cellStyle name="Normal 8 3 2 3 2 2" xfId="2695" xr:uid="{00000000-0005-0000-0000-000017AA0000}"/>
    <cellStyle name="Normal 8 3 2 3 2 2 2" xfId="4385" xr:uid="{00000000-0005-0000-0000-000018AA0000}"/>
    <cellStyle name="Normal 8 3 2 3 2 2 2 2" xfId="14458" xr:uid="{00000000-0005-0000-0000-000019AA0000}"/>
    <cellStyle name="Normal 8 3 2 3 2 2 2 2 2" xfId="44789" xr:uid="{00000000-0005-0000-0000-00001AAA0000}"/>
    <cellStyle name="Normal 8 3 2 3 2 2 2 2 3" xfId="29556" xr:uid="{00000000-0005-0000-0000-00001BAA0000}"/>
    <cellStyle name="Normal 8 3 2 3 2 2 2 3" xfId="9438" xr:uid="{00000000-0005-0000-0000-00001CAA0000}"/>
    <cellStyle name="Normal 8 3 2 3 2 2 2 3 2" xfId="39772" xr:uid="{00000000-0005-0000-0000-00001DAA0000}"/>
    <cellStyle name="Normal 8 3 2 3 2 2 2 3 3" xfId="24539" xr:uid="{00000000-0005-0000-0000-00001EAA0000}"/>
    <cellStyle name="Normal 8 3 2 3 2 2 2 4" xfId="34759" xr:uid="{00000000-0005-0000-0000-00001FAA0000}"/>
    <cellStyle name="Normal 8 3 2 3 2 2 2 5" xfId="19526" xr:uid="{00000000-0005-0000-0000-000020AA0000}"/>
    <cellStyle name="Normal 8 3 2 3 2 2 3" xfId="6077" xr:uid="{00000000-0005-0000-0000-000021AA0000}"/>
    <cellStyle name="Normal 8 3 2 3 2 2 3 2" xfId="16129" xr:uid="{00000000-0005-0000-0000-000022AA0000}"/>
    <cellStyle name="Normal 8 3 2 3 2 2 3 2 2" xfId="46460" xr:uid="{00000000-0005-0000-0000-000023AA0000}"/>
    <cellStyle name="Normal 8 3 2 3 2 2 3 2 3" xfId="31227" xr:uid="{00000000-0005-0000-0000-000024AA0000}"/>
    <cellStyle name="Normal 8 3 2 3 2 2 3 3" xfId="11109" xr:uid="{00000000-0005-0000-0000-000025AA0000}"/>
    <cellStyle name="Normal 8 3 2 3 2 2 3 3 2" xfId="41443" xr:uid="{00000000-0005-0000-0000-000026AA0000}"/>
    <cellStyle name="Normal 8 3 2 3 2 2 3 3 3" xfId="26210" xr:uid="{00000000-0005-0000-0000-000027AA0000}"/>
    <cellStyle name="Normal 8 3 2 3 2 2 3 4" xfId="36430" xr:uid="{00000000-0005-0000-0000-000028AA0000}"/>
    <cellStyle name="Normal 8 3 2 3 2 2 3 5" xfId="21197" xr:uid="{00000000-0005-0000-0000-000029AA0000}"/>
    <cellStyle name="Normal 8 3 2 3 2 2 4" xfId="12787" xr:uid="{00000000-0005-0000-0000-00002AAA0000}"/>
    <cellStyle name="Normal 8 3 2 3 2 2 4 2" xfId="43118" xr:uid="{00000000-0005-0000-0000-00002BAA0000}"/>
    <cellStyle name="Normal 8 3 2 3 2 2 4 3" xfId="27885" xr:uid="{00000000-0005-0000-0000-00002CAA0000}"/>
    <cellStyle name="Normal 8 3 2 3 2 2 5" xfId="7766" xr:uid="{00000000-0005-0000-0000-00002DAA0000}"/>
    <cellStyle name="Normal 8 3 2 3 2 2 5 2" xfId="38101" xr:uid="{00000000-0005-0000-0000-00002EAA0000}"/>
    <cellStyle name="Normal 8 3 2 3 2 2 5 3" xfId="22868" xr:uid="{00000000-0005-0000-0000-00002FAA0000}"/>
    <cellStyle name="Normal 8 3 2 3 2 2 6" xfId="33089" xr:uid="{00000000-0005-0000-0000-000030AA0000}"/>
    <cellStyle name="Normal 8 3 2 3 2 2 7" xfId="17855" xr:uid="{00000000-0005-0000-0000-000031AA0000}"/>
    <cellStyle name="Normal 8 3 2 3 2 3" xfId="3548" xr:uid="{00000000-0005-0000-0000-000032AA0000}"/>
    <cellStyle name="Normal 8 3 2 3 2 3 2" xfId="13622" xr:uid="{00000000-0005-0000-0000-000033AA0000}"/>
    <cellStyle name="Normal 8 3 2 3 2 3 2 2" xfId="43953" xr:uid="{00000000-0005-0000-0000-000034AA0000}"/>
    <cellStyle name="Normal 8 3 2 3 2 3 2 3" xfId="28720" xr:uid="{00000000-0005-0000-0000-000035AA0000}"/>
    <cellStyle name="Normal 8 3 2 3 2 3 3" xfId="8602" xr:uid="{00000000-0005-0000-0000-000036AA0000}"/>
    <cellStyle name="Normal 8 3 2 3 2 3 3 2" xfId="38936" xr:uid="{00000000-0005-0000-0000-000037AA0000}"/>
    <cellStyle name="Normal 8 3 2 3 2 3 3 3" xfId="23703" xr:uid="{00000000-0005-0000-0000-000038AA0000}"/>
    <cellStyle name="Normal 8 3 2 3 2 3 4" xfId="33923" xr:uid="{00000000-0005-0000-0000-000039AA0000}"/>
    <cellStyle name="Normal 8 3 2 3 2 3 5" xfId="18690" xr:uid="{00000000-0005-0000-0000-00003AAA0000}"/>
    <cellStyle name="Normal 8 3 2 3 2 4" xfId="5241" xr:uid="{00000000-0005-0000-0000-00003BAA0000}"/>
    <cellStyle name="Normal 8 3 2 3 2 4 2" xfId="15293" xr:uid="{00000000-0005-0000-0000-00003CAA0000}"/>
    <cellStyle name="Normal 8 3 2 3 2 4 2 2" xfId="45624" xr:uid="{00000000-0005-0000-0000-00003DAA0000}"/>
    <cellStyle name="Normal 8 3 2 3 2 4 2 3" xfId="30391" xr:uid="{00000000-0005-0000-0000-00003EAA0000}"/>
    <cellStyle name="Normal 8 3 2 3 2 4 3" xfId="10273" xr:uid="{00000000-0005-0000-0000-00003FAA0000}"/>
    <cellStyle name="Normal 8 3 2 3 2 4 3 2" xfId="40607" xr:uid="{00000000-0005-0000-0000-000040AA0000}"/>
    <cellStyle name="Normal 8 3 2 3 2 4 3 3" xfId="25374" xr:uid="{00000000-0005-0000-0000-000041AA0000}"/>
    <cellStyle name="Normal 8 3 2 3 2 4 4" xfId="35594" xr:uid="{00000000-0005-0000-0000-000042AA0000}"/>
    <cellStyle name="Normal 8 3 2 3 2 4 5" xfId="20361" xr:uid="{00000000-0005-0000-0000-000043AA0000}"/>
    <cellStyle name="Normal 8 3 2 3 2 5" xfId="11951" xr:uid="{00000000-0005-0000-0000-000044AA0000}"/>
    <cellStyle name="Normal 8 3 2 3 2 5 2" xfId="42282" xr:uid="{00000000-0005-0000-0000-000045AA0000}"/>
    <cellStyle name="Normal 8 3 2 3 2 5 3" xfId="27049" xr:uid="{00000000-0005-0000-0000-000046AA0000}"/>
    <cellStyle name="Normal 8 3 2 3 2 6" xfId="6930" xr:uid="{00000000-0005-0000-0000-000047AA0000}"/>
    <cellStyle name="Normal 8 3 2 3 2 6 2" xfId="37265" xr:uid="{00000000-0005-0000-0000-000048AA0000}"/>
    <cellStyle name="Normal 8 3 2 3 2 6 3" xfId="22032" xr:uid="{00000000-0005-0000-0000-000049AA0000}"/>
    <cellStyle name="Normal 8 3 2 3 2 7" xfId="32253" xr:uid="{00000000-0005-0000-0000-00004AAA0000}"/>
    <cellStyle name="Normal 8 3 2 3 2 8" xfId="17019" xr:uid="{00000000-0005-0000-0000-00004BAA0000}"/>
    <cellStyle name="Normal 8 3 2 3 3" xfId="2277" xr:uid="{00000000-0005-0000-0000-00004CAA0000}"/>
    <cellStyle name="Normal 8 3 2 3 3 2" xfId="3967" xr:uid="{00000000-0005-0000-0000-00004DAA0000}"/>
    <cellStyle name="Normal 8 3 2 3 3 2 2" xfId="14040" xr:uid="{00000000-0005-0000-0000-00004EAA0000}"/>
    <cellStyle name="Normal 8 3 2 3 3 2 2 2" xfId="44371" xr:uid="{00000000-0005-0000-0000-00004FAA0000}"/>
    <cellStyle name="Normal 8 3 2 3 3 2 2 3" xfId="29138" xr:uid="{00000000-0005-0000-0000-000050AA0000}"/>
    <cellStyle name="Normal 8 3 2 3 3 2 3" xfId="9020" xr:uid="{00000000-0005-0000-0000-000051AA0000}"/>
    <cellStyle name="Normal 8 3 2 3 3 2 3 2" xfId="39354" xr:uid="{00000000-0005-0000-0000-000052AA0000}"/>
    <cellStyle name="Normal 8 3 2 3 3 2 3 3" xfId="24121" xr:uid="{00000000-0005-0000-0000-000053AA0000}"/>
    <cellStyle name="Normal 8 3 2 3 3 2 4" xfId="34341" xr:uid="{00000000-0005-0000-0000-000054AA0000}"/>
    <cellStyle name="Normal 8 3 2 3 3 2 5" xfId="19108" xr:uid="{00000000-0005-0000-0000-000055AA0000}"/>
    <cellStyle name="Normal 8 3 2 3 3 3" xfId="5659" xr:uid="{00000000-0005-0000-0000-000056AA0000}"/>
    <cellStyle name="Normal 8 3 2 3 3 3 2" xfId="15711" xr:uid="{00000000-0005-0000-0000-000057AA0000}"/>
    <cellStyle name="Normal 8 3 2 3 3 3 2 2" xfId="46042" xr:uid="{00000000-0005-0000-0000-000058AA0000}"/>
    <cellStyle name="Normal 8 3 2 3 3 3 2 3" xfId="30809" xr:uid="{00000000-0005-0000-0000-000059AA0000}"/>
    <cellStyle name="Normal 8 3 2 3 3 3 3" xfId="10691" xr:uid="{00000000-0005-0000-0000-00005AAA0000}"/>
    <cellStyle name="Normal 8 3 2 3 3 3 3 2" xfId="41025" xr:uid="{00000000-0005-0000-0000-00005BAA0000}"/>
    <cellStyle name="Normal 8 3 2 3 3 3 3 3" xfId="25792" xr:uid="{00000000-0005-0000-0000-00005CAA0000}"/>
    <cellStyle name="Normal 8 3 2 3 3 3 4" xfId="36012" xr:uid="{00000000-0005-0000-0000-00005DAA0000}"/>
    <cellStyle name="Normal 8 3 2 3 3 3 5" xfId="20779" xr:uid="{00000000-0005-0000-0000-00005EAA0000}"/>
    <cellStyle name="Normal 8 3 2 3 3 4" xfId="12369" xr:uid="{00000000-0005-0000-0000-00005FAA0000}"/>
    <cellStyle name="Normal 8 3 2 3 3 4 2" xfId="42700" xr:uid="{00000000-0005-0000-0000-000060AA0000}"/>
    <cellStyle name="Normal 8 3 2 3 3 4 3" xfId="27467" xr:uid="{00000000-0005-0000-0000-000061AA0000}"/>
    <cellStyle name="Normal 8 3 2 3 3 5" xfId="7348" xr:uid="{00000000-0005-0000-0000-000062AA0000}"/>
    <cellStyle name="Normal 8 3 2 3 3 5 2" xfId="37683" xr:uid="{00000000-0005-0000-0000-000063AA0000}"/>
    <cellStyle name="Normal 8 3 2 3 3 5 3" xfId="22450" xr:uid="{00000000-0005-0000-0000-000064AA0000}"/>
    <cellStyle name="Normal 8 3 2 3 3 6" xfId="32671" xr:uid="{00000000-0005-0000-0000-000065AA0000}"/>
    <cellStyle name="Normal 8 3 2 3 3 7" xfId="17437" xr:uid="{00000000-0005-0000-0000-000066AA0000}"/>
    <cellStyle name="Normal 8 3 2 3 4" xfId="3130" xr:uid="{00000000-0005-0000-0000-000067AA0000}"/>
    <cellStyle name="Normal 8 3 2 3 4 2" xfId="13204" xr:uid="{00000000-0005-0000-0000-000068AA0000}"/>
    <cellStyle name="Normal 8 3 2 3 4 2 2" xfId="43535" xr:uid="{00000000-0005-0000-0000-000069AA0000}"/>
    <cellStyle name="Normal 8 3 2 3 4 2 3" xfId="28302" xr:uid="{00000000-0005-0000-0000-00006AAA0000}"/>
    <cellStyle name="Normal 8 3 2 3 4 3" xfId="8184" xr:uid="{00000000-0005-0000-0000-00006BAA0000}"/>
    <cellStyle name="Normal 8 3 2 3 4 3 2" xfId="38518" xr:uid="{00000000-0005-0000-0000-00006CAA0000}"/>
    <cellStyle name="Normal 8 3 2 3 4 3 3" xfId="23285" xr:uid="{00000000-0005-0000-0000-00006DAA0000}"/>
    <cellStyle name="Normal 8 3 2 3 4 4" xfId="33505" xr:uid="{00000000-0005-0000-0000-00006EAA0000}"/>
    <cellStyle name="Normal 8 3 2 3 4 5" xfId="18272" xr:uid="{00000000-0005-0000-0000-00006FAA0000}"/>
    <cellStyle name="Normal 8 3 2 3 5" xfId="4823" xr:uid="{00000000-0005-0000-0000-000070AA0000}"/>
    <cellStyle name="Normal 8 3 2 3 5 2" xfId="14875" xr:uid="{00000000-0005-0000-0000-000071AA0000}"/>
    <cellStyle name="Normal 8 3 2 3 5 2 2" xfId="45206" xr:uid="{00000000-0005-0000-0000-000072AA0000}"/>
    <cellStyle name="Normal 8 3 2 3 5 2 3" xfId="29973" xr:uid="{00000000-0005-0000-0000-000073AA0000}"/>
    <cellStyle name="Normal 8 3 2 3 5 3" xfId="9855" xr:uid="{00000000-0005-0000-0000-000074AA0000}"/>
    <cellStyle name="Normal 8 3 2 3 5 3 2" xfId="40189" xr:uid="{00000000-0005-0000-0000-000075AA0000}"/>
    <cellStyle name="Normal 8 3 2 3 5 3 3" xfId="24956" xr:uid="{00000000-0005-0000-0000-000076AA0000}"/>
    <cellStyle name="Normal 8 3 2 3 5 4" xfId="35176" xr:uid="{00000000-0005-0000-0000-000077AA0000}"/>
    <cellStyle name="Normal 8 3 2 3 5 5" xfId="19943" xr:uid="{00000000-0005-0000-0000-000078AA0000}"/>
    <cellStyle name="Normal 8 3 2 3 6" xfId="11533" xr:uid="{00000000-0005-0000-0000-000079AA0000}"/>
    <cellStyle name="Normal 8 3 2 3 6 2" xfId="41864" xr:uid="{00000000-0005-0000-0000-00007AAA0000}"/>
    <cellStyle name="Normal 8 3 2 3 6 3" xfId="26631" xr:uid="{00000000-0005-0000-0000-00007BAA0000}"/>
    <cellStyle name="Normal 8 3 2 3 7" xfId="6512" xr:uid="{00000000-0005-0000-0000-00007CAA0000}"/>
    <cellStyle name="Normal 8 3 2 3 7 2" xfId="36847" xr:uid="{00000000-0005-0000-0000-00007DAA0000}"/>
    <cellStyle name="Normal 8 3 2 3 7 3" xfId="21614" xr:uid="{00000000-0005-0000-0000-00007EAA0000}"/>
    <cellStyle name="Normal 8 3 2 3 8" xfId="31835" xr:uid="{00000000-0005-0000-0000-00007FAA0000}"/>
    <cellStyle name="Normal 8 3 2 3 9" xfId="16601" xr:uid="{00000000-0005-0000-0000-000080AA0000}"/>
    <cellStyle name="Normal 8 3 2 4" xfId="1648" xr:uid="{00000000-0005-0000-0000-000081AA0000}"/>
    <cellStyle name="Normal 8 3 2 4 2" xfId="2487" xr:uid="{00000000-0005-0000-0000-000082AA0000}"/>
    <cellStyle name="Normal 8 3 2 4 2 2" xfId="4177" xr:uid="{00000000-0005-0000-0000-000083AA0000}"/>
    <cellStyle name="Normal 8 3 2 4 2 2 2" xfId="14250" xr:uid="{00000000-0005-0000-0000-000084AA0000}"/>
    <cellStyle name="Normal 8 3 2 4 2 2 2 2" xfId="44581" xr:uid="{00000000-0005-0000-0000-000085AA0000}"/>
    <cellStyle name="Normal 8 3 2 4 2 2 2 3" xfId="29348" xr:uid="{00000000-0005-0000-0000-000086AA0000}"/>
    <cellStyle name="Normal 8 3 2 4 2 2 3" xfId="9230" xr:uid="{00000000-0005-0000-0000-000087AA0000}"/>
    <cellStyle name="Normal 8 3 2 4 2 2 3 2" xfId="39564" xr:uid="{00000000-0005-0000-0000-000088AA0000}"/>
    <cellStyle name="Normal 8 3 2 4 2 2 3 3" xfId="24331" xr:uid="{00000000-0005-0000-0000-000089AA0000}"/>
    <cellStyle name="Normal 8 3 2 4 2 2 4" xfId="34551" xr:uid="{00000000-0005-0000-0000-00008AAA0000}"/>
    <cellStyle name="Normal 8 3 2 4 2 2 5" xfId="19318" xr:uid="{00000000-0005-0000-0000-00008BAA0000}"/>
    <cellStyle name="Normal 8 3 2 4 2 3" xfId="5869" xr:uid="{00000000-0005-0000-0000-00008CAA0000}"/>
    <cellStyle name="Normal 8 3 2 4 2 3 2" xfId="15921" xr:uid="{00000000-0005-0000-0000-00008DAA0000}"/>
    <cellStyle name="Normal 8 3 2 4 2 3 2 2" xfId="46252" xr:uid="{00000000-0005-0000-0000-00008EAA0000}"/>
    <cellStyle name="Normal 8 3 2 4 2 3 2 3" xfId="31019" xr:uid="{00000000-0005-0000-0000-00008FAA0000}"/>
    <cellStyle name="Normal 8 3 2 4 2 3 3" xfId="10901" xr:uid="{00000000-0005-0000-0000-000090AA0000}"/>
    <cellStyle name="Normal 8 3 2 4 2 3 3 2" xfId="41235" xr:uid="{00000000-0005-0000-0000-000091AA0000}"/>
    <cellStyle name="Normal 8 3 2 4 2 3 3 3" xfId="26002" xr:uid="{00000000-0005-0000-0000-000092AA0000}"/>
    <cellStyle name="Normal 8 3 2 4 2 3 4" xfId="36222" xr:uid="{00000000-0005-0000-0000-000093AA0000}"/>
    <cellStyle name="Normal 8 3 2 4 2 3 5" xfId="20989" xr:uid="{00000000-0005-0000-0000-000094AA0000}"/>
    <cellStyle name="Normal 8 3 2 4 2 4" xfId="12579" xr:uid="{00000000-0005-0000-0000-000095AA0000}"/>
    <cellStyle name="Normal 8 3 2 4 2 4 2" xfId="42910" xr:uid="{00000000-0005-0000-0000-000096AA0000}"/>
    <cellStyle name="Normal 8 3 2 4 2 4 3" xfId="27677" xr:uid="{00000000-0005-0000-0000-000097AA0000}"/>
    <cellStyle name="Normal 8 3 2 4 2 5" xfId="7558" xr:uid="{00000000-0005-0000-0000-000098AA0000}"/>
    <cellStyle name="Normal 8 3 2 4 2 5 2" xfId="37893" xr:uid="{00000000-0005-0000-0000-000099AA0000}"/>
    <cellStyle name="Normal 8 3 2 4 2 5 3" xfId="22660" xr:uid="{00000000-0005-0000-0000-00009AAA0000}"/>
    <cellStyle name="Normal 8 3 2 4 2 6" xfId="32881" xr:uid="{00000000-0005-0000-0000-00009BAA0000}"/>
    <cellStyle name="Normal 8 3 2 4 2 7" xfId="17647" xr:uid="{00000000-0005-0000-0000-00009CAA0000}"/>
    <cellStyle name="Normal 8 3 2 4 3" xfId="3340" xr:uid="{00000000-0005-0000-0000-00009DAA0000}"/>
    <cellStyle name="Normal 8 3 2 4 3 2" xfId="13414" xr:uid="{00000000-0005-0000-0000-00009EAA0000}"/>
    <cellStyle name="Normal 8 3 2 4 3 2 2" xfId="43745" xr:uid="{00000000-0005-0000-0000-00009FAA0000}"/>
    <cellStyle name="Normal 8 3 2 4 3 2 3" xfId="28512" xr:uid="{00000000-0005-0000-0000-0000A0AA0000}"/>
    <cellStyle name="Normal 8 3 2 4 3 3" xfId="8394" xr:uid="{00000000-0005-0000-0000-0000A1AA0000}"/>
    <cellStyle name="Normal 8 3 2 4 3 3 2" xfId="38728" xr:uid="{00000000-0005-0000-0000-0000A2AA0000}"/>
    <cellStyle name="Normal 8 3 2 4 3 3 3" xfId="23495" xr:uid="{00000000-0005-0000-0000-0000A3AA0000}"/>
    <cellStyle name="Normal 8 3 2 4 3 4" xfId="33715" xr:uid="{00000000-0005-0000-0000-0000A4AA0000}"/>
    <cellStyle name="Normal 8 3 2 4 3 5" xfId="18482" xr:uid="{00000000-0005-0000-0000-0000A5AA0000}"/>
    <cellStyle name="Normal 8 3 2 4 4" xfId="5033" xr:uid="{00000000-0005-0000-0000-0000A6AA0000}"/>
    <cellStyle name="Normal 8 3 2 4 4 2" xfId="15085" xr:uid="{00000000-0005-0000-0000-0000A7AA0000}"/>
    <cellStyle name="Normal 8 3 2 4 4 2 2" xfId="45416" xr:uid="{00000000-0005-0000-0000-0000A8AA0000}"/>
    <cellStyle name="Normal 8 3 2 4 4 2 3" xfId="30183" xr:uid="{00000000-0005-0000-0000-0000A9AA0000}"/>
    <cellStyle name="Normal 8 3 2 4 4 3" xfId="10065" xr:uid="{00000000-0005-0000-0000-0000AAAA0000}"/>
    <cellStyle name="Normal 8 3 2 4 4 3 2" xfId="40399" xr:uid="{00000000-0005-0000-0000-0000ABAA0000}"/>
    <cellStyle name="Normal 8 3 2 4 4 3 3" xfId="25166" xr:uid="{00000000-0005-0000-0000-0000ACAA0000}"/>
    <cellStyle name="Normal 8 3 2 4 4 4" xfId="35386" xr:uid="{00000000-0005-0000-0000-0000ADAA0000}"/>
    <cellStyle name="Normal 8 3 2 4 4 5" xfId="20153" xr:uid="{00000000-0005-0000-0000-0000AEAA0000}"/>
    <cellStyle name="Normal 8 3 2 4 5" xfId="11743" xr:uid="{00000000-0005-0000-0000-0000AFAA0000}"/>
    <cellStyle name="Normal 8 3 2 4 5 2" xfId="42074" xr:uid="{00000000-0005-0000-0000-0000B0AA0000}"/>
    <cellStyle name="Normal 8 3 2 4 5 3" xfId="26841" xr:uid="{00000000-0005-0000-0000-0000B1AA0000}"/>
    <cellStyle name="Normal 8 3 2 4 6" xfId="6722" xr:uid="{00000000-0005-0000-0000-0000B2AA0000}"/>
    <cellStyle name="Normal 8 3 2 4 6 2" xfId="37057" xr:uid="{00000000-0005-0000-0000-0000B3AA0000}"/>
    <cellStyle name="Normal 8 3 2 4 6 3" xfId="21824" xr:uid="{00000000-0005-0000-0000-0000B4AA0000}"/>
    <cellStyle name="Normal 8 3 2 4 7" xfId="32045" xr:uid="{00000000-0005-0000-0000-0000B5AA0000}"/>
    <cellStyle name="Normal 8 3 2 4 8" xfId="16811" xr:uid="{00000000-0005-0000-0000-0000B6AA0000}"/>
    <cellStyle name="Normal 8 3 2 5" xfId="2069" xr:uid="{00000000-0005-0000-0000-0000B7AA0000}"/>
    <cellStyle name="Normal 8 3 2 5 2" xfId="3759" xr:uid="{00000000-0005-0000-0000-0000B8AA0000}"/>
    <cellStyle name="Normal 8 3 2 5 2 2" xfId="13832" xr:uid="{00000000-0005-0000-0000-0000B9AA0000}"/>
    <cellStyle name="Normal 8 3 2 5 2 2 2" xfId="44163" xr:uid="{00000000-0005-0000-0000-0000BAAA0000}"/>
    <cellStyle name="Normal 8 3 2 5 2 2 3" xfId="28930" xr:uid="{00000000-0005-0000-0000-0000BBAA0000}"/>
    <cellStyle name="Normal 8 3 2 5 2 3" xfId="8812" xr:uid="{00000000-0005-0000-0000-0000BCAA0000}"/>
    <cellStyle name="Normal 8 3 2 5 2 3 2" xfId="39146" xr:uid="{00000000-0005-0000-0000-0000BDAA0000}"/>
    <cellStyle name="Normal 8 3 2 5 2 3 3" xfId="23913" xr:uid="{00000000-0005-0000-0000-0000BEAA0000}"/>
    <cellStyle name="Normal 8 3 2 5 2 4" xfId="34133" xr:uid="{00000000-0005-0000-0000-0000BFAA0000}"/>
    <cellStyle name="Normal 8 3 2 5 2 5" xfId="18900" xr:uid="{00000000-0005-0000-0000-0000C0AA0000}"/>
    <cellStyle name="Normal 8 3 2 5 3" xfId="5451" xr:uid="{00000000-0005-0000-0000-0000C1AA0000}"/>
    <cellStyle name="Normal 8 3 2 5 3 2" xfId="15503" xr:uid="{00000000-0005-0000-0000-0000C2AA0000}"/>
    <cellStyle name="Normal 8 3 2 5 3 2 2" xfId="45834" xr:uid="{00000000-0005-0000-0000-0000C3AA0000}"/>
    <cellStyle name="Normal 8 3 2 5 3 2 3" xfId="30601" xr:uid="{00000000-0005-0000-0000-0000C4AA0000}"/>
    <cellStyle name="Normal 8 3 2 5 3 3" xfId="10483" xr:uid="{00000000-0005-0000-0000-0000C5AA0000}"/>
    <cellStyle name="Normal 8 3 2 5 3 3 2" xfId="40817" xr:uid="{00000000-0005-0000-0000-0000C6AA0000}"/>
    <cellStyle name="Normal 8 3 2 5 3 3 3" xfId="25584" xr:uid="{00000000-0005-0000-0000-0000C7AA0000}"/>
    <cellStyle name="Normal 8 3 2 5 3 4" xfId="35804" xr:uid="{00000000-0005-0000-0000-0000C8AA0000}"/>
    <cellStyle name="Normal 8 3 2 5 3 5" xfId="20571" xr:uid="{00000000-0005-0000-0000-0000C9AA0000}"/>
    <cellStyle name="Normal 8 3 2 5 4" xfId="12161" xr:uid="{00000000-0005-0000-0000-0000CAAA0000}"/>
    <cellStyle name="Normal 8 3 2 5 4 2" xfId="42492" xr:uid="{00000000-0005-0000-0000-0000CBAA0000}"/>
    <cellStyle name="Normal 8 3 2 5 4 3" xfId="27259" xr:uid="{00000000-0005-0000-0000-0000CCAA0000}"/>
    <cellStyle name="Normal 8 3 2 5 5" xfId="7140" xr:uid="{00000000-0005-0000-0000-0000CDAA0000}"/>
    <cellStyle name="Normal 8 3 2 5 5 2" xfId="37475" xr:uid="{00000000-0005-0000-0000-0000CEAA0000}"/>
    <cellStyle name="Normal 8 3 2 5 5 3" xfId="22242" xr:uid="{00000000-0005-0000-0000-0000CFAA0000}"/>
    <cellStyle name="Normal 8 3 2 5 6" xfId="32463" xr:uid="{00000000-0005-0000-0000-0000D0AA0000}"/>
    <cellStyle name="Normal 8 3 2 5 7" xfId="17229" xr:uid="{00000000-0005-0000-0000-0000D1AA0000}"/>
    <cellStyle name="Normal 8 3 2 6" xfId="2922" xr:uid="{00000000-0005-0000-0000-0000D2AA0000}"/>
    <cellStyle name="Normal 8 3 2 6 2" xfId="12996" xr:uid="{00000000-0005-0000-0000-0000D3AA0000}"/>
    <cellStyle name="Normal 8 3 2 6 2 2" xfId="43327" xr:uid="{00000000-0005-0000-0000-0000D4AA0000}"/>
    <cellStyle name="Normal 8 3 2 6 2 3" xfId="28094" xr:uid="{00000000-0005-0000-0000-0000D5AA0000}"/>
    <cellStyle name="Normal 8 3 2 6 3" xfId="7976" xr:uid="{00000000-0005-0000-0000-0000D6AA0000}"/>
    <cellStyle name="Normal 8 3 2 6 3 2" xfId="38310" xr:uid="{00000000-0005-0000-0000-0000D7AA0000}"/>
    <cellStyle name="Normal 8 3 2 6 3 3" xfId="23077" xr:uid="{00000000-0005-0000-0000-0000D8AA0000}"/>
    <cellStyle name="Normal 8 3 2 6 4" xfId="33297" xr:uid="{00000000-0005-0000-0000-0000D9AA0000}"/>
    <cellStyle name="Normal 8 3 2 6 5" xfId="18064" xr:uid="{00000000-0005-0000-0000-0000DAAA0000}"/>
    <cellStyle name="Normal 8 3 2 7" xfId="4615" xr:uid="{00000000-0005-0000-0000-0000DBAA0000}"/>
    <cellStyle name="Normal 8 3 2 7 2" xfId="14667" xr:uid="{00000000-0005-0000-0000-0000DCAA0000}"/>
    <cellStyle name="Normal 8 3 2 7 2 2" xfId="44998" xr:uid="{00000000-0005-0000-0000-0000DDAA0000}"/>
    <cellStyle name="Normal 8 3 2 7 2 3" xfId="29765" xr:uid="{00000000-0005-0000-0000-0000DEAA0000}"/>
    <cellStyle name="Normal 8 3 2 7 3" xfId="9647" xr:uid="{00000000-0005-0000-0000-0000DFAA0000}"/>
    <cellStyle name="Normal 8 3 2 7 3 2" xfId="39981" xr:uid="{00000000-0005-0000-0000-0000E0AA0000}"/>
    <cellStyle name="Normal 8 3 2 7 3 3" xfId="24748" xr:uid="{00000000-0005-0000-0000-0000E1AA0000}"/>
    <cellStyle name="Normal 8 3 2 7 4" xfId="34968" xr:uid="{00000000-0005-0000-0000-0000E2AA0000}"/>
    <cellStyle name="Normal 8 3 2 7 5" xfId="19735" xr:uid="{00000000-0005-0000-0000-0000E3AA0000}"/>
    <cellStyle name="Normal 8 3 2 8" xfId="11325" xr:uid="{00000000-0005-0000-0000-0000E4AA0000}"/>
    <cellStyle name="Normal 8 3 2 8 2" xfId="41656" xr:uid="{00000000-0005-0000-0000-0000E5AA0000}"/>
    <cellStyle name="Normal 8 3 2 8 3" xfId="26423" xr:uid="{00000000-0005-0000-0000-0000E6AA0000}"/>
    <cellStyle name="Normal 8 3 2 9" xfId="6304" xr:uid="{00000000-0005-0000-0000-0000E7AA0000}"/>
    <cellStyle name="Normal 8 3 2 9 2" xfId="36639" xr:uid="{00000000-0005-0000-0000-0000E8AA0000}"/>
    <cellStyle name="Normal 8 3 2 9 3" xfId="21406" xr:uid="{00000000-0005-0000-0000-0000E9AA0000}"/>
    <cellStyle name="Normal 8 3 3" xfId="1268" xr:uid="{00000000-0005-0000-0000-0000EAAA0000}"/>
    <cellStyle name="Normal 8 3 3 10" xfId="16445" xr:uid="{00000000-0005-0000-0000-0000EBAA0000}"/>
    <cellStyle name="Normal 8 3 3 2" xfId="1487" xr:uid="{00000000-0005-0000-0000-0000ECAA0000}"/>
    <cellStyle name="Normal 8 3 3 2 2" xfId="1908" xr:uid="{00000000-0005-0000-0000-0000EDAA0000}"/>
    <cellStyle name="Normal 8 3 3 2 2 2" xfId="2747" xr:uid="{00000000-0005-0000-0000-0000EEAA0000}"/>
    <cellStyle name="Normal 8 3 3 2 2 2 2" xfId="4437" xr:uid="{00000000-0005-0000-0000-0000EFAA0000}"/>
    <cellStyle name="Normal 8 3 3 2 2 2 2 2" xfId="14510" xr:uid="{00000000-0005-0000-0000-0000F0AA0000}"/>
    <cellStyle name="Normal 8 3 3 2 2 2 2 2 2" xfId="44841" xr:uid="{00000000-0005-0000-0000-0000F1AA0000}"/>
    <cellStyle name="Normal 8 3 3 2 2 2 2 2 3" xfId="29608" xr:uid="{00000000-0005-0000-0000-0000F2AA0000}"/>
    <cellStyle name="Normal 8 3 3 2 2 2 2 3" xfId="9490" xr:uid="{00000000-0005-0000-0000-0000F3AA0000}"/>
    <cellStyle name="Normal 8 3 3 2 2 2 2 3 2" xfId="39824" xr:uid="{00000000-0005-0000-0000-0000F4AA0000}"/>
    <cellStyle name="Normal 8 3 3 2 2 2 2 3 3" xfId="24591" xr:uid="{00000000-0005-0000-0000-0000F5AA0000}"/>
    <cellStyle name="Normal 8 3 3 2 2 2 2 4" xfId="34811" xr:uid="{00000000-0005-0000-0000-0000F6AA0000}"/>
    <cellStyle name="Normal 8 3 3 2 2 2 2 5" xfId="19578" xr:uid="{00000000-0005-0000-0000-0000F7AA0000}"/>
    <cellStyle name="Normal 8 3 3 2 2 2 3" xfId="6129" xr:uid="{00000000-0005-0000-0000-0000F8AA0000}"/>
    <cellStyle name="Normal 8 3 3 2 2 2 3 2" xfId="16181" xr:uid="{00000000-0005-0000-0000-0000F9AA0000}"/>
    <cellStyle name="Normal 8 3 3 2 2 2 3 2 2" xfId="46512" xr:uid="{00000000-0005-0000-0000-0000FAAA0000}"/>
    <cellStyle name="Normal 8 3 3 2 2 2 3 2 3" xfId="31279" xr:uid="{00000000-0005-0000-0000-0000FBAA0000}"/>
    <cellStyle name="Normal 8 3 3 2 2 2 3 3" xfId="11161" xr:uid="{00000000-0005-0000-0000-0000FCAA0000}"/>
    <cellStyle name="Normal 8 3 3 2 2 2 3 3 2" xfId="41495" xr:uid="{00000000-0005-0000-0000-0000FDAA0000}"/>
    <cellStyle name="Normal 8 3 3 2 2 2 3 3 3" xfId="26262" xr:uid="{00000000-0005-0000-0000-0000FEAA0000}"/>
    <cellStyle name="Normal 8 3 3 2 2 2 3 4" xfId="36482" xr:uid="{00000000-0005-0000-0000-0000FFAA0000}"/>
    <cellStyle name="Normal 8 3 3 2 2 2 3 5" xfId="21249" xr:uid="{00000000-0005-0000-0000-000000AB0000}"/>
    <cellStyle name="Normal 8 3 3 2 2 2 4" xfId="12839" xr:uid="{00000000-0005-0000-0000-000001AB0000}"/>
    <cellStyle name="Normal 8 3 3 2 2 2 4 2" xfId="43170" xr:uid="{00000000-0005-0000-0000-000002AB0000}"/>
    <cellStyle name="Normal 8 3 3 2 2 2 4 3" xfId="27937" xr:uid="{00000000-0005-0000-0000-000003AB0000}"/>
    <cellStyle name="Normal 8 3 3 2 2 2 5" xfId="7818" xr:uid="{00000000-0005-0000-0000-000004AB0000}"/>
    <cellStyle name="Normal 8 3 3 2 2 2 5 2" xfId="38153" xr:uid="{00000000-0005-0000-0000-000005AB0000}"/>
    <cellStyle name="Normal 8 3 3 2 2 2 5 3" xfId="22920" xr:uid="{00000000-0005-0000-0000-000006AB0000}"/>
    <cellStyle name="Normal 8 3 3 2 2 2 6" xfId="33141" xr:uid="{00000000-0005-0000-0000-000007AB0000}"/>
    <cellStyle name="Normal 8 3 3 2 2 2 7" xfId="17907" xr:uid="{00000000-0005-0000-0000-000008AB0000}"/>
    <cellStyle name="Normal 8 3 3 2 2 3" xfId="3600" xr:uid="{00000000-0005-0000-0000-000009AB0000}"/>
    <cellStyle name="Normal 8 3 3 2 2 3 2" xfId="13674" xr:uid="{00000000-0005-0000-0000-00000AAB0000}"/>
    <cellStyle name="Normal 8 3 3 2 2 3 2 2" xfId="44005" xr:uid="{00000000-0005-0000-0000-00000BAB0000}"/>
    <cellStyle name="Normal 8 3 3 2 2 3 2 3" xfId="28772" xr:uid="{00000000-0005-0000-0000-00000CAB0000}"/>
    <cellStyle name="Normal 8 3 3 2 2 3 3" xfId="8654" xr:uid="{00000000-0005-0000-0000-00000DAB0000}"/>
    <cellStyle name="Normal 8 3 3 2 2 3 3 2" xfId="38988" xr:uid="{00000000-0005-0000-0000-00000EAB0000}"/>
    <cellStyle name="Normal 8 3 3 2 2 3 3 3" xfId="23755" xr:uid="{00000000-0005-0000-0000-00000FAB0000}"/>
    <cellStyle name="Normal 8 3 3 2 2 3 4" xfId="33975" xr:uid="{00000000-0005-0000-0000-000010AB0000}"/>
    <cellStyle name="Normal 8 3 3 2 2 3 5" xfId="18742" xr:uid="{00000000-0005-0000-0000-000011AB0000}"/>
    <cellStyle name="Normal 8 3 3 2 2 4" xfId="5293" xr:uid="{00000000-0005-0000-0000-000012AB0000}"/>
    <cellStyle name="Normal 8 3 3 2 2 4 2" xfId="15345" xr:uid="{00000000-0005-0000-0000-000013AB0000}"/>
    <cellStyle name="Normal 8 3 3 2 2 4 2 2" xfId="45676" xr:uid="{00000000-0005-0000-0000-000014AB0000}"/>
    <cellStyle name="Normal 8 3 3 2 2 4 2 3" xfId="30443" xr:uid="{00000000-0005-0000-0000-000015AB0000}"/>
    <cellStyle name="Normal 8 3 3 2 2 4 3" xfId="10325" xr:uid="{00000000-0005-0000-0000-000016AB0000}"/>
    <cellStyle name="Normal 8 3 3 2 2 4 3 2" xfId="40659" xr:uid="{00000000-0005-0000-0000-000017AB0000}"/>
    <cellStyle name="Normal 8 3 3 2 2 4 3 3" xfId="25426" xr:uid="{00000000-0005-0000-0000-000018AB0000}"/>
    <cellStyle name="Normal 8 3 3 2 2 4 4" xfId="35646" xr:uid="{00000000-0005-0000-0000-000019AB0000}"/>
    <cellStyle name="Normal 8 3 3 2 2 4 5" xfId="20413" xr:uid="{00000000-0005-0000-0000-00001AAB0000}"/>
    <cellStyle name="Normal 8 3 3 2 2 5" xfId="12003" xr:uid="{00000000-0005-0000-0000-00001BAB0000}"/>
    <cellStyle name="Normal 8 3 3 2 2 5 2" xfId="42334" xr:uid="{00000000-0005-0000-0000-00001CAB0000}"/>
    <cellStyle name="Normal 8 3 3 2 2 5 3" xfId="27101" xr:uid="{00000000-0005-0000-0000-00001DAB0000}"/>
    <cellStyle name="Normal 8 3 3 2 2 6" xfId="6982" xr:uid="{00000000-0005-0000-0000-00001EAB0000}"/>
    <cellStyle name="Normal 8 3 3 2 2 6 2" xfId="37317" xr:uid="{00000000-0005-0000-0000-00001FAB0000}"/>
    <cellStyle name="Normal 8 3 3 2 2 6 3" xfId="22084" xr:uid="{00000000-0005-0000-0000-000020AB0000}"/>
    <cellStyle name="Normal 8 3 3 2 2 7" xfId="32305" xr:uid="{00000000-0005-0000-0000-000021AB0000}"/>
    <cellStyle name="Normal 8 3 3 2 2 8" xfId="17071" xr:uid="{00000000-0005-0000-0000-000022AB0000}"/>
    <cellStyle name="Normal 8 3 3 2 3" xfId="2329" xr:uid="{00000000-0005-0000-0000-000023AB0000}"/>
    <cellStyle name="Normal 8 3 3 2 3 2" xfId="4019" xr:uid="{00000000-0005-0000-0000-000024AB0000}"/>
    <cellStyle name="Normal 8 3 3 2 3 2 2" xfId="14092" xr:uid="{00000000-0005-0000-0000-000025AB0000}"/>
    <cellStyle name="Normal 8 3 3 2 3 2 2 2" xfId="44423" xr:uid="{00000000-0005-0000-0000-000026AB0000}"/>
    <cellStyle name="Normal 8 3 3 2 3 2 2 3" xfId="29190" xr:uid="{00000000-0005-0000-0000-000027AB0000}"/>
    <cellStyle name="Normal 8 3 3 2 3 2 3" xfId="9072" xr:uid="{00000000-0005-0000-0000-000028AB0000}"/>
    <cellStyle name="Normal 8 3 3 2 3 2 3 2" xfId="39406" xr:uid="{00000000-0005-0000-0000-000029AB0000}"/>
    <cellStyle name="Normal 8 3 3 2 3 2 3 3" xfId="24173" xr:uid="{00000000-0005-0000-0000-00002AAB0000}"/>
    <cellStyle name="Normal 8 3 3 2 3 2 4" xfId="34393" xr:uid="{00000000-0005-0000-0000-00002BAB0000}"/>
    <cellStyle name="Normal 8 3 3 2 3 2 5" xfId="19160" xr:uid="{00000000-0005-0000-0000-00002CAB0000}"/>
    <cellStyle name="Normal 8 3 3 2 3 3" xfId="5711" xr:uid="{00000000-0005-0000-0000-00002DAB0000}"/>
    <cellStyle name="Normal 8 3 3 2 3 3 2" xfId="15763" xr:uid="{00000000-0005-0000-0000-00002EAB0000}"/>
    <cellStyle name="Normal 8 3 3 2 3 3 2 2" xfId="46094" xr:uid="{00000000-0005-0000-0000-00002FAB0000}"/>
    <cellStyle name="Normal 8 3 3 2 3 3 2 3" xfId="30861" xr:uid="{00000000-0005-0000-0000-000030AB0000}"/>
    <cellStyle name="Normal 8 3 3 2 3 3 3" xfId="10743" xr:uid="{00000000-0005-0000-0000-000031AB0000}"/>
    <cellStyle name="Normal 8 3 3 2 3 3 3 2" xfId="41077" xr:uid="{00000000-0005-0000-0000-000032AB0000}"/>
    <cellStyle name="Normal 8 3 3 2 3 3 3 3" xfId="25844" xr:uid="{00000000-0005-0000-0000-000033AB0000}"/>
    <cellStyle name="Normal 8 3 3 2 3 3 4" xfId="36064" xr:uid="{00000000-0005-0000-0000-000034AB0000}"/>
    <cellStyle name="Normal 8 3 3 2 3 3 5" xfId="20831" xr:uid="{00000000-0005-0000-0000-000035AB0000}"/>
    <cellStyle name="Normal 8 3 3 2 3 4" xfId="12421" xr:uid="{00000000-0005-0000-0000-000036AB0000}"/>
    <cellStyle name="Normal 8 3 3 2 3 4 2" xfId="42752" xr:uid="{00000000-0005-0000-0000-000037AB0000}"/>
    <cellStyle name="Normal 8 3 3 2 3 4 3" xfId="27519" xr:uid="{00000000-0005-0000-0000-000038AB0000}"/>
    <cellStyle name="Normal 8 3 3 2 3 5" xfId="7400" xr:uid="{00000000-0005-0000-0000-000039AB0000}"/>
    <cellStyle name="Normal 8 3 3 2 3 5 2" xfId="37735" xr:uid="{00000000-0005-0000-0000-00003AAB0000}"/>
    <cellStyle name="Normal 8 3 3 2 3 5 3" xfId="22502" xr:uid="{00000000-0005-0000-0000-00003BAB0000}"/>
    <cellStyle name="Normal 8 3 3 2 3 6" xfId="32723" xr:uid="{00000000-0005-0000-0000-00003CAB0000}"/>
    <cellStyle name="Normal 8 3 3 2 3 7" xfId="17489" xr:uid="{00000000-0005-0000-0000-00003DAB0000}"/>
    <cellStyle name="Normal 8 3 3 2 4" xfId="3182" xr:uid="{00000000-0005-0000-0000-00003EAB0000}"/>
    <cellStyle name="Normal 8 3 3 2 4 2" xfId="13256" xr:uid="{00000000-0005-0000-0000-00003FAB0000}"/>
    <cellStyle name="Normal 8 3 3 2 4 2 2" xfId="43587" xr:uid="{00000000-0005-0000-0000-000040AB0000}"/>
    <cellStyle name="Normal 8 3 3 2 4 2 3" xfId="28354" xr:uid="{00000000-0005-0000-0000-000041AB0000}"/>
    <cellStyle name="Normal 8 3 3 2 4 3" xfId="8236" xr:uid="{00000000-0005-0000-0000-000042AB0000}"/>
    <cellStyle name="Normal 8 3 3 2 4 3 2" xfId="38570" xr:uid="{00000000-0005-0000-0000-000043AB0000}"/>
    <cellStyle name="Normal 8 3 3 2 4 3 3" xfId="23337" xr:uid="{00000000-0005-0000-0000-000044AB0000}"/>
    <cellStyle name="Normal 8 3 3 2 4 4" xfId="33557" xr:uid="{00000000-0005-0000-0000-000045AB0000}"/>
    <cellStyle name="Normal 8 3 3 2 4 5" xfId="18324" xr:uid="{00000000-0005-0000-0000-000046AB0000}"/>
    <cellStyle name="Normal 8 3 3 2 5" xfId="4875" xr:uid="{00000000-0005-0000-0000-000047AB0000}"/>
    <cellStyle name="Normal 8 3 3 2 5 2" xfId="14927" xr:uid="{00000000-0005-0000-0000-000048AB0000}"/>
    <cellStyle name="Normal 8 3 3 2 5 2 2" xfId="45258" xr:uid="{00000000-0005-0000-0000-000049AB0000}"/>
    <cellStyle name="Normal 8 3 3 2 5 2 3" xfId="30025" xr:uid="{00000000-0005-0000-0000-00004AAB0000}"/>
    <cellStyle name="Normal 8 3 3 2 5 3" xfId="9907" xr:uid="{00000000-0005-0000-0000-00004BAB0000}"/>
    <cellStyle name="Normal 8 3 3 2 5 3 2" xfId="40241" xr:uid="{00000000-0005-0000-0000-00004CAB0000}"/>
    <cellStyle name="Normal 8 3 3 2 5 3 3" xfId="25008" xr:uid="{00000000-0005-0000-0000-00004DAB0000}"/>
    <cellStyle name="Normal 8 3 3 2 5 4" xfId="35228" xr:uid="{00000000-0005-0000-0000-00004EAB0000}"/>
    <cellStyle name="Normal 8 3 3 2 5 5" xfId="19995" xr:uid="{00000000-0005-0000-0000-00004FAB0000}"/>
    <cellStyle name="Normal 8 3 3 2 6" xfId="11585" xr:uid="{00000000-0005-0000-0000-000050AB0000}"/>
    <cellStyle name="Normal 8 3 3 2 6 2" xfId="41916" xr:uid="{00000000-0005-0000-0000-000051AB0000}"/>
    <cellStyle name="Normal 8 3 3 2 6 3" xfId="26683" xr:uid="{00000000-0005-0000-0000-000052AB0000}"/>
    <cellStyle name="Normal 8 3 3 2 7" xfId="6564" xr:uid="{00000000-0005-0000-0000-000053AB0000}"/>
    <cellStyle name="Normal 8 3 3 2 7 2" xfId="36899" xr:uid="{00000000-0005-0000-0000-000054AB0000}"/>
    <cellStyle name="Normal 8 3 3 2 7 3" xfId="21666" xr:uid="{00000000-0005-0000-0000-000055AB0000}"/>
    <cellStyle name="Normal 8 3 3 2 8" xfId="31887" xr:uid="{00000000-0005-0000-0000-000056AB0000}"/>
    <cellStyle name="Normal 8 3 3 2 9" xfId="16653" xr:uid="{00000000-0005-0000-0000-000057AB0000}"/>
    <cellStyle name="Normal 8 3 3 3" xfId="1700" xr:uid="{00000000-0005-0000-0000-000058AB0000}"/>
    <cellStyle name="Normal 8 3 3 3 2" xfId="2539" xr:uid="{00000000-0005-0000-0000-000059AB0000}"/>
    <cellStyle name="Normal 8 3 3 3 2 2" xfId="4229" xr:uid="{00000000-0005-0000-0000-00005AAB0000}"/>
    <cellStyle name="Normal 8 3 3 3 2 2 2" xfId="14302" xr:uid="{00000000-0005-0000-0000-00005BAB0000}"/>
    <cellStyle name="Normal 8 3 3 3 2 2 2 2" xfId="44633" xr:uid="{00000000-0005-0000-0000-00005CAB0000}"/>
    <cellStyle name="Normal 8 3 3 3 2 2 2 3" xfId="29400" xr:uid="{00000000-0005-0000-0000-00005DAB0000}"/>
    <cellStyle name="Normal 8 3 3 3 2 2 3" xfId="9282" xr:uid="{00000000-0005-0000-0000-00005EAB0000}"/>
    <cellStyle name="Normal 8 3 3 3 2 2 3 2" xfId="39616" xr:uid="{00000000-0005-0000-0000-00005FAB0000}"/>
    <cellStyle name="Normal 8 3 3 3 2 2 3 3" xfId="24383" xr:uid="{00000000-0005-0000-0000-000060AB0000}"/>
    <cellStyle name="Normal 8 3 3 3 2 2 4" xfId="34603" xr:uid="{00000000-0005-0000-0000-000061AB0000}"/>
    <cellStyle name="Normal 8 3 3 3 2 2 5" xfId="19370" xr:uid="{00000000-0005-0000-0000-000062AB0000}"/>
    <cellStyle name="Normal 8 3 3 3 2 3" xfId="5921" xr:uid="{00000000-0005-0000-0000-000063AB0000}"/>
    <cellStyle name="Normal 8 3 3 3 2 3 2" xfId="15973" xr:uid="{00000000-0005-0000-0000-000064AB0000}"/>
    <cellStyle name="Normal 8 3 3 3 2 3 2 2" xfId="46304" xr:uid="{00000000-0005-0000-0000-000065AB0000}"/>
    <cellStyle name="Normal 8 3 3 3 2 3 2 3" xfId="31071" xr:uid="{00000000-0005-0000-0000-000066AB0000}"/>
    <cellStyle name="Normal 8 3 3 3 2 3 3" xfId="10953" xr:uid="{00000000-0005-0000-0000-000067AB0000}"/>
    <cellStyle name="Normal 8 3 3 3 2 3 3 2" xfId="41287" xr:uid="{00000000-0005-0000-0000-000068AB0000}"/>
    <cellStyle name="Normal 8 3 3 3 2 3 3 3" xfId="26054" xr:uid="{00000000-0005-0000-0000-000069AB0000}"/>
    <cellStyle name="Normal 8 3 3 3 2 3 4" xfId="36274" xr:uid="{00000000-0005-0000-0000-00006AAB0000}"/>
    <cellStyle name="Normal 8 3 3 3 2 3 5" xfId="21041" xr:uid="{00000000-0005-0000-0000-00006BAB0000}"/>
    <cellStyle name="Normal 8 3 3 3 2 4" xfId="12631" xr:uid="{00000000-0005-0000-0000-00006CAB0000}"/>
    <cellStyle name="Normal 8 3 3 3 2 4 2" xfId="42962" xr:uid="{00000000-0005-0000-0000-00006DAB0000}"/>
    <cellStyle name="Normal 8 3 3 3 2 4 3" xfId="27729" xr:uid="{00000000-0005-0000-0000-00006EAB0000}"/>
    <cellStyle name="Normal 8 3 3 3 2 5" xfId="7610" xr:uid="{00000000-0005-0000-0000-00006FAB0000}"/>
    <cellStyle name="Normal 8 3 3 3 2 5 2" xfId="37945" xr:uid="{00000000-0005-0000-0000-000070AB0000}"/>
    <cellStyle name="Normal 8 3 3 3 2 5 3" xfId="22712" xr:uid="{00000000-0005-0000-0000-000071AB0000}"/>
    <cellStyle name="Normal 8 3 3 3 2 6" xfId="32933" xr:uid="{00000000-0005-0000-0000-000072AB0000}"/>
    <cellStyle name="Normal 8 3 3 3 2 7" xfId="17699" xr:uid="{00000000-0005-0000-0000-000073AB0000}"/>
    <cellStyle name="Normal 8 3 3 3 3" xfId="3392" xr:uid="{00000000-0005-0000-0000-000074AB0000}"/>
    <cellStyle name="Normal 8 3 3 3 3 2" xfId="13466" xr:uid="{00000000-0005-0000-0000-000075AB0000}"/>
    <cellStyle name="Normal 8 3 3 3 3 2 2" xfId="43797" xr:uid="{00000000-0005-0000-0000-000076AB0000}"/>
    <cellStyle name="Normal 8 3 3 3 3 2 3" xfId="28564" xr:uid="{00000000-0005-0000-0000-000077AB0000}"/>
    <cellStyle name="Normal 8 3 3 3 3 3" xfId="8446" xr:uid="{00000000-0005-0000-0000-000078AB0000}"/>
    <cellStyle name="Normal 8 3 3 3 3 3 2" xfId="38780" xr:uid="{00000000-0005-0000-0000-000079AB0000}"/>
    <cellStyle name="Normal 8 3 3 3 3 3 3" xfId="23547" xr:uid="{00000000-0005-0000-0000-00007AAB0000}"/>
    <cellStyle name="Normal 8 3 3 3 3 4" xfId="33767" xr:uid="{00000000-0005-0000-0000-00007BAB0000}"/>
    <cellStyle name="Normal 8 3 3 3 3 5" xfId="18534" xr:uid="{00000000-0005-0000-0000-00007CAB0000}"/>
    <cellStyle name="Normal 8 3 3 3 4" xfId="5085" xr:uid="{00000000-0005-0000-0000-00007DAB0000}"/>
    <cellStyle name="Normal 8 3 3 3 4 2" xfId="15137" xr:uid="{00000000-0005-0000-0000-00007EAB0000}"/>
    <cellStyle name="Normal 8 3 3 3 4 2 2" xfId="45468" xr:uid="{00000000-0005-0000-0000-00007FAB0000}"/>
    <cellStyle name="Normal 8 3 3 3 4 2 3" xfId="30235" xr:uid="{00000000-0005-0000-0000-000080AB0000}"/>
    <cellStyle name="Normal 8 3 3 3 4 3" xfId="10117" xr:uid="{00000000-0005-0000-0000-000081AB0000}"/>
    <cellStyle name="Normal 8 3 3 3 4 3 2" xfId="40451" xr:uid="{00000000-0005-0000-0000-000082AB0000}"/>
    <cellStyle name="Normal 8 3 3 3 4 3 3" xfId="25218" xr:uid="{00000000-0005-0000-0000-000083AB0000}"/>
    <cellStyle name="Normal 8 3 3 3 4 4" xfId="35438" xr:uid="{00000000-0005-0000-0000-000084AB0000}"/>
    <cellStyle name="Normal 8 3 3 3 4 5" xfId="20205" xr:uid="{00000000-0005-0000-0000-000085AB0000}"/>
    <cellStyle name="Normal 8 3 3 3 5" xfId="11795" xr:uid="{00000000-0005-0000-0000-000086AB0000}"/>
    <cellStyle name="Normal 8 3 3 3 5 2" xfId="42126" xr:uid="{00000000-0005-0000-0000-000087AB0000}"/>
    <cellStyle name="Normal 8 3 3 3 5 3" xfId="26893" xr:uid="{00000000-0005-0000-0000-000088AB0000}"/>
    <cellStyle name="Normal 8 3 3 3 6" xfId="6774" xr:uid="{00000000-0005-0000-0000-000089AB0000}"/>
    <cellStyle name="Normal 8 3 3 3 6 2" xfId="37109" xr:uid="{00000000-0005-0000-0000-00008AAB0000}"/>
    <cellStyle name="Normal 8 3 3 3 6 3" xfId="21876" xr:uid="{00000000-0005-0000-0000-00008BAB0000}"/>
    <cellStyle name="Normal 8 3 3 3 7" xfId="32097" xr:uid="{00000000-0005-0000-0000-00008CAB0000}"/>
    <cellStyle name="Normal 8 3 3 3 8" xfId="16863" xr:uid="{00000000-0005-0000-0000-00008DAB0000}"/>
    <cellStyle name="Normal 8 3 3 4" xfId="2121" xr:uid="{00000000-0005-0000-0000-00008EAB0000}"/>
    <cellStyle name="Normal 8 3 3 4 2" xfId="3811" xr:uid="{00000000-0005-0000-0000-00008FAB0000}"/>
    <cellStyle name="Normal 8 3 3 4 2 2" xfId="13884" xr:uid="{00000000-0005-0000-0000-000090AB0000}"/>
    <cellStyle name="Normal 8 3 3 4 2 2 2" xfId="44215" xr:uid="{00000000-0005-0000-0000-000091AB0000}"/>
    <cellStyle name="Normal 8 3 3 4 2 2 3" xfId="28982" xr:uid="{00000000-0005-0000-0000-000092AB0000}"/>
    <cellStyle name="Normal 8 3 3 4 2 3" xfId="8864" xr:uid="{00000000-0005-0000-0000-000093AB0000}"/>
    <cellStyle name="Normal 8 3 3 4 2 3 2" xfId="39198" xr:uid="{00000000-0005-0000-0000-000094AB0000}"/>
    <cellStyle name="Normal 8 3 3 4 2 3 3" xfId="23965" xr:uid="{00000000-0005-0000-0000-000095AB0000}"/>
    <cellStyle name="Normal 8 3 3 4 2 4" xfId="34185" xr:uid="{00000000-0005-0000-0000-000096AB0000}"/>
    <cellStyle name="Normal 8 3 3 4 2 5" xfId="18952" xr:uid="{00000000-0005-0000-0000-000097AB0000}"/>
    <cellStyle name="Normal 8 3 3 4 3" xfId="5503" xr:uid="{00000000-0005-0000-0000-000098AB0000}"/>
    <cellStyle name="Normal 8 3 3 4 3 2" xfId="15555" xr:uid="{00000000-0005-0000-0000-000099AB0000}"/>
    <cellStyle name="Normal 8 3 3 4 3 2 2" xfId="45886" xr:uid="{00000000-0005-0000-0000-00009AAB0000}"/>
    <cellStyle name="Normal 8 3 3 4 3 2 3" xfId="30653" xr:uid="{00000000-0005-0000-0000-00009BAB0000}"/>
    <cellStyle name="Normal 8 3 3 4 3 3" xfId="10535" xr:uid="{00000000-0005-0000-0000-00009CAB0000}"/>
    <cellStyle name="Normal 8 3 3 4 3 3 2" xfId="40869" xr:uid="{00000000-0005-0000-0000-00009DAB0000}"/>
    <cellStyle name="Normal 8 3 3 4 3 3 3" xfId="25636" xr:uid="{00000000-0005-0000-0000-00009EAB0000}"/>
    <cellStyle name="Normal 8 3 3 4 3 4" xfId="35856" xr:uid="{00000000-0005-0000-0000-00009FAB0000}"/>
    <cellStyle name="Normal 8 3 3 4 3 5" xfId="20623" xr:uid="{00000000-0005-0000-0000-0000A0AB0000}"/>
    <cellStyle name="Normal 8 3 3 4 4" xfId="12213" xr:uid="{00000000-0005-0000-0000-0000A1AB0000}"/>
    <cellStyle name="Normal 8 3 3 4 4 2" xfId="42544" xr:uid="{00000000-0005-0000-0000-0000A2AB0000}"/>
    <cellStyle name="Normal 8 3 3 4 4 3" xfId="27311" xr:uid="{00000000-0005-0000-0000-0000A3AB0000}"/>
    <cellStyle name="Normal 8 3 3 4 5" xfId="7192" xr:uid="{00000000-0005-0000-0000-0000A4AB0000}"/>
    <cellStyle name="Normal 8 3 3 4 5 2" xfId="37527" xr:uid="{00000000-0005-0000-0000-0000A5AB0000}"/>
    <cellStyle name="Normal 8 3 3 4 5 3" xfId="22294" xr:uid="{00000000-0005-0000-0000-0000A6AB0000}"/>
    <cellStyle name="Normal 8 3 3 4 6" xfId="32515" xr:uid="{00000000-0005-0000-0000-0000A7AB0000}"/>
    <cellStyle name="Normal 8 3 3 4 7" xfId="17281" xr:uid="{00000000-0005-0000-0000-0000A8AB0000}"/>
    <cellStyle name="Normal 8 3 3 5" xfId="2974" xr:uid="{00000000-0005-0000-0000-0000A9AB0000}"/>
    <cellStyle name="Normal 8 3 3 5 2" xfId="13048" xr:uid="{00000000-0005-0000-0000-0000AAAB0000}"/>
    <cellStyle name="Normal 8 3 3 5 2 2" xfId="43379" xr:uid="{00000000-0005-0000-0000-0000ABAB0000}"/>
    <cellStyle name="Normal 8 3 3 5 2 3" xfId="28146" xr:uid="{00000000-0005-0000-0000-0000ACAB0000}"/>
    <cellStyle name="Normal 8 3 3 5 3" xfId="8028" xr:uid="{00000000-0005-0000-0000-0000ADAB0000}"/>
    <cellStyle name="Normal 8 3 3 5 3 2" xfId="38362" xr:uid="{00000000-0005-0000-0000-0000AEAB0000}"/>
    <cellStyle name="Normal 8 3 3 5 3 3" xfId="23129" xr:uid="{00000000-0005-0000-0000-0000AFAB0000}"/>
    <cellStyle name="Normal 8 3 3 5 4" xfId="33349" xr:uid="{00000000-0005-0000-0000-0000B0AB0000}"/>
    <cellStyle name="Normal 8 3 3 5 5" xfId="18116" xr:uid="{00000000-0005-0000-0000-0000B1AB0000}"/>
    <cellStyle name="Normal 8 3 3 6" xfId="4667" xr:uid="{00000000-0005-0000-0000-0000B2AB0000}"/>
    <cellStyle name="Normal 8 3 3 6 2" xfId="14719" xr:uid="{00000000-0005-0000-0000-0000B3AB0000}"/>
    <cellStyle name="Normal 8 3 3 6 2 2" xfId="45050" xr:uid="{00000000-0005-0000-0000-0000B4AB0000}"/>
    <cellStyle name="Normal 8 3 3 6 2 3" xfId="29817" xr:uid="{00000000-0005-0000-0000-0000B5AB0000}"/>
    <cellStyle name="Normal 8 3 3 6 3" xfId="9699" xr:uid="{00000000-0005-0000-0000-0000B6AB0000}"/>
    <cellStyle name="Normal 8 3 3 6 3 2" xfId="40033" xr:uid="{00000000-0005-0000-0000-0000B7AB0000}"/>
    <cellStyle name="Normal 8 3 3 6 3 3" xfId="24800" xr:uid="{00000000-0005-0000-0000-0000B8AB0000}"/>
    <cellStyle name="Normal 8 3 3 6 4" xfId="35020" xr:uid="{00000000-0005-0000-0000-0000B9AB0000}"/>
    <cellStyle name="Normal 8 3 3 6 5" xfId="19787" xr:uid="{00000000-0005-0000-0000-0000BAAB0000}"/>
    <cellStyle name="Normal 8 3 3 7" xfId="11377" xr:uid="{00000000-0005-0000-0000-0000BBAB0000}"/>
    <cellStyle name="Normal 8 3 3 7 2" xfId="41708" xr:uid="{00000000-0005-0000-0000-0000BCAB0000}"/>
    <cellStyle name="Normal 8 3 3 7 3" xfId="26475" xr:uid="{00000000-0005-0000-0000-0000BDAB0000}"/>
    <cellStyle name="Normal 8 3 3 8" xfId="6356" xr:uid="{00000000-0005-0000-0000-0000BEAB0000}"/>
    <cellStyle name="Normal 8 3 3 8 2" xfId="36691" xr:uid="{00000000-0005-0000-0000-0000BFAB0000}"/>
    <cellStyle name="Normal 8 3 3 8 3" xfId="21458" xr:uid="{00000000-0005-0000-0000-0000C0AB0000}"/>
    <cellStyle name="Normal 8 3 3 9" xfId="31680" xr:uid="{00000000-0005-0000-0000-0000C1AB0000}"/>
    <cellStyle name="Normal 8 3 4" xfId="1381" xr:uid="{00000000-0005-0000-0000-0000C2AB0000}"/>
    <cellStyle name="Normal 8 3 4 2" xfId="1804" xr:uid="{00000000-0005-0000-0000-0000C3AB0000}"/>
    <cellStyle name="Normal 8 3 4 2 2" xfId="2643" xr:uid="{00000000-0005-0000-0000-0000C4AB0000}"/>
    <cellStyle name="Normal 8 3 4 2 2 2" xfId="4333" xr:uid="{00000000-0005-0000-0000-0000C5AB0000}"/>
    <cellStyle name="Normal 8 3 4 2 2 2 2" xfId="14406" xr:uid="{00000000-0005-0000-0000-0000C6AB0000}"/>
    <cellStyle name="Normal 8 3 4 2 2 2 2 2" xfId="44737" xr:uid="{00000000-0005-0000-0000-0000C7AB0000}"/>
    <cellStyle name="Normal 8 3 4 2 2 2 2 3" xfId="29504" xr:uid="{00000000-0005-0000-0000-0000C8AB0000}"/>
    <cellStyle name="Normal 8 3 4 2 2 2 3" xfId="9386" xr:uid="{00000000-0005-0000-0000-0000C9AB0000}"/>
    <cellStyle name="Normal 8 3 4 2 2 2 3 2" xfId="39720" xr:uid="{00000000-0005-0000-0000-0000CAAB0000}"/>
    <cellStyle name="Normal 8 3 4 2 2 2 3 3" xfId="24487" xr:uid="{00000000-0005-0000-0000-0000CBAB0000}"/>
    <cellStyle name="Normal 8 3 4 2 2 2 4" xfId="34707" xr:uid="{00000000-0005-0000-0000-0000CCAB0000}"/>
    <cellStyle name="Normal 8 3 4 2 2 2 5" xfId="19474" xr:uid="{00000000-0005-0000-0000-0000CDAB0000}"/>
    <cellStyle name="Normal 8 3 4 2 2 3" xfId="6025" xr:uid="{00000000-0005-0000-0000-0000CEAB0000}"/>
    <cellStyle name="Normal 8 3 4 2 2 3 2" xfId="16077" xr:uid="{00000000-0005-0000-0000-0000CFAB0000}"/>
    <cellStyle name="Normal 8 3 4 2 2 3 2 2" xfId="46408" xr:uid="{00000000-0005-0000-0000-0000D0AB0000}"/>
    <cellStyle name="Normal 8 3 4 2 2 3 2 3" xfId="31175" xr:uid="{00000000-0005-0000-0000-0000D1AB0000}"/>
    <cellStyle name="Normal 8 3 4 2 2 3 3" xfId="11057" xr:uid="{00000000-0005-0000-0000-0000D2AB0000}"/>
    <cellStyle name="Normal 8 3 4 2 2 3 3 2" xfId="41391" xr:uid="{00000000-0005-0000-0000-0000D3AB0000}"/>
    <cellStyle name="Normal 8 3 4 2 2 3 3 3" xfId="26158" xr:uid="{00000000-0005-0000-0000-0000D4AB0000}"/>
    <cellStyle name="Normal 8 3 4 2 2 3 4" xfId="36378" xr:uid="{00000000-0005-0000-0000-0000D5AB0000}"/>
    <cellStyle name="Normal 8 3 4 2 2 3 5" xfId="21145" xr:uid="{00000000-0005-0000-0000-0000D6AB0000}"/>
    <cellStyle name="Normal 8 3 4 2 2 4" xfId="12735" xr:uid="{00000000-0005-0000-0000-0000D7AB0000}"/>
    <cellStyle name="Normal 8 3 4 2 2 4 2" xfId="43066" xr:uid="{00000000-0005-0000-0000-0000D8AB0000}"/>
    <cellStyle name="Normal 8 3 4 2 2 4 3" xfId="27833" xr:uid="{00000000-0005-0000-0000-0000D9AB0000}"/>
    <cellStyle name="Normal 8 3 4 2 2 5" xfId="7714" xr:uid="{00000000-0005-0000-0000-0000DAAB0000}"/>
    <cellStyle name="Normal 8 3 4 2 2 5 2" xfId="38049" xr:uid="{00000000-0005-0000-0000-0000DBAB0000}"/>
    <cellStyle name="Normal 8 3 4 2 2 5 3" xfId="22816" xr:uid="{00000000-0005-0000-0000-0000DCAB0000}"/>
    <cellStyle name="Normal 8 3 4 2 2 6" xfId="33037" xr:uid="{00000000-0005-0000-0000-0000DDAB0000}"/>
    <cellStyle name="Normal 8 3 4 2 2 7" xfId="17803" xr:uid="{00000000-0005-0000-0000-0000DEAB0000}"/>
    <cellStyle name="Normal 8 3 4 2 3" xfId="3496" xr:uid="{00000000-0005-0000-0000-0000DFAB0000}"/>
    <cellStyle name="Normal 8 3 4 2 3 2" xfId="13570" xr:uid="{00000000-0005-0000-0000-0000E0AB0000}"/>
    <cellStyle name="Normal 8 3 4 2 3 2 2" xfId="43901" xr:uid="{00000000-0005-0000-0000-0000E1AB0000}"/>
    <cellStyle name="Normal 8 3 4 2 3 2 3" xfId="28668" xr:uid="{00000000-0005-0000-0000-0000E2AB0000}"/>
    <cellStyle name="Normal 8 3 4 2 3 3" xfId="8550" xr:uid="{00000000-0005-0000-0000-0000E3AB0000}"/>
    <cellStyle name="Normal 8 3 4 2 3 3 2" xfId="38884" xr:uid="{00000000-0005-0000-0000-0000E4AB0000}"/>
    <cellStyle name="Normal 8 3 4 2 3 3 3" xfId="23651" xr:uid="{00000000-0005-0000-0000-0000E5AB0000}"/>
    <cellStyle name="Normal 8 3 4 2 3 4" xfId="33871" xr:uid="{00000000-0005-0000-0000-0000E6AB0000}"/>
    <cellStyle name="Normal 8 3 4 2 3 5" xfId="18638" xr:uid="{00000000-0005-0000-0000-0000E7AB0000}"/>
    <cellStyle name="Normal 8 3 4 2 4" xfId="5189" xr:uid="{00000000-0005-0000-0000-0000E8AB0000}"/>
    <cellStyle name="Normal 8 3 4 2 4 2" xfId="15241" xr:uid="{00000000-0005-0000-0000-0000E9AB0000}"/>
    <cellStyle name="Normal 8 3 4 2 4 2 2" xfId="45572" xr:uid="{00000000-0005-0000-0000-0000EAAB0000}"/>
    <cellStyle name="Normal 8 3 4 2 4 2 3" xfId="30339" xr:uid="{00000000-0005-0000-0000-0000EBAB0000}"/>
    <cellStyle name="Normal 8 3 4 2 4 3" xfId="10221" xr:uid="{00000000-0005-0000-0000-0000ECAB0000}"/>
    <cellStyle name="Normal 8 3 4 2 4 3 2" xfId="40555" xr:uid="{00000000-0005-0000-0000-0000EDAB0000}"/>
    <cellStyle name="Normal 8 3 4 2 4 3 3" xfId="25322" xr:uid="{00000000-0005-0000-0000-0000EEAB0000}"/>
    <cellStyle name="Normal 8 3 4 2 4 4" xfId="35542" xr:uid="{00000000-0005-0000-0000-0000EFAB0000}"/>
    <cellStyle name="Normal 8 3 4 2 4 5" xfId="20309" xr:uid="{00000000-0005-0000-0000-0000F0AB0000}"/>
    <cellStyle name="Normal 8 3 4 2 5" xfId="11899" xr:uid="{00000000-0005-0000-0000-0000F1AB0000}"/>
    <cellStyle name="Normal 8 3 4 2 5 2" xfId="42230" xr:uid="{00000000-0005-0000-0000-0000F2AB0000}"/>
    <cellStyle name="Normal 8 3 4 2 5 3" xfId="26997" xr:uid="{00000000-0005-0000-0000-0000F3AB0000}"/>
    <cellStyle name="Normal 8 3 4 2 6" xfId="6878" xr:uid="{00000000-0005-0000-0000-0000F4AB0000}"/>
    <cellStyle name="Normal 8 3 4 2 6 2" xfId="37213" xr:uid="{00000000-0005-0000-0000-0000F5AB0000}"/>
    <cellStyle name="Normal 8 3 4 2 6 3" xfId="21980" xr:uid="{00000000-0005-0000-0000-0000F6AB0000}"/>
    <cellStyle name="Normal 8 3 4 2 7" xfId="32201" xr:uid="{00000000-0005-0000-0000-0000F7AB0000}"/>
    <cellStyle name="Normal 8 3 4 2 8" xfId="16967" xr:uid="{00000000-0005-0000-0000-0000F8AB0000}"/>
    <cellStyle name="Normal 8 3 4 3" xfId="2225" xr:uid="{00000000-0005-0000-0000-0000F9AB0000}"/>
    <cellStyle name="Normal 8 3 4 3 2" xfId="3915" xr:uid="{00000000-0005-0000-0000-0000FAAB0000}"/>
    <cellStyle name="Normal 8 3 4 3 2 2" xfId="13988" xr:uid="{00000000-0005-0000-0000-0000FBAB0000}"/>
    <cellStyle name="Normal 8 3 4 3 2 2 2" xfId="44319" xr:uid="{00000000-0005-0000-0000-0000FCAB0000}"/>
    <cellStyle name="Normal 8 3 4 3 2 2 3" xfId="29086" xr:uid="{00000000-0005-0000-0000-0000FDAB0000}"/>
    <cellStyle name="Normal 8 3 4 3 2 3" xfId="8968" xr:uid="{00000000-0005-0000-0000-0000FEAB0000}"/>
    <cellStyle name="Normal 8 3 4 3 2 3 2" xfId="39302" xr:uid="{00000000-0005-0000-0000-0000FFAB0000}"/>
    <cellStyle name="Normal 8 3 4 3 2 3 3" xfId="24069" xr:uid="{00000000-0005-0000-0000-000000AC0000}"/>
    <cellStyle name="Normal 8 3 4 3 2 4" xfId="34289" xr:uid="{00000000-0005-0000-0000-000001AC0000}"/>
    <cellStyle name="Normal 8 3 4 3 2 5" xfId="19056" xr:uid="{00000000-0005-0000-0000-000002AC0000}"/>
    <cellStyle name="Normal 8 3 4 3 3" xfId="5607" xr:uid="{00000000-0005-0000-0000-000003AC0000}"/>
    <cellStyle name="Normal 8 3 4 3 3 2" xfId="15659" xr:uid="{00000000-0005-0000-0000-000004AC0000}"/>
    <cellStyle name="Normal 8 3 4 3 3 2 2" xfId="45990" xr:uid="{00000000-0005-0000-0000-000005AC0000}"/>
    <cellStyle name="Normal 8 3 4 3 3 2 3" xfId="30757" xr:uid="{00000000-0005-0000-0000-000006AC0000}"/>
    <cellStyle name="Normal 8 3 4 3 3 3" xfId="10639" xr:uid="{00000000-0005-0000-0000-000007AC0000}"/>
    <cellStyle name="Normal 8 3 4 3 3 3 2" xfId="40973" xr:uid="{00000000-0005-0000-0000-000008AC0000}"/>
    <cellStyle name="Normal 8 3 4 3 3 3 3" xfId="25740" xr:uid="{00000000-0005-0000-0000-000009AC0000}"/>
    <cellStyle name="Normal 8 3 4 3 3 4" xfId="35960" xr:uid="{00000000-0005-0000-0000-00000AAC0000}"/>
    <cellStyle name="Normal 8 3 4 3 3 5" xfId="20727" xr:uid="{00000000-0005-0000-0000-00000BAC0000}"/>
    <cellStyle name="Normal 8 3 4 3 4" xfId="12317" xr:uid="{00000000-0005-0000-0000-00000CAC0000}"/>
    <cellStyle name="Normal 8 3 4 3 4 2" xfId="42648" xr:uid="{00000000-0005-0000-0000-00000DAC0000}"/>
    <cellStyle name="Normal 8 3 4 3 4 3" xfId="27415" xr:uid="{00000000-0005-0000-0000-00000EAC0000}"/>
    <cellStyle name="Normal 8 3 4 3 5" xfId="7296" xr:uid="{00000000-0005-0000-0000-00000FAC0000}"/>
    <cellStyle name="Normal 8 3 4 3 5 2" xfId="37631" xr:uid="{00000000-0005-0000-0000-000010AC0000}"/>
    <cellStyle name="Normal 8 3 4 3 5 3" xfId="22398" xr:uid="{00000000-0005-0000-0000-000011AC0000}"/>
    <cellStyle name="Normal 8 3 4 3 6" xfId="32619" xr:uid="{00000000-0005-0000-0000-000012AC0000}"/>
    <cellStyle name="Normal 8 3 4 3 7" xfId="17385" xr:uid="{00000000-0005-0000-0000-000013AC0000}"/>
    <cellStyle name="Normal 8 3 4 4" xfId="3078" xr:uid="{00000000-0005-0000-0000-000014AC0000}"/>
    <cellStyle name="Normal 8 3 4 4 2" xfId="13152" xr:uid="{00000000-0005-0000-0000-000015AC0000}"/>
    <cellStyle name="Normal 8 3 4 4 2 2" xfId="43483" xr:uid="{00000000-0005-0000-0000-000016AC0000}"/>
    <cellStyle name="Normal 8 3 4 4 2 3" xfId="28250" xr:uid="{00000000-0005-0000-0000-000017AC0000}"/>
    <cellStyle name="Normal 8 3 4 4 3" xfId="8132" xr:uid="{00000000-0005-0000-0000-000018AC0000}"/>
    <cellStyle name="Normal 8 3 4 4 3 2" xfId="38466" xr:uid="{00000000-0005-0000-0000-000019AC0000}"/>
    <cellStyle name="Normal 8 3 4 4 3 3" xfId="23233" xr:uid="{00000000-0005-0000-0000-00001AAC0000}"/>
    <cellStyle name="Normal 8 3 4 4 4" xfId="33453" xr:uid="{00000000-0005-0000-0000-00001BAC0000}"/>
    <cellStyle name="Normal 8 3 4 4 5" xfId="18220" xr:uid="{00000000-0005-0000-0000-00001CAC0000}"/>
    <cellStyle name="Normal 8 3 4 5" xfId="4771" xr:uid="{00000000-0005-0000-0000-00001DAC0000}"/>
    <cellStyle name="Normal 8 3 4 5 2" xfId="14823" xr:uid="{00000000-0005-0000-0000-00001EAC0000}"/>
    <cellStyle name="Normal 8 3 4 5 2 2" xfId="45154" xr:uid="{00000000-0005-0000-0000-00001FAC0000}"/>
    <cellStyle name="Normal 8 3 4 5 2 3" xfId="29921" xr:uid="{00000000-0005-0000-0000-000020AC0000}"/>
    <cellStyle name="Normal 8 3 4 5 3" xfId="9803" xr:uid="{00000000-0005-0000-0000-000021AC0000}"/>
    <cellStyle name="Normal 8 3 4 5 3 2" xfId="40137" xr:uid="{00000000-0005-0000-0000-000022AC0000}"/>
    <cellStyle name="Normal 8 3 4 5 3 3" xfId="24904" xr:uid="{00000000-0005-0000-0000-000023AC0000}"/>
    <cellStyle name="Normal 8 3 4 5 4" xfId="35124" xr:uid="{00000000-0005-0000-0000-000024AC0000}"/>
    <cellStyle name="Normal 8 3 4 5 5" xfId="19891" xr:uid="{00000000-0005-0000-0000-000025AC0000}"/>
    <cellStyle name="Normal 8 3 4 6" xfId="11481" xr:uid="{00000000-0005-0000-0000-000026AC0000}"/>
    <cellStyle name="Normal 8 3 4 6 2" xfId="41812" xr:uid="{00000000-0005-0000-0000-000027AC0000}"/>
    <cellStyle name="Normal 8 3 4 6 3" xfId="26579" xr:uid="{00000000-0005-0000-0000-000028AC0000}"/>
    <cellStyle name="Normal 8 3 4 7" xfId="6460" xr:uid="{00000000-0005-0000-0000-000029AC0000}"/>
    <cellStyle name="Normal 8 3 4 7 2" xfId="36795" xr:uid="{00000000-0005-0000-0000-00002AAC0000}"/>
    <cellStyle name="Normal 8 3 4 7 3" xfId="21562" xr:uid="{00000000-0005-0000-0000-00002BAC0000}"/>
    <cellStyle name="Normal 8 3 4 8" xfId="31783" xr:uid="{00000000-0005-0000-0000-00002CAC0000}"/>
    <cellStyle name="Normal 8 3 4 9" xfId="16549" xr:uid="{00000000-0005-0000-0000-00002DAC0000}"/>
    <cellStyle name="Normal 8 3 5" xfId="1594" xr:uid="{00000000-0005-0000-0000-00002EAC0000}"/>
    <cellStyle name="Normal 8 3 5 2" xfId="2435" xr:uid="{00000000-0005-0000-0000-00002FAC0000}"/>
    <cellStyle name="Normal 8 3 5 2 2" xfId="4125" xr:uid="{00000000-0005-0000-0000-000030AC0000}"/>
    <cellStyle name="Normal 8 3 5 2 2 2" xfId="14198" xr:uid="{00000000-0005-0000-0000-000031AC0000}"/>
    <cellStyle name="Normal 8 3 5 2 2 2 2" xfId="44529" xr:uid="{00000000-0005-0000-0000-000032AC0000}"/>
    <cellStyle name="Normal 8 3 5 2 2 2 3" xfId="29296" xr:uid="{00000000-0005-0000-0000-000033AC0000}"/>
    <cellStyle name="Normal 8 3 5 2 2 3" xfId="9178" xr:uid="{00000000-0005-0000-0000-000034AC0000}"/>
    <cellStyle name="Normal 8 3 5 2 2 3 2" xfId="39512" xr:uid="{00000000-0005-0000-0000-000035AC0000}"/>
    <cellStyle name="Normal 8 3 5 2 2 3 3" xfId="24279" xr:uid="{00000000-0005-0000-0000-000036AC0000}"/>
    <cellStyle name="Normal 8 3 5 2 2 4" xfId="34499" xr:uid="{00000000-0005-0000-0000-000037AC0000}"/>
    <cellStyle name="Normal 8 3 5 2 2 5" xfId="19266" xr:uid="{00000000-0005-0000-0000-000038AC0000}"/>
    <cellStyle name="Normal 8 3 5 2 3" xfId="5817" xr:uid="{00000000-0005-0000-0000-000039AC0000}"/>
    <cellStyle name="Normal 8 3 5 2 3 2" xfId="15869" xr:uid="{00000000-0005-0000-0000-00003AAC0000}"/>
    <cellStyle name="Normal 8 3 5 2 3 2 2" xfId="46200" xr:uid="{00000000-0005-0000-0000-00003BAC0000}"/>
    <cellStyle name="Normal 8 3 5 2 3 2 3" xfId="30967" xr:uid="{00000000-0005-0000-0000-00003CAC0000}"/>
    <cellStyle name="Normal 8 3 5 2 3 3" xfId="10849" xr:uid="{00000000-0005-0000-0000-00003DAC0000}"/>
    <cellStyle name="Normal 8 3 5 2 3 3 2" xfId="41183" xr:uid="{00000000-0005-0000-0000-00003EAC0000}"/>
    <cellStyle name="Normal 8 3 5 2 3 3 3" xfId="25950" xr:uid="{00000000-0005-0000-0000-00003FAC0000}"/>
    <cellStyle name="Normal 8 3 5 2 3 4" xfId="36170" xr:uid="{00000000-0005-0000-0000-000040AC0000}"/>
    <cellStyle name="Normal 8 3 5 2 3 5" xfId="20937" xr:uid="{00000000-0005-0000-0000-000041AC0000}"/>
    <cellStyle name="Normal 8 3 5 2 4" xfId="12527" xr:uid="{00000000-0005-0000-0000-000042AC0000}"/>
    <cellStyle name="Normal 8 3 5 2 4 2" xfId="42858" xr:uid="{00000000-0005-0000-0000-000043AC0000}"/>
    <cellStyle name="Normal 8 3 5 2 4 3" xfId="27625" xr:uid="{00000000-0005-0000-0000-000044AC0000}"/>
    <cellStyle name="Normal 8 3 5 2 5" xfId="7506" xr:uid="{00000000-0005-0000-0000-000045AC0000}"/>
    <cellStyle name="Normal 8 3 5 2 5 2" xfId="37841" xr:uid="{00000000-0005-0000-0000-000046AC0000}"/>
    <cellStyle name="Normal 8 3 5 2 5 3" xfId="22608" xr:uid="{00000000-0005-0000-0000-000047AC0000}"/>
    <cellStyle name="Normal 8 3 5 2 6" xfId="32829" xr:uid="{00000000-0005-0000-0000-000048AC0000}"/>
    <cellStyle name="Normal 8 3 5 2 7" xfId="17595" xr:uid="{00000000-0005-0000-0000-000049AC0000}"/>
    <cellStyle name="Normal 8 3 5 3" xfId="3288" xr:uid="{00000000-0005-0000-0000-00004AAC0000}"/>
    <cellStyle name="Normal 8 3 5 3 2" xfId="13362" xr:uid="{00000000-0005-0000-0000-00004BAC0000}"/>
    <cellStyle name="Normal 8 3 5 3 2 2" xfId="43693" xr:uid="{00000000-0005-0000-0000-00004CAC0000}"/>
    <cellStyle name="Normal 8 3 5 3 2 3" xfId="28460" xr:uid="{00000000-0005-0000-0000-00004DAC0000}"/>
    <cellStyle name="Normal 8 3 5 3 3" xfId="8342" xr:uid="{00000000-0005-0000-0000-00004EAC0000}"/>
    <cellStyle name="Normal 8 3 5 3 3 2" xfId="38676" xr:uid="{00000000-0005-0000-0000-00004FAC0000}"/>
    <cellStyle name="Normal 8 3 5 3 3 3" xfId="23443" xr:uid="{00000000-0005-0000-0000-000050AC0000}"/>
    <cellStyle name="Normal 8 3 5 3 4" xfId="33663" xr:uid="{00000000-0005-0000-0000-000051AC0000}"/>
    <cellStyle name="Normal 8 3 5 3 5" xfId="18430" xr:uid="{00000000-0005-0000-0000-000052AC0000}"/>
    <cellStyle name="Normal 8 3 5 4" xfId="4981" xr:uid="{00000000-0005-0000-0000-000053AC0000}"/>
    <cellStyle name="Normal 8 3 5 4 2" xfId="15033" xr:uid="{00000000-0005-0000-0000-000054AC0000}"/>
    <cellStyle name="Normal 8 3 5 4 2 2" xfId="45364" xr:uid="{00000000-0005-0000-0000-000055AC0000}"/>
    <cellStyle name="Normal 8 3 5 4 2 3" xfId="30131" xr:uid="{00000000-0005-0000-0000-000056AC0000}"/>
    <cellStyle name="Normal 8 3 5 4 3" xfId="10013" xr:uid="{00000000-0005-0000-0000-000057AC0000}"/>
    <cellStyle name="Normal 8 3 5 4 3 2" xfId="40347" xr:uid="{00000000-0005-0000-0000-000058AC0000}"/>
    <cellStyle name="Normal 8 3 5 4 3 3" xfId="25114" xr:uid="{00000000-0005-0000-0000-000059AC0000}"/>
    <cellStyle name="Normal 8 3 5 4 4" xfId="35334" xr:uid="{00000000-0005-0000-0000-00005AAC0000}"/>
    <cellStyle name="Normal 8 3 5 4 5" xfId="20101" xr:uid="{00000000-0005-0000-0000-00005BAC0000}"/>
    <cellStyle name="Normal 8 3 5 5" xfId="11691" xr:uid="{00000000-0005-0000-0000-00005CAC0000}"/>
    <cellStyle name="Normal 8 3 5 5 2" xfId="42022" xr:uid="{00000000-0005-0000-0000-00005DAC0000}"/>
    <cellStyle name="Normal 8 3 5 5 3" xfId="26789" xr:uid="{00000000-0005-0000-0000-00005EAC0000}"/>
    <cellStyle name="Normal 8 3 5 6" xfId="6670" xr:uid="{00000000-0005-0000-0000-00005FAC0000}"/>
    <cellStyle name="Normal 8 3 5 6 2" xfId="37005" xr:uid="{00000000-0005-0000-0000-000060AC0000}"/>
    <cellStyle name="Normal 8 3 5 6 3" xfId="21772" xr:uid="{00000000-0005-0000-0000-000061AC0000}"/>
    <cellStyle name="Normal 8 3 5 7" xfId="31993" xr:uid="{00000000-0005-0000-0000-000062AC0000}"/>
    <cellStyle name="Normal 8 3 5 8" xfId="16759" xr:uid="{00000000-0005-0000-0000-000063AC0000}"/>
    <cellStyle name="Normal 8 3 6" xfId="2015" xr:uid="{00000000-0005-0000-0000-000064AC0000}"/>
    <cellStyle name="Normal 8 3 6 2" xfId="3707" xr:uid="{00000000-0005-0000-0000-000065AC0000}"/>
    <cellStyle name="Normal 8 3 6 2 2" xfId="13780" xr:uid="{00000000-0005-0000-0000-000066AC0000}"/>
    <cellStyle name="Normal 8 3 6 2 2 2" xfId="44111" xr:uid="{00000000-0005-0000-0000-000067AC0000}"/>
    <cellStyle name="Normal 8 3 6 2 2 3" xfId="28878" xr:uid="{00000000-0005-0000-0000-000068AC0000}"/>
    <cellStyle name="Normal 8 3 6 2 3" xfId="8760" xr:uid="{00000000-0005-0000-0000-000069AC0000}"/>
    <cellStyle name="Normal 8 3 6 2 3 2" xfId="39094" xr:uid="{00000000-0005-0000-0000-00006AAC0000}"/>
    <cellStyle name="Normal 8 3 6 2 3 3" xfId="23861" xr:uid="{00000000-0005-0000-0000-00006BAC0000}"/>
    <cellStyle name="Normal 8 3 6 2 4" xfId="34081" xr:uid="{00000000-0005-0000-0000-00006CAC0000}"/>
    <cellStyle name="Normal 8 3 6 2 5" xfId="18848" xr:uid="{00000000-0005-0000-0000-00006DAC0000}"/>
    <cellStyle name="Normal 8 3 6 3" xfId="5399" xr:uid="{00000000-0005-0000-0000-00006EAC0000}"/>
    <cellStyle name="Normal 8 3 6 3 2" xfId="15451" xr:uid="{00000000-0005-0000-0000-00006FAC0000}"/>
    <cellStyle name="Normal 8 3 6 3 2 2" xfId="45782" xr:uid="{00000000-0005-0000-0000-000070AC0000}"/>
    <cellStyle name="Normal 8 3 6 3 2 3" xfId="30549" xr:uid="{00000000-0005-0000-0000-000071AC0000}"/>
    <cellStyle name="Normal 8 3 6 3 3" xfId="10431" xr:uid="{00000000-0005-0000-0000-000072AC0000}"/>
    <cellStyle name="Normal 8 3 6 3 3 2" xfId="40765" xr:uid="{00000000-0005-0000-0000-000073AC0000}"/>
    <cellStyle name="Normal 8 3 6 3 3 3" xfId="25532" xr:uid="{00000000-0005-0000-0000-000074AC0000}"/>
    <cellStyle name="Normal 8 3 6 3 4" xfId="35752" xr:uid="{00000000-0005-0000-0000-000075AC0000}"/>
    <cellStyle name="Normal 8 3 6 3 5" xfId="20519" xr:uid="{00000000-0005-0000-0000-000076AC0000}"/>
    <cellStyle name="Normal 8 3 6 4" xfId="12109" xr:uid="{00000000-0005-0000-0000-000077AC0000}"/>
    <cellStyle name="Normal 8 3 6 4 2" xfId="42440" xr:uid="{00000000-0005-0000-0000-000078AC0000}"/>
    <cellStyle name="Normal 8 3 6 4 3" xfId="27207" xr:uid="{00000000-0005-0000-0000-000079AC0000}"/>
    <cellStyle name="Normal 8 3 6 5" xfId="7088" xr:uid="{00000000-0005-0000-0000-00007AAC0000}"/>
    <cellStyle name="Normal 8 3 6 5 2" xfId="37423" xr:uid="{00000000-0005-0000-0000-00007BAC0000}"/>
    <cellStyle name="Normal 8 3 6 5 3" xfId="22190" xr:uid="{00000000-0005-0000-0000-00007CAC0000}"/>
    <cellStyle name="Normal 8 3 6 6" xfId="32411" xr:uid="{00000000-0005-0000-0000-00007DAC0000}"/>
    <cellStyle name="Normal 8 3 6 7" xfId="17177" xr:uid="{00000000-0005-0000-0000-00007EAC0000}"/>
    <cellStyle name="Normal 8 3 7" xfId="2867" xr:uid="{00000000-0005-0000-0000-00007FAC0000}"/>
    <cellStyle name="Normal 8 3 7 2" xfId="12944" xr:uid="{00000000-0005-0000-0000-000080AC0000}"/>
    <cellStyle name="Normal 8 3 7 2 2" xfId="43275" xr:uid="{00000000-0005-0000-0000-000081AC0000}"/>
    <cellStyle name="Normal 8 3 7 2 3" xfId="28042" xr:uid="{00000000-0005-0000-0000-000082AC0000}"/>
    <cellStyle name="Normal 8 3 7 3" xfId="7924" xr:uid="{00000000-0005-0000-0000-000083AC0000}"/>
    <cellStyle name="Normal 8 3 7 3 2" xfId="38258" xr:uid="{00000000-0005-0000-0000-000084AC0000}"/>
    <cellStyle name="Normal 8 3 7 3 3" xfId="23025" xr:uid="{00000000-0005-0000-0000-000085AC0000}"/>
    <cellStyle name="Normal 8 3 7 4" xfId="33245" xr:uid="{00000000-0005-0000-0000-000086AC0000}"/>
    <cellStyle name="Normal 8 3 7 5" xfId="18012" xr:uid="{00000000-0005-0000-0000-000087AC0000}"/>
    <cellStyle name="Normal 8 3 8" xfId="4561" xr:uid="{00000000-0005-0000-0000-000088AC0000}"/>
    <cellStyle name="Normal 8 3 8 2" xfId="14615" xr:uid="{00000000-0005-0000-0000-000089AC0000}"/>
    <cellStyle name="Normal 8 3 8 2 2" xfId="44946" xr:uid="{00000000-0005-0000-0000-00008AAC0000}"/>
    <cellStyle name="Normal 8 3 8 2 3" xfId="29713" xr:uid="{00000000-0005-0000-0000-00008BAC0000}"/>
    <cellStyle name="Normal 8 3 8 3" xfId="9595" xr:uid="{00000000-0005-0000-0000-00008CAC0000}"/>
    <cellStyle name="Normal 8 3 8 3 2" xfId="39929" xr:uid="{00000000-0005-0000-0000-00008DAC0000}"/>
    <cellStyle name="Normal 8 3 8 3 3" xfId="24696" xr:uid="{00000000-0005-0000-0000-00008EAC0000}"/>
    <cellStyle name="Normal 8 3 8 4" xfId="34916" xr:uid="{00000000-0005-0000-0000-00008FAC0000}"/>
    <cellStyle name="Normal 8 3 8 5" xfId="19683" xr:uid="{00000000-0005-0000-0000-000090AC0000}"/>
    <cellStyle name="Normal 8 3 9" xfId="11271" xr:uid="{00000000-0005-0000-0000-000091AC0000}"/>
    <cellStyle name="Normal 8 3 9 2" xfId="41604" xr:uid="{00000000-0005-0000-0000-000092AC0000}"/>
    <cellStyle name="Normal 8 3 9 3" xfId="26371" xr:uid="{00000000-0005-0000-0000-000093AC0000}"/>
    <cellStyle name="Normal 8 4" xfId="432" xr:uid="{00000000-0005-0000-0000-000094AC0000}"/>
    <cellStyle name="Normal 8 5" xfId="31437" xr:uid="{00000000-0005-0000-0000-000095AC0000}"/>
    <cellStyle name="Normal 8 6" xfId="46804" xr:uid="{00000000-0005-0000-0000-000096AC0000}"/>
    <cellStyle name="Normal 80" xfId="422" xr:uid="{00000000-0005-0000-0000-000097AC0000}"/>
    <cellStyle name="Normal 80 10" xfId="6201" xr:uid="{00000000-0005-0000-0000-000098AC0000}"/>
    <cellStyle name="Normal 80 10 2" xfId="36539" xr:uid="{00000000-0005-0000-0000-000099AC0000}"/>
    <cellStyle name="Normal 80 10 3" xfId="21306" xr:uid="{00000000-0005-0000-0000-00009AAC0000}"/>
    <cellStyle name="Normal 80 11" xfId="31530" xr:uid="{00000000-0005-0000-0000-00009BAC0000}"/>
    <cellStyle name="Normal 80 12" xfId="16291" xr:uid="{00000000-0005-0000-0000-00009CAC0000}"/>
    <cellStyle name="Normal 80 2" xfId="1165" xr:uid="{00000000-0005-0000-0000-00009DAC0000}"/>
    <cellStyle name="Normal 80 2 10" xfId="31583" xr:uid="{00000000-0005-0000-0000-00009EAC0000}"/>
    <cellStyle name="Normal 80 2 11" xfId="16345" xr:uid="{00000000-0005-0000-0000-00009FAC0000}"/>
    <cellStyle name="Normal 80 2 2" xfId="1274" xr:uid="{00000000-0005-0000-0000-0000A0AC0000}"/>
    <cellStyle name="Normal 80 2 2 10" xfId="16449" xr:uid="{00000000-0005-0000-0000-0000A1AC0000}"/>
    <cellStyle name="Normal 80 2 2 2" xfId="1491" xr:uid="{00000000-0005-0000-0000-0000A2AC0000}"/>
    <cellStyle name="Normal 80 2 2 2 2" xfId="1912" xr:uid="{00000000-0005-0000-0000-0000A3AC0000}"/>
    <cellStyle name="Normal 80 2 2 2 2 2" xfId="2751" xr:uid="{00000000-0005-0000-0000-0000A4AC0000}"/>
    <cellStyle name="Normal 80 2 2 2 2 2 2" xfId="4441" xr:uid="{00000000-0005-0000-0000-0000A5AC0000}"/>
    <cellStyle name="Normal 80 2 2 2 2 2 2 2" xfId="14514" xr:uid="{00000000-0005-0000-0000-0000A6AC0000}"/>
    <cellStyle name="Normal 80 2 2 2 2 2 2 2 2" xfId="44845" xr:uid="{00000000-0005-0000-0000-0000A7AC0000}"/>
    <cellStyle name="Normal 80 2 2 2 2 2 2 2 3" xfId="29612" xr:uid="{00000000-0005-0000-0000-0000A8AC0000}"/>
    <cellStyle name="Normal 80 2 2 2 2 2 2 3" xfId="9494" xr:uid="{00000000-0005-0000-0000-0000A9AC0000}"/>
    <cellStyle name="Normal 80 2 2 2 2 2 2 3 2" xfId="39828" xr:uid="{00000000-0005-0000-0000-0000AAAC0000}"/>
    <cellStyle name="Normal 80 2 2 2 2 2 2 3 3" xfId="24595" xr:uid="{00000000-0005-0000-0000-0000ABAC0000}"/>
    <cellStyle name="Normal 80 2 2 2 2 2 2 4" xfId="34815" xr:uid="{00000000-0005-0000-0000-0000ACAC0000}"/>
    <cellStyle name="Normal 80 2 2 2 2 2 2 5" xfId="19582" xr:uid="{00000000-0005-0000-0000-0000ADAC0000}"/>
    <cellStyle name="Normal 80 2 2 2 2 2 3" xfId="6133" xr:uid="{00000000-0005-0000-0000-0000AEAC0000}"/>
    <cellStyle name="Normal 80 2 2 2 2 2 3 2" xfId="16185" xr:uid="{00000000-0005-0000-0000-0000AFAC0000}"/>
    <cellStyle name="Normal 80 2 2 2 2 2 3 2 2" xfId="46516" xr:uid="{00000000-0005-0000-0000-0000B0AC0000}"/>
    <cellStyle name="Normal 80 2 2 2 2 2 3 2 3" xfId="31283" xr:uid="{00000000-0005-0000-0000-0000B1AC0000}"/>
    <cellStyle name="Normal 80 2 2 2 2 2 3 3" xfId="11165" xr:uid="{00000000-0005-0000-0000-0000B2AC0000}"/>
    <cellStyle name="Normal 80 2 2 2 2 2 3 3 2" xfId="41499" xr:uid="{00000000-0005-0000-0000-0000B3AC0000}"/>
    <cellStyle name="Normal 80 2 2 2 2 2 3 3 3" xfId="26266" xr:uid="{00000000-0005-0000-0000-0000B4AC0000}"/>
    <cellStyle name="Normal 80 2 2 2 2 2 3 4" xfId="36486" xr:uid="{00000000-0005-0000-0000-0000B5AC0000}"/>
    <cellStyle name="Normal 80 2 2 2 2 2 3 5" xfId="21253" xr:uid="{00000000-0005-0000-0000-0000B6AC0000}"/>
    <cellStyle name="Normal 80 2 2 2 2 2 4" xfId="12843" xr:uid="{00000000-0005-0000-0000-0000B7AC0000}"/>
    <cellStyle name="Normal 80 2 2 2 2 2 4 2" xfId="43174" xr:uid="{00000000-0005-0000-0000-0000B8AC0000}"/>
    <cellStyle name="Normal 80 2 2 2 2 2 4 3" xfId="27941" xr:uid="{00000000-0005-0000-0000-0000B9AC0000}"/>
    <cellStyle name="Normal 80 2 2 2 2 2 5" xfId="7822" xr:uid="{00000000-0005-0000-0000-0000BAAC0000}"/>
    <cellStyle name="Normal 80 2 2 2 2 2 5 2" xfId="38157" xr:uid="{00000000-0005-0000-0000-0000BBAC0000}"/>
    <cellStyle name="Normal 80 2 2 2 2 2 5 3" xfId="22924" xr:uid="{00000000-0005-0000-0000-0000BCAC0000}"/>
    <cellStyle name="Normal 80 2 2 2 2 2 6" xfId="33145" xr:uid="{00000000-0005-0000-0000-0000BDAC0000}"/>
    <cellStyle name="Normal 80 2 2 2 2 2 7" xfId="17911" xr:uid="{00000000-0005-0000-0000-0000BEAC0000}"/>
    <cellStyle name="Normal 80 2 2 2 2 3" xfId="3604" xr:uid="{00000000-0005-0000-0000-0000BFAC0000}"/>
    <cellStyle name="Normal 80 2 2 2 2 3 2" xfId="13678" xr:uid="{00000000-0005-0000-0000-0000C0AC0000}"/>
    <cellStyle name="Normal 80 2 2 2 2 3 2 2" xfId="44009" xr:uid="{00000000-0005-0000-0000-0000C1AC0000}"/>
    <cellStyle name="Normal 80 2 2 2 2 3 2 3" xfId="28776" xr:uid="{00000000-0005-0000-0000-0000C2AC0000}"/>
    <cellStyle name="Normal 80 2 2 2 2 3 3" xfId="8658" xr:uid="{00000000-0005-0000-0000-0000C3AC0000}"/>
    <cellStyle name="Normal 80 2 2 2 2 3 3 2" xfId="38992" xr:uid="{00000000-0005-0000-0000-0000C4AC0000}"/>
    <cellStyle name="Normal 80 2 2 2 2 3 3 3" xfId="23759" xr:uid="{00000000-0005-0000-0000-0000C5AC0000}"/>
    <cellStyle name="Normal 80 2 2 2 2 3 4" xfId="33979" xr:uid="{00000000-0005-0000-0000-0000C6AC0000}"/>
    <cellStyle name="Normal 80 2 2 2 2 3 5" xfId="18746" xr:uid="{00000000-0005-0000-0000-0000C7AC0000}"/>
    <cellStyle name="Normal 80 2 2 2 2 4" xfId="5297" xr:uid="{00000000-0005-0000-0000-0000C8AC0000}"/>
    <cellStyle name="Normal 80 2 2 2 2 4 2" xfId="15349" xr:uid="{00000000-0005-0000-0000-0000C9AC0000}"/>
    <cellStyle name="Normal 80 2 2 2 2 4 2 2" xfId="45680" xr:uid="{00000000-0005-0000-0000-0000CAAC0000}"/>
    <cellStyle name="Normal 80 2 2 2 2 4 2 3" xfId="30447" xr:uid="{00000000-0005-0000-0000-0000CBAC0000}"/>
    <cellStyle name="Normal 80 2 2 2 2 4 3" xfId="10329" xr:uid="{00000000-0005-0000-0000-0000CCAC0000}"/>
    <cellStyle name="Normal 80 2 2 2 2 4 3 2" xfId="40663" xr:uid="{00000000-0005-0000-0000-0000CDAC0000}"/>
    <cellStyle name="Normal 80 2 2 2 2 4 3 3" xfId="25430" xr:uid="{00000000-0005-0000-0000-0000CEAC0000}"/>
    <cellStyle name="Normal 80 2 2 2 2 4 4" xfId="35650" xr:uid="{00000000-0005-0000-0000-0000CFAC0000}"/>
    <cellStyle name="Normal 80 2 2 2 2 4 5" xfId="20417" xr:uid="{00000000-0005-0000-0000-0000D0AC0000}"/>
    <cellStyle name="Normal 80 2 2 2 2 5" xfId="12007" xr:uid="{00000000-0005-0000-0000-0000D1AC0000}"/>
    <cellStyle name="Normal 80 2 2 2 2 5 2" xfId="42338" xr:uid="{00000000-0005-0000-0000-0000D2AC0000}"/>
    <cellStyle name="Normal 80 2 2 2 2 5 3" xfId="27105" xr:uid="{00000000-0005-0000-0000-0000D3AC0000}"/>
    <cellStyle name="Normal 80 2 2 2 2 6" xfId="6986" xr:uid="{00000000-0005-0000-0000-0000D4AC0000}"/>
    <cellStyle name="Normal 80 2 2 2 2 6 2" xfId="37321" xr:uid="{00000000-0005-0000-0000-0000D5AC0000}"/>
    <cellStyle name="Normal 80 2 2 2 2 6 3" xfId="22088" xr:uid="{00000000-0005-0000-0000-0000D6AC0000}"/>
    <cellStyle name="Normal 80 2 2 2 2 7" xfId="32309" xr:uid="{00000000-0005-0000-0000-0000D7AC0000}"/>
    <cellStyle name="Normal 80 2 2 2 2 8" xfId="17075" xr:uid="{00000000-0005-0000-0000-0000D8AC0000}"/>
    <cellStyle name="Normal 80 2 2 2 3" xfId="2333" xr:uid="{00000000-0005-0000-0000-0000D9AC0000}"/>
    <cellStyle name="Normal 80 2 2 2 3 2" xfId="4023" xr:uid="{00000000-0005-0000-0000-0000DAAC0000}"/>
    <cellStyle name="Normal 80 2 2 2 3 2 2" xfId="14096" xr:uid="{00000000-0005-0000-0000-0000DBAC0000}"/>
    <cellStyle name="Normal 80 2 2 2 3 2 2 2" xfId="44427" xr:uid="{00000000-0005-0000-0000-0000DCAC0000}"/>
    <cellStyle name="Normal 80 2 2 2 3 2 2 3" xfId="29194" xr:uid="{00000000-0005-0000-0000-0000DDAC0000}"/>
    <cellStyle name="Normal 80 2 2 2 3 2 3" xfId="9076" xr:uid="{00000000-0005-0000-0000-0000DEAC0000}"/>
    <cellStyle name="Normal 80 2 2 2 3 2 3 2" xfId="39410" xr:uid="{00000000-0005-0000-0000-0000DFAC0000}"/>
    <cellStyle name="Normal 80 2 2 2 3 2 3 3" xfId="24177" xr:uid="{00000000-0005-0000-0000-0000E0AC0000}"/>
    <cellStyle name="Normal 80 2 2 2 3 2 4" xfId="34397" xr:uid="{00000000-0005-0000-0000-0000E1AC0000}"/>
    <cellStyle name="Normal 80 2 2 2 3 2 5" xfId="19164" xr:uid="{00000000-0005-0000-0000-0000E2AC0000}"/>
    <cellStyle name="Normal 80 2 2 2 3 3" xfId="5715" xr:uid="{00000000-0005-0000-0000-0000E3AC0000}"/>
    <cellStyle name="Normal 80 2 2 2 3 3 2" xfId="15767" xr:uid="{00000000-0005-0000-0000-0000E4AC0000}"/>
    <cellStyle name="Normal 80 2 2 2 3 3 2 2" xfId="46098" xr:uid="{00000000-0005-0000-0000-0000E5AC0000}"/>
    <cellStyle name="Normal 80 2 2 2 3 3 2 3" xfId="30865" xr:uid="{00000000-0005-0000-0000-0000E6AC0000}"/>
    <cellStyle name="Normal 80 2 2 2 3 3 3" xfId="10747" xr:uid="{00000000-0005-0000-0000-0000E7AC0000}"/>
    <cellStyle name="Normal 80 2 2 2 3 3 3 2" xfId="41081" xr:uid="{00000000-0005-0000-0000-0000E8AC0000}"/>
    <cellStyle name="Normal 80 2 2 2 3 3 3 3" xfId="25848" xr:uid="{00000000-0005-0000-0000-0000E9AC0000}"/>
    <cellStyle name="Normal 80 2 2 2 3 3 4" xfId="36068" xr:uid="{00000000-0005-0000-0000-0000EAAC0000}"/>
    <cellStyle name="Normal 80 2 2 2 3 3 5" xfId="20835" xr:uid="{00000000-0005-0000-0000-0000EBAC0000}"/>
    <cellStyle name="Normal 80 2 2 2 3 4" xfId="12425" xr:uid="{00000000-0005-0000-0000-0000ECAC0000}"/>
    <cellStyle name="Normal 80 2 2 2 3 4 2" xfId="42756" xr:uid="{00000000-0005-0000-0000-0000EDAC0000}"/>
    <cellStyle name="Normal 80 2 2 2 3 4 3" xfId="27523" xr:uid="{00000000-0005-0000-0000-0000EEAC0000}"/>
    <cellStyle name="Normal 80 2 2 2 3 5" xfId="7404" xr:uid="{00000000-0005-0000-0000-0000EFAC0000}"/>
    <cellStyle name="Normal 80 2 2 2 3 5 2" xfId="37739" xr:uid="{00000000-0005-0000-0000-0000F0AC0000}"/>
    <cellStyle name="Normal 80 2 2 2 3 5 3" xfId="22506" xr:uid="{00000000-0005-0000-0000-0000F1AC0000}"/>
    <cellStyle name="Normal 80 2 2 2 3 6" xfId="32727" xr:uid="{00000000-0005-0000-0000-0000F2AC0000}"/>
    <cellStyle name="Normal 80 2 2 2 3 7" xfId="17493" xr:uid="{00000000-0005-0000-0000-0000F3AC0000}"/>
    <cellStyle name="Normal 80 2 2 2 4" xfId="3186" xr:uid="{00000000-0005-0000-0000-0000F4AC0000}"/>
    <cellStyle name="Normal 80 2 2 2 4 2" xfId="13260" xr:uid="{00000000-0005-0000-0000-0000F5AC0000}"/>
    <cellStyle name="Normal 80 2 2 2 4 2 2" xfId="43591" xr:uid="{00000000-0005-0000-0000-0000F6AC0000}"/>
    <cellStyle name="Normal 80 2 2 2 4 2 3" xfId="28358" xr:uid="{00000000-0005-0000-0000-0000F7AC0000}"/>
    <cellStyle name="Normal 80 2 2 2 4 3" xfId="8240" xr:uid="{00000000-0005-0000-0000-0000F8AC0000}"/>
    <cellStyle name="Normal 80 2 2 2 4 3 2" xfId="38574" xr:uid="{00000000-0005-0000-0000-0000F9AC0000}"/>
    <cellStyle name="Normal 80 2 2 2 4 3 3" xfId="23341" xr:uid="{00000000-0005-0000-0000-0000FAAC0000}"/>
    <cellStyle name="Normal 80 2 2 2 4 4" xfId="33561" xr:uid="{00000000-0005-0000-0000-0000FBAC0000}"/>
    <cellStyle name="Normal 80 2 2 2 4 5" xfId="18328" xr:uid="{00000000-0005-0000-0000-0000FCAC0000}"/>
    <cellStyle name="Normal 80 2 2 2 5" xfId="4879" xr:uid="{00000000-0005-0000-0000-0000FDAC0000}"/>
    <cellStyle name="Normal 80 2 2 2 5 2" xfId="14931" xr:uid="{00000000-0005-0000-0000-0000FEAC0000}"/>
    <cellStyle name="Normal 80 2 2 2 5 2 2" xfId="45262" xr:uid="{00000000-0005-0000-0000-0000FFAC0000}"/>
    <cellStyle name="Normal 80 2 2 2 5 2 3" xfId="30029" xr:uid="{00000000-0005-0000-0000-000000AD0000}"/>
    <cellStyle name="Normal 80 2 2 2 5 3" xfId="9911" xr:uid="{00000000-0005-0000-0000-000001AD0000}"/>
    <cellStyle name="Normal 80 2 2 2 5 3 2" xfId="40245" xr:uid="{00000000-0005-0000-0000-000002AD0000}"/>
    <cellStyle name="Normal 80 2 2 2 5 3 3" xfId="25012" xr:uid="{00000000-0005-0000-0000-000003AD0000}"/>
    <cellStyle name="Normal 80 2 2 2 5 4" xfId="35232" xr:uid="{00000000-0005-0000-0000-000004AD0000}"/>
    <cellStyle name="Normal 80 2 2 2 5 5" xfId="19999" xr:uid="{00000000-0005-0000-0000-000005AD0000}"/>
    <cellStyle name="Normal 80 2 2 2 6" xfId="11589" xr:uid="{00000000-0005-0000-0000-000006AD0000}"/>
    <cellStyle name="Normal 80 2 2 2 6 2" xfId="41920" xr:uid="{00000000-0005-0000-0000-000007AD0000}"/>
    <cellStyle name="Normal 80 2 2 2 6 3" xfId="26687" xr:uid="{00000000-0005-0000-0000-000008AD0000}"/>
    <cellStyle name="Normal 80 2 2 2 7" xfId="6568" xr:uid="{00000000-0005-0000-0000-000009AD0000}"/>
    <cellStyle name="Normal 80 2 2 2 7 2" xfId="36903" xr:uid="{00000000-0005-0000-0000-00000AAD0000}"/>
    <cellStyle name="Normal 80 2 2 2 7 3" xfId="21670" xr:uid="{00000000-0005-0000-0000-00000BAD0000}"/>
    <cellStyle name="Normal 80 2 2 2 8" xfId="31891" xr:uid="{00000000-0005-0000-0000-00000CAD0000}"/>
    <cellStyle name="Normal 80 2 2 2 9" xfId="16657" xr:uid="{00000000-0005-0000-0000-00000DAD0000}"/>
    <cellStyle name="Normal 80 2 2 3" xfId="1704" xr:uid="{00000000-0005-0000-0000-00000EAD0000}"/>
    <cellStyle name="Normal 80 2 2 3 2" xfId="2543" xr:uid="{00000000-0005-0000-0000-00000FAD0000}"/>
    <cellStyle name="Normal 80 2 2 3 2 2" xfId="4233" xr:uid="{00000000-0005-0000-0000-000010AD0000}"/>
    <cellStyle name="Normal 80 2 2 3 2 2 2" xfId="14306" xr:uid="{00000000-0005-0000-0000-000011AD0000}"/>
    <cellStyle name="Normal 80 2 2 3 2 2 2 2" xfId="44637" xr:uid="{00000000-0005-0000-0000-000012AD0000}"/>
    <cellStyle name="Normal 80 2 2 3 2 2 2 3" xfId="29404" xr:uid="{00000000-0005-0000-0000-000013AD0000}"/>
    <cellStyle name="Normal 80 2 2 3 2 2 3" xfId="9286" xr:uid="{00000000-0005-0000-0000-000014AD0000}"/>
    <cellStyle name="Normal 80 2 2 3 2 2 3 2" xfId="39620" xr:uid="{00000000-0005-0000-0000-000015AD0000}"/>
    <cellStyle name="Normal 80 2 2 3 2 2 3 3" xfId="24387" xr:uid="{00000000-0005-0000-0000-000016AD0000}"/>
    <cellStyle name="Normal 80 2 2 3 2 2 4" xfId="34607" xr:uid="{00000000-0005-0000-0000-000017AD0000}"/>
    <cellStyle name="Normal 80 2 2 3 2 2 5" xfId="19374" xr:uid="{00000000-0005-0000-0000-000018AD0000}"/>
    <cellStyle name="Normal 80 2 2 3 2 3" xfId="5925" xr:uid="{00000000-0005-0000-0000-000019AD0000}"/>
    <cellStyle name="Normal 80 2 2 3 2 3 2" xfId="15977" xr:uid="{00000000-0005-0000-0000-00001AAD0000}"/>
    <cellStyle name="Normal 80 2 2 3 2 3 2 2" xfId="46308" xr:uid="{00000000-0005-0000-0000-00001BAD0000}"/>
    <cellStyle name="Normal 80 2 2 3 2 3 2 3" xfId="31075" xr:uid="{00000000-0005-0000-0000-00001CAD0000}"/>
    <cellStyle name="Normal 80 2 2 3 2 3 3" xfId="10957" xr:uid="{00000000-0005-0000-0000-00001DAD0000}"/>
    <cellStyle name="Normal 80 2 2 3 2 3 3 2" xfId="41291" xr:uid="{00000000-0005-0000-0000-00001EAD0000}"/>
    <cellStyle name="Normal 80 2 2 3 2 3 3 3" xfId="26058" xr:uid="{00000000-0005-0000-0000-00001FAD0000}"/>
    <cellStyle name="Normal 80 2 2 3 2 3 4" xfId="36278" xr:uid="{00000000-0005-0000-0000-000020AD0000}"/>
    <cellStyle name="Normal 80 2 2 3 2 3 5" xfId="21045" xr:uid="{00000000-0005-0000-0000-000021AD0000}"/>
    <cellStyle name="Normal 80 2 2 3 2 4" xfId="12635" xr:uid="{00000000-0005-0000-0000-000022AD0000}"/>
    <cellStyle name="Normal 80 2 2 3 2 4 2" xfId="42966" xr:uid="{00000000-0005-0000-0000-000023AD0000}"/>
    <cellStyle name="Normal 80 2 2 3 2 4 3" xfId="27733" xr:uid="{00000000-0005-0000-0000-000024AD0000}"/>
    <cellStyle name="Normal 80 2 2 3 2 5" xfId="7614" xr:uid="{00000000-0005-0000-0000-000025AD0000}"/>
    <cellStyle name="Normal 80 2 2 3 2 5 2" xfId="37949" xr:uid="{00000000-0005-0000-0000-000026AD0000}"/>
    <cellStyle name="Normal 80 2 2 3 2 5 3" xfId="22716" xr:uid="{00000000-0005-0000-0000-000027AD0000}"/>
    <cellStyle name="Normal 80 2 2 3 2 6" xfId="32937" xr:uid="{00000000-0005-0000-0000-000028AD0000}"/>
    <cellStyle name="Normal 80 2 2 3 2 7" xfId="17703" xr:uid="{00000000-0005-0000-0000-000029AD0000}"/>
    <cellStyle name="Normal 80 2 2 3 3" xfId="3396" xr:uid="{00000000-0005-0000-0000-00002AAD0000}"/>
    <cellStyle name="Normal 80 2 2 3 3 2" xfId="13470" xr:uid="{00000000-0005-0000-0000-00002BAD0000}"/>
    <cellStyle name="Normal 80 2 2 3 3 2 2" xfId="43801" xr:uid="{00000000-0005-0000-0000-00002CAD0000}"/>
    <cellStyle name="Normal 80 2 2 3 3 2 3" xfId="28568" xr:uid="{00000000-0005-0000-0000-00002DAD0000}"/>
    <cellStyle name="Normal 80 2 2 3 3 3" xfId="8450" xr:uid="{00000000-0005-0000-0000-00002EAD0000}"/>
    <cellStyle name="Normal 80 2 2 3 3 3 2" xfId="38784" xr:uid="{00000000-0005-0000-0000-00002FAD0000}"/>
    <cellStyle name="Normal 80 2 2 3 3 3 3" xfId="23551" xr:uid="{00000000-0005-0000-0000-000030AD0000}"/>
    <cellStyle name="Normal 80 2 2 3 3 4" xfId="33771" xr:uid="{00000000-0005-0000-0000-000031AD0000}"/>
    <cellStyle name="Normal 80 2 2 3 3 5" xfId="18538" xr:uid="{00000000-0005-0000-0000-000032AD0000}"/>
    <cellStyle name="Normal 80 2 2 3 4" xfId="5089" xr:uid="{00000000-0005-0000-0000-000033AD0000}"/>
    <cellStyle name="Normal 80 2 2 3 4 2" xfId="15141" xr:uid="{00000000-0005-0000-0000-000034AD0000}"/>
    <cellStyle name="Normal 80 2 2 3 4 2 2" xfId="45472" xr:uid="{00000000-0005-0000-0000-000035AD0000}"/>
    <cellStyle name="Normal 80 2 2 3 4 2 3" xfId="30239" xr:uid="{00000000-0005-0000-0000-000036AD0000}"/>
    <cellStyle name="Normal 80 2 2 3 4 3" xfId="10121" xr:uid="{00000000-0005-0000-0000-000037AD0000}"/>
    <cellStyle name="Normal 80 2 2 3 4 3 2" xfId="40455" xr:uid="{00000000-0005-0000-0000-000038AD0000}"/>
    <cellStyle name="Normal 80 2 2 3 4 3 3" xfId="25222" xr:uid="{00000000-0005-0000-0000-000039AD0000}"/>
    <cellStyle name="Normal 80 2 2 3 4 4" xfId="35442" xr:uid="{00000000-0005-0000-0000-00003AAD0000}"/>
    <cellStyle name="Normal 80 2 2 3 4 5" xfId="20209" xr:uid="{00000000-0005-0000-0000-00003BAD0000}"/>
    <cellStyle name="Normal 80 2 2 3 5" xfId="11799" xr:uid="{00000000-0005-0000-0000-00003CAD0000}"/>
    <cellStyle name="Normal 80 2 2 3 5 2" xfId="42130" xr:uid="{00000000-0005-0000-0000-00003DAD0000}"/>
    <cellStyle name="Normal 80 2 2 3 5 3" xfId="26897" xr:uid="{00000000-0005-0000-0000-00003EAD0000}"/>
    <cellStyle name="Normal 80 2 2 3 6" xfId="6778" xr:uid="{00000000-0005-0000-0000-00003FAD0000}"/>
    <cellStyle name="Normal 80 2 2 3 6 2" xfId="37113" xr:uid="{00000000-0005-0000-0000-000040AD0000}"/>
    <cellStyle name="Normal 80 2 2 3 6 3" xfId="21880" xr:uid="{00000000-0005-0000-0000-000041AD0000}"/>
    <cellStyle name="Normal 80 2 2 3 7" xfId="32101" xr:uid="{00000000-0005-0000-0000-000042AD0000}"/>
    <cellStyle name="Normal 80 2 2 3 8" xfId="16867" xr:uid="{00000000-0005-0000-0000-000043AD0000}"/>
    <cellStyle name="Normal 80 2 2 4" xfId="2125" xr:uid="{00000000-0005-0000-0000-000044AD0000}"/>
    <cellStyle name="Normal 80 2 2 4 2" xfId="3815" xr:uid="{00000000-0005-0000-0000-000045AD0000}"/>
    <cellStyle name="Normal 80 2 2 4 2 2" xfId="13888" xr:uid="{00000000-0005-0000-0000-000046AD0000}"/>
    <cellStyle name="Normal 80 2 2 4 2 2 2" xfId="44219" xr:uid="{00000000-0005-0000-0000-000047AD0000}"/>
    <cellStyle name="Normal 80 2 2 4 2 2 3" xfId="28986" xr:uid="{00000000-0005-0000-0000-000048AD0000}"/>
    <cellStyle name="Normal 80 2 2 4 2 3" xfId="8868" xr:uid="{00000000-0005-0000-0000-000049AD0000}"/>
    <cellStyle name="Normal 80 2 2 4 2 3 2" xfId="39202" xr:uid="{00000000-0005-0000-0000-00004AAD0000}"/>
    <cellStyle name="Normal 80 2 2 4 2 3 3" xfId="23969" xr:uid="{00000000-0005-0000-0000-00004BAD0000}"/>
    <cellStyle name="Normal 80 2 2 4 2 4" xfId="34189" xr:uid="{00000000-0005-0000-0000-00004CAD0000}"/>
    <cellStyle name="Normal 80 2 2 4 2 5" xfId="18956" xr:uid="{00000000-0005-0000-0000-00004DAD0000}"/>
    <cellStyle name="Normal 80 2 2 4 3" xfId="5507" xr:uid="{00000000-0005-0000-0000-00004EAD0000}"/>
    <cellStyle name="Normal 80 2 2 4 3 2" xfId="15559" xr:uid="{00000000-0005-0000-0000-00004FAD0000}"/>
    <cellStyle name="Normal 80 2 2 4 3 2 2" xfId="45890" xr:uid="{00000000-0005-0000-0000-000050AD0000}"/>
    <cellStyle name="Normal 80 2 2 4 3 2 3" xfId="30657" xr:uid="{00000000-0005-0000-0000-000051AD0000}"/>
    <cellStyle name="Normal 80 2 2 4 3 3" xfId="10539" xr:uid="{00000000-0005-0000-0000-000052AD0000}"/>
    <cellStyle name="Normal 80 2 2 4 3 3 2" xfId="40873" xr:uid="{00000000-0005-0000-0000-000053AD0000}"/>
    <cellStyle name="Normal 80 2 2 4 3 3 3" xfId="25640" xr:uid="{00000000-0005-0000-0000-000054AD0000}"/>
    <cellStyle name="Normal 80 2 2 4 3 4" xfId="35860" xr:uid="{00000000-0005-0000-0000-000055AD0000}"/>
    <cellStyle name="Normal 80 2 2 4 3 5" xfId="20627" xr:uid="{00000000-0005-0000-0000-000056AD0000}"/>
    <cellStyle name="Normal 80 2 2 4 4" xfId="12217" xr:uid="{00000000-0005-0000-0000-000057AD0000}"/>
    <cellStyle name="Normal 80 2 2 4 4 2" xfId="42548" xr:uid="{00000000-0005-0000-0000-000058AD0000}"/>
    <cellStyle name="Normal 80 2 2 4 4 3" xfId="27315" xr:uid="{00000000-0005-0000-0000-000059AD0000}"/>
    <cellStyle name="Normal 80 2 2 4 5" xfId="7196" xr:uid="{00000000-0005-0000-0000-00005AAD0000}"/>
    <cellStyle name="Normal 80 2 2 4 5 2" xfId="37531" xr:uid="{00000000-0005-0000-0000-00005BAD0000}"/>
    <cellStyle name="Normal 80 2 2 4 5 3" xfId="22298" xr:uid="{00000000-0005-0000-0000-00005CAD0000}"/>
    <cellStyle name="Normal 80 2 2 4 6" xfId="32519" xr:uid="{00000000-0005-0000-0000-00005DAD0000}"/>
    <cellStyle name="Normal 80 2 2 4 7" xfId="17285" xr:uid="{00000000-0005-0000-0000-00005EAD0000}"/>
    <cellStyle name="Normal 80 2 2 5" xfId="2978" xr:uid="{00000000-0005-0000-0000-00005FAD0000}"/>
    <cellStyle name="Normal 80 2 2 5 2" xfId="13052" xr:uid="{00000000-0005-0000-0000-000060AD0000}"/>
    <cellStyle name="Normal 80 2 2 5 2 2" xfId="43383" xr:uid="{00000000-0005-0000-0000-000061AD0000}"/>
    <cellStyle name="Normal 80 2 2 5 2 3" xfId="28150" xr:uid="{00000000-0005-0000-0000-000062AD0000}"/>
    <cellStyle name="Normal 80 2 2 5 3" xfId="8032" xr:uid="{00000000-0005-0000-0000-000063AD0000}"/>
    <cellStyle name="Normal 80 2 2 5 3 2" xfId="38366" xr:uid="{00000000-0005-0000-0000-000064AD0000}"/>
    <cellStyle name="Normal 80 2 2 5 3 3" xfId="23133" xr:uid="{00000000-0005-0000-0000-000065AD0000}"/>
    <cellStyle name="Normal 80 2 2 5 4" xfId="33353" xr:uid="{00000000-0005-0000-0000-000066AD0000}"/>
    <cellStyle name="Normal 80 2 2 5 5" xfId="18120" xr:uid="{00000000-0005-0000-0000-000067AD0000}"/>
    <cellStyle name="Normal 80 2 2 6" xfId="4671" xr:uid="{00000000-0005-0000-0000-000068AD0000}"/>
    <cellStyle name="Normal 80 2 2 6 2" xfId="14723" xr:uid="{00000000-0005-0000-0000-000069AD0000}"/>
    <cellStyle name="Normal 80 2 2 6 2 2" xfId="45054" xr:uid="{00000000-0005-0000-0000-00006AAD0000}"/>
    <cellStyle name="Normal 80 2 2 6 2 3" xfId="29821" xr:uid="{00000000-0005-0000-0000-00006BAD0000}"/>
    <cellStyle name="Normal 80 2 2 6 3" xfId="9703" xr:uid="{00000000-0005-0000-0000-00006CAD0000}"/>
    <cellStyle name="Normal 80 2 2 6 3 2" xfId="40037" xr:uid="{00000000-0005-0000-0000-00006DAD0000}"/>
    <cellStyle name="Normal 80 2 2 6 3 3" xfId="24804" xr:uid="{00000000-0005-0000-0000-00006EAD0000}"/>
    <cellStyle name="Normal 80 2 2 6 4" xfId="35024" xr:uid="{00000000-0005-0000-0000-00006FAD0000}"/>
    <cellStyle name="Normal 80 2 2 6 5" xfId="19791" xr:uid="{00000000-0005-0000-0000-000070AD0000}"/>
    <cellStyle name="Normal 80 2 2 7" xfId="11381" xr:uid="{00000000-0005-0000-0000-000071AD0000}"/>
    <cellStyle name="Normal 80 2 2 7 2" xfId="41712" xr:uid="{00000000-0005-0000-0000-000072AD0000}"/>
    <cellStyle name="Normal 80 2 2 7 3" xfId="26479" xr:uid="{00000000-0005-0000-0000-000073AD0000}"/>
    <cellStyle name="Normal 80 2 2 8" xfId="6360" xr:uid="{00000000-0005-0000-0000-000074AD0000}"/>
    <cellStyle name="Normal 80 2 2 8 2" xfId="36695" xr:uid="{00000000-0005-0000-0000-000075AD0000}"/>
    <cellStyle name="Normal 80 2 2 8 3" xfId="21462" xr:uid="{00000000-0005-0000-0000-000076AD0000}"/>
    <cellStyle name="Normal 80 2 2 9" xfId="31684" xr:uid="{00000000-0005-0000-0000-000077AD0000}"/>
    <cellStyle name="Normal 80 2 3" xfId="1387" xr:uid="{00000000-0005-0000-0000-000078AD0000}"/>
    <cellStyle name="Normal 80 2 3 2" xfId="1808" xr:uid="{00000000-0005-0000-0000-000079AD0000}"/>
    <cellStyle name="Normal 80 2 3 2 2" xfId="2647" xr:uid="{00000000-0005-0000-0000-00007AAD0000}"/>
    <cellStyle name="Normal 80 2 3 2 2 2" xfId="4337" xr:uid="{00000000-0005-0000-0000-00007BAD0000}"/>
    <cellStyle name="Normal 80 2 3 2 2 2 2" xfId="14410" xr:uid="{00000000-0005-0000-0000-00007CAD0000}"/>
    <cellStyle name="Normal 80 2 3 2 2 2 2 2" xfId="44741" xr:uid="{00000000-0005-0000-0000-00007DAD0000}"/>
    <cellStyle name="Normal 80 2 3 2 2 2 2 3" xfId="29508" xr:uid="{00000000-0005-0000-0000-00007EAD0000}"/>
    <cellStyle name="Normal 80 2 3 2 2 2 3" xfId="9390" xr:uid="{00000000-0005-0000-0000-00007FAD0000}"/>
    <cellStyle name="Normal 80 2 3 2 2 2 3 2" xfId="39724" xr:uid="{00000000-0005-0000-0000-000080AD0000}"/>
    <cellStyle name="Normal 80 2 3 2 2 2 3 3" xfId="24491" xr:uid="{00000000-0005-0000-0000-000081AD0000}"/>
    <cellStyle name="Normal 80 2 3 2 2 2 4" xfId="34711" xr:uid="{00000000-0005-0000-0000-000082AD0000}"/>
    <cellStyle name="Normal 80 2 3 2 2 2 5" xfId="19478" xr:uid="{00000000-0005-0000-0000-000083AD0000}"/>
    <cellStyle name="Normal 80 2 3 2 2 3" xfId="6029" xr:uid="{00000000-0005-0000-0000-000084AD0000}"/>
    <cellStyle name="Normal 80 2 3 2 2 3 2" xfId="16081" xr:uid="{00000000-0005-0000-0000-000085AD0000}"/>
    <cellStyle name="Normal 80 2 3 2 2 3 2 2" xfId="46412" xr:uid="{00000000-0005-0000-0000-000086AD0000}"/>
    <cellStyle name="Normal 80 2 3 2 2 3 2 3" xfId="31179" xr:uid="{00000000-0005-0000-0000-000087AD0000}"/>
    <cellStyle name="Normal 80 2 3 2 2 3 3" xfId="11061" xr:uid="{00000000-0005-0000-0000-000088AD0000}"/>
    <cellStyle name="Normal 80 2 3 2 2 3 3 2" xfId="41395" xr:uid="{00000000-0005-0000-0000-000089AD0000}"/>
    <cellStyle name="Normal 80 2 3 2 2 3 3 3" xfId="26162" xr:uid="{00000000-0005-0000-0000-00008AAD0000}"/>
    <cellStyle name="Normal 80 2 3 2 2 3 4" xfId="36382" xr:uid="{00000000-0005-0000-0000-00008BAD0000}"/>
    <cellStyle name="Normal 80 2 3 2 2 3 5" xfId="21149" xr:uid="{00000000-0005-0000-0000-00008CAD0000}"/>
    <cellStyle name="Normal 80 2 3 2 2 4" xfId="12739" xr:uid="{00000000-0005-0000-0000-00008DAD0000}"/>
    <cellStyle name="Normal 80 2 3 2 2 4 2" xfId="43070" xr:uid="{00000000-0005-0000-0000-00008EAD0000}"/>
    <cellStyle name="Normal 80 2 3 2 2 4 3" xfId="27837" xr:uid="{00000000-0005-0000-0000-00008FAD0000}"/>
    <cellStyle name="Normal 80 2 3 2 2 5" xfId="7718" xr:uid="{00000000-0005-0000-0000-000090AD0000}"/>
    <cellStyle name="Normal 80 2 3 2 2 5 2" xfId="38053" xr:uid="{00000000-0005-0000-0000-000091AD0000}"/>
    <cellStyle name="Normal 80 2 3 2 2 5 3" xfId="22820" xr:uid="{00000000-0005-0000-0000-000092AD0000}"/>
    <cellStyle name="Normal 80 2 3 2 2 6" xfId="33041" xr:uid="{00000000-0005-0000-0000-000093AD0000}"/>
    <cellStyle name="Normal 80 2 3 2 2 7" xfId="17807" xr:uid="{00000000-0005-0000-0000-000094AD0000}"/>
    <cellStyle name="Normal 80 2 3 2 3" xfId="3500" xr:uid="{00000000-0005-0000-0000-000095AD0000}"/>
    <cellStyle name="Normal 80 2 3 2 3 2" xfId="13574" xr:uid="{00000000-0005-0000-0000-000096AD0000}"/>
    <cellStyle name="Normal 80 2 3 2 3 2 2" xfId="43905" xr:uid="{00000000-0005-0000-0000-000097AD0000}"/>
    <cellStyle name="Normal 80 2 3 2 3 2 3" xfId="28672" xr:uid="{00000000-0005-0000-0000-000098AD0000}"/>
    <cellStyle name="Normal 80 2 3 2 3 3" xfId="8554" xr:uid="{00000000-0005-0000-0000-000099AD0000}"/>
    <cellStyle name="Normal 80 2 3 2 3 3 2" xfId="38888" xr:uid="{00000000-0005-0000-0000-00009AAD0000}"/>
    <cellStyle name="Normal 80 2 3 2 3 3 3" xfId="23655" xr:uid="{00000000-0005-0000-0000-00009BAD0000}"/>
    <cellStyle name="Normal 80 2 3 2 3 4" xfId="33875" xr:uid="{00000000-0005-0000-0000-00009CAD0000}"/>
    <cellStyle name="Normal 80 2 3 2 3 5" xfId="18642" xr:uid="{00000000-0005-0000-0000-00009DAD0000}"/>
    <cellStyle name="Normal 80 2 3 2 4" xfId="5193" xr:uid="{00000000-0005-0000-0000-00009EAD0000}"/>
    <cellStyle name="Normal 80 2 3 2 4 2" xfId="15245" xr:uid="{00000000-0005-0000-0000-00009FAD0000}"/>
    <cellStyle name="Normal 80 2 3 2 4 2 2" xfId="45576" xr:uid="{00000000-0005-0000-0000-0000A0AD0000}"/>
    <cellStyle name="Normal 80 2 3 2 4 2 3" xfId="30343" xr:uid="{00000000-0005-0000-0000-0000A1AD0000}"/>
    <cellStyle name="Normal 80 2 3 2 4 3" xfId="10225" xr:uid="{00000000-0005-0000-0000-0000A2AD0000}"/>
    <cellStyle name="Normal 80 2 3 2 4 3 2" xfId="40559" xr:uid="{00000000-0005-0000-0000-0000A3AD0000}"/>
    <cellStyle name="Normal 80 2 3 2 4 3 3" xfId="25326" xr:uid="{00000000-0005-0000-0000-0000A4AD0000}"/>
    <cellStyle name="Normal 80 2 3 2 4 4" xfId="35546" xr:uid="{00000000-0005-0000-0000-0000A5AD0000}"/>
    <cellStyle name="Normal 80 2 3 2 4 5" xfId="20313" xr:uid="{00000000-0005-0000-0000-0000A6AD0000}"/>
    <cellStyle name="Normal 80 2 3 2 5" xfId="11903" xr:uid="{00000000-0005-0000-0000-0000A7AD0000}"/>
    <cellStyle name="Normal 80 2 3 2 5 2" xfId="42234" xr:uid="{00000000-0005-0000-0000-0000A8AD0000}"/>
    <cellStyle name="Normal 80 2 3 2 5 3" xfId="27001" xr:uid="{00000000-0005-0000-0000-0000A9AD0000}"/>
    <cellStyle name="Normal 80 2 3 2 6" xfId="6882" xr:uid="{00000000-0005-0000-0000-0000AAAD0000}"/>
    <cellStyle name="Normal 80 2 3 2 6 2" xfId="37217" xr:uid="{00000000-0005-0000-0000-0000ABAD0000}"/>
    <cellStyle name="Normal 80 2 3 2 6 3" xfId="21984" xr:uid="{00000000-0005-0000-0000-0000ACAD0000}"/>
    <cellStyle name="Normal 80 2 3 2 7" xfId="32205" xr:uid="{00000000-0005-0000-0000-0000ADAD0000}"/>
    <cellStyle name="Normal 80 2 3 2 8" xfId="16971" xr:uid="{00000000-0005-0000-0000-0000AEAD0000}"/>
    <cellStyle name="Normal 80 2 3 3" xfId="2229" xr:uid="{00000000-0005-0000-0000-0000AFAD0000}"/>
    <cellStyle name="Normal 80 2 3 3 2" xfId="3919" xr:uid="{00000000-0005-0000-0000-0000B0AD0000}"/>
    <cellStyle name="Normal 80 2 3 3 2 2" xfId="13992" xr:uid="{00000000-0005-0000-0000-0000B1AD0000}"/>
    <cellStyle name="Normal 80 2 3 3 2 2 2" xfId="44323" xr:uid="{00000000-0005-0000-0000-0000B2AD0000}"/>
    <cellStyle name="Normal 80 2 3 3 2 2 3" xfId="29090" xr:uid="{00000000-0005-0000-0000-0000B3AD0000}"/>
    <cellStyle name="Normal 80 2 3 3 2 3" xfId="8972" xr:uid="{00000000-0005-0000-0000-0000B4AD0000}"/>
    <cellStyle name="Normal 80 2 3 3 2 3 2" xfId="39306" xr:uid="{00000000-0005-0000-0000-0000B5AD0000}"/>
    <cellStyle name="Normal 80 2 3 3 2 3 3" xfId="24073" xr:uid="{00000000-0005-0000-0000-0000B6AD0000}"/>
    <cellStyle name="Normal 80 2 3 3 2 4" xfId="34293" xr:uid="{00000000-0005-0000-0000-0000B7AD0000}"/>
    <cellStyle name="Normal 80 2 3 3 2 5" xfId="19060" xr:uid="{00000000-0005-0000-0000-0000B8AD0000}"/>
    <cellStyle name="Normal 80 2 3 3 3" xfId="5611" xr:uid="{00000000-0005-0000-0000-0000B9AD0000}"/>
    <cellStyle name="Normal 80 2 3 3 3 2" xfId="15663" xr:uid="{00000000-0005-0000-0000-0000BAAD0000}"/>
    <cellStyle name="Normal 80 2 3 3 3 2 2" xfId="45994" xr:uid="{00000000-0005-0000-0000-0000BBAD0000}"/>
    <cellStyle name="Normal 80 2 3 3 3 2 3" xfId="30761" xr:uid="{00000000-0005-0000-0000-0000BCAD0000}"/>
    <cellStyle name="Normal 80 2 3 3 3 3" xfId="10643" xr:uid="{00000000-0005-0000-0000-0000BDAD0000}"/>
    <cellStyle name="Normal 80 2 3 3 3 3 2" xfId="40977" xr:uid="{00000000-0005-0000-0000-0000BEAD0000}"/>
    <cellStyle name="Normal 80 2 3 3 3 3 3" xfId="25744" xr:uid="{00000000-0005-0000-0000-0000BFAD0000}"/>
    <cellStyle name="Normal 80 2 3 3 3 4" xfId="35964" xr:uid="{00000000-0005-0000-0000-0000C0AD0000}"/>
    <cellStyle name="Normal 80 2 3 3 3 5" xfId="20731" xr:uid="{00000000-0005-0000-0000-0000C1AD0000}"/>
    <cellStyle name="Normal 80 2 3 3 4" xfId="12321" xr:uid="{00000000-0005-0000-0000-0000C2AD0000}"/>
    <cellStyle name="Normal 80 2 3 3 4 2" xfId="42652" xr:uid="{00000000-0005-0000-0000-0000C3AD0000}"/>
    <cellStyle name="Normal 80 2 3 3 4 3" xfId="27419" xr:uid="{00000000-0005-0000-0000-0000C4AD0000}"/>
    <cellStyle name="Normal 80 2 3 3 5" xfId="7300" xr:uid="{00000000-0005-0000-0000-0000C5AD0000}"/>
    <cellStyle name="Normal 80 2 3 3 5 2" xfId="37635" xr:uid="{00000000-0005-0000-0000-0000C6AD0000}"/>
    <cellStyle name="Normal 80 2 3 3 5 3" xfId="22402" xr:uid="{00000000-0005-0000-0000-0000C7AD0000}"/>
    <cellStyle name="Normal 80 2 3 3 6" xfId="32623" xr:uid="{00000000-0005-0000-0000-0000C8AD0000}"/>
    <cellStyle name="Normal 80 2 3 3 7" xfId="17389" xr:uid="{00000000-0005-0000-0000-0000C9AD0000}"/>
    <cellStyle name="Normal 80 2 3 4" xfId="3082" xr:uid="{00000000-0005-0000-0000-0000CAAD0000}"/>
    <cellStyle name="Normal 80 2 3 4 2" xfId="13156" xr:uid="{00000000-0005-0000-0000-0000CBAD0000}"/>
    <cellStyle name="Normal 80 2 3 4 2 2" xfId="43487" xr:uid="{00000000-0005-0000-0000-0000CCAD0000}"/>
    <cellStyle name="Normal 80 2 3 4 2 3" xfId="28254" xr:uid="{00000000-0005-0000-0000-0000CDAD0000}"/>
    <cellStyle name="Normal 80 2 3 4 3" xfId="8136" xr:uid="{00000000-0005-0000-0000-0000CEAD0000}"/>
    <cellStyle name="Normal 80 2 3 4 3 2" xfId="38470" xr:uid="{00000000-0005-0000-0000-0000CFAD0000}"/>
    <cellStyle name="Normal 80 2 3 4 3 3" xfId="23237" xr:uid="{00000000-0005-0000-0000-0000D0AD0000}"/>
    <cellStyle name="Normal 80 2 3 4 4" xfId="33457" xr:uid="{00000000-0005-0000-0000-0000D1AD0000}"/>
    <cellStyle name="Normal 80 2 3 4 5" xfId="18224" xr:uid="{00000000-0005-0000-0000-0000D2AD0000}"/>
    <cellStyle name="Normal 80 2 3 5" xfId="4775" xr:uid="{00000000-0005-0000-0000-0000D3AD0000}"/>
    <cellStyle name="Normal 80 2 3 5 2" xfId="14827" xr:uid="{00000000-0005-0000-0000-0000D4AD0000}"/>
    <cellStyle name="Normal 80 2 3 5 2 2" xfId="45158" xr:uid="{00000000-0005-0000-0000-0000D5AD0000}"/>
    <cellStyle name="Normal 80 2 3 5 2 3" xfId="29925" xr:uid="{00000000-0005-0000-0000-0000D6AD0000}"/>
    <cellStyle name="Normal 80 2 3 5 3" xfId="9807" xr:uid="{00000000-0005-0000-0000-0000D7AD0000}"/>
    <cellStyle name="Normal 80 2 3 5 3 2" xfId="40141" xr:uid="{00000000-0005-0000-0000-0000D8AD0000}"/>
    <cellStyle name="Normal 80 2 3 5 3 3" xfId="24908" xr:uid="{00000000-0005-0000-0000-0000D9AD0000}"/>
    <cellStyle name="Normal 80 2 3 5 4" xfId="35128" xr:uid="{00000000-0005-0000-0000-0000DAAD0000}"/>
    <cellStyle name="Normal 80 2 3 5 5" xfId="19895" xr:uid="{00000000-0005-0000-0000-0000DBAD0000}"/>
    <cellStyle name="Normal 80 2 3 6" xfId="11485" xr:uid="{00000000-0005-0000-0000-0000DCAD0000}"/>
    <cellStyle name="Normal 80 2 3 6 2" xfId="41816" xr:uid="{00000000-0005-0000-0000-0000DDAD0000}"/>
    <cellStyle name="Normal 80 2 3 6 3" xfId="26583" xr:uid="{00000000-0005-0000-0000-0000DEAD0000}"/>
    <cellStyle name="Normal 80 2 3 7" xfId="6464" xr:uid="{00000000-0005-0000-0000-0000DFAD0000}"/>
    <cellStyle name="Normal 80 2 3 7 2" xfId="36799" xr:uid="{00000000-0005-0000-0000-0000E0AD0000}"/>
    <cellStyle name="Normal 80 2 3 7 3" xfId="21566" xr:uid="{00000000-0005-0000-0000-0000E1AD0000}"/>
    <cellStyle name="Normal 80 2 3 8" xfId="31787" xr:uid="{00000000-0005-0000-0000-0000E2AD0000}"/>
    <cellStyle name="Normal 80 2 3 9" xfId="16553" xr:uid="{00000000-0005-0000-0000-0000E3AD0000}"/>
    <cellStyle name="Normal 80 2 4" xfId="1600" xr:uid="{00000000-0005-0000-0000-0000E4AD0000}"/>
    <cellStyle name="Normal 80 2 4 2" xfId="2439" xr:uid="{00000000-0005-0000-0000-0000E5AD0000}"/>
    <cellStyle name="Normal 80 2 4 2 2" xfId="4129" xr:uid="{00000000-0005-0000-0000-0000E6AD0000}"/>
    <cellStyle name="Normal 80 2 4 2 2 2" xfId="14202" xr:uid="{00000000-0005-0000-0000-0000E7AD0000}"/>
    <cellStyle name="Normal 80 2 4 2 2 2 2" xfId="44533" xr:uid="{00000000-0005-0000-0000-0000E8AD0000}"/>
    <cellStyle name="Normal 80 2 4 2 2 2 3" xfId="29300" xr:uid="{00000000-0005-0000-0000-0000E9AD0000}"/>
    <cellStyle name="Normal 80 2 4 2 2 3" xfId="9182" xr:uid="{00000000-0005-0000-0000-0000EAAD0000}"/>
    <cellStyle name="Normal 80 2 4 2 2 3 2" xfId="39516" xr:uid="{00000000-0005-0000-0000-0000EBAD0000}"/>
    <cellStyle name="Normal 80 2 4 2 2 3 3" xfId="24283" xr:uid="{00000000-0005-0000-0000-0000ECAD0000}"/>
    <cellStyle name="Normal 80 2 4 2 2 4" xfId="34503" xr:uid="{00000000-0005-0000-0000-0000EDAD0000}"/>
    <cellStyle name="Normal 80 2 4 2 2 5" xfId="19270" xr:uid="{00000000-0005-0000-0000-0000EEAD0000}"/>
    <cellStyle name="Normal 80 2 4 2 3" xfId="5821" xr:uid="{00000000-0005-0000-0000-0000EFAD0000}"/>
    <cellStyle name="Normal 80 2 4 2 3 2" xfId="15873" xr:uid="{00000000-0005-0000-0000-0000F0AD0000}"/>
    <cellStyle name="Normal 80 2 4 2 3 2 2" xfId="46204" xr:uid="{00000000-0005-0000-0000-0000F1AD0000}"/>
    <cellStyle name="Normal 80 2 4 2 3 2 3" xfId="30971" xr:uid="{00000000-0005-0000-0000-0000F2AD0000}"/>
    <cellStyle name="Normal 80 2 4 2 3 3" xfId="10853" xr:uid="{00000000-0005-0000-0000-0000F3AD0000}"/>
    <cellStyle name="Normal 80 2 4 2 3 3 2" xfId="41187" xr:uid="{00000000-0005-0000-0000-0000F4AD0000}"/>
    <cellStyle name="Normal 80 2 4 2 3 3 3" xfId="25954" xr:uid="{00000000-0005-0000-0000-0000F5AD0000}"/>
    <cellStyle name="Normal 80 2 4 2 3 4" xfId="36174" xr:uid="{00000000-0005-0000-0000-0000F6AD0000}"/>
    <cellStyle name="Normal 80 2 4 2 3 5" xfId="20941" xr:uid="{00000000-0005-0000-0000-0000F7AD0000}"/>
    <cellStyle name="Normal 80 2 4 2 4" xfId="12531" xr:uid="{00000000-0005-0000-0000-0000F8AD0000}"/>
    <cellStyle name="Normal 80 2 4 2 4 2" xfId="42862" xr:uid="{00000000-0005-0000-0000-0000F9AD0000}"/>
    <cellStyle name="Normal 80 2 4 2 4 3" xfId="27629" xr:uid="{00000000-0005-0000-0000-0000FAAD0000}"/>
    <cellStyle name="Normal 80 2 4 2 5" xfId="7510" xr:uid="{00000000-0005-0000-0000-0000FBAD0000}"/>
    <cellStyle name="Normal 80 2 4 2 5 2" xfId="37845" xr:uid="{00000000-0005-0000-0000-0000FCAD0000}"/>
    <cellStyle name="Normal 80 2 4 2 5 3" xfId="22612" xr:uid="{00000000-0005-0000-0000-0000FDAD0000}"/>
    <cellStyle name="Normal 80 2 4 2 6" xfId="32833" xr:uid="{00000000-0005-0000-0000-0000FEAD0000}"/>
    <cellStyle name="Normal 80 2 4 2 7" xfId="17599" xr:uid="{00000000-0005-0000-0000-0000FFAD0000}"/>
    <cellStyle name="Normal 80 2 4 3" xfId="3292" xr:uid="{00000000-0005-0000-0000-000000AE0000}"/>
    <cellStyle name="Normal 80 2 4 3 2" xfId="13366" xr:uid="{00000000-0005-0000-0000-000001AE0000}"/>
    <cellStyle name="Normal 80 2 4 3 2 2" xfId="43697" xr:uid="{00000000-0005-0000-0000-000002AE0000}"/>
    <cellStyle name="Normal 80 2 4 3 2 3" xfId="28464" xr:uid="{00000000-0005-0000-0000-000003AE0000}"/>
    <cellStyle name="Normal 80 2 4 3 3" xfId="8346" xr:uid="{00000000-0005-0000-0000-000004AE0000}"/>
    <cellStyle name="Normal 80 2 4 3 3 2" xfId="38680" xr:uid="{00000000-0005-0000-0000-000005AE0000}"/>
    <cellStyle name="Normal 80 2 4 3 3 3" xfId="23447" xr:uid="{00000000-0005-0000-0000-000006AE0000}"/>
    <cellStyle name="Normal 80 2 4 3 4" xfId="33667" xr:uid="{00000000-0005-0000-0000-000007AE0000}"/>
    <cellStyle name="Normal 80 2 4 3 5" xfId="18434" xr:uid="{00000000-0005-0000-0000-000008AE0000}"/>
    <cellStyle name="Normal 80 2 4 4" xfId="4985" xr:uid="{00000000-0005-0000-0000-000009AE0000}"/>
    <cellStyle name="Normal 80 2 4 4 2" xfId="15037" xr:uid="{00000000-0005-0000-0000-00000AAE0000}"/>
    <cellStyle name="Normal 80 2 4 4 2 2" xfId="45368" xr:uid="{00000000-0005-0000-0000-00000BAE0000}"/>
    <cellStyle name="Normal 80 2 4 4 2 3" xfId="30135" xr:uid="{00000000-0005-0000-0000-00000CAE0000}"/>
    <cellStyle name="Normal 80 2 4 4 3" xfId="10017" xr:uid="{00000000-0005-0000-0000-00000DAE0000}"/>
    <cellStyle name="Normal 80 2 4 4 3 2" xfId="40351" xr:uid="{00000000-0005-0000-0000-00000EAE0000}"/>
    <cellStyle name="Normal 80 2 4 4 3 3" xfId="25118" xr:uid="{00000000-0005-0000-0000-00000FAE0000}"/>
    <cellStyle name="Normal 80 2 4 4 4" xfId="35338" xr:uid="{00000000-0005-0000-0000-000010AE0000}"/>
    <cellStyle name="Normal 80 2 4 4 5" xfId="20105" xr:uid="{00000000-0005-0000-0000-000011AE0000}"/>
    <cellStyle name="Normal 80 2 4 5" xfId="11695" xr:uid="{00000000-0005-0000-0000-000012AE0000}"/>
    <cellStyle name="Normal 80 2 4 5 2" xfId="42026" xr:uid="{00000000-0005-0000-0000-000013AE0000}"/>
    <cellStyle name="Normal 80 2 4 5 3" xfId="26793" xr:uid="{00000000-0005-0000-0000-000014AE0000}"/>
    <cellStyle name="Normal 80 2 4 6" xfId="6674" xr:uid="{00000000-0005-0000-0000-000015AE0000}"/>
    <cellStyle name="Normal 80 2 4 6 2" xfId="37009" xr:uid="{00000000-0005-0000-0000-000016AE0000}"/>
    <cellStyle name="Normal 80 2 4 6 3" xfId="21776" xr:uid="{00000000-0005-0000-0000-000017AE0000}"/>
    <cellStyle name="Normal 80 2 4 7" xfId="31997" xr:uid="{00000000-0005-0000-0000-000018AE0000}"/>
    <cellStyle name="Normal 80 2 4 8" xfId="16763" xr:uid="{00000000-0005-0000-0000-000019AE0000}"/>
    <cellStyle name="Normal 80 2 5" xfId="2021" xr:uid="{00000000-0005-0000-0000-00001AAE0000}"/>
    <cellStyle name="Normal 80 2 5 2" xfId="3711" xr:uid="{00000000-0005-0000-0000-00001BAE0000}"/>
    <cellStyle name="Normal 80 2 5 2 2" xfId="13784" xr:uid="{00000000-0005-0000-0000-00001CAE0000}"/>
    <cellStyle name="Normal 80 2 5 2 2 2" xfId="44115" xr:uid="{00000000-0005-0000-0000-00001DAE0000}"/>
    <cellStyle name="Normal 80 2 5 2 2 3" xfId="28882" xr:uid="{00000000-0005-0000-0000-00001EAE0000}"/>
    <cellStyle name="Normal 80 2 5 2 3" xfId="8764" xr:uid="{00000000-0005-0000-0000-00001FAE0000}"/>
    <cellStyle name="Normal 80 2 5 2 3 2" xfId="39098" xr:uid="{00000000-0005-0000-0000-000020AE0000}"/>
    <cellStyle name="Normal 80 2 5 2 3 3" xfId="23865" xr:uid="{00000000-0005-0000-0000-000021AE0000}"/>
    <cellStyle name="Normal 80 2 5 2 4" xfId="34085" xr:uid="{00000000-0005-0000-0000-000022AE0000}"/>
    <cellStyle name="Normal 80 2 5 2 5" xfId="18852" xr:uid="{00000000-0005-0000-0000-000023AE0000}"/>
    <cellStyle name="Normal 80 2 5 3" xfId="5403" xr:uid="{00000000-0005-0000-0000-000024AE0000}"/>
    <cellStyle name="Normal 80 2 5 3 2" xfId="15455" xr:uid="{00000000-0005-0000-0000-000025AE0000}"/>
    <cellStyle name="Normal 80 2 5 3 2 2" xfId="45786" xr:uid="{00000000-0005-0000-0000-000026AE0000}"/>
    <cellStyle name="Normal 80 2 5 3 2 3" xfId="30553" xr:uid="{00000000-0005-0000-0000-000027AE0000}"/>
    <cellStyle name="Normal 80 2 5 3 3" xfId="10435" xr:uid="{00000000-0005-0000-0000-000028AE0000}"/>
    <cellStyle name="Normal 80 2 5 3 3 2" xfId="40769" xr:uid="{00000000-0005-0000-0000-000029AE0000}"/>
    <cellStyle name="Normal 80 2 5 3 3 3" xfId="25536" xr:uid="{00000000-0005-0000-0000-00002AAE0000}"/>
    <cellStyle name="Normal 80 2 5 3 4" xfId="35756" xr:uid="{00000000-0005-0000-0000-00002BAE0000}"/>
    <cellStyle name="Normal 80 2 5 3 5" xfId="20523" xr:uid="{00000000-0005-0000-0000-00002CAE0000}"/>
    <cellStyle name="Normal 80 2 5 4" xfId="12113" xr:uid="{00000000-0005-0000-0000-00002DAE0000}"/>
    <cellStyle name="Normal 80 2 5 4 2" xfId="42444" xr:uid="{00000000-0005-0000-0000-00002EAE0000}"/>
    <cellStyle name="Normal 80 2 5 4 3" xfId="27211" xr:uid="{00000000-0005-0000-0000-00002FAE0000}"/>
    <cellStyle name="Normal 80 2 5 5" xfId="7092" xr:uid="{00000000-0005-0000-0000-000030AE0000}"/>
    <cellStyle name="Normal 80 2 5 5 2" xfId="37427" xr:uid="{00000000-0005-0000-0000-000031AE0000}"/>
    <cellStyle name="Normal 80 2 5 5 3" xfId="22194" xr:uid="{00000000-0005-0000-0000-000032AE0000}"/>
    <cellStyle name="Normal 80 2 5 6" xfId="32415" xr:uid="{00000000-0005-0000-0000-000033AE0000}"/>
    <cellStyle name="Normal 80 2 5 7" xfId="17181" xr:uid="{00000000-0005-0000-0000-000034AE0000}"/>
    <cellStyle name="Normal 80 2 6" xfId="2874" xr:uid="{00000000-0005-0000-0000-000035AE0000}"/>
    <cellStyle name="Normal 80 2 6 2" xfId="12948" xr:uid="{00000000-0005-0000-0000-000036AE0000}"/>
    <cellStyle name="Normal 80 2 6 2 2" xfId="43279" xr:uid="{00000000-0005-0000-0000-000037AE0000}"/>
    <cellStyle name="Normal 80 2 6 2 3" xfId="28046" xr:uid="{00000000-0005-0000-0000-000038AE0000}"/>
    <cellStyle name="Normal 80 2 6 3" xfId="7928" xr:uid="{00000000-0005-0000-0000-000039AE0000}"/>
    <cellStyle name="Normal 80 2 6 3 2" xfId="38262" xr:uid="{00000000-0005-0000-0000-00003AAE0000}"/>
    <cellStyle name="Normal 80 2 6 3 3" xfId="23029" xr:uid="{00000000-0005-0000-0000-00003BAE0000}"/>
    <cellStyle name="Normal 80 2 6 4" xfId="33249" xr:uid="{00000000-0005-0000-0000-00003CAE0000}"/>
    <cellStyle name="Normal 80 2 6 5" xfId="18016" xr:uid="{00000000-0005-0000-0000-00003DAE0000}"/>
    <cellStyle name="Normal 80 2 7" xfId="4567" xr:uid="{00000000-0005-0000-0000-00003EAE0000}"/>
    <cellStyle name="Normal 80 2 7 2" xfId="14619" xr:uid="{00000000-0005-0000-0000-00003FAE0000}"/>
    <cellStyle name="Normal 80 2 7 2 2" xfId="44950" xr:uid="{00000000-0005-0000-0000-000040AE0000}"/>
    <cellStyle name="Normal 80 2 7 2 3" xfId="29717" xr:uid="{00000000-0005-0000-0000-000041AE0000}"/>
    <cellStyle name="Normal 80 2 7 3" xfId="9599" xr:uid="{00000000-0005-0000-0000-000042AE0000}"/>
    <cellStyle name="Normal 80 2 7 3 2" xfId="39933" xr:uid="{00000000-0005-0000-0000-000043AE0000}"/>
    <cellStyle name="Normal 80 2 7 3 3" xfId="24700" xr:uid="{00000000-0005-0000-0000-000044AE0000}"/>
    <cellStyle name="Normal 80 2 7 4" xfId="34920" xr:uid="{00000000-0005-0000-0000-000045AE0000}"/>
    <cellStyle name="Normal 80 2 7 5" xfId="19687" xr:uid="{00000000-0005-0000-0000-000046AE0000}"/>
    <cellStyle name="Normal 80 2 8" xfId="11277" xr:uid="{00000000-0005-0000-0000-000047AE0000}"/>
    <cellStyle name="Normal 80 2 8 2" xfId="41608" xr:uid="{00000000-0005-0000-0000-000048AE0000}"/>
    <cellStyle name="Normal 80 2 8 3" xfId="26375" xr:uid="{00000000-0005-0000-0000-000049AE0000}"/>
    <cellStyle name="Normal 80 2 9" xfId="6256" xr:uid="{00000000-0005-0000-0000-00004AAE0000}"/>
    <cellStyle name="Normal 80 2 9 2" xfId="36591" xr:uid="{00000000-0005-0000-0000-00004BAE0000}"/>
    <cellStyle name="Normal 80 2 9 3" xfId="21358" xr:uid="{00000000-0005-0000-0000-00004CAE0000}"/>
    <cellStyle name="Normal 80 3" xfId="1220" xr:uid="{00000000-0005-0000-0000-00004DAE0000}"/>
    <cellStyle name="Normal 80 3 10" xfId="16397" xr:uid="{00000000-0005-0000-0000-00004EAE0000}"/>
    <cellStyle name="Normal 80 3 2" xfId="1439" xr:uid="{00000000-0005-0000-0000-00004FAE0000}"/>
    <cellStyle name="Normal 80 3 2 2" xfId="1860" xr:uid="{00000000-0005-0000-0000-000050AE0000}"/>
    <cellStyle name="Normal 80 3 2 2 2" xfId="2699" xr:uid="{00000000-0005-0000-0000-000051AE0000}"/>
    <cellStyle name="Normal 80 3 2 2 2 2" xfId="4389" xr:uid="{00000000-0005-0000-0000-000052AE0000}"/>
    <cellStyle name="Normal 80 3 2 2 2 2 2" xfId="14462" xr:uid="{00000000-0005-0000-0000-000053AE0000}"/>
    <cellStyle name="Normal 80 3 2 2 2 2 2 2" xfId="44793" xr:uid="{00000000-0005-0000-0000-000054AE0000}"/>
    <cellStyle name="Normal 80 3 2 2 2 2 2 3" xfId="29560" xr:uid="{00000000-0005-0000-0000-000055AE0000}"/>
    <cellStyle name="Normal 80 3 2 2 2 2 3" xfId="9442" xr:uid="{00000000-0005-0000-0000-000056AE0000}"/>
    <cellStyle name="Normal 80 3 2 2 2 2 3 2" xfId="39776" xr:uid="{00000000-0005-0000-0000-000057AE0000}"/>
    <cellStyle name="Normal 80 3 2 2 2 2 3 3" xfId="24543" xr:uid="{00000000-0005-0000-0000-000058AE0000}"/>
    <cellStyle name="Normal 80 3 2 2 2 2 4" xfId="34763" xr:uid="{00000000-0005-0000-0000-000059AE0000}"/>
    <cellStyle name="Normal 80 3 2 2 2 2 5" xfId="19530" xr:uid="{00000000-0005-0000-0000-00005AAE0000}"/>
    <cellStyle name="Normal 80 3 2 2 2 3" xfId="6081" xr:uid="{00000000-0005-0000-0000-00005BAE0000}"/>
    <cellStyle name="Normal 80 3 2 2 2 3 2" xfId="16133" xr:uid="{00000000-0005-0000-0000-00005CAE0000}"/>
    <cellStyle name="Normal 80 3 2 2 2 3 2 2" xfId="46464" xr:uid="{00000000-0005-0000-0000-00005DAE0000}"/>
    <cellStyle name="Normal 80 3 2 2 2 3 2 3" xfId="31231" xr:uid="{00000000-0005-0000-0000-00005EAE0000}"/>
    <cellStyle name="Normal 80 3 2 2 2 3 3" xfId="11113" xr:uid="{00000000-0005-0000-0000-00005FAE0000}"/>
    <cellStyle name="Normal 80 3 2 2 2 3 3 2" xfId="41447" xr:uid="{00000000-0005-0000-0000-000060AE0000}"/>
    <cellStyle name="Normal 80 3 2 2 2 3 3 3" xfId="26214" xr:uid="{00000000-0005-0000-0000-000061AE0000}"/>
    <cellStyle name="Normal 80 3 2 2 2 3 4" xfId="36434" xr:uid="{00000000-0005-0000-0000-000062AE0000}"/>
    <cellStyle name="Normal 80 3 2 2 2 3 5" xfId="21201" xr:uid="{00000000-0005-0000-0000-000063AE0000}"/>
    <cellStyle name="Normal 80 3 2 2 2 4" xfId="12791" xr:uid="{00000000-0005-0000-0000-000064AE0000}"/>
    <cellStyle name="Normal 80 3 2 2 2 4 2" xfId="43122" xr:uid="{00000000-0005-0000-0000-000065AE0000}"/>
    <cellStyle name="Normal 80 3 2 2 2 4 3" xfId="27889" xr:uid="{00000000-0005-0000-0000-000066AE0000}"/>
    <cellStyle name="Normal 80 3 2 2 2 5" xfId="7770" xr:uid="{00000000-0005-0000-0000-000067AE0000}"/>
    <cellStyle name="Normal 80 3 2 2 2 5 2" xfId="38105" xr:uid="{00000000-0005-0000-0000-000068AE0000}"/>
    <cellStyle name="Normal 80 3 2 2 2 5 3" xfId="22872" xr:uid="{00000000-0005-0000-0000-000069AE0000}"/>
    <cellStyle name="Normal 80 3 2 2 2 6" xfId="33093" xr:uid="{00000000-0005-0000-0000-00006AAE0000}"/>
    <cellStyle name="Normal 80 3 2 2 2 7" xfId="17859" xr:uid="{00000000-0005-0000-0000-00006BAE0000}"/>
    <cellStyle name="Normal 80 3 2 2 3" xfId="3552" xr:uid="{00000000-0005-0000-0000-00006CAE0000}"/>
    <cellStyle name="Normal 80 3 2 2 3 2" xfId="13626" xr:uid="{00000000-0005-0000-0000-00006DAE0000}"/>
    <cellStyle name="Normal 80 3 2 2 3 2 2" xfId="43957" xr:uid="{00000000-0005-0000-0000-00006EAE0000}"/>
    <cellStyle name="Normal 80 3 2 2 3 2 3" xfId="28724" xr:uid="{00000000-0005-0000-0000-00006FAE0000}"/>
    <cellStyle name="Normal 80 3 2 2 3 3" xfId="8606" xr:uid="{00000000-0005-0000-0000-000070AE0000}"/>
    <cellStyle name="Normal 80 3 2 2 3 3 2" xfId="38940" xr:uid="{00000000-0005-0000-0000-000071AE0000}"/>
    <cellStyle name="Normal 80 3 2 2 3 3 3" xfId="23707" xr:uid="{00000000-0005-0000-0000-000072AE0000}"/>
    <cellStyle name="Normal 80 3 2 2 3 4" xfId="33927" xr:uid="{00000000-0005-0000-0000-000073AE0000}"/>
    <cellStyle name="Normal 80 3 2 2 3 5" xfId="18694" xr:uid="{00000000-0005-0000-0000-000074AE0000}"/>
    <cellStyle name="Normal 80 3 2 2 4" xfId="5245" xr:uid="{00000000-0005-0000-0000-000075AE0000}"/>
    <cellStyle name="Normal 80 3 2 2 4 2" xfId="15297" xr:uid="{00000000-0005-0000-0000-000076AE0000}"/>
    <cellStyle name="Normal 80 3 2 2 4 2 2" xfId="45628" xr:uid="{00000000-0005-0000-0000-000077AE0000}"/>
    <cellStyle name="Normal 80 3 2 2 4 2 3" xfId="30395" xr:uid="{00000000-0005-0000-0000-000078AE0000}"/>
    <cellStyle name="Normal 80 3 2 2 4 3" xfId="10277" xr:uid="{00000000-0005-0000-0000-000079AE0000}"/>
    <cellStyle name="Normal 80 3 2 2 4 3 2" xfId="40611" xr:uid="{00000000-0005-0000-0000-00007AAE0000}"/>
    <cellStyle name="Normal 80 3 2 2 4 3 3" xfId="25378" xr:uid="{00000000-0005-0000-0000-00007BAE0000}"/>
    <cellStyle name="Normal 80 3 2 2 4 4" xfId="35598" xr:uid="{00000000-0005-0000-0000-00007CAE0000}"/>
    <cellStyle name="Normal 80 3 2 2 4 5" xfId="20365" xr:uid="{00000000-0005-0000-0000-00007DAE0000}"/>
    <cellStyle name="Normal 80 3 2 2 5" xfId="11955" xr:uid="{00000000-0005-0000-0000-00007EAE0000}"/>
    <cellStyle name="Normal 80 3 2 2 5 2" xfId="42286" xr:uid="{00000000-0005-0000-0000-00007FAE0000}"/>
    <cellStyle name="Normal 80 3 2 2 5 3" xfId="27053" xr:uid="{00000000-0005-0000-0000-000080AE0000}"/>
    <cellStyle name="Normal 80 3 2 2 6" xfId="6934" xr:uid="{00000000-0005-0000-0000-000081AE0000}"/>
    <cellStyle name="Normal 80 3 2 2 6 2" xfId="37269" xr:uid="{00000000-0005-0000-0000-000082AE0000}"/>
    <cellStyle name="Normal 80 3 2 2 6 3" xfId="22036" xr:uid="{00000000-0005-0000-0000-000083AE0000}"/>
    <cellStyle name="Normal 80 3 2 2 7" xfId="32257" xr:uid="{00000000-0005-0000-0000-000084AE0000}"/>
    <cellStyle name="Normal 80 3 2 2 8" xfId="17023" xr:uid="{00000000-0005-0000-0000-000085AE0000}"/>
    <cellStyle name="Normal 80 3 2 3" xfId="2281" xr:uid="{00000000-0005-0000-0000-000086AE0000}"/>
    <cellStyle name="Normal 80 3 2 3 2" xfId="3971" xr:uid="{00000000-0005-0000-0000-000087AE0000}"/>
    <cellStyle name="Normal 80 3 2 3 2 2" xfId="14044" xr:uid="{00000000-0005-0000-0000-000088AE0000}"/>
    <cellStyle name="Normal 80 3 2 3 2 2 2" xfId="44375" xr:uid="{00000000-0005-0000-0000-000089AE0000}"/>
    <cellStyle name="Normal 80 3 2 3 2 2 3" xfId="29142" xr:uid="{00000000-0005-0000-0000-00008AAE0000}"/>
    <cellStyle name="Normal 80 3 2 3 2 3" xfId="9024" xr:uid="{00000000-0005-0000-0000-00008BAE0000}"/>
    <cellStyle name="Normal 80 3 2 3 2 3 2" xfId="39358" xr:uid="{00000000-0005-0000-0000-00008CAE0000}"/>
    <cellStyle name="Normal 80 3 2 3 2 3 3" xfId="24125" xr:uid="{00000000-0005-0000-0000-00008DAE0000}"/>
    <cellStyle name="Normal 80 3 2 3 2 4" xfId="34345" xr:uid="{00000000-0005-0000-0000-00008EAE0000}"/>
    <cellStyle name="Normal 80 3 2 3 2 5" xfId="19112" xr:uid="{00000000-0005-0000-0000-00008FAE0000}"/>
    <cellStyle name="Normal 80 3 2 3 3" xfId="5663" xr:uid="{00000000-0005-0000-0000-000090AE0000}"/>
    <cellStyle name="Normal 80 3 2 3 3 2" xfId="15715" xr:uid="{00000000-0005-0000-0000-000091AE0000}"/>
    <cellStyle name="Normal 80 3 2 3 3 2 2" xfId="46046" xr:uid="{00000000-0005-0000-0000-000092AE0000}"/>
    <cellStyle name="Normal 80 3 2 3 3 2 3" xfId="30813" xr:uid="{00000000-0005-0000-0000-000093AE0000}"/>
    <cellStyle name="Normal 80 3 2 3 3 3" xfId="10695" xr:uid="{00000000-0005-0000-0000-000094AE0000}"/>
    <cellStyle name="Normal 80 3 2 3 3 3 2" xfId="41029" xr:uid="{00000000-0005-0000-0000-000095AE0000}"/>
    <cellStyle name="Normal 80 3 2 3 3 3 3" xfId="25796" xr:uid="{00000000-0005-0000-0000-000096AE0000}"/>
    <cellStyle name="Normal 80 3 2 3 3 4" xfId="36016" xr:uid="{00000000-0005-0000-0000-000097AE0000}"/>
    <cellStyle name="Normal 80 3 2 3 3 5" xfId="20783" xr:uid="{00000000-0005-0000-0000-000098AE0000}"/>
    <cellStyle name="Normal 80 3 2 3 4" xfId="12373" xr:uid="{00000000-0005-0000-0000-000099AE0000}"/>
    <cellStyle name="Normal 80 3 2 3 4 2" xfId="42704" xr:uid="{00000000-0005-0000-0000-00009AAE0000}"/>
    <cellStyle name="Normal 80 3 2 3 4 3" xfId="27471" xr:uid="{00000000-0005-0000-0000-00009BAE0000}"/>
    <cellStyle name="Normal 80 3 2 3 5" xfId="7352" xr:uid="{00000000-0005-0000-0000-00009CAE0000}"/>
    <cellStyle name="Normal 80 3 2 3 5 2" xfId="37687" xr:uid="{00000000-0005-0000-0000-00009DAE0000}"/>
    <cellStyle name="Normal 80 3 2 3 5 3" xfId="22454" xr:uid="{00000000-0005-0000-0000-00009EAE0000}"/>
    <cellStyle name="Normal 80 3 2 3 6" xfId="32675" xr:uid="{00000000-0005-0000-0000-00009FAE0000}"/>
    <cellStyle name="Normal 80 3 2 3 7" xfId="17441" xr:uid="{00000000-0005-0000-0000-0000A0AE0000}"/>
    <cellStyle name="Normal 80 3 2 4" xfId="3134" xr:uid="{00000000-0005-0000-0000-0000A1AE0000}"/>
    <cellStyle name="Normal 80 3 2 4 2" xfId="13208" xr:uid="{00000000-0005-0000-0000-0000A2AE0000}"/>
    <cellStyle name="Normal 80 3 2 4 2 2" xfId="43539" xr:uid="{00000000-0005-0000-0000-0000A3AE0000}"/>
    <cellStyle name="Normal 80 3 2 4 2 3" xfId="28306" xr:uid="{00000000-0005-0000-0000-0000A4AE0000}"/>
    <cellStyle name="Normal 80 3 2 4 3" xfId="8188" xr:uid="{00000000-0005-0000-0000-0000A5AE0000}"/>
    <cellStyle name="Normal 80 3 2 4 3 2" xfId="38522" xr:uid="{00000000-0005-0000-0000-0000A6AE0000}"/>
    <cellStyle name="Normal 80 3 2 4 3 3" xfId="23289" xr:uid="{00000000-0005-0000-0000-0000A7AE0000}"/>
    <cellStyle name="Normal 80 3 2 4 4" xfId="33509" xr:uid="{00000000-0005-0000-0000-0000A8AE0000}"/>
    <cellStyle name="Normal 80 3 2 4 5" xfId="18276" xr:uid="{00000000-0005-0000-0000-0000A9AE0000}"/>
    <cellStyle name="Normal 80 3 2 5" xfId="4827" xr:uid="{00000000-0005-0000-0000-0000AAAE0000}"/>
    <cellStyle name="Normal 80 3 2 5 2" xfId="14879" xr:uid="{00000000-0005-0000-0000-0000ABAE0000}"/>
    <cellStyle name="Normal 80 3 2 5 2 2" xfId="45210" xr:uid="{00000000-0005-0000-0000-0000ACAE0000}"/>
    <cellStyle name="Normal 80 3 2 5 2 3" xfId="29977" xr:uid="{00000000-0005-0000-0000-0000ADAE0000}"/>
    <cellStyle name="Normal 80 3 2 5 3" xfId="9859" xr:uid="{00000000-0005-0000-0000-0000AEAE0000}"/>
    <cellStyle name="Normal 80 3 2 5 3 2" xfId="40193" xr:uid="{00000000-0005-0000-0000-0000AFAE0000}"/>
    <cellStyle name="Normal 80 3 2 5 3 3" xfId="24960" xr:uid="{00000000-0005-0000-0000-0000B0AE0000}"/>
    <cellStyle name="Normal 80 3 2 5 4" xfId="35180" xr:uid="{00000000-0005-0000-0000-0000B1AE0000}"/>
    <cellStyle name="Normal 80 3 2 5 5" xfId="19947" xr:uid="{00000000-0005-0000-0000-0000B2AE0000}"/>
    <cellStyle name="Normal 80 3 2 6" xfId="11537" xr:uid="{00000000-0005-0000-0000-0000B3AE0000}"/>
    <cellStyle name="Normal 80 3 2 6 2" xfId="41868" xr:uid="{00000000-0005-0000-0000-0000B4AE0000}"/>
    <cellStyle name="Normal 80 3 2 6 3" xfId="26635" xr:uid="{00000000-0005-0000-0000-0000B5AE0000}"/>
    <cellStyle name="Normal 80 3 2 7" xfId="6516" xr:uid="{00000000-0005-0000-0000-0000B6AE0000}"/>
    <cellStyle name="Normal 80 3 2 7 2" xfId="36851" xr:uid="{00000000-0005-0000-0000-0000B7AE0000}"/>
    <cellStyle name="Normal 80 3 2 7 3" xfId="21618" xr:uid="{00000000-0005-0000-0000-0000B8AE0000}"/>
    <cellStyle name="Normal 80 3 2 8" xfId="31839" xr:uid="{00000000-0005-0000-0000-0000B9AE0000}"/>
    <cellStyle name="Normal 80 3 2 9" xfId="16605" xr:uid="{00000000-0005-0000-0000-0000BAAE0000}"/>
    <cellStyle name="Normal 80 3 3" xfId="1652" xr:uid="{00000000-0005-0000-0000-0000BBAE0000}"/>
    <cellStyle name="Normal 80 3 3 2" xfId="2491" xr:uid="{00000000-0005-0000-0000-0000BCAE0000}"/>
    <cellStyle name="Normal 80 3 3 2 2" xfId="4181" xr:uid="{00000000-0005-0000-0000-0000BDAE0000}"/>
    <cellStyle name="Normal 80 3 3 2 2 2" xfId="14254" xr:uid="{00000000-0005-0000-0000-0000BEAE0000}"/>
    <cellStyle name="Normal 80 3 3 2 2 2 2" xfId="44585" xr:uid="{00000000-0005-0000-0000-0000BFAE0000}"/>
    <cellStyle name="Normal 80 3 3 2 2 2 3" xfId="29352" xr:uid="{00000000-0005-0000-0000-0000C0AE0000}"/>
    <cellStyle name="Normal 80 3 3 2 2 3" xfId="9234" xr:uid="{00000000-0005-0000-0000-0000C1AE0000}"/>
    <cellStyle name="Normal 80 3 3 2 2 3 2" xfId="39568" xr:uid="{00000000-0005-0000-0000-0000C2AE0000}"/>
    <cellStyle name="Normal 80 3 3 2 2 3 3" xfId="24335" xr:uid="{00000000-0005-0000-0000-0000C3AE0000}"/>
    <cellStyle name="Normal 80 3 3 2 2 4" xfId="34555" xr:uid="{00000000-0005-0000-0000-0000C4AE0000}"/>
    <cellStyle name="Normal 80 3 3 2 2 5" xfId="19322" xr:uid="{00000000-0005-0000-0000-0000C5AE0000}"/>
    <cellStyle name="Normal 80 3 3 2 3" xfId="5873" xr:uid="{00000000-0005-0000-0000-0000C6AE0000}"/>
    <cellStyle name="Normal 80 3 3 2 3 2" xfId="15925" xr:uid="{00000000-0005-0000-0000-0000C7AE0000}"/>
    <cellStyle name="Normal 80 3 3 2 3 2 2" xfId="46256" xr:uid="{00000000-0005-0000-0000-0000C8AE0000}"/>
    <cellStyle name="Normal 80 3 3 2 3 2 3" xfId="31023" xr:uid="{00000000-0005-0000-0000-0000C9AE0000}"/>
    <cellStyle name="Normal 80 3 3 2 3 3" xfId="10905" xr:uid="{00000000-0005-0000-0000-0000CAAE0000}"/>
    <cellStyle name="Normal 80 3 3 2 3 3 2" xfId="41239" xr:uid="{00000000-0005-0000-0000-0000CBAE0000}"/>
    <cellStyle name="Normal 80 3 3 2 3 3 3" xfId="26006" xr:uid="{00000000-0005-0000-0000-0000CCAE0000}"/>
    <cellStyle name="Normal 80 3 3 2 3 4" xfId="36226" xr:uid="{00000000-0005-0000-0000-0000CDAE0000}"/>
    <cellStyle name="Normal 80 3 3 2 3 5" xfId="20993" xr:uid="{00000000-0005-0000-0000-0000CEAE0000}"/>
    <cellStyle name="Normal 80 3 3 2 4" xfId="12583" xr:uid="{00000000-0005-0000-0000-0000CFAE0000}"/>
    <cellStyle name="Normal 80 3 3 2 4 2" xfId="42914" xr:uid="{00000000-0005-0000-0000-0000D0AE0000}"/>
    <cellStyle name="Normal 80 3 3 2 4 3" xfId="27681" xr:uid="{00000000-0005-0000-0000-0000D1AE0000}"/>
    <cellStyle name="Normal 80 3 3 2 5" xfId="7562" xr:uid="{00000000-0005-0000-0000-0000D2AE0000}"/>
    <cellStyle name="Normal 80 3 3 2 5 2" xfId="37897" xr:uid="{00000000-0005-0000-0000-0000D3AE0000}"/>
    <cellStyle name="Normal 80 3 3 2 5 3" xfId="22664" xr:uid="{00000000-0005-0000-0000-0000D4AE0000}"/>
    <cellStyle name="Normal 80 3 3 2 6" xfId="32885" xr:uid="{00000000-0005-0000-0000-0000D5AE0000}"/>
    <cellStyle name="Normal 80 3 3 2 7" xfId="17651" xr:uid="{00000000-0005-0000-0000-0000D6AE0000}"/>
    <cellStyle name="Normal 80 3 3 3" xfId="3344" xr:uid="{00000000-0005-0000-0000-0000D7AE0000}"/>
    <cellStyle name="Normal 80 3 3 3 2" xfId="13418" xr:uid="{00000000-0005-0000-0000-0000D8AE0000}"/>
    <cellStyle name="Normal 80 3 3 3 2 2" xfId="43749" xr:uid="{00000000-0005-0000-0000-0000D9AE0000}"/>
    <cellStyle name="Normal 80 3 3 3 2 3" xfId="28516" xr:uid="{00000000-0005-0000-0000-0000DAAE0000}"/>
    <cellStyle name="Normal 80 3 3 3 3" xfId="8398" xr:uid="{00000000-0005-0000-0000-0000DBAE0000}"/>
    <cellStyle name="Normal 80 3 3 3 3 2" xfId="38732" xr:uid="{00000000-0005-0000-0000-0000DCAE0000}"/>
    <cellStyle name="Normal 80 3 3 3 3 3" xfId="23499" xr:uid="{00000000-0005-0000-0000-0000DDAE0000}"/>
    <cellStyle name="Normal 80 3 3 3 4" xfId="33719" xr:uid="{00000000-0005-0000-0000-0000DEAE0000}"/>
    <cellStyle name="Normal 80 3 3 3 5" xfId="18486" xr:uid="{00000000-0005-0000-0000-0000DFAE0000}"/>
    <cellStyle name="Normal 80 3 3 4" xfId="5037" xr:uid="{00000000-0005-0000-0000-0000E0AE0000}"/>
    <cellStyle name="Normal 80 3 3 4 2" xfId="15089" xr:uid="{00000000-0005-0000-0000-0000E1AE0000}"/>
    <cellStyle name="Normal 80 3 3 4 2 2" xfId="45420" xr:uid="{00000000-0005-0000-0000-0000E2AE0000}"/>
    <cellStyle name="Normal 80 3 3 4 2 3" xfId="30187" xr:uid="{00000000-0005-0000-0000-0000E3AE0000}"/>
    <cellStyle name="Normal 80 3 3 4 3" xfId="10069" xr:uid="{00000000-0005-0000-0000-0000E4AE0000}"/>
    <cellStyle name="Normal 80 3 3 4 3 2" xfId="40403" xr:uid="{00000000-0005-0000-0000-0000E5AE0000}"/>
    <cellStyle name="Normal 80 3 3 4 3 3" xfId="25170" xr:uid="{00000000-0005-0000-0000-0000E6AE0000}"/>
    <cellStyle name="Normal 80 3 3 4 4" xfId="35390" xr:uid="{00000000-0005-0000-0000-0000E7AE0000}"/>
    <cellStyle name="Normal 80 3 3 4 5" xfId="20157" xr:uid="{00000000-0005-0000-0000-0000E8AE0000}"/>
    <cellStyle name="Normal 80 3 3 5" xfId="11747" xr:uid="{00000000-0005-0000-0000-0000E9AE0000}"/>
    <cellStyle name="Normal 80 3 3 5 2" xfId="42078" xr:uid="{00000000-0005-0000-0000-0000EAAE0000}"/>
    <cellStyle name="Normal 80 3 3 5 3" xfId="26845" xr:uid="{00000000-0005-0000-0000-0000EBAE0000}"/>
    <cellStyle name="Normal 80 3 3 6" xfId="6726" xr:uid="{00000000-0005-0000-0000-0000ECAE0000}"/>
    <cellStyle name="Normal 80 3 3 6 2" xfId="37061" xr:uid="{00000000-0005-0000-0000-0000EDAE0000}"/>
    <cellStyle name="Normal 80 3 3 6 3" xfId="21828" xr:uid="{00000000-0005-0000-0000-0000EEAE0000}"/>
    <cellStyle name="Normal 80 3 3 7" xfId="32049" xr:uid="{00000000-0005-0000-0000-0000EFAE0000}"/>
    <cellStyle name="Normal 80 3 3 8" xfId="16815" xr:uid="{00000000-0005-0000-0000-0000F0AE0000}"/>
    <cellStyle name="Normal 80 3 4" xfId="2073" xr:uid="{00000000-0005-0000-0000-0000F1AE0000}"/>
    <cellStyle name="Normal 80 3 4 2" xfId="3763" xr:uid="{00000000-0005-0000-0000-0000F2AE0000}"/>
    <cellStyle name="Normal 80 3 4 2 2" xfId="13836" xr:uid="{00000000-0005-0000-0000-0000F3AE0000}"/>
    <cellStyle name="Normal 80 3 4 2 2 2" xfId="44167" xr:uid="{00000000-0005-0000-0000-0000F4AE0000}"/>
    <cellStyle name="Normal 80 3 4 2 2 3" xfId="28934" xr:uid="{00000000-0005-0000-0000-0000F5AE0000}"/>
    <cellStyle name="Normal 80 3 4 2 3" xfId="8816" xr:uid="{00000000-0005-0000-0000-0000F6AE0000}"/>
    <cellStyle name="Normal 80 3 4 2 3 2" xfId="39150" xr:uid="{00000000-0005-0000-0000-0000F7AE0000}"/>
    <cellStyle name="Normal 80 3 4 2 3 3" xfId="23917" xr:uid="{00000000-0005-0000-0000-0000F8AE0000}"/>
    <cellStyle name="Normal 80 3 4 2 4" xfId="34137" xr:uid="{00000000-0005-0000-0000-0000F9AE0000}"/>
    <cellStyle name="Normal 80 3 4 2 5" xfId="18904" xr:uid="{00000000-0005-0000-0000-0000FAAE0000}"/>
    <cellStyle name="Normal 80 3 4 3" xfId="5455" xr:uid="{00000000-0005-0000-0000-0000FBAE0000}"/>
    <cellStyle name="Normal 80 3 4 3 2" xfId="15507" xr:uid="{00000000-0005-0000-0000-0000FCAE0000}"/>
    <cellStyle name="Normal 80 3 4 3 2 2" xfId="45838" xr:uid="{00000000-0005-0000-0000-0000FDAE0000}"/>
    <cellStyle name="Normal 80 3 4 3 2 3" xfId="30605" xr:uid="{00000000-0005-0000-0000-0000FEAE0000}"/>
    <cellStyle name="Normal 80 3 4 3 3" xfId="10487" xr:uid="{00000000-0005-0000-0000-0000FFAE0000}"/>
    <cellStyle name="Normal 80 3 4 3 3 2" xfId="40821" xr:uid="{00000000-0005-0000-0000-000000AF0000}"/>
    <cellStyle name="Normal 80 3 4 3 3 3" xfId="25588" xr:uid="{00000000-0005-0000-0000-000001AF0000}"/>
    <cellStyle name="Normal 80 3 4 3 4" xfId="35808" xr:uid="{00000000-0005-0000-0000-000002AF0000}"/>
    <cellStyle name="Normal 80 3 4 3 5" xfId="20575" xr:uid="{00000000-0005-0000-0000-000003AF0000}"/>
    <cellStyle name="Normal 80 3 4 4" xfId="12165" xr:uid="{00000000-0005-0000-0000-000004AF0000}"/>
    <cellStyle name="Normal 80 3 4 4 2" xfId="42496" xr:uid="{00000000-0005-0000-0000-000005AF0000}"/>
    <cellStyle name="Normal 80 3 4 4 3" xfId="27263" xr:uid="{00000000-0005-0000-0000-000006AF0000}"/>
    <cellStyle name="Normal 80 3 4 5" xfId="7144" xr:uid="{00000000-0005-0000-0000-000007AF0000}"/>
    <cellStyle name="Normal 80 3 4 5 2" xfId="37479" xr:uid="{00000000-0005-0000-0000-000008AF0000}"/>
    <cellStyle name="Normal 80 3 4 5 3" xfId="22246" xr:uid="{00000000-0005-0000-0000-000009AF0000}"/>
    <cellStyle name="Normal 80 3 4 6" xfId="32467" xr:uid="{00000000-0005-0000-0000-00000AAF0000}"/>
    <cellStyle name="Normal 80 3 4 7" xfId="17233" xr:uid="{00000000-0005-0000-0000-00000BAF0000}"/>
    <cellStyle name="Normal 80 3 5" xfId="2926" xr:uid="{00000000-0005-0000-0000-00000CAF0000}"/>
    <cellStyle name="Normal 80 3 5 2" xfId="13000" xr:uid="{00000000-0005-0000-0000-00000DAF0000}"/>
    <cellStyle name="Normal 80 3 5 2 2" xfId="43331" xr:uid="{00000000-0005-0000-0000-00000EAF0000}"/>
    <cellStyle name="Normal 80 3 5 2 3" xfId="28098" xr:uid="{00000000-0005-0000-0000-00000FAF0000}"/>
    <cellStyle name="Normal 80 3 5 3" xfId="7980" xr:uid="{00000000-0005-0000-0000-000010AF0000}"/>
    <cellStyle name="Normal 80 3 5 3 2" xfId="38314" xr:uid="{00000000-0005-0000-0000-000011AF0000}"/>
    <cellStyle name="Normal 80 3 5 3 3" xfId="23081" xr:uid="{00000000-0005-0000-0000-000012AF0000}"/>
    <cellStyle name="Normal 80 3 5 4" xfId="33301" xr:uid="{00000000-0005-0000-0000-000013AF0000}"/>
    <cellStyle name="Normal 80 3 5 5" xfId="18068" xr:uid="{00000000-0005-0000-0000-000014AF0000}"/>
    <cellStyle name="Normal 80 3 6" xfId="4619" xr:uid="{00000000-0005-0000-0000-000015AF0000}"/>
    <cellStyle name="Normal 80 3 6 2" xfId="14671" xr:uid="{00000000-0005-0000-0000-000016AF0000}"/>
    <cellStyle name="Normal 80 3 6 2 2" xfId="45002" xr:uid="{00000000-0005-0000-0000-000017AF0000}"/>
    <cellStyle name="Normal 80 3 6 2 3" xfId="29769" xr:uid="{00000000-0005-0000-0000-000018AF0000}"/>
    <cellStyle name="Normal 80 3 6 3" xfId="9651" xr:uid="{00000000-0005-0000-0000-000019AF0000}"/>
    <cellStyle name="Normal 80 3 6 3 2" xfId="39985" xr:uid="{00000000-0005-0000-0000-00001AAF0000}"/>
    <cellStyle name="Normal 80 3 6 3 3" xfId="24752" xr:uid="{00000000-0005-0000-0000-00001BAF0000}"/>
    <cellStyle name="Normal 80 3 6 4" xfId="34972" xr:uid="{00000000-0005-0000-0000-00001CAF0000}"/>
    <cellStyle name="Normal 80 3 6 5" xfId="19739" xr:uid="{00000000-0005-0000-0000-00001DAF0000}"/>
    <cellStyle name="Normal 80 3 7" xfId="11329" xr:uid="{00000000-0005-0000-0000-00001EAF0000}"/>
    <cellStyle name="Normal 80 3 7 2" xfId="41660" xr:uid="{00000000-0005-0000-0000-00001FAF0000}"/>
    <cellStyle name="Normal 80 3 7 3" xfId="26427" xr:uid="{00000000-0005-0000-0000-000020AF0000}"/>
    <cellStyle name="Normal 80 3 8" xfId="6308" xr:uid="{00000000-0005-0000-0000-000021AF0000}"/>
    <cellStyle name="Normal 80 3 8 2" xfId="36643" xr:uid="{00000000-0005-0000-0000-000022AF0000}"/>
    <cellStyle name="Normal 80 3 8 3" xfId="21410" xr:uid="{00000000-0005-0000-0000-000023AF0000}"/>
    <cellStyle name="Normal 80 3 9" xfId="31633" xr:uid="{00000000-0005-0000-0000-000024AF0000}"/>
    <cellStyle name="Normal 80 4" xfId="1333" xr:uid="{00000000-0005-0000-0000-000025AF0000}"/>
    <cellStyle name="Normal 80 4 2" xfId="1756" xr:uid="{00000000-0005-0000-0000-000026AF0000}"/>
    <cellStyle name="Normal 80 4 2 2" xfId="2595" xr:uid="{00000000-0005-0000-0000-000027AF0000}"/>
    <cellStyle name="Normal 80 4 2 2 2" xfId="4285" xr:uid="{00000000-0005-0000-0000-000028AF0000}"/>
    <cellStyle name="Normal 80 4 2 2 2 2" xfId="14358" xr:uid="{00000000-0005-0000-0000-000029AF0000}"/>
    <cellStyle name="Normal 80 4 2 2 2 2 2" xfId="44689" xr:uid="{00000000-0005-0000-0000-00002AAF0000}"/>
    <cellStyle name="Normal 80 4 2 2 2 2 3" xfId="29456" xr:uid="{00000000-0005-0000-0000-00002BAF0000}"/>
    <cellStyle name="Normal 80 4 2 2 2 3" xfId="9338" xr:uid="{00000000-0005-0000-0000-00002CAF0000}"/>
    <cellStyle name="Normal 80 4 2 2 2 3 2" xfId="39672" xr:uid="{00000000-0005-0000-0000-00002DAF0000}"/>
    <cellStyle name="Normal 80 4 2 2 2 3 3" xfId="24439" xr:uid="{00000000-0005-0000-0000-00002EAF0000}"/>
    <cellStyle name="Normal 80 4 2 2 2 4" xfId="34659" xr:uid="{00000000-0005-0000-0000-00002FAF0000}"/>
    <cellStyle name="Normal 80 4 2 2 2 5" xfId="19426" xr:uid="{00000000-0005-0000-0000-000030AF0000}"/>
    <cellStyle name="Normal 80 4 2 2 3" xfId="5977" xr:uid="{00000000-0005-0000-0000-000031AF0000}"/>
    <cellStyle name="Normal 80 4 2 2 3 2" xfId="16029" xr:uid="{00000000-0005-0000-0000-000032AF0000}"/>
    <cellStyle name="Normal 80 4 2 2 3 2 2" xfId="46360" xr:uid="{00000000-0005-0000-0000-000033AF0000}"/>
    <cellStyle name="Normal 80 4 2 2 3 2 3" xfId="31127" xr:uid="{00000000-0005-0000-0000-000034AF0000}"/>
    <cellStyle name="Normal 80 4 2 2 3 3" xfId="11009" xr:uid="{00000000-0005-0000-0000-000035AF0000}"/>
    <cellStyle name="Normal 80 4 2 2 3 3 2" xfId="41343" xr:uid="{00000000-0005-0000-0000-000036AF0000}"/>
    <cellStyle name="Normal 80 4 2 2 3 3 3" xfId="26110" xr:uid="{00000000-0005-0000-0000-000037AF0000}"/>
    <cellStyle name="Normal 80 4 2 2 3 4" xfId="36330" xr:uid="{00000000-0005-0000-0000-000038AF0000}"/>
    <cellStyle name="Normal 80 4 2 2 3 5" xfId="21097" xr:uid="{00000000-0005-0000-0000-000039AF0000}"/>
    <cellStyle name="Normal 80 4 2 2 4" xfId="12687" xr:uid="{00000000-0005-0000-0000-00003AAF0000}"/>
    <cellStyle name="Normal 80 4 2 2 4 2" xfId="43018" xr:uid="{00000000-0005-0000-0000-00003BAF0000}"/>
    <cellStyle name="Normal 80 4 2 2 4 3" xfId="27785" xr:uid="{00000000-0005-0000-0000-00003CAF0000}"/>
    <cellStyle name="Normal 80 4 2 2 5" xfId="7666" xr:uid="{00000000-0005-0000-0000-00003DAF0000}"/>
    <cellStyle name="Normal 80 4 2 2 5 2" xfId="38001" xr:uid="{00000000-0005-0000-0000-00003EAF0000}"/>
    <cellStyle name="Normal 80 4 2 2 5 3" xfId="22768" xr:uid="{00000000-0005-0000-0000-00003FAF0000}"/>
    <cellStyle name="Normal 80 4 2 2 6" xfId="32989" xr:uid="{00000000-0005-0000-0000-000040AF0000}"/>
    <cellStyle name="Normal 80 4 2 2 7" xfId="17755" xr:uid="{00000000-0005-0000-0000-000041AF0000}"/>
    <cellStyle name="Normal 80 4 2 3" xfId="3448" xr:uid="{00000000-0005-0000-0000-000042AF0000}"/>
    <cellStyle name="Normal 80 4 2 3 2" xfId="13522" xr:uid="{00000000-0005-0000-0000-000043AF0000}"/>
    <cellStyle name="Normal 80 4 2 3 2 2" xfId="43853" xr:uid="{00000000-0005-0000-0000-000044AF0000}"/>
    <cellStyle name="Normal 80 4 2 3 2 3" xfId="28620" xr:uid="{00000000-0005-0000-0000-000045AF0000}"/>
    <cellStyle name="Normal 80 4 2 3 3" xfId="8502" xr:uid="{00000000-0005-0000-0000-000046AF0000}"/>
    <cellStyle name="Normal 80 4 2 3 3 2" xfId="38836" xr:uid="{00000000-0005-0000-0000-000047AF0000}"/>
    <cellStyle name="Normal 80 4 2 3 3 3" xfId="23603" xr:uid="{00000000-0005-0000-0000-000048AF0000}"/>
    <cellStyle name="Normal 80 4 2 3 4" xfId="33823" xr:uid="{00000000-0005-0000-0000-000049AF0000}"/>
    <cellStyle name="Normal 80 4 2 3 5" xfId="18590" xr:uid="{00000000-0005-0000-0000-00004AAF0000}"/>
    <cellStyle name="Normal 80 4 2 4" xfId="5141" xr:uid="{00000000-0005-0000-0000-00004BAF0000}"/>
    <cellStyle name="Normal 80 4 2 4 2" xfId="15193" xr:uid="{00000000-0005-0000-0000-00004CAF0000}"/>
    <cellStyle name="Normal 80 4 2 4 2 2" xfId="45524" xr:uid="{00000000-0005-0000-0000-00004DAF0000}"/>
    <cellStyle name="Normal 80 4 2 4 2 3" xfId="30291" xr:uid="{00000000-0005-0000-0000-00004EAF0000}"/>
    <cellStyle name="Normal 80 4 2 4 3" xfId="10173" xr:uid="{00000000-0005-0000-0000-00004FAF0000}"/>
    <cellStyle name="Normal 80 4 2 4 3 2" xfId="40507" xr:uid="{00000000-0005-0000-0000-000050AF0000}"/>
    <cellStyle name="Normal 80 4 2 4 3 3" xfId="25274" xr:uid="{00000000-0005-0000-0000-000051AF0000}"/>
    <cellStyle name="Normal 80 4 2 4 4" xfId="35494" xr:uid="{00000000-0005-0000-0000-000052AF0000}"/>
    <cellStyle name="Normal 80 4 2 4 5" xfId="20261" xr:uid="{00000000-0005-0000-0000-000053AF0000}"/>
    <cellStyle name="Normal 80 4 2 5" xfId="11851" xr:uid="{00000000-0005-0000-0000-000054AF0000}"/>
    <cellStyle name="Normal 80 4 2 5 2" xfId="42182" xr:uid="{00000000-0005-0000-0000-000055AF0000}"/>
    <cellStyle name="Normal 80 4 2 5 3" xfId="26949" xr:uid="{00000000-0005-0000-0000-000056AF0000}"/>
    <cellStyle name="Normal 80 4 2 6" xfId="6830" xr:uid="{00000000-0005-0000-0000-000057AF0000}"/>
    <cellStyle name="Normal 80 4 2 6 2" xfId="37165" xr:uid="{00000000-0005-0000-0000-000058AF0000}"/>
    <cellStyle name="Normal 80 4 2 6 3" xfId="21932" xr:uid="{00000000-0005-0000-0000-000059AF0000}"/>
    <cellStyle name="Normal 80 4 2 7" xfId="32153" xr:uid="{00000000-0005-0000-0000-00005AAF0000}"/>
    <cellStyle name="Normal 80 4 2 8" xfId="16919" xr:uid="{00000000-0005-0000-0000-00005BAF0000}"/>
    <cellStyle name="Normal 80 4 3" xfId="2177" xr:uid="{00000000-0005-0000-0000-00005CAF0000}"/>
    <cellStyle name="Normal 80 4 3 2" xfId="3867" xr:uid="{00000000-0005-0000-0000-00005DAF0000}"/>
    <cellStyle name="Normal 80 4 3 2 2" xfId="13940" xr:uid="{00000000-0005-0000-0000-00005EAF0000}"/>
    <cellStyle name="Normal 80 4 3 2 2 2" xfId="44271" xr:uid="{00000000-0005-0000-0000-00005FAF0000}"/>
    <cellStyle name="Normal 80 4 3 2 2 3" xfId="29038" xr:uid="{00000000-0005-0000-0000-000060AF0000}"/>
    <cellStyle name="Normal 80 4 3 2 3" xfId="8920" xr:uid="{00000000-0005-0000-0000-000061AF0000}"/>
    <cellStyle name="Normal 80 4 3 2 3 2" xfId="39254" xr:uid="{00000000-0005-0000-0000-000062AF0000}"/>
    <cellStyle name="Normal 80 4 3 2 3 3" xfId="24021" xr:uid="{00000000-0005-0000-0000-000063AF0000}"/>
    <cellStyle name="Normal 80 4 3 2 4" xfId="34241" xr:uid="{00000000-0005-0000-0000-000064AF0000}"/>
    <cellStyle name="Normal 80 4 3 2 5" xfId="19008" xr:uid="{00000000-0005-0000-0000-000065AF0000}"/>
    <cellStyle name="Normal 80 4 3 3" xfId="5559" xr:uid="{00000000-0005-0000-0000-000066AF0000}"/>
    <cellStyle name="Normal 80 4 3 3 2" xfId="15611" xr:uid="{00000000-0005-0000-0000-000067AF0000}"/>
    <cellStyle name="Normal 80 4 3 3 2 2" xfId="45942" xr:uid="{00000000-0005-0000-0000-000068AF0000}"/>
    <cellStyle name="Normal 80 4 3 3 2 3" xfId="30709" xr:uid="{00000000-0005-0000-0000-000069AF0000}"/>
    <cellStyle name="Normal 80 4 3 3 3" xfId="10591" xr:uid="{00000000-0005-0000-0000-00006AAF0000}"/>
    <cellStyle name="Normal 80 4 3 3 3 2" xfId="40925" xr:uid="{00000000-0005-0000-0000-00006BAF0000}"/>
    <cellStyle name="Normal 80 4 3 3 3 3" xfId="25692" xr:uid="{00000000-0005-0000-0000-00006CAF0000}"/>
    <cellStyle name="Normal 80 4 3 3 4" xfId="35912" xr:uid="{00000000-0005-0000-0000-00006DAF0000}"/>
    <cellStyle name="Normal 80 4 3 3 5" xfId="20679" xr:uid="{00000000-0005-0000-0000-00006EAF0000}"/>
    <cellStyle name="Normal 80 4 3 4" xfId="12269" xr:uid="{00000000-0005-0000-0000-00006FAF0000}"/>
    <cellStyle name="Normal 80 4 3 4 2" xfId="42600" xr:uid="{00000000-0005-0000-0000-000070AF0000}"/>
    <cellStyle name="Normal 80 4 3 4 3" xfId="27367" xr:uid="{00000000-0005-0000-0000-000071AF0000}"/>
    <cellStyle name="Normal 80 4 3 5" xfId="7248" xr:uid="{00000000-0005-0000-0000-000072AF0000}"/>
    <cellStyle name="Normal 80 4 3 5 2" xfId="37583" xr:uid="{00000000-0005-0000-0000-000073AF0000}"/>
    <cellStyle name="Normal 80 4 3 5 3" xfId="22350" xr:uid="{00000000-0005-0000-0000-000074AF0000}"/>
    <cellStyle name="Normal 80 4 3 6" xfId="32571" xr:uid="{00000000-0005-0000-0000-000075AF0000}"/>
    <cellStyle name="Normal 80 4 3 7" xfId="17337" xr:uid="{00000000-0005-0000-0000-000076AF0000}"/>
    <cellStyle name="Normal 80 4 4" xfId="3030" xr:uid="{00000000-0005-0000-0000-000077AF0000}"/>
    <cellStyle name="Normal 80 4 4 2" xfId="13104" xr:uid="{00000000-0005-0000-0000-000078AF0000}"/>
    <cellStyle name="Normal 80 4 4 2 2" xfId="43435" xr:uid="{00000000-0005-0000-0000-000079AF0000}"/>
    <cellStyle name="Normal 80 4 4 2 3" xfId="28202" xr:uid="{00000000-0005-0000-0000-00007AAF0000}"/>
    <cellStyle name="Normal 80 4 4 3" xfId="8084" xr:uid="{00000000-0005-0000-0000-00007BAF0000}"/>
    <cellStyle name="Normal 80 4 4 3 2" xfId="38418" xr:uid="{00000000-0005-0000-0000-00007CAF0000}"/>
    <cellStyle name="Normal 80 4 4 3 3" xfId="23185" xr:uid="{00000000-0005-0000-0000-00007DAF0000}"/>
    <cellStyle name="Normal 80 4 4 4" xfId="33405" xr:uid="{00000000-0005-0000-0000-00007EAF0000}"/>
    <cellStyle name="Normal 80 4 4 5" xfId="18172" xr:uid="{00000000-0005-0000-0000-00007FAF0000}"/>
    <cellStyle name="Normal 80 4 5" xfId="4723" xr:uid="{00000000-0005-0000-0000-000080AF0000}"/>
    <cellStyle name="Normal 80 4 5 2" xfId="14775" xr:uid="{00000000-0005-0000-0000-000081AF0000}"/>
    <cellStyle name="Normal 80 4 5 2 2" xfId="45106" xr:uid="{00000000-0005-0000-0000-000082AF0000}"/>
    <cellStyle name="Normal 80 4 5 2 3" xfId="29873" xr:uid="{00000000-0005-0000-0000-000083AF0000}"/>
    <cellStyle name="Normal 80 4 5 3" xfId="9755" xr:uid="{00000000-0005-0000-0000-000084AF0000}"/>
    <cellStyle name="Normal 80 4 5 3 2" xfId="40089" xr:uid="{00000000-0005-0000-0000-000085AF0000}"/>
    <cellStyle name="Normal 80 4 5 3 3" xfId="24856" xr:uid="{00000000-0005-0000-0000-000086AF0000}"/>
    <cellStyle name="Normal 80 4 5 4" xfId="35076" xr:uid="{00000000-0005-0000-0000-000087AF0000}"/>
    <cellStyle name="Normal 80 4 5 5" xfId="19843" xr:uid="{00000000-0005-0000-0000-000088AF0000}"/>
    <cellStyle name="Normal 80 4 6" xfId="11433" xr:uid="{00000000-0005-0000-0000-000089AF0000}"/>
    <cellStyle name="Normal 80 4 6 2" xfId="41764" xr:uid="{00000000-0005-0000-0000-00008AAF0000}"/>
    <cellStyle name="Normal 80 4 6 3" xfId="26531" xr:uid="{00000000-0005-0000-0000-00008BAF0000}"/>
    <cellStyle name="Normal 80 4 7" xfId="6412" xr:uid="{00000000-0005-0000-0000-00008CAF0000}"/>
    <cellStyle name="Normal 80 4 7 2" xfId="36747" xr:uid="{00000000-0005-0000-0000-00008DAF0000}"/>
    <cellStyle name="Normal 80 4 7 3" xfId="21514" xr:uid="{00000000-0005-0000-0000-00008EAF0000}"/>
    <cellStyle name="Normal 80 4 8" xfId="31735" xr:uid="{00000000-0005-0000-0000-00008FAF0000}"/>
    <cellStyle name="Normal 80 4 9" xfId="16501" xr:uid="{00000000-0005-0000-0000-000090AF0000}"/>
    <cellStyle name="Normal 80 5" xfId="1546" xr:uid="{00000000-0005-0000-0000-000091AF0000}"/>
    <cellStyle name="Normal 80 5 2" xfId="2387" xr:uid="{00000000-0005-0000-0000-000092AF0000}"/>
    <cellStyle name="Normal 80 5 2 2" xfId="4077" xr:uid="{00000000-0005-0000-0000-000093AF0000}"/>
    <cellStyle name="Normal 80 5 2 2 2" xfId="14150" xr:uid="{00000000-0005-0000-0000-000094AF0000}"/>
    <cellStyle name="Normal 80 5 2 2 2 2" xfId="44481" xr:uid="{00000000-0005-0000-0000-000095AF0000}"/>
    <cellStyle name="Normal 80 5 2 2 2 3" xfId="29248" xr:uid="{00000000-0005-0000-0000-000096AF0000}"/>
    <cellStyle name="Normal 80 5 2 2 3" xfId="9130" xr:uid="{00000000-0005-0000-0000-000097AF0000}"/>
    <cellStyle name="Normal 80 5 2 2 3 2" xfId="39464" xr:uid="{00000000-0005-0000-0000-000098AF0000}"/>
    <cellStyle name="Normal 80 5 2 2 3 3" xfId="24231" xr:uid="{00000000-0005-0000-0000-000099AF0000}"/>
    <cellStyle name="Normal 80 5 2 2 4" xfId="34451" xr:uid="{00000000-0005-0000-0000-00009AAF0000}"/>
    <cellStyle name="Normal 80 5 2 2 5" xfId="19218" xr:uid="{00000000-0005-0000-0000-00009BAF0000}"/>
    <cellStyle name="Normal 80 5 2 3" xfId="5769" xr:uid="{00000000-0005-0000-0000-00009CAF0000}"/>
    <cellStyle name="Normal 80 5 2 3 2" xfId="15821" xr:uid="{00000000-0005-0000-0000-00009DAF0000}"/>
    <cellStyle name="Normal 80 5 2 3 2 2" xfId="46152" xr:uid="{00000000-0005-0000-0000-00009EAF0000}"/>
    <cellStyle name="Normal 80 5 2 3 2 3" xfId="30919" xr:uid="{00000000-0005-0000-0000-00009FAF0000}"/>
    <cellStyle name="Normal 80 5 2 3 3" xfId="10801" xr:uid="{00000000-0005-0000-0000-0000A0AF0000}"/>
    <cellStyle name="Normal 80 5 2 3 3 2" xfId="41135" xr:uid="{00000000-0005-0000-0000-0000A1AF0000}"/>
    <cellStyle name="Normal 80 5 2 3 3 3" xfId="25902" xr:uid="{00000000-0005-0000-0000-0000A2AF0000}"/>
    <cellStyle name="Normal 80 5 2 3 4" xfId="36122" xr:uid="{00000000-0005-0000-0000-0000A3AF0000}"/>
    <cellStyle name="Normal 80 5 2 3 5" xfId="20889" xr:uid="{00000000-0005-0000-0000-0000A4AF0000}"/>
    <cellStyle name="Normal 80 5 2 4" xfId="12479" xr:uid="{00000000-0005-0000-0000-0000A5AF0000}"/>
    <cellStyle name="Normal 80 5 2 4 2" xfId="42810" xr:uid="{00000000-0005-0000-0000-0000A6AF0000}"/>
    <cellStyle name="Normal 80 5 2 4 3" xfId="27577" xr:uid="{00000000-0005-0000-0000-0000A7AF0000}"/>
    <cellStyle name="Normal 80 5 2 5" xfId="7458" xr:uid="{00000000-0005-0000-0000-0000A8AF0000}"/>
    <cellStyle name="Normal 80 5 2 5 2" xfId="37793" xr:uid="{00000000-0005-0000-0000-0000A9AF0000}"/>
    <cellStyle name="Normal 80 5 2 5 3" xfId="22560" xr:uid="{00000000-0005-0000-0000-0000AAAF0000}"/>
    <cellStyle name="Normal 80 5 2 6" xfId="32781" xr:uid="{00000000-0005-0000-0000-0000ABAF0000}"/>
    <cellStyle name="Normal 80 5 2 7" xfId="17547" xr:uid="{00000000-0005-0000-0000-0000ACAF0000}"/>
    <cellStyle name="Normal 80 5 3" xfId="3240" xr:uid="{00000000-0005-0000-0000-0000ADAF0000}"/>
    <cellStyle name="Normal 80 5 3 2" xfId="13314" xr:uid="{00000000-0005-0000-0000-0000AEAF0000}"/>
    <cellStyle name="Normal 80 5 3 2 2" xfId="43645" xr:uid="{00000000-0005-0000-0000-0000AFAF0000}"/>
    <cellStyle name="Normal 80 5 3 2 3" xfId="28412" xr:uid="{00000000-0005-0000-0000-0000B0AF0000}"/>
    <cellStyle name="Normal 80 5 3 3" xfId="8294" xr:uid="{00000000-0005-0000-0000-0000B1AF0000}"/>
    <cellStyle name="Normal 80 5 3 3 2" xfId="38628" xr:uid="{00000000-0005-0000-0000-0000B2AF0000}"/>
    <cellStyle name="Normal 80 5 3 3 3" xfId="23395" xr:uid="{00000000-0005-0000-0000-0000B3AF0000}"/>
    <cellStyle name="Normal 80 5 3 4" xfId="33615" xr:uid="{00000000-0005-0000-0000-0000B4AF0000}"/>
    <cellStyle name="Normal 80 5 3 5" xfId="18382" xr:uid="{00000000-0005-0000-0000-0000B5AF0000}"/>
    <cellStyle name="Normal 80 5 4" xfId="4933" xr:uid="{00000000-0005-0000-0000-0000B6AF0000}"/>
    <cellStyle name="Normal 80 5 4 2" xfId="14985" xr:uid="{00000000-0005-0000-0000-0000B7AF0000}"/>
    <cellStyle name="Normal 80 5 4 2 2" xfId="45316" xr:uid="{00000000-0005-0000-0000-0000B8AF0000}"/>
    <cellStyle name="Normal 80 5 4 2 3" xfId="30083" xr:uid="{00000000-0005-0000-0000-0000B9AF0000}"/>
    <cellStyle name="Normal 80 5 4 3" xfId="9965" xr:uid="{00000000-0005-0000-0000-0000BAAF0000}"/>
    <cellStyle name="Normal 80 5 4 3 2" xfId="40299" xr:uid="{00000000-0005-0000-0000-0000BBAF0000}"/>
    <cellStyle name="Normal 80 5 4 3 3" xfId="25066" xr:uid="{00000000-0005-0000-0000-0000BCAF0000}"/>
    <cellStyle name="Normal 80 5 4 4" xfId="35286" xr:uid="{00000000-0005-0000-0000-0000BDAF0000}"/>
    <cellStyle name="Normal 80 5 4 5" xfId="20053" xr:uid="{00000000-0005-0000-0000-0000BEAF0000}"/>
    <cellStyle name="Normal 80 5 5" xfId="11643" xr:uid="{00000000-0005-0000-0000-0000BFAF0000}"/>
    <cellStyle name="Normal 80 5 5 2" xfId="41974" xr:uid="{00000000-0005-0000-0000-0000C0AF0000}"/>
    <cellStyle name="Normal 80 5 5 3" xfId="26741" xr:uid="{00000000-0005-0000-0000-0000C1AF0000}"/>
    <cellStyle name="Normal 80 5 6" xfId="6622" xr:uid="{00000000-0005-0000-0000-0000C2AF0000}"/>
    <cellStyle name="Normal 80 5 6 2" xfId="36957" xr:uid="{00000000-0005-0000-0000-0000C3AF0000}"/>
    <cellStyle name="Normal 80 5 6 3" xfId="21724" xr:uid="{00000000-0005-0000-0000-0000C4AF0000}"/>
    <cellStyle name="Normal 80 5 7" xfId="31945" xr:uid="{00000000-0005-0000-0000-0000C5AF0000}"/>
    <cellStyle name="Normal 80 5 8" xfId="16711" xr:uid="{00000000-0005-0000-0000-0000C6AF0000}"/>
    <cellStyle name="Normal 80 6" xfId="1967" xr:uid="{00000000-0005-0000-0000-0000C7AF0000}"/>
    <cellStyle name="Normal 80 6 2" xfId="3659" xr:uid="{00000000-0005-0000-0000-0000C8AF0000}"/>
    <cellStyle name="Normal 80 6 2 2" xfId="13732" xr:uid="{00000000-0005-0000-0000-0000C9AF0000}"/>
    <cellStyle name="Normal 80 6 2 2 2" xfId="44063" xr:uid="{00000000-0005-0000-0000-0000CAAF0000}"/>
    <cellStyle name="Normal 80 6 2 2 3" xfId="28830" xr:uid="{00000000-0005-0000-0000-0000CBAF0000}"/>
    <cellStyle name="Normal 80 6 2 3" xfId="8712" xr:uid="{00000000-0005-0000-0000-0000CCAF0000}"/>
    <cellStyle name="Normal 80 6 2 3 2" xfId="39046" xr:uid="{00000000-0005-0000-0000-0000CDAF0000}"/>
    <cellStyle name="Normal 80 6 2 3 3" xfId="23813" xr:uid="{00000000-0005-0000-0000-0000CEAF0000}"/>
    <cellStyle name="Normal 80 6 2 4" xfId="34033" xr:uid="{00000000-0005-0000-0000-0000CFAF0000}"/>
    <cellStyle name="Normal 80 6 2 5" xfId="18800" xr:uid="{00000000-0005-0000-0000-0000D0AF0000}"/>
    <cellStyle name="Normal 80 6 3" xfId="5351" xr:uid="{00000000-0005-0000-0000-0000D1AF0000}"/>
    <cellStyle name="Normal 80 6 3 2" xfId="15403" xr:uid="{00000000-0005-0000-0000-0000D2AF0000}"/>
    <cellStyle name="Normal 80 6 3 2 2" xfId="45734" xr:uid="{00000000-0005-0000-0000-0000D3AF0000}"/>
    <cellStyle name="Normal 80 6 3 2 3" xfId="30501" xr:uid="{00000000-0005-0000-0000-0000D4AF0000}"/>
    <cellStyle name="Normal 80 6 3 3" xfId="10383" xr:uid="{00000000-0005-0000-0000-0000D5AF0000}"/>
    <cellStyle name="Normal 80 6 3 3 2" xfId="40717" xr:uid="{00000000-0005-0000-0000-0000D6AF0000}"/>
    <cellStyle name="Normal 80 6 3 3 3" xfId="25484" xr:uid="{00000000-0005-0000-0000-0000D7AF0000}"/>
    <cellStyle name="Normal 80 6 3 4" xfId="35704" xr:uid="{00000000-0005-0000-0000-0000D8AF0000}"/>
    <cellStyle name="Normal 80 6 3 5" xfId="20471" xr:uid="{00000000-0005-0000-0000-0000D9AF0000}"/>
    <cellStyle name="Normal 80 6 4" xfId="12061" xr:uid="{00000000-0005-0000-0000-0000DAAF0000}"/>
    <cellStyle name="Normal 80 6 4 2" xfId="42392" xr:uid="{00000000-0005-0000-0000-0000DBAF0000}"/>
    <cellStyle name="Normal 80 6 4 3" xfId="27159" xr:uid="{00000000-0005-0000-0000-0000DCAF0000}"/>
    <cellStyle name="Normal 80 6 5" xfId="7040" xr:uid="{00000000-0005-0000-0000-0000DDAF0000}"/>
    <cellStyle name="Normal 80 6 5 2" xfId="37375" xr:uid="{00000000-0005-0000-0000-0000DEAF0000}"/>
    <cellStyle name="Normal 80 6 5 3" xfId="22142" xr:uid="{00000000-0005-0000-0000-0000DFAF0000}"/>
    <cellStyle name="Normal 80 6 6" xfId="32363" xr:uid="{00000000-0005-0000-0000-0000E0AF0000}"/>
    <cellStyle name="Normal 80 6 7" xfId="17129" xr:uid="{00000000-0005-0000-0000-0000E1AF0000}"/>
    <cellStyle name="Normal 80 7" xfId="2813" xr:uid="{00000000-0005-0000-0000-0000E2AF0000}"/>
    <cellStyle name="Normal 80 7 2" xfId="12896" xr:uid="{00000000-0005-0000-0000-0000E3AF0000}"/>
    <cellStyle name="Normal 80 7 2 2" xfId="43227" xr:uid="{00000000-0005-0000-0000-0000E4AF0000}"/>
    <cellStyle name="Normal 80 7 2 3" xfId="27994" xr:uid="{00000000-0005-0000-0000-0000E5AF0000}"/>
    <cellStyle name="Normal 80 7 3" xfId="7875" xr:uid="{00000000-0005-0000-0000-0000E6AF0000}"/>
    <cellStyle name="Normal 80 7 3 2" xfId="38210" xr:uid="{00000000-0005-0000-0000-0000E7AF0000}"/>
    <cellStyle name="Normal 80 7 3 3" xfId="22977" xr:uid="{00000000-0005-0000-0000-0000E8AF0000}"/>
    <cellStyle name="Normal 80 7 4" xfId="33197" xr:uid="{00000000-0005-0000-0000-0000E9AF0000}"/>
    <cellStyle name="Normal 80 7 5" xfId="17964" xr:uid="{00000000-0005-0000-0000-0000EAAF0000}"/>
    <cellStyle name="Normal 80 8" xfId="4511" xr:uid="{00000000-0005-0000-0000-0000EBAF0000}"/>
    <cellStyle name="Normal 80 8 2" xfId="14567" xr:uid="{00000000-0005-0000-0000-0000ECAF0000}"/>
    <cellStyle name="Normal 80 8 2 2" xfId="44898" xr:uid="{00000000-0005-0000-0000-0000EDAF0000}"/>
    <cellStyle name="Normal 80 8 2 3" xfId="29665" xr:uid="{00000000-0005-0000-0000-0000EEAF0000}"/>
    <cellStyle name="Normal 80 8 3" xfId="9547" xr:uid="{00000000-0005-0000-0000-0000EFAF0000}"/>
    <cellStyle name="Normal 80 8 3 2" xfId="39881" xr:uid="{00000000-0005-0000-0000-0000F0AF0000}"/>
    <cellStyle name="Normal 80 8 3 3" xfId="24648" xr:uid="{00000000-0005-0000-0000-0000F1AF0000}"/>
    <cellStyle name="Normal 80 8 4" xfId="34868" xr:uid="{00000000-0005-0000-0000-0000F2AF0000}"/>
    <cellStyle name="Normal 80 8 5" xfId="19635" xr:uid="{00000000-0005-0000-0000-0000F3AF0000}"/>
    <cellStyle name="Normal 80 9" xfId="11223" xr:uid="{00000000-0005-0000-0000-0000F4AF0000}"/>
    <cellStyle name="Normal 80 9 2" xfId="41556" xr:uid="{00000000-0005-0000-0000-0000F5AF0000}"/>
    <cellStyle name="Normal 80 9 3" xfId="26323" xr:uid="{00000000-0005-0000-0000-0000F6AF0000}"/>
    <cellStyle name="Normal 81" xfId="1160" xr:uid="{00000000-0005-0000-0000-0000F7AF0000}"/>
    <cellStyle name="Normal 81 10" xfId="6251" xr:uid="{00000000-0005-0000-0000-0000F8AF0000}"/>
    <cellStyle name="Normal 81 10 2" xfId="36588" xr:uid="{00000000-0005-0000-0000-0000F9AF0000}"/>
    <cellStyle name="Normal 81 10 3" xfId="21355" xr:uid="{00000000-0005-0000-0000-0000FAAF0000}"/>
    <cellStyle name="Normal 81 11" xfId="31580" xr:uid="{00000000-0005-0000-0000-0000FBAF0000}"/>
    <cellStyle name="Normal 81 12" xfId="16340" xr:uid="{00000000-0005-0000-0000-0000FCAF0000}"/>
    <cellStyle name="Normal 81 2" xfId="1215" xr:uid="{00000000-0005-0000-0000-0000FDAF0000}"/>
    <cellStyle name="Normal 81 2 10" xfId="31630" xr:uid="{00000000-0005-0000-0000-0000FEAF0000}"/>
    <cellStyle name="Normal 81 2 11" xfId="16394" xr:uid="{00000000-0005-0000-0000-0000FFAF0000}"/>
    <cellStyle name="Normal 81 2 2" xfId="1323" xr:uid="{00000000-0005-0000-0000-000000B00000}"/>
    <cellStyle name="Normal 81 2 2 10" xfId="16498" xr:uid="{00000000-0005-0000-0000-000001B00000}"/>
    <cellStyle name="Normal 81 2 2 2" xfId="1540" xr:uid="{00000000-0005-0000-0000-000002B00000}"/>
    <cellStyle name="Normal 81 2 2 2 2" xfId="1961" xr:uid="{00000000-0005-0000-0000-000003B00000}"/>
    <cellStyle name="Normal 81 2 2 2 2 2" xfId="2800" xr:uid="{00000000-0005-0000-0000-000004B00000}"/>
    <cellStyle name="Normal 81 2 2 2 2 2 2" xfId="4490" xr:uid="{00000000-0005-0000-0000-000005B00000}"/>
    <cellStyle name="Normal 81 2 2 2 2 2 2 2" xfId="14563" xr:uid="{00000000-0005-0000-0000-000006B00000}"/>
    <cellStyle name="Normal 81 2 2 2 2 2 2 2 2" xfId="44894" xr:uid="{00000000-0005-0000-0000-000007B00000}"/>
    <cellStyle name="Normal 81 2 2 2 2 2 2 2 3" xfId="29661" xr:uid="{00000000-0005-0000-0000-000008B00000}"/>
    <cellStyle name="Normal 81 2 2 2 2 2 2 3" xfId="9543" xr:uid="{00000000-0005-0000-0000-000009B00000}"/>
    <cellStyle name="Normal 81 2 2 2 2 2 2 3 2" xfId="39877" xr:uid="{00000000-0005-0000-0000-00000AB00000}"/>
    <cellStyle name="Normal 81 2 2 2 2 2 2 3 3" xfId="24644" xr:uid="{00000000-0005-0000-0000-00000BB00000}"/>
    <cellStyle name="Normal 81 2 2 2 2 2 2 4" xfId="34864" xr:uid="{00000000-0005-0000-0000-00000CB00000}"/>
    <cellStyle name="Normal 81 2 2 2 2 2 2 5" xfId="19631" xr:uid="{00000000-0005-0000-0000-00000DB00000}"/>
    <cellStyle name="Normal 81 2 2 2 2 2 3" xfId="6182" xr:uid="{00000000-0005-0000-0000-00000EB00000}"/>
    <cellStyle name="Normal 81 2 2 2 2 2 3 2" xfId="16234" xr:uid="{00000000-0005-0000-0000-00000FB00000}"/>
    <cellStyle name="Normal 81 2 2 2 2 2 3 2 2" xfId="46565" xr:uid="{00000000-0005-0000-0000-000010B00000}"/>
    <cellStyle name="Normal 81 2 2 2 2 2 3 2 3" xfId="31332" xr:uid="{00000000-0005-0000-0000-000011B00000}"/>
    <cellStyle name="Normal 81 2 2 2 2 2 3 3" xfId="11214" xr:uid="{00000000-0005-0000-0000-000012B00000}"/>
    <cellStyle name="Normal 81 2 2 2 2 2 3 3 2" xfId="41548" xr:uid="{00000000-0005-0000-0000-000013B00000}"/>
    <cellStyle name="Normal 81 2 2 2 2 2 3 3 3" xfId="26315" xr:uid="{00000000-0005-0000-0000-000014B00000}"/>
    <cellStyle name="Normal 81 2 2 2 2 2 3 4" xfId="36535" xr:uid="{00000000-0005-0000-0000-000015B00000}"/>
    <cellStyle name="Normal 81 2 2 2 2 2 3 5" xfId="21302" xr:uid="{00000000-0005-0000-0000-000016B00000}"/>
    <cellStyle name="Normal 81 2 2 2 2 2 4" xfId="12892" xr:uid="{00000000-0005-0000-0000-000017B00000}"/>
    <cellStyle name="Normal 81 2 2 2 2 2 4 2" xfId="43223" xr:uid="{00000000-0005-0000-0000-000018B00000}"/>
    <cellStyle name="Normal 81 2 2 2 2 2 4 3" xfId="27990" xr:uid="{00000000-0005-0000-0000-000019B00000}"/>
    <cellStyle name="Normal 81 2 2 2 2 2 5" xfId="7871" xr:uid="{00000000-0005-0000-0000-00001AB00000}"/>
    <cellStyle name="Normal 81 2 2 2 2 2 5 2" xfId="38206" xr:uid="{00000000-0005-0000-0000-00001BB00000}"/>
    <cellStyle name="Normal 81 2 2 2 2 2 5 3" xfId="22973" xr:uid="{00000000-0005-0000-0000-00001CB00000}"/>
    <cellStyle name="Normal 81 2 2 2 2 2 6" xfId="33194" xr:uid="{00000000-0005-0000-0000-00001DB00000}"/>
    <cellStyle name="Normal 81 2 2 2 2 2 7" xfId="17960" xr:uid="{00000000-0005-0000-0000-00001EB00000}"/>
    <cellStyle name="Normal 81 2 2 2 2 3" xfId="3653" xr:uid="{00000000-0005-0000-0000-00001FB00000}"/>
    <cellStyle name="Normal 81 2 2 2 2 3 2" xfId="13727" xr:uid="{00000000-0005-0000-0000-000020B00000}"/>
    <cellStyle name="Normal 81 2 2 2 2 3 2 2" xfId="44058" xr:uid="{00000000-0005-0000-0000-000021B00000}"/>
    <cellStyle name="Normal 81 2 2 2 2 3 2 3" xfId="28825" xr:uid="{00000000-0005-0000-0000-000022B00000}"/>
    <cellStyle name="Normal 81 2 2 2 2 3 3" xfId="8707" xr:uid="{00000000-0005-0000-0000-000023B00000}"/>
    <cellStyle name="Normal 81 2 2 2 2 3 3 2" xfId="39041" xr:uid="{00000000-0005-0000-0000-000024B00000}"/>
    <cellStyle name="Normal 81 2 2 2 2 3 3 3" xfId="23808" xr:uid="{00000000-0005-0000-0000-000025B00000}"/>
    <cellStyle name="Normal 81 2 2 2 2 3 4" xfId="34028" xr:uid="{00000000-0005-0000-0000-000026B00000}"/>
    <cellStyle name="Normal 81 2 2 2 2 3 5" xfId="18795" xr:uid="{00000000-0005-0000-0000-000027B00000}"/>
    <cellStyle name="Normal 81 2 2 2 2 4" xfId="5346" xr:uid="{00000000-0005-0000-0000-000028B00000}"/>
    <cellStyle name="Normal 81 2 2 2 2 4 2" xfId="15398" xr:uid="{00000000-0005-0000-0000-000029B00000}"/>
    <cellStyle name="Normal 81 2 2 2 2 4 2 2" xfId="45729" xr:uid="{00000000-0005-0000-0000-00002AB00000}"/>
    <cellStyle name="Normal 81 2 2 2 2 4 2 3" xfId="30496" xr:uid="{00000000-0005-0000-0000-00002BB00000}"/>
    <cellStyle name="Normal 81 2 2 2 2 4 3" xfId="10378" xr:uid="{00000000-0005-0000-0000-00002CB00000}"/>
    <cellStyle name="Normal 81 2 2 2 2 4 3 2" xfId="40712" xr:uid="{00000000-0005-0000-0000-00002DB00000}"/>
    <cellStyle name="Normal 81 2 2 2 2 4 3 3" xfId="25479" xr:uid="{00000000-0005-0000-0000-00002EB00000}"/>
    <cellStyle name="Normal 81 2 2 2 2 4 4" xfId="35699" xr:uid="{00000000-0005-0000-0000-00002FB00000}"/>
    <cellStyle name="Normal 81 2 2 2 2 4 5" xfId="20466" xr:uid="{00000000-0005-0000-0000-000030B00000}"/>
    <cellStyle name="Normal 81 2 2 2 2 5" xfId="12056" xr:uid="{00000000-0005-0000-0000-000031B00000}"/>
    <cellStyle name="Normal 81 2 2 2 2 5 2" xfId="42387" xr:uid="{00000000-0005-0000-0000-000032B00000}"/>
    <cellStyle name="Normal 81 2 2 2 2 5 3" xfId="27154" xr:uid="{00000000-0005-0000-0000-000033B00000}"/>
    <cellStyle name="Normal 81 2 2 2 2 6" xfId="7035" xr:uid="{00000000-0005-0000-0000-000034B00000}"/>
    <cellStyle name="Normal 81 2 2 2 2 6 2" xfId="37370" xr:uid="{00000000-0005-0000-0000-000035B00000}"/>
    <cellStyle name="Normal 81 2 2 2 2 6 3" xfId="22137" xr:uid="{00000000-0005-0000-0000-000036B00000}"/>
    <cellStyle name="Normal 81 2 2 2 2 7" xfId="32358" xr:uid="{00000000-0005-0000-0000-000037B00000}"/>
    <cellStyle name="Normal 81 2 2 2 2 8" xfId="17124" xr:uid="{00000000-0005-0000-0000-000038B00000}"/>
    <cellStyle name="Normal 81 2 2 2 3" xfId="2382" xr:uid="{00000000-0005-0000-0000-000039B00000}"/>
    <cellStyle name="Normal 81 2 2 2 3 2" xfId="4072" xr:uid="{00000000-0005-0000-0000-00003AB00000}"/>
    <cellStyle name="Normal 81 2 2 2 3 2 2" xfId="14145" xr:uid="{00000000-0005-0000-0000-00003BB00000}"/>
    <cellStyle name="Normal 81 2 2 2 3 2 2 2" xfId="44476" xr:uid="{00000000-0005-0000-0000-00003CB00000}"/>
    <cellStyle name="Normal 81 2 2 2 3 2 2 3" xfId="29243" xr:uid="{00000000-0005-0000-0000-00003DB00000}"/>
    <cellStyle name="Normal 81 2 2 2 3 2 3" xfId="9125" xr:uid="{00000000-0005-0000-0000-00003EB00000}"/>
    <cellStyle name="Normal 81 2 2 2 3 2 3 2" xfId="39459" xr:uid="{00000000-0005-0000-0000-00003FB00000}"/>
    <cellStyle name="Normal 81 2 2 2 3 2 3 3" xfId="24226" xr:uid="{00000000-0005-0000-0000-000040B00000}"/>
    <cellStyle name="Normal 81 2 2 2 3 2 4" xfId="34446" xr:uid="{00000000-0005-0000-0000-000041B00000}"/>
    <cellStyle name="Normal 81 2 2 2 3 2 5" xfId="19213" xr:uid="{00000000-0005-0000-0000-000042B00000}"/>
    <cellStyle name="Normal 81 2 2 2 3 3" xfId="5764" xr:uid="{00000000-0005-0000-0000-000043B00000}"/>
    <cellStyle name="Normal 81 2 2 2 3 3 2" xfId="15816" xr:uid="{00000000-0005-0000-0000-000044B00000}"/>
    <cellStyle name="Normal 81 2 2 2 3 3 2 2" xfId="46147" xr:uid="{00000000-0005-0000-0000-000045B00000}"/>
    <cellStyle name="Normal 81 2 2 2 3 3 2 3" xfId="30914" xr:uid="{00000000-0005-0000-0000-000046B00000}"/>
    <cellStyle name="Normal 81 2 2 2 3 3 3" xfId="10796" xr:uid="{00000000-0005-0000-0000-000047B00000}"/>
    <cellStyle name="Normal 81 2 2 2 3 3 3 2" xfId="41130" xr:uid="{00000000-0005-0000-0000-000048B00000}"/>
    <cellStyle name="Normal 81 2 2 2 3 3 3 3" xfId="25897" xr:uid="{00000000-0005-0000-0000-000049B00000}"/>
    <cellStyle name="Normal 81 2 2 2 3 3 4" xfId="36117" xr:uid="{00000000-0005-0000-0000-00004AB00000}"/>
    <cellStyle name="Normal 81 2 2 2 3 3 5" xfId="20884" xr:uid="{00000000-0005-0000-0000-00004BB00000}"/>
    <cellStyle name="Normal 81 2 2 2 3 4" xfId="12474" xr:uid="{00000000-0005-0000-0000-00004CB00000}"/>
    <cellStyle name="Normal 81 2 2 2 3 4 2" xfId="42805" xr:uid="{00000000-0005-0000-0000-00004DB00000}"/>
    <cellStyle name="Normal 81 2 2 2 3 4 3" xfId="27572" xr:uid="{00000000-0005-0000-0000-00004EB00000}"/>
    <cellStyle name="Normal 81 2 2 2 3 5" xfId="7453" xr:uid="{00000000-0005-0000-0000-00004FB00000}"/>
    <cellStyle name="Normal 81 2 2 2 3 5 2" xfId="37788" xr:uid="{00000000-0005-0000-0000-000050B00000}"/>
    <cellStyle name="Normal 81 2 2 2 3 5 3" xfId="22555" xr:uid="{00000000-0005-0000-0000-000051B00000}"/>
    <cellStyle name="Normal 81 2 2 2 3 6" xfId="32776" xr:uid="{00000000-0005-0000-0000-000052B00000}"/>
    <cellStyle name="Normal 81 2 2 2 3 7" xfId="17542" xr:uid="{00000000-0005-0000-0000-000053B00000}"/>
    <cellStyle name="Normal 81 2 2 2 4" xfId="3235" xr:uid="{00000000-0005-0000-0000-000054B00000}"/>
    <cellStyle name="Normal 81 2 2 2 4 2" xfId="13309" xr:uid="{00000000-0005-0000-0000-000055B00000}"/>
    <cellStyle name="Normal 81 2 2 2 4 2 2" xfId="43640" xr:uid="{00000000-0005-0000-0000-000056B00000}"/>
    <cellStyle name="Normal 81 2 2 2 4 2 3" xfId="28407" xr:uid="{00000000-0005-0000-0000-000057B00000}"/>
    <cellStyle name="Normal 81 2 2 2 4 3" xfId="8289" xr:uid="{00000000-0005-0000-0000-000058B00000}"/>
    <cellStyle name="Normal 81 2 2 2 4 3 2" xfId="38623" xr:uid="{00000000-0005-0000-0000-000059B00000}"/>
    <cellStyle name="Normal 81 2 2 2 4 3 3" xfId="23390" xr:uid="{00000000-0005-0000-0000-00005AB00000}"/>
    <cellStyle name="Normal 81 2 2 2 4 4" xfId="33610" xr:uid="{00000000-0005-0000-0000-00005BB00000}"/>
    <cellStyle name="Normal 81 2 2 2 4 5" xfId="18377" xr:uid="{00000000-0005-0000-0000-00005CB00000}"/>
    <cellStyle name="Normal 81 2 2 2 5" xfId="4928" xr:uid="{00000000-0005-0000-0000-00005DB00000}"/>
    <cellStyle name="Normal 81 2 2 2 5 2" xfId="14980" xr:uid="{00000000-0005-0000-0000-00005EB00000}"/>
    <cellStyle name="Normal 81 2 2 2 5 2 2" xfId="45311" xr:uid="{00000000-0005-0000-0000-00005FB00000}"/>
    <cellStyle name="Normal 81 2 2 2 5 2 3" xfId="30078" xr:uid="{00000000-0005-0000-0000-000060B00000}"/>
    <cellStyle name="Normal 81 2 2 2 5 3" xfId="9960" xr:uid="{00000000-0005-0000-0000-000061B00000}"/>
    <cellStyle name="Normal 81 2 2 2 5 3 2" xfId="40294" xr:uid="{00000000-0005-0000-0000-000062B00000}"/>
    <cellStyle name="Normal 81 2 2 2 5 3 3" xfId="25061" xr:uid="{00000000-0005-0000-0000-000063B00000}"/>
    <cellStyle name="Normal 81 2 2 2 5 4" xfId="35281" xr:uid="{00000000-0005-0000-0000-000064B00000}"/>
    <cellStyle name="Normal 81 2 2 2 5 5" xfId="20048" xr:uid="{00000000-0005-0000-0000-000065B00000}"/>
    <cellStyle name="Normal 81 2 2 2 6" xfId="11638" xr:uid="{00000000-0005-0000-0000-000066B00000}"/>
    <cellStyle name="Normal 81 2 2 2 6 2" xfId="41969" xr:uid="{00000000-0005-0000-0000-000067B00000}"/>
    <cellStyle name="Normal 81 2 2 2 6 3" xfId="26736" xr:uid="{00000000-0005-0000-0000-000068B00000}"/>
    <cellStyle name="Normal 81 2 2 2 7" xfId="6617" xr:uid="{00000000-0005-0000-0000-000069B00000}"/>
    <cellStyle name="Normal 81 2 2 2 7 2" xfId="36952" xr:uid="{00000000-0005-0000-0000-00006AB00000}"/>
    <cellStyle name="Normal 81 2 2 2 7 3" xfId="21719" xr:uid="{00000000-0005-0000-0000-00006BB00000}"/>
    <cellStyle name="Normal 81 2 2 2 8" xfId="31940" xr:uid="{00000000-0005-0000-0000-00006CB00000}"/>
    <cellStyle name="Normal 81 2 2 2 9" xfId="16706" xr:uid="{00000000-0005-0000-0000-00006DB00000}"/>
    <cellStyle name="Normal 81 2 2 3" xfId="1753" xr:uid="{00000000-0005-0000-0000-00006EB00000}"/>
    <cellStyle name="Normal 81 2 2 3 2" xfId="2592" xr:uid="{00000000-0005-0000-0000-00006FB00000}"/>
    <cellStyle name="Normal 81 2 2 3 2 2" xfId="4282" xr:uid="{00000000-0005-0000-0000-000070B00000}"/>
    <cellStyle name="Normal 81 2 2 3 2 2 2" xfId="14355" xr:uid="{00000000-0005-0000-0000-000071B00000}"/>
    <cellStyle name="Normal 81 2 2 3 2 2 2 2" xfId="44686" xr:uid="{00000000-0005-0000-0000-000072B00000}"/>
    <cellStyle name="Normal 81 2 2 3 2 2 2 3" xfId="29453" xr:uid="{00000000-0005-0000-0000-000073B00000}"/>
    <cellStyle name="Normal 81 2 2 3 2 2 3" xfId="9335" xr:uid="{00000000-0005-0000-0000-000074B00000}"/>
    <cellStyle name="Normal 81 2 2 3 2 2 3 2" xfId="39669" xr:uid="{00000000-0005-0000-0000-000075B00000}"/>
    <cellStyle name="Normal 81 2 2 3 2 2 3 3" xfId="24436" xr:uid="{00000000-0005-0000-0000-000076B00000}"/>
    <cellStyle name="Normal 81 2 2 3 2 2 4" xfId="34656" xr:uid="{00000000-0005-0000-0000-000077B00000}"/>
    <cellStyle name="Normal 81 2 2 3 2 2 5" xfId="19423" xr:uid="{00000000-0005-0000-0000-000078B00000}"/>
    <cellStyle name="Normal 81 2 2 3 2 3" xfId="5974" xr:uid="{00000000-0005-0000-0000-000079B00000}"/>
    <cellStyle name="Normal 81 2 2 3 2 3 2" xfId="16026" xr:uid="{00000000-0005-0000-0000-00007AB00000}"/>
    <cellStyle name="Normal 81 2 2 3 2 3 2 2" xfId="46357" xr:uid="{00000000-0005-0000-0000-00007BB00000}"/>
    <cellStyle name="Normal 81 2 2 3 2 3 2 3" xfId="31124" xr:uid="{00000000-0005-0000-0000-00007CB00000}"/>
    <cellStyle name="Normal 81 2 2 3 2 3 3" xfId="11006" xr:uid="{00000000-0005-0000-0000-00007DB00000}"/>
    <cellStyle name="Normal 81 2 2 3 2 3 3 2" xfId="41340" xr:uid="{00000000-0005-0000-0000-00007EB00000}"/>
    <cellStyle name="Normal 81 2 2 3 2 3 3 3" xfId="26107" xr:uid="{00000000-0005-0000-0000-00007FB00000}"/>
    <cellStyle name="Normal 81 2 2 3 2 3 4" xfId="36327" xr:uid="{00000000-0005-0000-0000-000080B00000}"/>
    <cellStyle name="Normal 81 2 2 3 2 3 5" xfId="21094" xr:uid="{00000000-0005-0000-0000-000081B00000}"/>
    <cellStyle name="Normal 81 2 2 3 2 4" xfId="12684" xr:uid="{00000000-0005-0000-0000-000082B00000}"/>
    <cellStyle name="Normal 81 2 2 3 2 4 2" xfId="43015" xr:uid="{00000000-0005-0000-0000-000083B00000}"/>
    <cellStyle name="Normal 81 2 2 3 2 4 3" xfId="27782" xr:uid="{00000000-0005-0000-0000-000084B00000}"/>
    <cellStyle name="Normal 81 2 2 3 2 5" xfId="7663" xr:uid="{00000000-0005-0000-0000-000085B00000}"/>
    <cellStyle name="Normal 81 2 2 3 2 5 2" xfId="37998" xr:uid="{00000000-0005-0000-0000-000086B00000}"/>
    <cellStyle name="Normal 81 2 2 3 2 5 3" xfId="22765" xr:uid="{00000000-0005-0000-0000-000087B00000}"/>
    <cellStyle name="Normal 81 2 2 3 2 6" xfId="32986" xr:uid="{00000000-0005-0000-0000-000088B00000}"/>
    <cellStyle name="Normal 81 2 2 3 2 7" xfId="17752" xr:uid="{00000000-0005-0000-0000-000089B00000}"/>
    <cellStyle name="Normal 81 2 2 3 3" xfId="3445" xr:uid="{00000000-0005-0000-0000-00008AB00000}"/>
    <cellStyle name="Normal 81 2 2 3 3 2" xfId="13519" xr:uid="{00000000-0005-0000-0000-00008BB00000}"/>
    <cellStyle name="Normal 81 2 2 3 3 2 2" xfId="43850" xr:uid="{00000000-0005-0000-0000-00008CB00000}"/>
    <cellStyle name="Normal 81 2 2 3 3 2 3" xfId="28617" xr:uid="{00000000-0005-0000-0000-00008DB00000}"/>
    <cellStyle name="Normal 81 2 2 3 3 3" xfId="8499" xr:uid="{00000000-0005-0000-0000-00008EB00000}"/>
    <cellStyle name="Normal 81 2 2 3 3 3 2" xfId="38833" xr:uid="{00000000-0005-0000-0000-00008FB00000}"/>
    <cellStyle name="Normal 81 2 2 3 3 3 3" xfId="23600" xr:uid="{00000000-0005-0000-0000-000090B00000}"/>
    <cellStyle name="Normal 81 2 2 3 3 4" xfId="33820" xr:uid="{00000000-0005-0000-0000-000091B00000}"/>
    <cellStyle name="Normal 81 2 2 3 3 5" xfId="18587" xr:uid="{00000000-0005-0000-0000-000092B00000}"/>
    <cellStyle name="Normal 81 2 2 3 4" xfId="5138" xr:uid="{00000000-0005-0000-0000-000093B00000}"/>
    <cellStyle name="Normal 81 2 2 3 4 2" xfId="15190" xr:uid="{00000000-0005-0000-0000-000094B00000}"/>
    <cellStyle name="Normal 81 2 2 3 4 2 2" xfId="45521" xr:uid="{00000000-0005-0000-0000-000095B00000}"/>
    <cellStyle name="Normal 81 2 2 3 4 2 3" xfId="30288" xr:uid="{00000000-0005-0000-0000-000096B00000}"/>
    <cellStyle name="Normal 81 2 2 3 4 3" xfId="10170" xr:uid="{00000000-0005-0000-0000-000097B00000}"/>
    <cellStyle name="Normal 81 2 2 3 4 3 2" xfId="40504" xr:uid="{00000000-0005-0000-0000-000098B00000}"/>
    <cellStyle name="Normal 81 2 2 3 4 3 3" xfId="25271" xr:uid="{00000000-0005-0000-0000-000099B00000}"/>
    <cellStyle name="Normal 81 2 2 3 4 4" xfId="35491" xr:uid="{00000000-0005-0000-0000-00009AB00000}"/>
    <cellStyle name="Normal 81 2 2 3 4 5" xfId="20258" xr:uid="{00000000-0005-0000-0000-00009BB00000}"/>
    <cellStyle name="Normal 81 2 2 3 5" xfId="11848" xr:uid="{00000000-0005-0000-0000-00009CB00000}"/>
    <cellStyle name="Normal 81 2 2 3 5 2" xfId="42179" xr:uid="{00000000-0005-0000-0000-00009DB00000}"/>
    <cellStyle name="Normal 81 2 2 3 5 3" xfId="26946" xr:uid="{00000000-0005-0000-0000-00009EB00000}"/>
    <cellStyle name="Normal 81 2 2 3 6" xfId="6827" xr:uid="{00000000-0005-0000-0000-00009FB00000}"/>
    <cellStyle name="Normal 81 2 2 3 6 2" xfId="37162" xr:uid="{00000000-0005-0000-0000-0000A0B00000}"/>
    <cellStyle name="Normal 81 2 2 3 6 3" xfId="21929" xr:uid="{00000000-0005-0000-0000-0000A1B00000}"/>
    <cellStyle name="Normal 81 2 2 3 7" xfId="32150" xr:uid="{00000000-0005-0000-0000-0000A2B00000}"/>
    <cellStyle name="Normal 81 2 2 3 8" xfId="16916" xr:uid="{00000000-0005-0000-0000-0000A3B00000}"/>
    <cellStyle name="Normal 81 2 2 4" xfId="2174" xr:uid="{00000000-0005-0000-0000-0000A4B00000}"/>
    <cellStyle name="Normal 81 2 2 4 2" xfId="3864" xr:uid="{00000000-0005-0000-0000-0000A5B00000}"/>
    <cellStyle name="Normal 81 2 2 4 2 2" xfId="13937" xr:uid="{00000000-0005-0000-0000-0000A6B00000}"/>
    <cellStyle name="Normal 81 2 2 4 2 2 2" xfId="44268" xr:uid="{00000000-0005-0000-0000-0000A7B00000}"/>
    <cellStyle name="Normal 81 2 2 4 2 2 3" xfId="29035" xr:uid="{00000000-0005-0000-0000-0000A8B00000}"/>
    <cellStyle name="Normal 81 2 2 4 2 3" xfId="8917" xr:uid="{00000000-0005-0000-0000-0000A9B00000}"/>
    <cellStyle name="Normal 81 2 2 4 2 3 2" xfId="39251" xr:uid="{00000000-0005-0000-0000-0000AAB00000}"/>
    <cellStyle name="Normal 81 2 2 4 2 3 3" xfId="24018" xr:uid="{00000000-0005-0000-0000-0000ABB00000}"/>
    <cellStyle name="Normal 81 2 2 4 2 4" xfId="34238" xr:uid="{00000000-0005-0000-0000-0000ACB00000}"/>
    <cellStyle name="Normal 81 2 2 4 2 5" xfId="19005" xr:uid="{00000000-0005-0000-0000-0000ADB00000}"/>
    <cellStyle name="Normal 81 2 2 4 3" xfId="5556" xr:uid="{00000000-0005-0000-0000-0000AEB00000}"/>
    <cellStyle name="Normal 81 2 2 4 3 2" xfId="15608" xr:uid="{00000000-0005-0000-0000-0000AFB00000}"/>
    <cellStyle name="Normal 81 2 2 4 3 2 2" xfId="45939" xr:uid="{00000000-0005-0000-0000-0000B0B00000}"/>
    <cellStyle name="Normal 81 2 2 4 3 2 3" xfId="30706" xr:uid="{00000000-0005-0000-0000-0000B1B00000}"/>
    <cellStyle name="Normal 81 2 2 4 3 3" xfId="10588" xr:uid="{00000000-0005-0000-0000-0000B2B00000}"/>
    <cellStyle name="Normal 81 2 2 4 3 3 2" xfId="40922" xr:uid="{00000000-0005-0000-0000-0000B3B00000}"/>
    <cellStyle name="Normal 81 2 2 4 3 3 3" xfId="25689" xr:uid="{00000000-0005-0000-0000-0000B4B00000}"/>
    <cellStyle name="Normal 81 2 2 4 3 4" xfId="35909" xr:uid="{00000000-0005-0000-0000-0000B5B00000}"/>
    <cellStyle name="Normal 81 2 2 4 3 5" xfId="20676" xr:uid="{00000000-0005-0000-0000-0000B6B00000}"/>
    <cellStyle name="Normal 81 2 2 4 4" xfId="12266" xr:uid="{00000000-0005-0000-0000-0000B7B00000}"/>
    <cellStyle name="Normal 81 2 2 4 4 2" xfId="42597" xr:uid="{00000000-0005-0000-0000-0000B8B00000}"/>
    <cellStyle name="Normal 81 2 2 4 4 3" xfId="27364" xr:uid="{00000000-0005-0000-0000-0000B9B00000}"/>
    <cellStyle name="Normal 81 2 2 4 5" xfId="7245" xr:uid="{00000000-0005-0000-0000-0000BAB00000}"/>
    <cellStyle name="Normal 81 2 2 4 5 2" xfId="37580" xr:uid="{00000000-0005-0000-0000-0000BBB00000}"/>
    <cellStyle name="Normal 81 2 2 4 5 3" xfId="22347" xr:uid="{00000000-0005-0000-0000-0000BCB00000}"/>
    <cellStyle name="Normal 81 2 2 4 6" xfId="32568" xr:uid="{00000000-0005-0000-0000-0000BDB00000}"/>
    <cellStyle name="Normal 81 2 2 4 7" xfId="17334" xr:uid="{00000000-0005-0000-0000-0000BEB00000}"/>
    <cellStyle name="Normal 81 2 2 5" xfId="3027" xr:uid="{00000000-0005-0000-0000-0000BFB00000}"/>
    <cellStyle name="Normal 81 2 2 5 2" xfId="13101" xr:uid="{00000000-0005-0000-0000-0000C0B00000}"/>
    <cellStyle name="Normal 81 2 2 5 2 2" xfId="43432" xr:uid="{00000000-0005-0000-0000-0000C1B00000}"/>
    <cellStyle name="Normal 81 2 2 5 2 3" xfId="28199" xr:uid="{00000000-0005-0000-0000-0000C2B00000}"/>
    <cellStyle name="Normal 81 2 2 5 3" xfId="8081" xr:uid="{00000000-0005-0000-0000-0000C3B00000}"/>
    <cellStyle name="Normal 81 2 2 5 3 2" xfId="38415" xr:uid="{00000000-0005-0000-0000-0000C4B00000}"/>
    <cellStyle name="Normal 81 2 2 5 3 3" xfId="23182" xr:uid="{00000000-0005-0000-0000-0000C5B00000}"/>
    <cellStyle name="Normal 81 2 2 5 4" xfId="33402" xr:uid="{00000000-0005-0000-0000-0000C6B00000}"/>
    <cellStyle name="Normal 81 2 2 5 5" xfId="18169" xr:uid="{00000000-0005-0000-0000-0000C7B00000}"/>
    <cellStyle name="Normal 81 2 2 6" xfId="4720" xr:uid="{00000000-0005-0000-0000-0000C8B00000}"/>
    <cellStyle name="Normal 81 2 2 6 2" xfId="14772" xr:uid="{00000000-0005-0000-0000-0000C9B00000}"/>
    <cellStyle name="Normal 81 2 2 6 2 2" xfId="45103" xr:uid="{00000000-0005-0000-0000-0000CAB00000}"/>
    <cellStyle name="Normal 81 2 2 6 2 3" xfId="29870" xr:uid="{00000000-0005-0000-0000-0000CBB00000}"/>
    <cellStyle name="Normal 81 2 2 6 3" xfId="9752" xr:uid="{00000000-0005-0000-0000-0000CCB00000}"/>
    <cellStyle name="Normal 81 2 2 6 3 2" xfId="40086" xr:uid="{00000000-0005-0000-0000-0000CDB00000}"/>
    <cellStyle name="Normal 81 2 2 6 3 3" xfId="24853" xr:uid="{00000000-0005-0000-0000-0000CEB00000}"/>
    <cellStyle name="Normal 81 2 2 6 4" xfId="35073" xr:uid="{00000000-0005-0000-0000-0000CFB00000}"/>
    <cellStyle name="Normal 81 2 2 6 5" xfId="19840" xr:uid="{00000000-0005-0000-0000-0000D0B00000}"/>
    <cellStyle name="Normal 81 2 2 7" xfId="11430" xr:uid="{00000000-0005-0000-0000-0000D1B00000}"/>
    <cellStyle name="Normal 81 2 2 7 2" xfId="41761" xr:uid="{00000000-0005-0000-0000-0000D2B00000}"/>
    <cellStyle name="Normal 81 2 2 7 3" xfId="26528" xr:uid="{00000000-0005-0000-0000-0000D3B00000}"/>
    <cellStyle name="Normal 81 2 2 8" xfId="6409" xr:uid="{00000000-0005-0000-0000-0000D4B00000}"/>
    <cellStyle name="Normal 81 2 2 8 2" xfId="36744" xr:uid="{00000000-0005-0000-0000-0000D5B00000}"/>
    <cellStyle name="Normal 81 2 2 8 3" xfId="21511" xr:uid="{00000000-0005-0000-0000-0000D6B00000}"/>
    <cellStyle name="Normal 81 2 2 9" xfId="31732" xr:uid="{00000000-0005-0000-0000-0000D7B00000}"/>
    <cellStyle name="Normal 81 2 3" xfId="1436" xr:uid="{00000000-0005-0000-0000-0000D8B00000}"/>
    <cellStyle name="Normal 81 2 3 2" xfId="1857" xr:uid="{00000000-0005-0000-0000-0000D9B00000}"/>
    <cellStyle name="Normal 81 2 3 2 2" xfId="2696" xr:uid="{00000000-0005-0000-0000-0000DAB00000}"/>
    <cellStyle name="Normal 81 2 3 2 2 2" xfId="4386" xr:uid="{00000000-0005-0000-0000-0000DBB00000}"/>
    <cellStyle name="Normal 81 2 3 2 2 2 2" xfId="14459" xr:uid="{00000000-0005-0000-0000-0000DCB00000}"/>
    <cellStyle name="Normal 81 2 3 2 2 2 2 2" xfId="44790" xr:uid="{00000000-0005-0000-0000-0000DDB00000}"/>
    <cellStyle name="Normal 81 2 3 2 2 2 2 3" xfId="29557" xr:uid="{00000000-0005-0000-0000-0000DEB00000}"/>
    <cellStyle name="Normal 81 2 3 2 2 2 3" xfId="9439" xr:uid="{00000000-0005-0000-0000-0000DFB00000}"/>
    <cellStyle name="Normal 81 2 3 2 2 2 3 2" xfId="39773" xr:uid="{00000000-0005-0000-0000-0000E0B00000}"/>
    <cellStyle name="Normal 81 2 3 2 2 2 3 3" xfId="24540" xr:uid="{00000000-0005-0000-0000-0000E1B00000}"/>
    <cellStyle name="Normal 81 2 3 2 2 2 4" xfId="34760" xr:uid="{00000000-0005-0000-0000-0000E2B00000}"/>
    <cellStyle name="Normal 81 2 3 2 2 2 5" xfId="19527" xr:uid="{00000000-0005-0000-0000-0000E3B00000}"/>
    <cellStyle name="Normal 81 2 3 2 2 3" xfId="6078" xr:uid="{00000000-0005-0000-0000-0000E4B00000}"/>
    <cellStyle name="Normal 81 2 3 2 2 3 2" xfId="16130" xr:uid="{00000000-0005-0000-0000-0000E5B00000}"/>
    <cellStyle name="Normal 81 2 3 2 2 3 2 2" xfId="46461" xr:uid="{00000000-0005-0000-0000-0000E6B00000}"/>
    <cellStyle name="Normal 81 2 3 2 2 3 2 3" xfId="31228" xr:uid="{00000000-0005-0000-0000-0000E7B00000}"/>
    <cellStyle name="Normal 81 2 3 2 2 3 3" xfId="11110" xr:uid="{00000000-0005-0000-0000-0000E8B00000}"/>
    <cellStyle name="Normal 81 2 3 2 2 3 3 2" xfId="41444" xr:uid="{00000000-0005-0000-0000-0000E9B00000}"/>
    <cellStyle name="Normal 81 2 3 2 2 3 3 3" xfId="26211" xr:uid="{00000000-0005-0000-0000-0000EAB00000}"/>
    <cellStyle name="Normal 81 2 3 2 2 3 4" xfId="36431" xr:uid="{00000000-0005-0000-0000-0000EBB00000}"/>
    <cellStyle name="Normal 81 2 3 2 2 3 5" xfId="21198" xr:uid="{00000000-0005-0000-0000-0000ECB00000}"/>
    <cellStyle name="Normal 81 2 3 2 2 4" xfId="12788" xr:uid="{00000000-0005-0000-0000-0000EDB00000}"/>
    <cellStyle name="Normal 81 2 3 2 2 4 2" xfId="43119" xr:uid="{00000000-0005-0000-0000-0000EEB00000}"/>
    <cellStyle name="Normal 81 2 3 2 2 4 3" xfId="27886" xr:uid="{00000000-0005-0000-0000-0000EFB00000}"/>
    <cellStyle name="Normal 81 2 3 2 2 5" xfId="7767" xr:uid="{00000000-0005-0000-0000-0000F0B00000}"/>
    <cellStyle name="Normal 81 2 3 2 2 5 2" xfId="38102" xr:uid="{00000000-0005-0000-0000-0000F1B00000}"/>
    <cellStyle name="Normal 81 2 3 2 2 5 3" xfId="22869" xr:uid="{00000000-0005-0000-0000-0000F2B00000}"/>
    <cellStyle name="Normal 81 2 3 2 2 6" xfId="33090" xr:uid="{00000000-0005-0000-0000-0000F3B00000}"/>
    <cellStyle name="Normal 81 2 3 2 2 7" xfId="17856" xr:uid="{00000000-0005-0000-0000-0000F4B00000}"/>
    <cellStyle name="Normal 81 2 3 2 3" xfId="3549" xr:uid="{00000000-0005-0000-0000-0000F5B00000}"/>
    <cellStyle name="Normal 81 2 3 2 3 2" xfId="13623" xr:uid="{00000000-0005-0000-0000-0000F6B00000}"/>
    <cellStyle name="Normal 81 2 3 2 3 2 2" xfId="43954" xr:uid="{00000000-0005-0000-0000-0000F7B00000}"/>
    <cellStyle name="Normal 81 2 3 2 3 2 3" xfId="28721" xr:uid="{00000000-0005-0000-0000-0000F8B00000}"/>
    <cellStyle name="Normal 81 2 3 2 3 3" xfId="8603" xr:uid="{00000000-0005-0000-0000-0000F9B00000}"/>
    <cellStyle name="Normal 81 2 3 2 3 3 2" xfId="38937" xr:uid="{00000000-0005-0000-0000-0000FAB00000}"/>
    <cellStyle name="Normal 81 2 3 2 3 3 3" xfId="23704" xr:uid="{00000000-0005-0000-0000-0000FBB00000}"/>
    <cellStyle name="Normal 81 2 3 2 3 4" xfId="33924" xr:uid="{00000000-0005-0000-0000-0000FCB00000}"/>
    <cellStyle name="Normal 81 2 3 2 3 5" xfId="18691" xr:uid="{00000000-0005-0000-0000-0000FDB00000}"/>
    <cellStyle name="Normal 81 2 3 2 4" xfId="5242" xr:uid="{00000000-0005-0000-0000-0000FEB00000}"/>
    <cellStyle name="Normal 81 2 3 2 4 2" xfId="15294" xr:uid="{00000000-0005-0000-0000-0000FFB00000}"/>
    <cellStyle name="Normal 81 2 3 2 4 2 2" xfId="45625" xr:uid="{00000000-0005-0000-0000-000000B10000}"/>
    <cellStyle name="Normal 81 2 3 2 4 2 3" xfId="30392" xr:uid="{00000000-0005-0000-0000-000001B10000}"/>
    <cellStyle name="Normal 81 2 3 2 4 3" xfId="10274" xr:uid="{00000000-0005-0000-0000-000002B10000}"/>
    <cellStyle name="Normal 81 2 3 2 4 3 2" xfId="40608" xr:uid="{00000000-0005-0000-0000-000003B10000}"/>
    <cellStyle name="Normal 81 2 3 2 4 3 3" xfId="25375" xr:uid="{00000000-0005-0000-0000-000004B10000}"/>
    <cellStyle name="Normal 81 2 3 2 4 4" xfId="35595" xr:uid="{00000000-0005-0000-0000-000005B10000}"/>
    <cellStyle name="Normal 81 2 3 2 4 5" xfId="20362" xr:uid="{00000000-0005-0000-0000-000006B10000}"/>
    <cellStyle name="Normal 81 2 3 2 5" xfId="11952" xr:uid="{00000000-0005-0000-0000-000007B10000}"/>
    <cellStyle name="Normal 81 2 3 2 5 2" xfId="42283" xr:uid="{00000000-0005-0000-0000-000008B10000}"/>
    <cellStyle name="Normal 81 2 3 2 5 3" xfId="27050" xr:uid="{00000000-0005-0000-0000-000009B10000}"/>
    <cellStyle name="Normal 81 2 3 2 6" xfId="6931" xr:uid="{00000000-0005-0000-0000-00000AB10000}"/>
    <cellStyle name="Normal 81 2 3 2 6 2" xfId="37266" xr:uid="{00000000-0005-0000-0000-00000BB10000}"/>
    <cellStyle name="Normal 81 2 3 2 6 3" xfId="22033" xr:uid="{00000000-0005-0000-0000-00000CB10000}"/>
    <cellStyle name="Normal 81 2 3 2 7" xfId="32254" xr:uid="{00000000-0005-0000-0000-00000DB10000}"/>
    <cellStyle name="Normal 81 2 3 2 8" xfId="17020" xr:uid="{00000000-0005-0000-0000-00000EB10000}"/>
    <cellStyle name="Normal 81 2 3 3" xfId="2278" xr:uid="{00000000-0005-0000-0000-00000FB10000}"/>
    <cellStyle name="Normal 81 2 3 3 2" xfId="3968" xr:uid="{00000000-0005-0000-0000-000010B10000}"/>
    <cellStyle name="Normal 81 2 3 3 2 2" xfId="14041" xr:uid="{00000000-0005-0000-0000-000011B10000}"/>
    <cellStyle name="Normal 81 2 3 3 2 2 2" xfId="44372" xr:uid="{00000000-0005-0000-0000-000012B10000}"/>
    <cellStyle name="Normal 81 2 3 3 2 2 3" xfId="29139" xr:uid="{00000000-0005-0000-0000-000013B10000}"/>
    <cellStyle name="Normal 81 2 3 3 2 3" xfId="9021" xr:uid="{00000000-0005-0000-0000-000014B10000}"/>
    <cellStyle name="Normal 81 2 3 3 2 3 2" xfId="39355" xr:uid="{00000000-0005-0000-0000-000015B10000}"/>
    <cellStyle name="Normal 81 2 3 3 2 3 3" xfId="24122" xr:uid="{00000000-0005-0000-0000-000016B10000}"/>
    <cellStyle name="Normal 81 2 3 3 2 4" xfId="34342" xr:uid="{00000000-0005-0000-0000-000017B10000}"/>
    <cellStyle name="Normal 81 2 3 3 2 5" xfId="19109" xr:uid="{00000000-0005-0000-0000-000018B10000}"/>
    <cellStyle name="Normal 81 2 3 3 3" xfId="5660" xr:uid="{00000000-0005-0000-0000-000019B10000}"/>
    <cellStyle name="Normal 81 2 3 3 3 2" xfId="15712" xr:uid="{00000000-0005-0000-0000-00001AB10000}"/>
    <cellStyle name="Normal 81 2 3 3 3 2 2" xfId="46043" xr:uid="{00000000-0005-0000-0000-00001BB10000}"/>
    <cellStyle name="Normal 81 2 3 3 3 2 3" xfId="30810" xr:uid="{00000000-0005-0000-0000-00001CB10000}"/>
    <cellStyle name="Normal 81 2 3 3 3 3" xfId="10692" xr:uid="{00000000-0005-0000-0000-00001DB10000}"/>
    <cellStyle name="Normal 81 2 3 3 3 3 2" xfId="41026" xr:uid="{00000000-0005-0000-0000-00001EB10000}"/>
    <cellStyle name="Normal 81 2 3 3 3 3 3" xfId="25793" xr:uid="{00000000-0005-0000-0000-00001FB10000}"/>
    <cellStyle name="Normal 81 2 3 3 3 4" xfId="36013" xr:uid="{00000000-0005-0000-0000-000020B10000}"/>
    <cellStyle name="Normal 81 2 3 3 3 5" xfId="20780" xr:uid="{00000000-0005-0000-0000-000021B10000}"/>
    <cellStyle name="Normal 81 2 3 3 4" xfId="12370" xr:uid="{00000000-0005-0000-0000-000022B10000}"/>
    <cellStyle name="Normal 81 2 3 3 4 2" xfId="42701" xr:uid="{00000000-0005-0000-0000-000023B10000}"/>
    <cellStyle name="Normal 81 2 3 3 4 3" xfId="27468" xr:uid="{00000000-0005-0000-0000-000024B10000}"/>
    <cellStyle name="Normal 81 2 3 3 5" xfId="7349" xr:uid="{00000000-0005-0000-0000-000025B10000}"/>
    <cellStyle name="Normal 81 2 3 3 5 2" xfId="37684" xr:uid="{00000000-0005-0000-0000-000026B10000}"/>
    <cellStyle name="Normal 81 2 3 3 5 3" xfId="22451" xr:uid="{00000000-0005-0000-0000-000027B10000}"/>
    <cellStyle name="Normal 81 2 3 3 6" xfId="32672" xr:uid="{00000000-0005-0000-0000-000028B10000}"/>
    <cellStyle name="Normal 81 2 3 3 7" xfId="17438" xr:uid="{00000000-0005-0000-0000-000029B10000}"/>
    <cellStyle name="Normal 81 2 3 4" xfId="3131" xr:uid="{00000000-0005-0000-0000-00002AB10000}"/>
    <cellStyle name="Normal 81 2 3 4 2" xfId="13205" xr:uid="{00000000-0005-0000-0000-00002BB10000}"/>
    <cellStyle name="Normal 81 2 3 4 2 2" xfId="43536" xr:uid="{00000000-0005-0000-0000-00002CB10000}"/>
    <cellStyle name="Normal 81 2 3 4 2 3" xfId="28303" xr:uid="{00000000-0005-0000-0000-00002DB10000}"/>
    <cellStyle name="Normal 81 2 3 4 3" xfId="8185" xr:uid="{00000000-0005-0000-0000-00002EB10000}"/>
    <cellStyle name="Normal 81 2 3 4 3 2" xfId="38519" xr:uid="{00000000-0005-0000-0000-00002FB10000}"/>
    <cellStyle name="Normal 81 2 3 4 3 3" xfId="23286" xr:uid="{00000000-0005-0000-0000-000030B10000}"/>
    <cellStyle name="Normal 81 2 3 4 4" xfId="33506" xr:uid="{00000000-0005-0000-0000-000031B10000}"/>
    <cellStyle name="Normal 81 2 3 4 5" xfId="18273" xr:uid="{00000000-0005-0000-0000-000032B10000}"/>
    <cellStyle name="Normal 81 2 3 5" xfId="4824" xr:uid="{00000000-0005-0000-0000-000033B10000}"/>
    <cellStyle name="Normal 81 2 3 5 2" xfId="14876" xr:uid="{00000000-0005-0000-0000-000034B10000}"/>
    <cellStyle name="Normal 81 2 3 5 2 2" xfId="45207" xr:uid="{00000000-0005-0000-0000-000035B10000}"/>
    <cellStyle name="Normal 81 2 3 5 2 3" xfId="29974" xr:uid="{00000000-0005-0000-0000-000036B10000}"/>
    <cellStyle name="Normal 81 2 3 5 3" xfId="9856" xr:uid="{00000000-0005-0000-0000-000037B10000}"/>
    <cellStyle name="Normal 81 2 3 5 3 2" xfId="40190" xr:uid="{00000000-0005-0000-0000-000038B10000}"/>
    <cellStyle name="Normal 81 2 3 5 3 3" xfId="24957" xr:uid="{00000000-0005-0000-0000-000039B10000}"/>
    <cellStyle name="Normal 81 2 3 5 4" xfId="35177" xr:uid="{00000000-0005-0000-0000-00003AB10000}"/>
    <cellStyle name="Normal 81 2 3 5 5" xfId="19944" xr:uid="{00000000-0005-0000-0000-00003BB10000}"/>
    <cellStyle name="Normal 81 2 3 6" xfId="11534" xr:uid="{00000000-0005-0000-0000-00003CB10000}"/>
    <cellStyle name="Normal 81 2 3 6 2" xfId="41865" xr:uid="{00000000-0005-0000-0000-00003DB10000}"/>
    <cellStyle name="Normal 81 2 3 6 3" xfId="26632" xr:uid="{00000000-0005-0000-0000-00003EB10000}"/>
    <cellStyle name="Normal 81 2 3 7" xfId="6513" xr:uid="{00000000-0005-0000-0000-00003FB10000}"/>
    <cellStyle name="Normal 81 2 3 7 2" xfId="36848" xr:uid="{00000000-0005-0000-0000-000040B10000}"/>
    <cellStyle name="Normal 81 2 3 7 3" xfId="21615" xr:uid="{00000000-0005-0000-0000-000041B10000}"/>
    <cellStyle name="Normal 81 2 3 8" xfId="31836" xr:uid="{00000000-0005-0000-0000-000042B10000}"/>
    <cellStyle name="Normal 81 2 3 9" xfId="16602" xr:uid="{00000000-0005-0000-0000-000043B10000}"/>
    <cellStyle name="Normal 81 2 4" xfId="1649" xr:uid="{00000000-0005-0000-0000-000044B10000}"/>
    <cellStyle name="Normal 81 2 4 2" xfId="2488" xr:uid="{00000000-0005-0000-0000-000045B10000}"/>
    <cellStyle name="Normal 81 2 4 2 2" xfId="4178" xr:uid="{00000000-0005-0000-0000-000046B10000}"/>
    <cellStyle name="Normal 81 2 4 2 2 2" xfId="14251" xr:uid="{00000000-0005-0000-0000-000047B10000}"/>
    <cellStyle name="Normal 81 2 4 2 2 2 2" xfId="44582" xr:uid="{00000000-0005-0000-0000-000048B10000}"/>
    <cellStyle name="Normal 81 2 4 2 2 2 3" xfId="29349" xr:uid="{00000000-0005-0000-0000-000049B10000}"/>
    <cellStyle name="Normal 81 2 4 2 2 3" xfId="9231" xr:uid="{00000000-0005-0000-0000-00004AB10000}"/>
    <cellStyle name="Normal 81 2 4 2 2 3 2" xfId="39565" xr:uid="{00000000-0005-0000-0000-00004BB10000}"/>
    <cellStyle name="Normal 81 2 4 2 2 3 3" xfId="24332" xr:uid="{00000000-0005-0000-0000-00004CB10000}"/>
    <cellStyle name="Normal 81 2 4 2 2 4" xfId="34552" xr:uid="{00000000-0005-0000-0000-00004DB10000}"/>
    <cellStyle name="Normal 81 2 4 2 2 5" xfId="19319" xr:uid="{00000000-0005-0000-0000-00004EB10000}"/>
    <cellStyle name="Normal 81 2 4 2 3" xfId="5870" xr:uid="{00000000-0005-0000-0000-00004FB10000}"/>
    <cellStyle name="Normal 81 2 4 2 3 2" xfId="15922" xr:uid="{00000000-0005-0000-0000-000050B10000}"/>
    <cellStyle name="Normal 81 2 4 2 3 2 2" xfId="46253" xr:uid="{00000000-0005-0000-0000-000051B10000}"/>
    <cellStyle name="Normal 81 2 4 2 3 2 3" xfId="31020" xr:uid="{00000000-0005-0000-0000-000052B10000}"/>
    <cellStyle name="Normal 81 2 4 2 3 3" xfId="10902" xr:uid="{00000000-0005-0000-0000-000053B10000}"/>
    <cellStyle name="Normal 81 2 4 2 3 3 2" xfId="41236" xr:uid="{00000000-0005-0000-0000-000054B10000}"/>
    <cellStyle name="Normal 81 2 4 2 3 3 3" xfId="26003" xr:uid="{00000000-0005-0000-0000-000055B10000}"/>
    <cellStyle name="Normal 81 2 4 2 3 4" xfId="36223" xr:uid="{00000000-0005-0000-0000-000056B10000}"/>
    <cellStyle name="Normal 81 2 4 2 3 5" xfId="20990" xr:uid="{00000000-0005-0000-0000-000057B10000}"/>
    <cellStyle name="Normal 81 2 4 2 4" xfId="12580" xr:uid="{00000000-0005-0000-0000-000058B10000}"/>
    <cellStyle name="Normal 81 2 4 2 4 2" xfId="42911" xr:uid="{00000000-0005-0000-0000-000059B10000}"/>
    <cellStyle name="Normal 81 2 4 2 4 3" xfId="27678" xr:uid="{00000000-0005-0000-0000-00005AB10000}"/>
    <cellStyle name="Normal 81 2 4 2 5" xfId="7559" xr:uid="{00000000-0005-0000-0000-00005BB10000}"/>
    <cellStyle name="Normal 81 2 4 2 5 2" xfId="37894" xr:uid="{00000000-0005-0000-0000-00005CB10000}"/>
    <cellStyle name="Normal 81 2 4 2 5 3" xfId="22661" xr:uid="{00000000-0005-0000-0000-00005DB10000}"/>
    <cellStyle name="Normal 81 2 4 2 6" xfId="32882" xr:uid="{00000000-0005-0000-0000-00005EB10000}"/>
    <cellStyle name="Normal 81 2 4 2 7" xfId="17648" xr:uid="{00000000-0005-0000-0000-00005FB10000}"/>
    <cellStyle name="Normal 81 2 4 3" xfId="3341" xr:uid="{00000000-0005-0000-0000-000060B10000}"/>
    <cellStyle name="Normal 81 2 4 3 2" xfId="13415" xr:uid="{00000000-0005-0000-0000-000061B10000}"/>
    <cellStyle name="Normal 81 2 4 3 2 2" xfId="43746" xr:uid="{00000000-0005-0000-0000-000062B10000}"/>
    <cellStyle name="Normal 81 2 4 3 2 3" xfId="28513" xr:uid="{00000000-0005-0000-0000-000063B10000}"/>
    <cellStyle name="Normal 81 2 4 3 3" xfId="8395" xr:uid="{00000000-0005-0000-0000-000064B10000}"/>
    <cellStyle name="Normal 81 2 4 3 3 2" xfId="38729" xr:uid="{00000000-0005-0000-0000-000065B10000}"/>
    <cellStyle name="Normal 81 2 4 3 3 3" xfId="23496" xr:uid="{00000000-0005-0000-0000-000066B10000}"/>
    <cellStyle name="Normal 81 2 4 3 4" xfId="33716" xr:uid="{00000000-0005-0000-0000-000067B10000}"/>
    <cellStyle name="Normal 81 2 4 3 5" xfId="18483" xr:uid="{00000000-0005-0000-0000-000068B10000}"/>
    <cellStyle name="Normal 81 2 4 4" xfId="5034" xr:uid="{00000000-0005-0000-0000-000069B10000}"/>
    <cellStyle name="Normal 81 2 4 4 2" xfId="15086" xr:uid="{00000000-0005-0000-0000-00006AB10000}"/>
    <cellStyle name="Normal 81 2 4 4 2 2" xfId="45417" xr:uid="{00000000-0005-0000-0000-00006BB10000}"/>
    <cellStyle name="Normal 81 2 4 4 2 3" xfId="30184" xr:uid="{00000000-0005-0000-0000-00006CB10000}"/>
    <cellStyle name="Normal 81 2 4 4 3" xfId="10066" xr:uid="{00000000-0005-0000-0000-00006DB10000}"/>
    <cellStyle name="Normal 81 2 4 4 3 2" xfId="40400" xr:uid="{00000000-0005-0000-0000-00006EB10000}"/>
    <cellStyle name="Normal 81 2 4 4 3 3" xfId="25167" xr:uid="{00000000-0005-0000-0000-00006FB10000}"/>
    <cellStyle name="Normal 81 2 4 4 4" xfId="35387" xr:uid="{00000000-0005-0000-0000-000070B10000}"/>
    <cellStyle name="Normal 81 2 4 4 5" xfId="20154" xr:uid="{00000000-0005-0000-0000-000071B10000}"/>
    <cellStyle name="Normal 81 2 4 5" xfId="11744" xr:uid="{00000000-0005-0000-0000-000072B10000}"/>
    <cellStyle name="Normal 81 2 4 5 2" xfId="42075" xr:uid="{00000000-0005-0000-0000-000073B10000}"/>
    <cellStyle name="Normal 81 2 4 5 3" xfId="26842" xr:uid="{00000000-0005-0000-0000-000074B10000}"/>
    <cellStyle name="Normal 81 2 4 6" xfId="6723" xr:uid="{00000000-0005-0000-0000-000075B10000}"/>
    <cellStyle name="Normal 81 2 4 6 2" xfId="37058" xr:uid="{00000000-0005-0000-0000-000076B10000}"/>
    <cellStyle name="Normal 81 2 4 6 3" xfId="21825" xr:uid="{00000000-0005-0000-0000-000077B10000}"/>
    <cellStyle name="Normal 81 2 4 7" xfId="32046" xr:uid="{00000000-0005-0000-0000-000078B10000}"/>
    <cellStyle name="Normal 81 2 4 8" xfId="16812" xr:uid="{00000000-0005-0000-0000-000079B10000}"/>
    <cellStyle name="Normal 81 2 5" xfId="2070" xr:uid="{00000000-0005-0000-0000-00007AB10000}"/>
    <cellStyle name="Normal 81 2 5 2" xfId="3760" xr:uid="{00000000-0005-0000-0000-00007BB10000}"/>
    <cellStyle name="Normal 81 2 5 2 2" xfId="13833" xr:uid="{00000000-0005-0000-0000-00007CB10000}"/>
    <cellStyle name="Normal 81 2 5 2 2 2" xfId="44164" xr:uid="{00000000-0005-0000-0000-00007DB10000}"/>
    <cellStyle name="Normal 81 2 5 2 2 3" xfId="28931" xr:uid="{00000000-0005-0000-0000-00007EB10000}"/>
    <cellStyle name="Normal 81 2 5 2 3" xfId="8813" xr:uid="{00000000-0005-0000-0000-00007FB10000}"/>
    <cellStyle name="Normal 81 2 5 2 3 2" xfId="39147" xr:uid="{00000000-0005-0000-0000-000080B10000}"/>
    <cellStyle name="Normal 81 2 5 2 3 3" xfId="23914" xr:uid="{00000000-0005-0000-0000-000081B10000}"/>
    <cellStyle name="Normal 81 2 5 2 4" xfId="34134" xr:uid="{00000000-0005-0000-0000-000082B10000}"/>
    <cellStyle name="Normal 81 2 5 2 5" xfId="18901" xr:uid="{00000000-0005-0000-0000-000083B10000}"/>
    <cellStyle name="Normal 81 2 5 3" xfId="5452" xr:uid="{00000000-0005-0000-0000-000084B10000}"/>
    <cellStyle name="Normal 81 2 5 3 2" xfId="15504" xr:uid="{00000000-0005-0000-0000-000085B10000}"/>
    <cellStyle name="Normal 81 2 5 3 2 2" xfId="45835" xr:uid="{00000000-0005-0000-0000-000086B10000}"/>
    <cellStyle name="Normal 81 2 5 3 2 3" xfId="30602" xr:uid="{00000000-0005-0000-0000-000087B10000}"/>
    <cellStyle name="Normal 81 2 5 3 3" xfId="10484" xr:uid="{00000000-0005-0000-0000-000088B10000}"/>
    <cellStyle name="Normal 81 2 5 3 3 2" xfId="40818" xr:uid="{00000000-0005-0000-0000-000089B10000}"/>
    <cellStyle name="Normal 81 2 5 3 3 3" xfId="25585" xr:uid="{00000000-0005-0000-0000-00008AB10000}"/>
    <cellStyle name="Normal 81 2 5 3 4" xfId="35805" xr:uid="{00000000-0005-0000-0000-00008BB10000}"/>
    <cellStyle name="Normal 81 2 5 3 5" xfId="20572" xr:uid="{00000000-0005-0000-0000-00008CB10000}"/>
    <cellStyle name="Normal 81 2 5 4" xfId="12162" xr:uid="{00000000-0005-0000-0000-00008DB10000}"/>
    <cellStyle name="Normal 81 2 5 4 2" xfId="42493" xr:uid="{00000000-0005-0000-0000-00008EB10000}"/>
    <cellStyle name="Normal 81 2 5 4 3" xfId="27260" xr:uid="{00000000-0005-0000-0000-00008FB10000}"/>
    <cellStyle name="Normal 81 2 5 5" xfId="7141" xr:uid="{00000000-0005-0000-0000-000090B10000}"/>
    <cellStyle name="Normal 81 2 5 5 2" xfId="37476" xr:uid="{00000000-0005-0000-0000-000091B10000}"/>
    <cellStyle name="Normal 81 2 5 5 3" xfId="22243" xr:uid="{00000000-0005-0000-0000-000092B10000}"/>
    <cellStyle name="Normal 81 2 5 6" xfId="32464" xr:uid="{00000000-0005-0000-0000-000093B10000}"/>
    <cellStyle name="Normal 81 2 5 7" xfId="17230" xr:uid="{00000000-0005-0000-0000-000094B10000}"/>
    <cellStyle name="Normal 81 2 6" xfId="2923" xr:uid="{00000000-0005-0000-0000-000095B10000}"/>
    <cellStyle name="Normal 81 2 6 2" xfId="12997" xr:uid="{00000000-0005-0000-0000-000096B10000}"/>
    <cellStyle name="Normal 81 2 6 2 2" xfId="43328" xr:uid="{00000000-0005-0000-0000-000097B10000}"/>
    <cellStyle name="Normal 81 2 6 2 3" xfId="28095" xr:uid="{00000000-0005-0000-0000-000098B10000}"/>
    <cellStyle name="Normal 81 2 6 3" xfId="7977" xr:uid="{00000000-0005-0000-0000-000099B10000}"/>
    <cellStyle name="Normal 81 2 6 3 2" xfId="38311" xr:uid="{00000000-0005-0000-0000-00009AB10000}"/>
    <cellStyle name="Normal 81 2 6 3 3" xfId="23078" xr:uid="{00000000-0005-0000-0000-00009BB10000}"/>
    <cellStyle name="Normal 81 2 6 4" xfId="33298" xr:uid="{00000000-0005-0000-0000-00009CB10000}"/>
    <cellStyle name="Normal 81 2 6 5" xfId="18065" xr:uid="{00000000-0005-0000-0000-00009DB10000}"/>
    <cellStyle name="Normal 81 2 7" xfId="4616" xr:uid="{00000000-0005-0000-0000-00009EB10000}"/>
    <cellStyle name="Normal 81 2 7 2" xfId="14668" xr:uid="{00000000-0005-0000-0000-00009FB10000}"/>
    <cellStyle name="Normal 81 2 7 2 2" xfId="44999" xr:uid="{00000000-0005-0000-0000-0000A0B10000}"/>
    <cellStyle name="Normal 81 2 7 2 3" xfId="29766" xr:uid="{00000000-0005-0000-0000-0000A1B10000}"/>
    <cellStyle name="Normal 81 2 7 3" xfId="9648" xr:uid="{00000000-0005-0000-0000-0000A2B10000}"/>
    <cellStyle name="Normal 81 2 7 3 2" xfId="39982" xr:uid="{00000000-0005-0000-0000-0000A3B10000}"/>
    <cellStyle name="Normal 81 2 7 3 3" xfId="24749" xr:uid="{00000000-0005-0000-0000-0000A4B10000}"/>
    <cellStyle name="Normal 81 2 7 4" xfId="34969" xr:uid="{00000000-0005-0000-0000-0000A5B10000}"/>
    <cellStyle name="Normal 81 2 7 5" xfId="19736" xr:uid="{00000000-0005-0000-0000-0000A6B10000}"/>
    <cellStyle name="Normal 81 2 8" xfId="11326" xr:uid="{00000000-0005-0000-0000-0000A7B10000}"/>
    <cellStyle name="Normal 81 2 8 2" xfId="41657" xr:uid="{00000000-0005-0000-0000-0000A8B10000}"/>
    <cellStyle name="Normal 81 2 8 3" xfId="26424" xr:uid="{00000000-0005-0000-0000-0000A9B10000}"/>
    <cellStyle name="Normal 81 2 9" xfId="6305" xr:uid="{00000000-0005-0000-0000-0000AAB10000}"/>
    <cellStyle name="Normal 81 2 9 2" xfId="36640" xr:uid="{00000000-0005-0000-0000-0000ABB10000}"/>
    <cellStyle name="Normal 81 2 9 3" xfId="21407" xr:uid="{00000000-0005-0000-0000-0000ACB10000}"/>
    <cellStyle name="Normal 81 3" xfId="1269" xr:uid="{00000000-0005-0000-0000-0000ADB10000}"/>
    <cellStyle name="Normal 81 3 10" xfId="16446" xr:uid="{00000000-0005-0000-0000-0000AEB10000}"/>
    <cellStyle name="Normal 81 3 2" xfId="1488" xr:uid="{00000000-0005-0000-0000-0000AFB10000}"/>
    <cellStyle name="Normal 81 3 2 2" xfId="1909" xr:uid="{00000000-0005-0000-0000-0000B0B10000}"/>
    <cellStyle name="Normal 81 3 2 2 2" xfId="2748" xr:uid="{00000000-0005-0000-0000-0000B1B10000}"/>
    <cellStyle name="Normal 81 3 2 2 2 2" xfId="4438" xr:uid="{00000000-0005-0000-0000-0000B2B10000}"/>
    <cellStyle name="Normal 81 3 2 2 2 2 2" xfId="14511" xr:uid="{00000000-0005-0000-0000-0000B3B10000}"/>
    <cellStyle name="Normal 81 3 2 2 2 2 2 2" xfId="44842" xr:uid="{00000000-0005-0000-0000-0000B4B10000}"/>
    <cellStyle name="Normal 81 3 2 2 2 2 2 3" xfId="29609" xr:uid="{00000000-0005-0000-0000-0000B5B10000}"/>
    <cellStyle name="Normal 81 3 2 2 2 2 3" xfId="9491" xr:uid="{00000000-0005-0000-0000-0000B6B10000}"/>
    <cellStyle name="Normal 81 3 2 2 2 2 3 2" xfId="39825" xr:uid="{00000000-0005-0000-0000-0000B7B10000}"/>
    <cellStyle name="Normal 81 3 2 2 2 2 3 3" xfId="24592" xr:uid="{00000000-0005-0000-0000-0000B8B10000}"/>
    <cellStyle name="Normal 81 3 2 2 2 2 4" xfId="34812" xr:uid="{00000000-0005-0000-0000-0000B9B10000}"/>
    <cellStyle name="Normal 81 3 2 2 2 2 5" xfId="19579" xr:uid="{00000000-0005-0000-0000-0000BAB10000}"/>
    <cellStyle name="Normal 81 3 2 2 2 3" xfId="6130" xr:uid="{00000000-0005-0000-0000-0000BBB10000}"/>
    <cellStyle name="Normal 81 3 2 2 2 3 2" xfId="16182" xr:uid="{00000000-0005-0000-0000-0000BCB10000}"/>
    <cellStyle name="Normal 81 3 2 2 2 3 2 2" xfId="46513" xr:uid="{00000000-0005-0000-0000-0000BDB10000}"/>
    <cellStyle name="Normal 81 3 2 2 2 3 2 3" xfId="31280" xr:uid="{00000000-0005-0000-0000-0000BEB10000}"/>
    <cellStyle name="Normal 81 3 2 2 2 3 3" xfId="11162" xr:uid="{00000000-0005-0000-0000-0000BFB10000}"/>
    <cellStyle name="Normal 81 3 2 2 2 3 3 2" xfId="41496" xr:uid="{00000000-0005-0000-0000-0000C0B10000}"/>
    <cellStyle name="Normal 81 3 2 2 2 3 3 3" xfId="26263" xr:uid="{00000000-0005-0000-0000-0000C1B10000}"/>
    <cellStyle name="Normal 81 3 2 2 2 3 4" xfId="36483" xr:uid="{00000000-0005-0000-0000-0000C2B10000}"/>
    <cellStyle name="Normal 81 3 2 2 2 3 5" xfId="21250" xr:uid="{00000000-0005-0000-0000-0000C3B10000}"/>
    <cellStyle name="Normal 81 3 2 2 2 4" xfId="12840" xr:uid="{00000000-0005-0000-0000-0000C4B10000}"/>
    <cellStyle name="Normal 81 3 2 2 2 4 2" xfId="43171" xr:uid="{00000000-0005-0000-0000-0000C5B10000}"/>
    <cellStyle name="Normal 81 3 2 2 2 4 3" xfId="27938" xr:uid="{00000000-0005-0000-0000-0000C6B10000}"/>
    <cellStyle name="Normal 81 3 2 2 2 5" xfId="7819" xr:uid="{00000000-0005-0000-0000-0000C7B10000}"/>
    <cellStyle name="Normal 81 3 2 2 2 5 2" xfId="38154" xr:uid="{00000000-0005-0000-0000-0000C8B10000}"/>
    <cellStyle name="Normal 81 3 2 2 2 5 3" xfId="22921" xr:uid="{00000000-0005-0000-0000-0000C9B10000}"/>
    <cellStyle name="Normal 81 3 2 2 2 6" xfId="33142" xr:uid="{00000000-0005-0000-0000-0000CAB10000}"/>
    <cellStyle name="Normal 81 3 2 2 2 7" xfId="17908" xr:uid="{00000000-0005-0000-0000-0000CBB10000}"/>
    <cellStyle name="Normal 81 3 2 2 3" xfId="3601" xr:uid="{00000000-0005-0000-0000-0000CCB10000}"/>
    <cellStyle name="Normal 81 3 2 2 3 2" xfId="13675" xr:uid="{00000000-0005-0000-0000-0000CDB10000}"/>
    <cellStyle name="Normal 81 3 2 2 3 2 2" xfId="44006" xr:uid="{00000000-0005-0000-0000-0000CEB10000}"/>
    <cellStyle name="Normal 81 3 2 2 3 2 3" xfId="28773" xr:uid="{00000000-0005-0000-0000-0000CFB10000}"/>
    <cellStyle name="Normal 81 3 2 2 3 3" xfId="8655" xr:uid="{00000000-0005-0000-0000-0000D0B10000}"/>
    <cellStyle name="Normal 81 3 2 2 3 3 2" xfId="38989" xr:uid="{00000000-0005-0000-0000-0000D1B10000}"/>
    <cellStyle name="Normal 81 3 2 2 3 3 3" xfId="23756" xr:uid="{00000000-0005-0000-0000-0000D2B10000}"/>
    <cellStyle name="Normal 81 3 2 2 3 4" xfId="33976" xr:uid="{00000000-0005-0000-0000-0000D3B10000}"/>
    <cellStyle name="Normal 81 3 2 2 3 5" xfId="18743" xr:uid="{00000000-0005-0000-0000-0000D4B10000}"/>
    <cellStyle name="Normal 81 3 2 2 4" xfId="5294" xr:uid="{00000000-0005-0000-0000-0000D5B10000}"/>
    <cellStyle name="Normal 81 3 2 2 4 2" xfId="15346" xr:uid="{00000000-0005-0000-0000-0000D6B10000}"/>
    <cellStyle name="Normal 81 3 2 2 4 2 2" xfId="45677" xr:uid="{00000000-0005-0000-0000-0000D7B10000}"/>
    <cellStyle name="Normal 81 3 2 2 4 2 3" xfId="30444" xr:uid="{00000000-0005-0000-0000-0000D8B10000}"/>
    <cellStyle name="Normal 81 3 2 2 4 3" xfId="10326" xr:uid="{00000000-0005-0000-0000-0000D9B10000}"/>
    <cellStyle name="Normal 81 3 2 2 4 3 2" xfId="40660" xr:uid="{00000000-0005-0000-0000-0000DAB10000}"/>
    <cellStyle name="Normal 81 3 2 2 4 3 3" xfId="25427" xr:uid="{00000000-0005-0000-0000-0000DBB10000}"/>
    <cellStyle name="Normal 81 3 2 2 4 4" xfId="35647" xr:uid="{00000000-0005-0000-0000-0000DCB10000}"/>
    <cellStyle name="Normal 81 3 2 2 4 5" xfId="20414" xr:uid="{00000000-0005-0000-0000-0000DDB10000}"/>
    <cellStyle name="Normal 81 3 2 2 5" xfId="12004" xr:uid="{00000000-0005-0000-0000-0000DEB10000}"/>
    <cellStyle name="Normal 81 3 2 2 5 2" xfId="42335" xr:uid="{00000000-0005-0000-0000-0000DFB10000}"/>
    <cellStyle name="Normal 81 3 2 2 5 3" xfId="27102" xr:uid="{00000000-0005-0000-0000-0000E0B10000}"/>
    <cellStyle name="Normal 81 3 2 2 6" xfId="6983" xr:uid="{00000000-0005-0000-0000-0000E1B10000}"/>
    <cellStyle name="Normal 81 3 2 2 6 2" xfId="37318" xr:uid="{00000000-0005-0000-0000-0000E2B10000}"/>
    <cellStyle name="Normal 81 3 2 2 6 3" xfId="22085" xr:uid="{00000000-0005-0000-0000-0000E3B10000}"/>
    <cellStyle name="Normal 81 3 2 2 7" xfId="32306" xr:uid="{00000000-0005-0000-0000-0000E4B10000}"/>
    <cellStyle name="Normal 81 3 2 2 8" xfId="17072" xr:uid="{00000000-0005-0000-0000-0000E5B10000}"/>
    <cellStyle name="Normal 81 3 2 3" xfId="2330" xr:uid="{00000000-0005-0000-0000-0000E6B10000}"/>
    <cellStyle name="Normal 81 3 2 3 2" xfId="4020" xr:uid="{00000000-0005-0000-0000-0000E7B10000}"/>
    <cellStyle name="Normal 81 3 2 3 2 2" xfId="14093" xr:uid="{00000000-0005-0000-0000-0000E8B10000}"/>
    <cellStyle name="Normal 81 3 2 3 2 2 2" xfId="44424" xr:uid="{00000000-0005-0000-0000-0000E9B10000}"/>
    <cellStyle name="Normal 81 3 2 3 2 2 3" xfId="29191" xr:uid="{00000000-0005-0000-0000-0000EAB10000}"/>
    <cellStyle name="Normal 81 3 2 3 2 3" xfId="9073" xr:uid="{00000000-0005-0000-0000-0000EBB10000}"/>
    <cellStyle name="Normal 81 3 2 3 2 3 2" xfId="39407" xr:uid="{00000000-0005-0000-0000-0000ECB10000}"/>
    <cellStyle name="Normal 81 3 2 3 2 3 3" xfId="24174" xr:uid="{00000000-0005-0000-0000-0000EDB10000}"/>
    <cellStyle name="Normal 81 3 2 3 2 4" xfId="34394" xr:uid="{00000000-0005-0000-0000-0000EEB10000}"/>
    <cellStyle name="Normal 81 3 2 3 2 5" xfId="19161" xr:uid="{00000000-0005-0000-0000-0000EFB10000}"/>
    <cellStyle name="Normal 81 3 2 3 3" xfId="5712" xr:uid="{00000000-0005-0000-0000-0000F0B10000}"/>
    <cellStyle name="Normal 81 3 2 3 3 2" xfId="15764" xr:uid="{00000000-0005-0000-0000-0000F1B10000}"/>
    <cellStyle name="Normal 81 3 2 3 3 2 2" xfId="46095" xr:uid="{00000000-0005-0000-0000-0000F2B10000}"/>
    <cellStyle name="Normal 81 3 2 3 3 2 3" xfId="30862" xr:uid="{00000000-0005-0000-0000-0000F3B10000}"/>
    <cellStyle name="Normal 81 3 2 3 3 3" xfId="10744" xr:uid="{00000000-0005-0000-0000-0000F4B10000}"/>
    <cellStyle name="Normal 81 3 2 3 3 3 2" xfId="41078" xr:uid="{00000000-0005-0000-0000-0000F5B10000}"/>
    <cellStyle name="Normal 81 3 2 3 3 3 3" xfId="25845" xr:uid="{00000000-0005-0000-0000-0000F6B10000}"/>
    <cellStyle name="Normal 81 3 2 3 3 4" xfId="36065" xr:uid="{00000000-0005-0000-0000-0000F7B10000}"/>
    <cellStyle name="Normal 81 3 2 3 3 5" xfId="20832" xr:uid="{00000000-0005-0000-0000-0000F8B10000}"/>
    <cellStyle name="Normal 81 3 2 3 4" xfId="12422" xr:uid="{00000000-0005-0000-0000-0000F9B10000}"/>
    <cellStyle name="Normal 81 3 2 3 4 2" xfId="42753" xr:uid="{00000000-0005-0000-0000-0000FAB10000}"/>
    <cellStyle name="Normal 81 3 2 3 4 3" xfId="27520" xr:uid="{00000000-0005-0000-0000-0000FBB10000}"/>
    <cellStyle name="Normal 81 3 2 3 5" xfId="7401" xr:uid="{00000000-0005-0000-0000-0000FCB10000}"/>
    <cellStyle name="Normal 81 3 2 3 5 2" xfId="37736" xr:uid="{00000000-0005-0000-0000-0000FDB10000}"/>
    <cellStyle name="Normal 81 3 2 3 5 3" xfId="22503" xr:uid="{00000000-0005-0000-0000-0000FEB10000}"/>
    <cellStyle name="Normal 81 3 2 3 6" xfId="32724" xr:uid="{00000000-0005-0000-0000-0000FFB10000}"/>
    <cellStyle name="Normal 81 3 2 3 7" xfId="17490" xr:uid="{00000000-0005-0000-0000-000000B20000}"/>
    <cellStyle name="Normal 81 3 2 4" xfId="3183" xr:uid="{00000000-0005-0000-0000-000001B20000}"/>
    <cellStyle name="Normal 81 3 2 4 2" xfId="13257" xr:uid="{00000000-0005-0000-0000-000002B20000}"/>
    <cellStyle name="Normal 81 3 2 4 2 2" xfId="43588" xr:uid="{00000000-0005-0000-0000-000003B20000}"/>
    <cellStyle name="Normal 81 3 2 4 2 3" xfId="28355" xr:uid="{00000000-0005-0000-0000-000004B20000}"/>
    <cellStyle name="Normal 81 3 2 4 3" xfId="8237" xr:uid="{00000000-0005-0000-0000-000005B20000}"/>
    <cellStyle name="Normal 81 3 2 4 3 2" xfId="38571" xr:uid="{00000000-0005-0000-0000-000006B20000}"/>
    <cellStyle name="Normal 81 3 2 4 3 3" xfId="23338" xr:uid="{00000000-0005-0000-0000-000007B20000}"/>
    <cellStyle name="Normal 81 3 2 4 4" xfId="33558" xr:uid="{00000000-0005-0000-0000-000008B20000}"/>
    <cellStyle name="Normal 81 3 2 4 5" xfId="18325" xr:uid="{00000000-0005-0000-0000-000009B20000}"/>
    <cellStyle name="Normal 81 3 2 5" xfId="4876" xr:uid="{00000000-0005-0000-0000-00000AB20000}"/>
    <cellStyle name="Normal 81 3 2 5 2" xfId="14928" xr:uid="{00000000-0005-0000-0000-00000BB20000}"/>
    <cellStyle name="Normal 81 3 2 5 2 2" xfId="45259" xr:uid="{00000000-0005-0000-0000-00000CB20000}"/>
    <cellStyle name="Normal 81 3 2 5 2 3" xfId="30026" xr:uid="{00000000-0005-0000-0000-00000DB20000}"/>
    <cellStyle name="Normal 81 3 2 5 3" xfId="9908" xr:uid="{00000000-0005-0000-0000-00000EB20000}"/>
    <cellStyle name="Normal 81 3 2 5 3 2" xfId="40242" xr:uid="{00000000-0005-0000-0000-00000FB20000}"/>
    <cellStyle name="Normal 81 3 2 5 3 3" xfId="25009" xr:uid="{00000000-0005-0000-0000-000010B20000}"/>
    <cellStyle name="Normal 81 3 2 5 4" xfId="35229" xr:uid="{00000000-0005-0000-0000-000011B20000}"/>
    <cellStyle name="Normal 81 3 2 5 5" xfId="19996" xr:uid="{00000000-0005-0000-0000-000012B20000}"/>
    <cellStyle name="Normal 81 3 2 6" xfId="11586" xr:uid="{00000000-0005-0000-0000-000013B20000}"/>
    <cellStyle name="Normal 81 3 2 6 2" xfId="41917" xr:uid="{00000000-0005-0000-0000-000014B20000}"/>
    <cellStyle name="Normal 81 3 2 6 3" xfId="26684" xr:uid="{00000000-0005-0000-0000-000015B20000}"/>
    <cellStyle name="Normal 81 3 2 7" xfId="6565" xr:uid="{00000000-0005-0000-0000-000016B20000}"/>
    <cellStyle name="Normal 81 3 2 7 2" xfId="36900" xr:uid="{00000000-0005-0000-0000-000017B20000}"/>
    <cellStyle name="Normal 81 3 2 7 3" xfId="21667" xr:uid="{00000000-0005-0000-0000-000018B20000}"/>
    <cellStyle name="Normal 81 3 2 8" xfId="31888" xr:uid="{00000000-0005-0000-0000-000019B20000}"/>
    <cellStyle name="Normal 81 3 2 9" xfId="16654" xr:uid="{00000000-0005-0000-0000-00001AB20000}"/>
    <cellStyle name="Normal 81 3 3" xfId="1701" xr:uid="{00000000-0005-0000-0000-00001BB20000}"/>
    <cellStyle name="Normal 81 3 3 2" xfId="2540" xr:uid="{00000000-0005-0000-0000-00001CB20000}"/>
    <cellStyle name="Normal 81 3 3 2 2" xfId="4230" xr:uid="{00000000-0005-0000-0000-00001DB20000}"/>
    <cellStyle name="Normal 81 3 3 2 2 2" xfId="14303" xr:uid="{00000000-0005-0000-0000-00001EB20000}"/>
    <cellStyle name="Normal 81 3 3 2 2 2 2" xfId="44634" xr:uid="{00000000-0005-0000-0000-00001FB20000}"/>
    <cellStyle name="Normal 81 3 3 2 2 2 3" xfId="29401" xr:uid="{00000000-0005-0000-0000-000020B20000}"/>
    <cellStyle name="Normal 81 3 3 2 2 3" xfId="9283" xr:uid="{00000000-0005-0000-0000-000021B20000}"/>
    <cellStyle name="Normal 81 3 3 2 2 3 2" xfId="39617" xr:uid="{00000000-0005-0000-0000-000022B20000}"/>
    <cellStyle name="Normal 81 3 3 2 2 3 3" xfId="24384" xr:uid="{00000000-0005-0000-0000-000023B20000}"/>
    <cellStyle name="Normal 81 3 3 2 2 4" xfId="34604" xr:uid="{00000000-0005-0000-0000-000024B20000}"/>
    <cellStyle name="Normal 81 3 3 2 2 5" xfId="19371" xr:uid="{00000000-0005-0000-0000-000025B20000}"/>
    <cellStyle name="Normal 81 3 3 2 3" xfId="5922" xr:uid="{00000000-0005-0000-0000-000026B20000}"/>
    <cellStyle name="Normal 81 3 3 2 3 2" xfId="15974" xr:uid="{00000000-0005-0000-0000-000027B20000}"/>
    <cellStyle name="Normal 81 3 3 2 3 2 2" xfId="46305" xr:uid="{00000000-0005-0000-0000-000028B20000}"/>
    <cellStyle name="Normal 81 3 3 2 3 2 3" xfId="31072" xr:uid="{00000000-0005-0000-0000-000029B20000}"/>
    <cellStyle name="Normal 81 3 3 2 3 3" xfId="10954" xr:uid="{00000000-0005-0000-0000-00002AB20000}"/>
    <cellStyle name="Normal 81 3 3 2 3 3 2" xfId="41288" xr:uid="{00000000-0005-0000-0000-00002BB20000}"/>
    <cellStyle name="Normal 81 3 3 2 3 3 3" xfId="26055" xr:uid="{00000000-0005-0000-0000-00002CB20000}"/>
    <cellStyle name="Normal 81 3 3 2 3 4" xfId="36275" xr:uid="{00000000-0005-0000-0000-00002DB20000}"/>
    <cellStyle name="Normal 81 3 3 2 3 5" xfId="21042" xr:uid="{00000000-0005-0000-0000-00002EB20000}"/>
    <cellStyle name="Normal 81 3 3 2 4" xfId="12632" xr:uid="{00000000-0005-0000-0000-00002FB20000}"/>
    <cellStyle name="Normal 81 3 3 2 4 2" xfId="42963" xr:uid="{00000000-0005-0000-0000-000030B20000}"/>
    <cellStyle name="Normal 81 3 3 2 4 3" xfId="27730" xr:uid="{00000000-0005-0000-0000-000031B20000}"/>
    <cellStyle name="Normal 81 3 3 2 5" xfId="7611" xr:uid="{00000000-0005-0000-0000-000032B20000}"/>
    <cellStyle name="Normal 81 3 3 2 5 2" xfId="37946" xr:uid="{00000000-0005-0000-0000-000033B20000}"/>
    <cellStyle name="Normal 81 3 3 2 5 3" xfId="22713" xr:uid="{00000000-0005-0000-0000-000034B20000}"/>
    <cellStyle name="Normal 81 3 3 2 6" xfId="32934" xr:uid="{00000000-0005-0000-0000-000035B20000}"/>
    <cellStyle name="Normal 81 3 3 2 7" xfId="17700" xr:uid="{00000000-0005-0000-0000-000036B20000}"/>
    <cellStyle name="Normal 81 3 3 3" xfId="3393" xr:uid="{00000000-0005-0000-0000-000037B20000}"/>
    <cellStyle name="Normal 81 3 3 3 2" xfId="13467" xr:uid="{00000000-0005-0000-0000-000038B20000}"/>
    <cellStyle name="Normal 81 3 3 3 2 2" xfId="43798" xr:uid="{00000000-0005-0000-0000-000039B20000}"/>
    <cellStyle name="Normal 81 3 3 3 2 3" xfId="28565" xr:uid="{00000000-0005-0000-0000-00003AB20000}"/>
    <cellStyle name="Normal 81 3 3 3 3" xfId="8447" xr:uid="{00000000-0005-0000-0000-00003BB20000}"/>
    <cellStyle name="Normal 81 3 3 3 3 2" xfId="38781" xr:uid="{00000000-0005-0000-0000-00003CB20000}"/>
    <cellStyle name="Normal 81 3 3 3 3 3" xfId="23548" xr:uid="{00000000-0005-0000-0000-00003DB20000}"/>
    <cellStyle name="Normal 81 3 3 3 4" xfId="33768" xr:uid="{00000000-0005-0000-0000-00003EB20000}"/>
    <cellStyle name="Normal 81 3 3 3 5" xfId="18535" xr:uid="{00000000-0005-0000-0000-00003FB20000}"/>
    <cellStyle name="Normal 81 3 3 4" xfId="5086" xr:uid="{00000000-0005-0000-0000-000040B20000}"/>
    <cellStyle name="Normal 81 3 3 4 2" xfId="15138" xr:uid="{00000000-0005-0000-0000-000041B20000}"/>
    <cellStyle name="Normal 81 3 3 4 2 2" xfId="45469" xr:uid="{00000000-0005-0000-0000-000042B20000}"/>
    <cellStyle name="Normal 81 3 3 4 2 3" xfId="30236" xr:uid="{00000000-0005-0000-0000-000043B20000}"/>
    <cellStyle name="Normal 81 3 3 4 3" xfId="10118" xr:uid="{00000000-0005-0000-0000-000044B20000}"/>
    <cellStyle name="Normal 81 3 3 4 3 2" xfId="40452" xr:uid="{00000000-0005-0000-0000-000045B20000}"/>
    <cellStyle name="Normal 81 3 3 4 3 3" xfId="25219" xr:uid="{00000000-0005-0000-0000-000046B20000}"/>
    <cellStyle name="Normal 81 3 3 4 4" xfId="35439" xr:uid="{00000000-0005-0000-0000-000047B20000}"/>
    <cellStyle name="Normal 81 3 3 4 5" xfId="20206" xr:uid="{00000000-0005-0000-0000-000048B20000}"/>
    <cellStyle name="Normal 81 3 3 5" xfId="11796" xr:uid="{00000000-0005-0000-0000-000049B20000}"/>
    <cellStyle name="Normal 81 3 3 5 2" xfId="42127" xr:uid="{00000000-0005-0000-0000-00004AB20000}"/>
    <cellStyle name="Normal 81 3 3 5 3" xfId="26894" xr:uid="{00000000-0005-0000-0000-00004BB20000}"/>
    <cellStyle name="Normal 81 3 3 6" xfId="6775" xr:uid="{00000000-0005-0000-0000-00004CB20000}"/>
    <cellStyle name="Normal 81 3 3 6 2" xfId="37110" xr:uid="{00000000-0005-0000-0000-00004DB20000}"/>
    <cellStyle name="Normal 81 3 3 6 3" xfId="21877" xr:uid="{00000000-0005-0000-0000-00004EB20000}"/>
    <cellStyle name="Normal 81 3 3 7" xfId="32098" xr:uid="{00000000-0005-0000-0000-00004FB20000}"/>
    <cellStyle name="Normal 81 3 3 8" xfId="16864" xr:uid="{00000000-0005-0000-0000-000050B20000}"/>
    <cellStyle name="Normal 81 3 4" xfId="2122" xr:uid="{00000000-0005-0000-0000-000051B20000}"/>
    <cellStyle name="Normal 81 3 4 2" xfId="3812" xr:uid="{00000000-0005-0000-0000-000052B20000}"/>
    <cellStyle name="Normal 81 3 4 2 2" xfId="13885" xr:uid="{00000000-0005-0000-0000-000053B20000}"/>
    <cellStyle name="Normal 81 3 4 2 2 2" xfId="44216" xr:uid="{00000000-0005-0000-0000-000054B20000}"/>
    <cellStyle name="Normal 81 3 4 2 2 3" xfId="28983" xr:uid="{00000000-0005-0000-0000-000055B20000}"/>
    <cellStyle name="Normal 81 3 4 2 3" xfId="8865" xr:uid="{00000000-0005-0000-0000-000056B20000}"/>
    <cellStyle name="Normal 81 3 4 2 3 2" xfId="39199" xr:uid="{00000000-0005-0000-0000-000057B20000}"/>
    <cellStyle name="Normal 81 3 4 2 3 3" xfId="23966" xr:uid="{00000000-0005-0000-0000-000058B20000}"/>
    <cellStyle name="Normal 81 3 4 2 4" xfId="34186" xr:uid="{00000000-0005-0000-0000-000059B20000}"/>
    <cellStyle name="Normal 81 3 4 2 5" xfId="18953" xr:uid="{00000000-0005-0000-0000-00005AB20000}"/>
    <cellStyle name="Normal 81 3 4 3" xfId="5504" xr:uid="{00000000-0005-0000-0000-00005BB20000}"/>
    <cellStyle name="Normal 81 3 4 3 2" xfId="15556" xr:uid="{00000000-0005-0000-0000-00005CB20000}"/>
    <cellStyle name="Normal 81 3 4 3 2 2" xfId="45887" xr:uid="{00000000-0005-0000-0000-00005DB20000}"/>
    <cellStyle name="Normal 81 3 4 3 2 3" xfId="30654" xr:uid="{00000000-0005-0000-0000-00005EB20000}"/>
    <cellStyle name="Normal 81 3 4 3 3" xfId="10536" xr:uid="{00000000-0005-0000-0000-00005FB20000}"/>
    <cellStyle name="Normal 81 3 4 3 3 2" xfId="40870" xr:uid="{00000000-0005-0000-0000-000060B20000}"/>
    <cellStyle name="Normal 81 3 4 3 3 3" xfId="25637" xr:uid="{00000000-0005-0000-0000-000061B20000}"/>
    <cellStyle name="Normal 81 3 4 3 4" xfId="35857" xr:uid="{00000000-0005-0000-0000-000062B20000}"/>
    <cellStyle name="Normal 81 3 4 3 5" xfId="20624" xr:uid="{00000000-0005-0000-0000-000063B20000}"/>
    <cellStyle name="Normal 81 3 4 4" xfId="12214" xr:uid="{00000000-0005-0000-0000-000064B20000}"/>
    <cellStyle name="Normal 81 3 4 4 2" xfId="42545" xr:uid="{00000000-0005-0000-0000-000065B20000}"/>
    <cellStyle name="Normal 81 3 4 4 3" xfId="27312" xr:uid="{00000000-0005-0000-0000-000066B20000}"/>
    <cellStyle name="Normal 81 3 4 5" xfId="7193" xr:uid="{00000000-0005-0000-0000-000067B20000}"/>
    <cellStyle name="Normal 81 3 4 5 2" xfId="37528" xr:uid="{00000000-0005-0000-0000-000068B20000}"/>
    <cellStyle name="Normal 81 3 4 5 3" xfId="22295" xr:uid="{00000000-0005-0000-0000-000069B20000}"/>
    <cellStyle name="Normal 81 3 4 6" xfId="32516" xr:uid="{00000000-0005-0000-0000-00006AB20000}"/>
    <cellStyle name="Normal 81 3 4 7" xfId="17282" xr:uid="{00000000-0005-0000-0000-00006BB20000}"/>
    <cellStyle name="Normal 81 3 5" xfId="2975" xr:uid="{00000000-0005-0000-0000-00006CB20000}"/>
    <cellStyle name="Normal 81 3 5 2" xfId="13049" xr:uid="{00000000-0005-0000-0000-00006DB20000}"/>
    <cellStyle name="Normal 81 3 5 2 2" xfId="43380" xr:uid="{00000000-0005-0000-0000-00006EB20000}"/>
    <cellStyle name="Normal 81 3 5 2 3" xfId="28147" xr:uid="{00000000-0005-0000-0000-00006FB20000}"/>
    <cellStyle name="Normal 81 3 5 3" xfId="8029" xr:uid="{00000000-0005-0000-0000-000070B20000}"/>
    <cellStyle name="Normal 81 3 5 3 2" xfId="38363" xr:uid="{00000000-0005-0000-0000-000071B20000}"/>
    <cellStyle name="Normal 81 3 5 3 3" xfId="23130" xr:uid="{00000000-0005-0000-0000-000072B20000}"/>
    <cellStyle name="Normal 81 3 5 4" xfId="33350" xr:uid="{00000000-0005-0000-0000-000073B20000}"/>
    <cellStyle name="Normal 81 3 5 5" xfId="18117" xr:uid="{00000000-0005-0000-0000-000074B20000}"/>
    <cellStyle name="Normal 81 3 6" xfId="4668" xr:uid="{00000000-0005-0000-0000-000075B20000}"/>
    <cellStyle name="Normal 81 3 6 2" xfId="14720" xr:uid="{00000000-0005-0000-0000-000076B20000}"/>
    <cellStyle name="Normal 81 3 6 2 2" xfId="45051" xr:uid="{00000000-0005-0000-0000-000077B20000}"/>
    <cellStyle name="Normal 81 3 6 2 3" xfId="29818" xr:uid="{00000000-0005-0000-0000-000078B20000}"/>
    <cellStyle name="Normal 81 3 6 3" xfId="9700" xr:uid="{00000000-0005-0000-0000-000079B20000}"/>
    <cellStyle name="Normal 81 3 6 3 2" xfId="40034" xr:uid="{00000000-0005-0000-0000-00007AB20000}"/>
    <cellStyle name="Normal 81 3 6 3 3" xfId="24801" xr:uid="{00000000-0005-0000-0000-00007BB20000}"/>
    <cellStyle name="Normal 81 3 6 4" xfId="35021" xr:uid="{00000000-0005-0000-0000-00007CB20000}"/>
    <cellStyle name="Normal 81 3 6 5" xfId="19788" xr:uid="{00000000-0005-0000-0000-00007DB20000}"/>
    <cellStyle name="Normal 81 3 7" xfId="11378" xr:uid="{00000000-0005-0000-0000-00007EB20000}"/>
    <cellStyle name="Normal 81 3 7 2" xfId="41709" xr:uid="{00000000-0005-0000-0000-00007FB20000}"/>
    <cellStyle name="Normal 81 3 7 3" xfId="26476" xr:uid="{00000000-0005-0000-0000-000080B20000}"/>
    <cellStyle name="Normal 81 3 8" xfId="6357" xr:uid="{00000000-0005-0000-0000-000081B20000}"/>
    <cellStyle name="Normal 81 3 8 2" xfId="36692" xr:uid="{00000000-0005-0000-0000-000082B20000}"/>
    <cellStyle name="Normal 81 3 8 3" xfId="21459" xr:uid="{00000000-0005-0000-0000-000083B20000}"/>
    <cellStyle name="Normal 81 3 9" xfId="31681" xr:uid="{00000000-0005-0000-0000-000084B20000}"/>
    <cellStyle name="Normal 81 4" xfId="1382" xr:uid="{00000000-0005-0000-0000-000085B20000}"/>
    <cellStyle name="Normal 81 4 2" xfId="1805" xr:uid="{00000000-0005-0000-0000-000086B20000}"/>
    <cellStyle name="Normal 81 4 2 2" xfId="2644" xr:uid="{00000000-0005-0000-0000-000087B20000}"/>
    <cellStyle name="Normal 81 4 2 2 2" xfId="4334" xr:uid="{00000000-0005-0000-0000-000088B20000}"/>
    <cellStyle name="Normal 81 4 2 2 2 2" xfId="14407" xr:uid="{00000000-0005-0000-0000-000089B20000}"/>
    <cellStyle name="Normal 81 4 2 2 2 2 2" xfId="44738" xr:uid="{00000000-0005-0000-0000-00008AB20000}"/>
    <cellStyle name="Normal 81 4 2 2 2 2 3" xfId="29505" xr:uid="{00000000-0005-0000-0000-00008BB20000}"/>
    <cellStyle name="Normal 81 4 2 2 2 3" xfId="9387" xr:uid="{00000000-0005-0000-0000-00008CB20000}"/>
    <cellStyle name="Normal 81 4 2 2 2 3 2" xfId="39721" xr:uid="{00000000-0005-0000-0000-00008DB20000}"/>
    <cellStyle name="Normal 81 4 2 2 2 3 3" xfId="24488" xr:uid="{00000000-0005-0000-0000-00008EB20000}"/>
    <cellStyle name="Normal 81 4 2 2 2 4" xfId="34708" xr:uid="{00000000-0005-0000-0000-00008FB20000}"/>
    <cellStyle name="Normal 81 4 2 2 2 5" xfId="19475" xr:uid="{00000000-0005-0000-0000-000090B20000}"/>
    <cellStyle name="Normal 81 4 2 2 3" xfId="6026" xr:uid="{00000000-0005-0000-0000-000091B20000}"/>
    <cellStyle name="Normal 81 4 2 2 3 2" xfId="16078" xr:uid="{00000000-0005-0000-0000-000092B20000}"/>
    <cellStyle name="Normal 81 4 2 2 3 2 2" xfId="46409" xr:uid="{00000000-0005-0000-0000-000093B20000}"/>
    <cellStyle name="Normal 81 4 2 2 3 2 3" xfId="31176" xr:uid="{00000000-0005-0000-0000-000094B20000}"/>
    <cellStyle name="Normal 81 4 2 2 3 3" xfId="11058" xr:uid="{00000000-0005-0000-0000-000095B20000}"/>
    <cellStyle name="Normal 81 4 2 2 3 3 2" xfId="41392" xr:uid="{00000000-0005-0000-0000-000096B20000}"/>
    <cellStyle name="Normal 81 4 2 2 3 3 3" xfId="26159" xr:uid="{00000000-0005-0000-0000-000097B20000}"/>
    <cellStyle name="Normal 81 4 2 2 3 4" xfId="36379" xr:uid="{00000000-0005-0000-0000-000098B20000}"/>
    <cellStyle name="Normal 81 4 2 2 3 5" xfId="21146" xr:uid="{00000000-0005-0000-0000-000099B20000}"/>
    <cellStyle name="Normal 81 4 2 2 4" xfId="12736" xr:uid="{00000000-0005-0000-0000-00009AB20000}"/>
    <cellStyle name="Normal 81 4 2 2 4 2" xfId="43067" xr:uid="{00000000-0005-0000-0000-00009BB20000}"/>
    <cellStyle name="Normal 81 4 2 2 4 3" xfId="27834" xr:uid="{00000000-0005-0000-0000-00009CB20000}"/>
    <cellStyle name="Normal 81 4 2 2 5" xfId="7715" xr:uid="{00000000-0005-0000-0000-00009DB20000}"/>
    <cellStyle name="Normal 81 4 2 2 5 2" xfId="38050" xr:uid="{00000000-0005-0000-0000-00009EB20000}"/>
    <cellStyle name="Normal 81 4 2 2 5 3" xfId="22817" xr:uid="{00000000-0005-0000-0000-00009FB20000}"/>
    <cellStyle name="Normal 81 4 2 2 6" xfId="33038" xr:uid="{00000000-0005-0000-0000-0000A0B20000}"/>
    <cellStyle name="Normal 81 4 2 2 7" xfId="17804" xr:uid="{00000000-0005-0000-0000-0000A1B20000}"/>
    <cellStyle name="Normal 81 4 2 3" xfId="3497" xr:uid="{00000000-0005-0000-0000-0000A2B20000}"/>
    <cellStyle name="Normal 81 4 2 3 2" xfId="13571" xr:uid="{00000000-0005-0000-0000-0000A3B20000}"/>
    <cellStyle name="Normal 81 4 2 3 2 2" xfId="43902" xr:uid="{00000000-0005-0000-0000-0000A4B20000}"/>
    <cellStyle name="Normal 81 4 2 3 2 3" xfId="28669" xr:uid="{00000000-0005-0000-0000-0000A5B20000}"/>
    <cellStyle name="Normal 81 4 2 3 3" xfId="8551" xr:uid="{00000000-0005-0000-0000-0000A6B20000}"/>
    <cellStyle name="Normal 81 4 2 3 3 2" xfId="38885" xr:uid="{00000000-0005-0000-0000-0000A7B20000}"/>
    <cellStyle name="Normal 81 4 2 3 3 3" xfId="23652" xr:uid="{00000000-0005-0000-0000-0000A8B20000}"/>
    <cellStyle name="Normal 81 4 2 3 4" xfId="33872" xr:uid="{00000000-0005-0000-0000-0000A9B20000}"/>
    <cellStyle name="Normal 81 4 2 3 5" xfId="18639" xr:uid="{00000000-0005-0000-0000-0000AAB20000}"/>
    <cellStyle name="Normal 81 4 2 4" xfId="5190" xr:uid="{00000000-0005-0000-0000-0000ABB20000}"/>
    <cellStyle name="Normal 81 4 2 4 2" xfId="15242" xr:uid="{00000000-0005-0000-0000-0000ACB20000}"/>
    <cellStyle name="Normal 81 4 2 4 2 2" xfId="45573" xr:uid="{00000000-0005-0000-0000-0000ADB20000}"/>
    <cellStyle name="Normal 81 4 2 4 2 3" xfId="30340" xr:uid="{00000000-0005-0000-0000-0000AEB20000}"/>
    <cellStyle name="Normal 81 4 2 4 3" xfId="10222" xr:uid="{00000000-0005-0000-0000-0000AFB20000}"/>
    <cellStyle name="Normal 81 4 2 4 3 2" xfId="40556" xr:uid="{00000000-0005-0000-0000-0000B0B20000}"/>
    <cellStyle name="Normal 81 4 2 4 3 3" xfId="25323" xr:uid="{00000000-0005-0000-0000-0000B1B20000}"/>
    <cellStyle name="Normal 81 4 2 4 4" xfId="35543" xr:uid="{00000000-0005-0000-0000-0000B2B20000}"/>
    <cellStyle name="Normal 81 4 2 4 5" xfId="20310" xr:uid="{00000000-0005-0000-0000-0000B3B20000}"/>
    <cellStyle name="Normal 81 4 2 5" xfId="11900" xr:uid="{00000000-0005-0000-0000-0000B4B20000}"/>
    <cellStyle name="Normal 81 4 2 5 2" xfId="42231" xr:uid="{00000000-0005-0000-0000-0000B5B20000}"/>
    <cellStyle name="Normal 81 4 2 5 3" xfId="26998" xr:uid="{00000000-0005-0000-0000-0000B6B20000}"/>
    <cellStyle name="Normal 81 4 2 6" xfId="6879" xr:uid="{00000000-0005-0000-0000-0000B7B20000}"/>
    <cellStyle name="Normal 81 4 2 6 2" xfId="37214" xr:uid="{00000000-0005-0000-0000-0000B8B20000}"/>
    <cellStyle name="Normal 81 4 2 6 3" xfId="21981" xr:uid="{00000000-0005-0000-0000-0000B9B20000}"/>
    <cellStyle name="Normal 81 4 2 7" xfId="32202" xr:uid="{00000000-0005-0000-0000-0000BAB20000}"/>
    <cellStyle name="Normal 81 4 2 8" xfId="16968" xr:uid="{00000000-0005-0000-0000-0000BBB20000}"/>
    <cellStyle name="Normal 81 4 3" xfId="2226" xr:uid="{00000000-0005-0000-0000-0000BCB20000}"/>
    <cellStyle name="Normal 81 4 3 2" xfId="3916" xr:uid="{00000000-0005-0000-0000-0000BDB20000}"/>
    <cellStyle name="Normal 81 4 3 2 2" xfId="13989" xr:uid="{00000000-0005-0000-0000-0000BEB20000}"/>
    <cellStyle name="Normal 81 4 3 2 2 2" xfId="44320" xr:uid="{00000000-0005-0000-0000-0000BFB20000}"/>
    <cellStyle name="Normal 81 4 3 2 2 3" xfId="29087" xr:uid="{00000000-0005-0000-0000-0000C0B20000}"/>
    <cellStyle name="Normal 81 4 3 2 3" xfId="8969" xr:uid="{00000000-0005-0000-0000-0000C1B20000}"/>
    <cellStyle name="Normal 81 4 3 2 3 2" xfId="39303" xr:uid="{00000000-0005-0000-0000-0000C2B20000}"/>
    <cellStyle name="Normal 81 4 3 2 3 3" xfId="24070" xr:uid="{00000000-0005-0000-0000-0000C3B20000}"/>
    <cellStyle name="Normal 81 4 3 2 4" xfId="34290" xr:uid="{00000000-0005-0000-0000-0000C4B20000}"/>
    <cellStyle name="Normal 81 4 3 2 5" xfId="19057" xr:uid="{00000000-0005-0000-0000-0000C5B20000}"/>
    <cellStyle name="Normal 81 4 3 3" xfId="5608" xr:uid="{00000000-0005-0000-0000-0000C6B20000}"/>
    <cellStyle name="Normal 81 4 3 3 2" xfId="15660" xr:uid="{00000000-0005-0000-0000-0000C7B20000}"/>
    <cellStyle name="Normal 81 4 3 3 2 2" xfId="45991" xr:uid="{00000000-0005-0000-0000-0000C8B20000}"/>
    <cellStyle name="Normal 81 4 3 3 2 3" xfId="30758" xr:uid="{00000000-0005-0000-0000-0000C9B20000}"/>
    <cellStyle name="Normal 81 4 3 3 3" xfId="10640" xr:uid="{00000000-0005-0000-0000-0000CAB20000}"/>
    <cellStyle name="Normal 81 4 3 3 3 2" xfId="40974" xr:uid="{00000000-0005-0000-0000-0000CBB20000}"/>
    <cellStyle name="Normal 81 4 3 3 3 3" xfId="25741" xr:uid="{00000000-0005-0000-0000-0000CCB20000}"/>
    <cellStyle name="Normal 81 4 3 3 4" xfId="35961" xr:uid="{00000000-0005-0000-0000-0000CDB20000}"/>
    <cellStyle name="Normal 81 4 3 3 5" xfId="20728" xr:uid="{00000000-0005-0000-0000-0000CEB20000}"/>
    <cellStyle name="Normal 81 4 3 4" xfId="12318" xr:uid="{00000000-0005-0000-0000-0000CFB20000}"/>
    <cellStyle name="Normal 81 4 3 4 2" xfId="42649" xr:uid="{00000000-0005-0000-0000-0000D0B20000}"/>
    <cellStyle name="Normal 81 4 3 4 3" xfId="27416" xr:uid="{00000000-0005-0000-0000-0000D1B20000}"/>
    <cellStyle name="Normal 81 4 3 5" xfId="7297" xr:uid="{00000000-0005-0000-0000-0000D2B20000}"/>
    <cellStyle name="Normal 81 4 3 5 2" xfId="37632" xr:uid="{00000000-0005-0000-0000-0000D3B20000}"/>
    <cellStyle name="Normal 81 4 3 5 3" xfId="22399" xr:uid="{00000000-0005-0000-0000-0000D4B20000}"/>
    <cellStyle name="Normal 81 4 3 6" xfId="32620" xr:uid="{00000000-0005-0000-0000-0000D5B20000}"/>
    <cellStyle name="Normal 81 4 3 7" xfId="17386" xr:uid="{00000000-0005-0000-0000-0000D6B20000}"/>
    <cellStyle name="Normal 81 4 4" xfId="3079" xr:uid="{00000000-0005-0000-0000-0000D7B20000}"/>
    <cellStyle name="Normal 81 4 4 2" xfId="13153" xr:uid="{00000000-0005-0000-0000-0000D8B20000}"/>
    <cellStyle name="Normal 81 4 4 2 2" xfId="43484" xr:uid="{00000000-0005-0000-0000-0000D9B20000}"/>
    <cellStyle name="Normal 81 4 4 2 3" xfId="28251" xr:uid="{00000000-0005-0000-0000-0000DAB20000}"/>
    <cellStyle name="Normal 81 4 4 3" xfId="8133" xr:uid="{00000000-0005-0000-0000-0000DBB20000}"/>
    <cellStyle name="Normal 81 4 4 3 2" xfId="38467" xr:uid="{00000000-0005-0000-0000-0000DCB20000}"/>
    <cellStyle name="Normal 81 4 4 3 3" xfId="23234" xr:uid="{00000000-0005-0000-0000-0000DDB20000}"/>
    <cellStyle name="Normal 81 4 4 4" xfId="33454" xr:uid="{00000000-0005-0000-0000-0000DEB20000}"/>
    <cellStyle name="Normal 81 4 4 5" xfId="18221" xr:uid="{00000000-0005-0000-0000-0000DFB20000}"/>
    <cellStyle name="Normal 81 4 5" xfId="4772" xr:uid="{00000000-0005-0000-0000-0000E0B20000}"/>
    <cellStyle name="Normal 81 4 5 2" xfId="14824" xr:uid="{00000000-0005-0000-0000-0000E1B20000}"/>
    <cellStyle name="Normal 81 4 5 2 2" xfId="45155" xr:uid="{00000000-0005-0000-0000-0000E2B20000}"/>
    <cellStyle name="Normal 81 4 5 2 3" xfId="29922" xr:uid="{00000000-0005-0000-0000-0000E3B20000}"/>
    <cellStyle name="Normal 81 4 5 3" xfId="9804" xr:uid="{00000000-0005-0000-0000-0000E4B20000}"/>
    <cellStyle name="Normal 81 4 5 3 2" xfId="40138" xr:uid="{00000000-0005-0000-0000-0000E5B20000}"/>
    <cellStyle name="Normal 81 4 5 3 3" xfId="24905" xr:uid="{00000000-0005-0000-0000-0000E6B20000}"/>
    <cellStyle name="Normal 81 4 5 4" xfId="35125" xr:uid="{00000000-0005-0000-0000-0000E7B20000}"/>
    <cellStyle name="Normal 81 4 5 5" xfId="19892" xr:uid="{00000000-0005-0000-0000-0000E8B20000}"/>
    <cellStyle name="Normal 81 4 6" xfId="11482" xr:uid="{00000000-0005-0000-0000-0000E9B20000}"/>
    <cellStyle name="Normal 81 4 6 2" xfId="41813" xr:uid="{00000000-0005-0000-0000-0000EAB20000}"/>
    <cellStyle name="Normal 81 4 6 3" xfId="26580" xr:uid="{00000000-0005-0000-0000-0000EBB20000}"/>
    <cellStyle name="Normal 81 4 7" xfId="6461" xr:uid="{00000000-0005-0000-0000-0000ECB20000}"/>
    <cellStyle name="Normal 81 4 7 2" xfId="36796" xr:uid="{00000000-0005-0000-0000-0000EDB20000}"/>
    <cellStyle name="Normal 81 4 7 3" xfId="21563" xr:uid="{00000000-0005-0000-0000-0000EEB20000}"/>
    <cellStyle name="Normal 81 4 8" xfId="31784" xr:uid="{00000000-0005-0000-0000-0000EFB20000}"/>
    <cellStyle name="Normal 81 4 9" xfId="16550" xr:uid="{00000000-0005-0000-0000-0000F0B20000}"/>
    <cellStyle name="Normal 81 5" xfId="1595" xr:uid="{00000000-0005-0000-0000-0000F1B20000}"/>
    <cellStyle name="Normal 81 5 2" xfId="2436" xr:uid="{00000000-0005-0000-0000-0000F2B20000}"/>
    <cellStyle name="Normal 81 5 2 2" xfId="4126" xr:uid="{00000000-0005-0000-0000-0000F3B20000}"/>
    <cellStyle name="Normal 81 5 2 2 2" xfId="14199" xr:uid="{00000000-0005-0000-0000-0000F4B20000}"/>
    <cellStyle name="Normal 81 5 2 2 2 2" xfId="44530" xr:uid="{00000000-0005-0000-0000-0000F5B20000}"/>
    <cellStyle name="Normal 81 5 2 2 2 3" xfId="29297" xr:uid="{00000000-0005-0000-0000-0000F6B20000}"/>
    <cellStyle name="Normal 81 5 2 2 3" xfId="9179" xr:uid="{00000000-0005-0000-0000-0000F7B20000}"/>
    <cellStyle name="Normal 81 5 2 2 3 2" xfId="39513" xr:uid="{00000000-0005-0000-0000-0000F8B20000}"/>
    <cellStyle name="Normal 81 5 2 2 3 3" xfId="24280" xr:uid="{00000000-0005-0000-0000-0000F9B20000}"/>
    <cellStyle name="Normal 81 5 2 2 4" xfId="34500" xr:uid="{00000000-0005-0000-0000-0000FAB20000}"/>
    <cellStyle name="Normal 81 5 2 2 5" xfId="19267" xr:uid="{00000000-0005-0000-0000-0000FBB20000}"/>
    <cellStyle name="Normal 81 5 2 3" xfId="5818" xr:uid="{00000000-0005-0000-0000-0000FCB20000}"/>
    <cellStyle name="Normal 81 5 2 3 2" xfId="15870" xr:uid="{00000000-0005-0000-0000-0000FDB20000}"/>
    <cellStyle name="Normal 81 5 2 3 2 2" xfId="46201" xr:uid="{00000000-0005-0000-0000-0000FEB20000}"/>
    <cellStyle name="Normal 81 5 2 3 2 3" xfId="30968" xr:uid="{00000000-0005-0000-0000-0000FFB20000}"/>
    <cellStyle name="Normal 81 5 2 3 3" xfId="10850" xr:uid="{00000000-0005-0000-0000-000000B30000}"/>
    <cellStyle name="Normal 81 5 2 3 3 2" xfId="41184" xr:uid="{00000000-0005-0000-0000-000001B30000}"/>
    <cellStyle name="Normal 81 5 2 3 3 3" xfId="25951" xr:uid="{00000000-0005-0000-0000-000002B30000}"/>
    <cellStyle name="Normal 81 5 2 3 4" xfId="36171" xr:uid="{00000000-0005-0000-0000-000003B30000}"/>
    <cellStyle name="Normal 81 5 2 3 5" xfId="20938" xr:uid="{00000000-0005-0000-0000-000004B30000}"/>
    <cellStyle name="Normal 81 5 2 4" xfId="12528" xr:uid="{00000000-0005-0000-0000-000005B30000}"/>
    <cellStyle name="Normal 81 5 2 4 2" xfId="42859" xr:uid="{00000000-0005-0000-0000-000006B30000}"/>
    <cellStyle name="Normal 81 5 2 4 3" xfId="27626" xr:uid="{00000000-0005-0000-0000-000007B30000}"/>
    <cellStyle name="Normal 81 5 2 5" xfId="7507" xr:uid="{00000000-0005-0000-0000-000008B30000}"/>
    <cellStyle name="Normal 81 5 2 5 2" xfId="37842" xr:uid="{00000000-0005-0000-0000-000009B30000}"/>
    <cellStyle name="Normal 81 5 2 5 3" xfId="22609" xr:uid="{00000000-0005-0000-0000-00000AB30000}"/>
    <cellStyle name="Normal 81 5 2 6" xfId="32830" xr:uid="{00000000-0005-0000-0000-00000BB30000}"/>
    <cellStyle name="Normal 81 5 2 7" xfId="17596" xr:uid="{00000000-0005-0000-0000-00000CB30000}"/>
    <cellStyle name="Normal 81 5 3" xfId="3289" xr:uid="{00000000-0005-0000-0000-00000DB30000}"/>
    <cellStyle name="Normal 81 5 3 2" xfId="13363" xr:uid="{00000000-0005-0000-0000-00000EB30000}"/>
    <cellStyle name="Normal 81 5 3 2 2" xfId="43694" xr:uid="{00000000-0005-0000-0000-00000FB30000}"/>
    <cellStyle name="Normal 81 5 3 2 3" xfId="28461" xr:uid="{00000000-0005-0000-0000-000010B30000}"/>
    <cellStyle name="Normal 81 5 3 3" xfId="8343" xr:uid="{00000000-0005-0000-0000-000011B30000}"/>
    <cellStyle name="Normal 81 5 3 3 2" xfId="38677" xr:uid="{00000000-0005-0000-0000-000012B30000}"/>
    <cellStyle name="Normal 81 5 3 3 3" xfId="23444" xr:uid="{00000000-0005-0000-0000-000013B30000}"/>
    <cellStyle name="Normal 81 5 3 4" xfId="33664" xr:uid="{00000000-0005-0000-0000-000014B30000}"/>
    <cellStyle name="Normal 81 5 3 5" xfId="18431" xr:uid="{00000000-0005-0000-0000-000015B30000}"/>
    <cellStyle name="Normal 81 5 4" xfId="4982" xr:uid="{00000000-0005-0000-0000-000016B30000}"/>
    <cellStyle name="Normal 81 5 4 2" xfId="15034" xr:uid="{00000000-0005-0000-0000-000017B30000}"/>
    <cellStyle name="Normal 81 5 4 2 2" xfId="45365" xr:uid="{00000000-0005-0000-0000-000018B30000}"/>
    <cellStyle name="Normal 81 5 4 2 3" xfId="30132" xr:uid="{00000000-0005-0000-0000-000019B30000}"/>
    <cellStyle name="Normal 81 5 4 3" xfId="10014" xr:uid="{00000000-0005-0000-0000-00001AB30000}"/>
    <cellStyle name="Normal 81 5 4 3 2" xfId="40348" xr:uid="{00000000-0005-0000-0000-00001BB30000}"/>
    <cellStyle name="Normal 81 5 4 3 3" xfId="25115" xr:uid="{00000000-0005-0000-0000-00001CB30000}"/>
    <cellStyle name="Normal 81 5 4 4" xfId="35335" xr:uid="{00000000-0005-0000-0000-00001DB30000}"/>
    <cellStyle name="Normal 81 5 4 5" xfId="20102" xr:uid="{00000000-0005-0000-0000-00001EB30000}"/>
    <cellStyle name="Normal 81 5 5" xfId="11692" xr:uid="{00000000-0005-0000-0000-00001FB30000}"/>
    <cellStyle name="Normal 81 5 5 2" xfId="42023" xr:uid="{00000000-0005-0000-0000-000020B30000}"/>
    <cellStyle name="Normal 81 5 5 3" xfId="26790" xr:uid="{00000000-0005-0000-0000-000021B30000}"/>
    <cellStyle name="Normal 81 5 6" xfId="6671" xr:uid="{00000000-0005-0000-0000-000022B30000}"/>
    <cellStyle name="Normal 81 5 6 2" xfId="37006" xr:uid="{00000000-0005-0000-0000-000023B30000}"/>
    <cellStyle name="Normal 81 5 6 3" xfId="21773" xr:uid="{00000000-0005-0000-0000-000024B30000}"/>
    <cellStyle name="Normal 81 5 7" xfId="31994" xr:uid="{00000000-0005-0000-0000-000025B30000}"/>
    <cellStyle name="Normal 81 5 8" xfId="16760" xr:uid="{00000000-0005-0000-0000-000026B30000}"/>
    <cellStyle name="Normal 81 6" xfId="2016" xr:uid="{00000000-0005-0000-0000-000027B30000}"/>
    <cellStyle name="Normal 81 6 2" xfId="3708" xr:uid="{00000000-0005-0000-0000-000028B30000}"/>
    <cellStyle name="Normal 81 6 2 2" xfId="13781" xr:uid="{00000000-0005-0000-0000-000029B30000}"/>
    <cellStyle name="Normal 81 6 2 2 2" xfId="44112" xr:uid="{00000000-0005-0000-0000-00002AB30000}"/>
    <cellStyle name="Normal 81 6 2 2 3" xfId="28879" xr:uid="{00000000-0005-0000-0000-00002BB30000}"/>
    <cellStyle name="Normal 81 6 2 3" xfId="8761" xr:uid="{00000000-0005-0000-0000-00002CB30000}"/>
    <cellStyle name="Normal 81 6 2 3 2" xfId="39095" xr:uid="{00000000-0005-0000-0000-00002DB30000}"/>
    <cellStyle name="Normal 81 6 2 3 3" xfId="23862" xr:uid="{00000000-0005-0000-0000-00002EB30000}"/>
    <cellStyle name="Normal 81 6 2 4" xfId="34082" xr:uid="{00000000-0005-0000-0000-00002FB30000}"/>
    <cellStyle name="Normal 81 6 2 5" xfId="18849" xr:uid="{00000000-0005-0000-0000-000030B30000}"/>
    <cellStyle name="Normal 81 6 3" xfId="5400" xr:uid="{00000000-0005-0000-0000-000031B30000}"/>
    <cellStyle name="Normal 81 6 3 2" xfId="15452" xr:uid="{00000000-0005-0000-0000-000032B30000}"/>
    <cellStyle name="Normal 81 6 3 2 2" xfId="45783" xr:uid="{00000000-0005-0000-0000-000033B30000}"/>
    <cellStyle name="Normal 81 6 3 2 3" xfId="30550" xr:uid="{00000000-0005-0000-0000-000034B30000}"/>
    <cellStyle name="Normal 81 6 3 3" xfId="10432" xr:uid="{00000000-0005-0000-0000-000035B30000}"/>
    <cellStyle name="Normal 81 6 3 3 2" xfId="40766" xr:uid="{00000000-0005-0000-0000-000036B30000}"/>
    <cellStyle name="Normal 81 6 3 3 3" xfId="25533" xr:uid="{00000000-0005-0000-0000-000037B30000}"/>
    <cellStyle name="Normal 81 6 3 4" xfId="35753" xr:uid="{00000000-0005-0000-0000-000038B30000}"/>
    <cellStyle name="Normal 81 6 3 5" xfId="20520" xr:uid="{00000000-0005-0000-0000-000039B30000}"/>
    <cellStyle name="Normal 81 6 4" xfId="12110" xr:uid="{00000000-0005-0000-0000-00003AB30000}"/>
    <cellStyle name="Normal 81 6 4 2" xfId="42441" xr:uid="{00000000-0005-0000-0000-00003BB30000}"/>
    <cellStyle name="Normal 81 6 4 3" xfId="27208" xr:uid="{00000000-0005-0000-0000-00003CB30000}"/>
    <cellStyle name="Normal 81 6 5" xfId="7089" xr:uid="{00000000-0005-0000-0000-00003DB30000}"/>
    <cellStyle name="Normal 81 6 5 2" xfId="37424" xr:uid="{00000000-0005-0000-0000-00003EB30000}"/>
    <cellStyle name="Normal 81 6 5 3" xfId="22191" xr:uid="{00000000-0005-0000-0000-00003FB30000}"/>
    <cellStyle name="Normal 81 6 6" xfId="32412" xr:uid="{00000000-0005-0000-0000-000040B30000}"/>
    <cellStyle name="Normal 81 6 7" xfId="17178" xr:uid="{00000000-0005-0000-0000-000041B30000}"/>
    <cellStyle name="Normal 81 7" xfId="2869" xr:uid="{00000000-0005-0000-0000-000042B30000}"/>
    <cellStyle name="Normal 81 7 2" xfId="12945" xr:uid="{00000000-0005-0000-0000-000043B30000}"/>
    <cellStyle name="Normal 81 7 2 2" xfId="43276" xr:uid="{00000000-0005-0000-0000-000044B30000}"/>
    <cellStyle name="Normal 81 7 2 3" xfId="28043" xr:uid="{00000000-0005-0000-0000-000045B30000}"/>
    <cellStyle name="Normal 81 7 3" xfId="7925" xr:uid="{00000000-0005-0000-0000-000046B30000}"/>
    <cellStyle name="Normal 81 7 3 2" xfId="38259" xr:uid="{00000000-0005-0000-0000-000047B30000}"/>
    <cellStyle name="Normal 81 7 3 3" xfId="23026" xr:uid="{00000000-0005-0000-0000-000048B30000}"/>
    <cellStyle name="Normal 81 7 4" xfId="33246" xr:uid="{00000000-0005-0000-0000-000049B30000}"/>
    <cellStyle name="Normal 81 7 5" xfId="18013" xr:uid="{00000000-0005-0000-0000-00004AB30000}"/>
    <cellStyle name="Normal 81 8" xfId="4562" xr:uid="{00000000-0005-0000-0000-00004BB30000}"/>
    <cellStyle name="Normal 81 8 2" xfId="14616" xr:uid="{00000000-0005-0000-0000-00004CB30000}"/>
    <cellStyle name="Normal 81 8 2 2" xfId="44947" xr:uid="{00000000-0005-0000-0000-00004DB30000}"/>
    <cellStyle name="Normal 81 8 2 3" xfId="29714" xr:uid="{00000000-0005-0000-0000-00004EB30000}"/>
    <cellStyle name="Normal 81 8 3" xfId="9596" xr:uid="{00000000-0005-0000-0000-00004FB30000}"/>
    <cellStyle name="Normal 81 8 3 2" xfId="39930" xr:uid="{00000000-0005-0000-0000-000050B30000}"/>
    <cellStyle name="Normal 81 8 3 3" xfId="24697" xr:uid="{00000000-0005-0000-0000-000051B30000}"/>
    <cellStyle name="Normal 81 8 4" xfId="34917" xr:uid="{00000000-0005-0000-0000-000052B30000}"/>
    <cellStyle name="Normal 81 8 5" xfId="19684" xr:uid="{00000000-0005-0000-0000-000053B30000}"/>
    <cellStyle name="Normal 81 9" xfId="11272" xr:uid="{00000000-0005-0000-0000-000054B30000}"/>
    <cellStyle name="Normal 81 9 2" xfId="41605" xr:uid="{00000000-0005-0000-0000-000055B30000}"/>
    <cellStyle name="Normal 81 9 3" xfId="26372" xr:uid="{00000000-0005-0000-0000-000056B30000}"/>
    <cellStyle name="Normal 82" xfId="1162" xr:uid="{00000000-0005-0000-0000-000057B30000}"/>
    <cellStyle name="Normal 83" xfId="1169" xr:uid="{00000000-0005-0000-0000-000058B30000}"/>
    <cellStyle name="Normal 84" xfId="1217" xr:uid="{00000000-0005-0000-0000-000059B30000}"/>
    <cellStyle name="Normal 85" xfId="1216" xr:uid="{00000000-0005-0000-0000-00005AB30000}"/>
    <cellStyle name="Normal 86" xfId="1324" xr:uid="{00000000-0005-0000-0000-00005BB30000}"/>
    <cellStyle name="Normal 87" xfId="1326" xr:uid="{00000000-0005-0000-0000-00005CB30000}"/>
    <cellStyle name="Normal 88" xfId="1325" xr:uid="{00000000-0005-0000-0000-00005DB30000}"/>
    <cellStyle name="Normal 89" xfId="1542" xr:uid="{00000000-0005-0000-0000-00005EB30000}"/>
    <cellStyle name="Normal 9" xfId="181" xr:uid="{00000000-0005-0000-0000-00005FB30000}"/>
    <cellStyle name="Normal 9 2" xfId="918" xr:uid="{00000000-0005-0000-0000-000060B30000}"/>
    <cellStyle name="Normal 9 3" xfId="919" xr:uid="{00000000-0005-0000-0000-000061B30000}"/>
    <cellStyle name="Normal 9 4" xfId="920" xr:uid="{00000000-0005-0000-0000-000062B30000}"/>
    <cellStyle name="Normal 9 5" xfId="31484" xr:uid="{00000000-0005-0000-0000-000063B30000}"/>
    <cellStyle name="Normal 9 6" xfId="31384" xr:uid="{00000000-0005-0000-0000-000064B30000}"/>
    <cellStyle name="Normal 9 7" xfId="46805" xr:uid="{00000000-0005-0000-0000-000065B30000}"/>
    <cellStyle name="Normal 90" xfId="1541" xr:uid="{00000000-0005-0000-0000-000066B30000}"/>
    <cellStyle name="Normal 90 2" xfId="2383" xr:uid="{00000000-0005-0000-0000-000067B30000}"/>
    <cellStyle name="Normal 90 2 2" xfId="4073" xr:uid="{00000000-0005-0000-0000-000068B30000}"/>
    <cellStyle name="Normal 90 2 2 2" xfId="14146" xr:uid="{00000000-0005-0000-0000-000069B30000}"/>
    <cellStyle name="Normal 90 2 2 2 2" xfId="44477" xr:uid="{00000000-0005-0000-0000-00006AB30000}"/>
    <cellStyle name="Normal 90 2 2 2 3" xfId="29244" xr:uid="{00000000-0005-0000-0000-00006BB30000}"/>
    <cellStyle name="Normal 90 2 2 3" xfId="9126" xr:uid="{00000000-0005-0000-0000-00006CB30000}"/>
    <cellStyle name="Normal 90 2 2 3 2" xfId="39460" xr:uid="{00000000-0005-0000-0000-00006DB30000}"/>
    <cellStyle name="Normal 90 2 2 3 3" xfId="24227" xr:uid="{00000000-0005-0000-0000-00006EB30000}"/>
    <cellStyle name="Normal 90 2 2 4" xfId="34447" xr:uid="{00000000-0005-0000-0000-00006FB30000}"/>
    <cellStyle name="Normal 90 2 2 5" xfId="19214" xr:uid="{00000000-0005-0000-0000-000070B30000}"/>
    <cellStyle name="Normal 90 2 3" xfId="5765" xr:uid="{00000000-0005-0000-0000-000071B30000}"/>
    <cellStyle name="Normal 90 2 3 2" xfId="15817" xr:uid="{00000000-0005-0000-0000-000072B30000}"/>
    <cellStyle name="Normal 90 2 3 2 2" xfId="46148" xr:uid="{00000000-0005-0000-0000-000073B30000}"/>
    <cellStyle name="Normal 90 2 3 2 3" xfId="30915" xr:uid="{00000000-0005-0000-0000-000074B30000}"/>
    <cellStyle name="Normal 90 2 3 3" xfId="10797" xr:uid="{00000000-0005-0000-0000-000075B30000}"/>
    <cellStyle name="Normal 90 2 3 3 2" xfId="41131" xr:uid="{00000000-0005-0000-0000-000076B30000}"/>
    <cellStyle name="Normal 90 2 3 3 3" xfId="25898" xr:uid="{00000000-0005-0000-0000-000077B30000}"/>
    <cellStyle name="Normal 90 2 3 4" xfId="36118" xr:uid="{00000000-0005-0000-0000-000078B30000}"/>
    <cellStyle name="Normal 90 2 3 5" xfId="20885" xr:uid="{00000000-0005-0000-0000-000079B30000}"/>
    <cellStyle name="Normal 90 2 4" xfId="12475" xr:uid="{00000000-0005-0000-0000-00007AB30000}"/>
    <cellStyle name="Normal 90 2 4 2" xfId="42806" xr:uid="{00000000-0005-0000-0000-00007BB30000}"/>
    <cellStyle name="Normal 90 2 4 3" xfId="27573" xr:uid="{00000000-0005-0000-0000-00007CB30000}"/>
    <cellStyle name="Normal 90 2 5" xfId="7454" xr:uid="{00000000-0005-0000-0000-00007DB30000}"/>
    <cellStyle name="Normal 90 2 5 2" xfId="37789" xr:uid="{00000000-0005-0000-0000-00007EB30000}"/>
    <cellStyle name="Normal 90 2 5 3" xfId="22556" xr:uid="{00000000-0005-0000-0000-00007FB30000}"/>
    <cellStyle name="Normal 90 2 6" xfId="32777" xr:uid="{00000000-0005-0000-0000-000080B30000}"/>
    <cellStyle name="Normal 90 2 7" xfId="17543" xr:uid="{00000000-0005-0000-0000-000081B30000}"/>
    <cellStyle name="Normal 90 3" xfId="3236" xr:uid="{00000000-0005-0000-0000-000082B30000}"/>
    <cellStyle name="Normal 90 3 2" xfId="13310" xr:uid="{00000000-0005-0000-0000-000083B30000}"/>
    <cellStyle name="Normal 90 3 2 2" xfId="43641" xr:uid="{00000000-0005-0000-0000-000084B30000}"/>
    <cellStyle name="Normal 90 3 2 3" xfId="28408" xr:uid="{00000000-0005-0000-0000-000085B30000}"/>
    <cellStyle name="Normal 90 3 3" xfId="8290" xr:uid="{00000000-0005-0000-0000-000086B30000}"/>
    <cellStyle name="Normal 90 3 3 2" xfId="38624" xr:uid="{00000000-0005-0000-0000-000087B30000}"/>
    <cellStyle name="Normal 90 3 3 3" xfId="23391" xr:uid="{00000000-0005-0000-0000-000088B30000}"/>
    <cellStyle name="Normal 90 3 4" xfId="33611" xr:uid="{00000000-0005-0000-0000-000089B30000}"/>
    <cellStyle name="Normal 90 3 5" xfId="18378" xr:uid="{00000000-0005-0000-0000-00008AB30000}"/>
    <cellStyle name="Normal 90 4" xfId="4929" xr:uid="{00000000-0005-0000-0000-00008BB30000}"/>
    <cellStyle name="Normal 90 4 2" xfId="14981" xr:uid="{00000000-0005-0000-0000-00008CB30000}"/>
    <cellStyle name="Normal 90 4 2 2" xfId="45312" xr:uid="{00000000-0005-0000-0000-00008DB30000}"/>
    <cellStyle name="Normal 90 4 2 3" xfId="30079" xr:uid="{00000000-0005-0000-0000-00008EB30000}"/>
    <cellStyle name="Normal 90 4 3" xfId="9961" xr:uid="{00000000-0005-0000-0000-00008FB30000}"/>
    <cellStyle name="Normal 90 4 3 2" xfId="40295" xr:uid="{00000000-0005-0000-0000-000090B30000}"/>
    <cellStyle name="Normal 90 4 3 3" xfId="25062" xr:uid="{00000000-0005-0000-0000-000091B30000}"/>
    <cellStyle name="Normal 90 4 4" xfId="35282" xr:uid="{00000000-0005-0000-0000-000092B30000}"/>
    <cellStyle name="Normal 90 4 5" xfId="20049" xr:uid="{00000000-0005-0000-0000-000093B30000}"/>
    <cellStyle name="Normal 90 5" xfId="11639" xr:uid="{00000000-0005-0000-0000-000094B30000}"/>
    <cellStyle name="Normal 90 5 2" xfId="41970" xr:uid="{00000000-0005-0000-0000-000095B30000}"/>
    <cellStyle name="Normal 90 5 3" xfId="26737" xr:uid="{00000000-0005-0000-0000-000096B30000}"/>
    <cellStyle name="Normal 90 6" xfId="6618" xr:uid="{00000000-0005-0000-0000-000097B30000}"/>
    <cellStyle name="Normal 90 6 2" xfId="36953" xr:uid="{00000000-0005-0000-0000-000098B30000}"/>
    <cellStyle name="Normal 90 6 3" xfId="21720" xr:uid="{00000000-0005-0000-0000-000099B30000}"/>
    <cellStyle name="Normal 90 7" xfId="31941" xr:uid="{00000000-0005-0000-0000-00009AB30000}"/>
    <cellStyle name="Normal 90 8" xfId="16707" xr:uid="{00000000-0005-0000-0000-00009BB30000}"/>
    <cellStyle name="Normal 91" xfId="1544" xr:uid="{00000000-0005-0000-0000-00009CB30000}"/>
    <cellStyle name="Normal 91 2" xfId="2385" xr:uid="{00000000-0005-0000-0000-00009DB30000}"/>
    <cellStyle name="Normal 91 2 2" xfId="4075" xr:uid="{00000000-0005-0000-0000-00009EB30000}"/>
    <cellStyle name="Normal 91 2 2 2" xfId="14148" xr:uid="{00000000-0005-0000-0000-00009FB30000}"/>
    <cellStyle name="Normal 91 2 2 2 2" xfId="44479" xr:uid="{00000000-0005-0000-0000-0000A0B30000}"/>
    <cellStyle name="Normal 91 2 2 2 3" xfId="29246" xr:uid="{00000000-0005-0000-0000-0000A1B30000}"/>
    <cellStyle name="Normal 91 2 2 2 4" xfId="46746" xr:uid="{00000000-0005-0000-0000-0000A2B30000}"/>
    <cellStyle name="Normal 91 2 2 3" xfId="9128" xr:uid="{00000000-0005-0000-0000-0000A3B30000}"/>
    <cellStyle name="Normal 91 2 2 3 2" xfId="39462" xr:uid="{00000000-0005-0000-0000-0000A4B30000}"/>
    <cellStyle name="Normal 91 2 2 3 3" xfId="24229" xr:uid="{00000000-0005-0000-0000-0000A5B30000}"/>
    <cellStyle name="Normal 91 2 2 4" xfId="34449" xr:uid="{00000000-0005-0000-0000-0000A6B30000}"/>
    <cellStyle name="Normal 91 2 2 5" xfId="19216" xr:uid="{00000000-0005-0000-0000-0000A7B30000}"/>
    <cellStyle name="Normal 91 2 3" xfId="5767" xr:uid="{00000000-0005-0000-0000-0000A8B30000}"/>
    <cellStyle name="Normal 91 2 3 2" xfId="15819" xr:uid="{00000000-0005-0000-0000-0000A9B30000}"/>
    <cellStyle name="Normal 91 2 3 2 2" xfId="46150" xr:uid="{00000000-0005-0000-0000-0000AAB30000}"/>
    <cellStyle name="Normal 91 2 3 2 3" xfId="30917" xr:uid="{00000000-0005-0000-0000-0000ABB30000}"/>
    <cellStyle name="Normal 91 2 3 3" xfId="10799" xr:uid="{00000000-0005-0000-0000-0000ACB30000}"/>
    <cellStyle name="Normal 91 2 3 3 2" xfId="41133" xr:uid="{00000000-0005-0000-0000-0000ADB30000}"/>
    <cellStyle name="Normal 91 2 3 3 3" xfId="25900" xr:uid="{00000000-0005-0000-0000-0000AEB30000}"/>
    <cellStyle name="Normal 91 2 3 4" xfId="36120" xr:uid="{00000000-0005-0000-0000-0000AFB30000}"/>
    <cellStyle name="Normal 91 2 3 5" xfId="20887" xr:uid="{00000000-0005-0000-0000-0000B0B30000}"/>
    <cellStyle name="Normal 91 2 4" xfId="12477" xr:uid="{00000000-0005-0000-0000-0000B1B30000}"/>
    <cellStyle name="Normal 91 2 4 2" xfId="42808" xr:uid="{00000000-0005-0000-0000-0000B2B30000}"/>
    <cellStyle name="Normal 91 2 4 3" xfId="27575" xr:uid="{00000000-0005-0000-0000-0000B3B30000}"/>
    <cellStyle name="Normal 91 2 5" xfId="7456" xr:uid="{00000000-0005-0000-0000-0000B4B30000}"/>
    <cellStyle name="Normal 91 2 5 2" xfId="37791" xr:uid="{00000000-0005-0000-0000-0000B5B30000}"/>
    <cellStyle name="Normal 91 2 5 3" xfId="22558" xr:uid="{00000000-0005-0000-0000-0000B6B30000}"/>
    <cellStyle name="Normal 91 2 6" xfId="32779" xr:uid="{00000000-0005-0000-0000-0000B7B30000}"/>
    <cellStyle name="Normal 91 2 7" xfId="17545" xr:uid="{00000000-0005-0000-0000-0000B8B30000}"/>
    <cellStyle name="Normal 91 3" xfId="3238" xr:uid="{00000000-0005-0000-0000-0000B9B30000}"/>
    <cellStyle name="Normal 91 3 2" xfId="13312" xr:uid="{00000000-0005-0000-0000-0000BAB30000}"/>
    <cellStyle name="Normal 91 3 2 2" xfId="43643" xr:uid="{00000000-0005-0000-0000-0000BBB30000}"/>
    <cellStyle name="Normal 91 3 2 3" xfId="28410" xr:uid="{00000000-0005-0000-0000-0000BCB30000}"/>
    <cellStyle name="Normal 91 3 3" xfId="8292" xr:uid="{00000000-0005-0000-0000-0000BDB30000}"/>
    <cellStyle name="Normal 91 3 3 2" xfId="38626" xr:uid="{00000000-0005-0000-0000-0000BEB30000}"/>
    <cellStyle name="Normal 91 3 3 3" xfId="23393" xr:uid="{00000000-0005-0000-0000-0000BFB30000}"/>
    <cellStyle name="Normal 91 3 4" xfId="33613" xr:uid="{00000000-0005-0000-0000-0000C0B30000}"/>
    <cellStyle name="Normal 91 3 5" xfId="18380" xr:uid="{00000000-0005-0000-0000-0000C1B30000}"/>
    <cellStyle name="Normal 91 4" xfId="4931" xr:uid="{00000000-0005-0000-0000-0000C2B30000}"/>
    <cellStyle name="Normal 91 4 2" xfId="14983" xr:uid="{00000000-0005-0000-0000-0000C3B30000}"/>
    <cellStyle name="Normal 91 4 2 2" xfId="45314" xr:uid="{00000000-0005-0000-0000-0000C4B30000}"/>
    <cellStyle name="Normal 91 4 2 3" xfId="30081" xr:uid="{00000000-0005-0000-0000-0000C5B30000}"/>
    <cellStyle name="Normal 91 4 3" xfId="9963" xr:uid="{00000000-0005-0000-0000-0000C6B30000}"/>
    <cellStyle name="Normal 91 4 3 2" xfId="40297" xr:uid="{00000000-0005-0000-0000-0000C7B30000}"/>
    <cellStyle name="Normal 91 4 3 3" xfId="25064" xr:uid="{00000000-0005-0000-0000-0000C8B30000}"/>
    <cellStyle name="Normal 91 4 4" xfId="35284" xr:uid="{00000000-0005-0000-0000-0000C9B30000}"/>
    <cellStyle name="Normal 91 4 5" xfId="20051" xr:uid="{00000000-0005-0000-0000-0000CAB30000}"/>
    <cellStyle name="Normal 91 5" xfId="11641" xr:uid="{00000000-0005-0000-0000-0000CBB30000}"/>
    <cellStyle name="Normal 91 5 2" xfId="41972" xr:uid="{00000000-0005-0000-0000-0000CCB30000}"/>
    <cellStyle name="Normal 91 5 3" xfId="26739" xr:uid="{00000000-0005-0000-0000-0000CDB30000}"/>
    <cellStyle name="Normal 91 6" xfId="6620" xr:uid="{00000000-0005-0000-0000-0000CEB30000}"/>
    <cellStyle name="Normal 91 6 2" xfId="36955" xr:uid="{00000000-0005-0000-0000-0000CFB30000}"/>
    <cellStyle name="Normal 91 6 3" xfId="21722" xr:uid="{00000000-0005-0000-0000-0000D0B30000}"/>
    <cellStyle name="Normal 91 7" xfId="31943" xr:uid="{00000000-0005-0000-0000-0000D1B30000}"/>
    <cellStyle name="Normal 91 8" xfId="16709" xr:uid="{00000000-0005-0000-0000-0000D2B30000}"/>
    <cellStyle name="Normal 92" xfId="1963" xr:uid="{00000000-0005-0000-0000-0000D3B30000}"/>
    <cellStyle name="Normal 92 2" xfId="3655" xr:uid="{00000000-0005-0000-0000-0000D4B30000}"/>
    <cellStyle name="Normal 93" xfId="2801" xr:uid="{00000000-0005-0000-0000-0000D5B30000}"/>
    <cellStyle name="Normal 93 2" xfId="4491" xr:uid="{00000000-0005-0000-0000-0000D6B30000}"/>
    <cellStyle name="Normal 94" xfId="2806" xr:uid="{00000000-0005-0000-0000-0000D7B30000}"/>
    <cellStyle name="Normal 95" xfId="1962" xr:uid="{00000000-0005-0000-0000-0000D8B30000}"/>
    <cellStyle name="Normal 95 2" xfId="3654" xr:uid="{00000000-0005-0000-0000-0000D9B30000}"/>
    <cellStyle name="Normal 95 2 2" xfId="13728" xr:uid="{00000000-0005-0000-0000-0000DAB30000}"/>
    <cellStyle name="Normal 95 2 2 2" xfId="44059" xr:uid="{00000000-0005-0000-0000-0000DBB30000}"/>
    <cellStyle name="Normal 95 2 2 3" xfId="28826" xr:uid="{00000000-0005-0000-0000-0000DCB30000}"/>
    <cellStyle name="Normal 95 2 3" xfId="8708" xr:uid="{00000000-0005-0000-0000-0000DDB30000}"/>
    <cellStyle name="Normal 95 2 3 2" xfId="39042" xr:uid="{00000000-0005-0000-0000-0000DEB30000}"/>
    <cellStyle name="Normal 95 2 3 3" xfId="23809" xr:uid="{00000000-0005-0000-0000-0000DFB30000}"/>
    <cellStyle name="Normal 95 2 4" xfId="34029" xr:uid="{00000000-0005-0000-0000-0000E0B30000}"/>
    <cellStyle name="Normal 95 2 5" xfId="18796" xr:uid="{00000000-0005-0000-0000-0000E1B30000}"/>
    <cellStyle name="Normal 95 3" xfId="5347" xr:uid="{00000000-0005-0000-0000-0000E2B30000}"/>
    <cellStyle name="Normal 95 3 2" xfId="15399" xr:uid="{00000000-0005-0000-0000-0000E3B30000}"/>
    <cellStyle name="Normal 95 3 2 2" xfId="45730" xr:uid="{00000000-0005-0000-0000-0000E4B30000}"/>
    <cellStyle name="Normal 95 3 2 3" xfId="30497" xr:uid="{00000000-0005-0000-0000-0000E5B30000}"/>
    <cellStyle name="Normal 95 3 3" xfId="10379" xr:uid="{00000000-0005-0000-0000-0000E6B30000}"/>
    <cellStyle name="Normal 95 3 3 2" xfId="40713" xr:uid="{00000000-0005-0000-0000-0000E7B30000}"/>
    <cellStyle name="Normal 95 3 3 3" xfId="25480" xr:uid="{00000000-0005-0000-0000-0000E8B30000}"/>
    <cellStyle name="Normal 95 3 4" xfId="35700" xr:uid="{00000000-0005-0000-0000-0000E9B30000}"/>
    <cellStyle name="Normal 95 3 5" xfId="20467" xr:uid="{00000000-0005-0000-0000-0000EAB30000}"/>
    <cellStyle name="Normal 95 4" xfId="12057" xr:uid="{00000000-0005-0000-0000-0000EBB30000}"/>
    <cellStyle name="Normal 95 4 2" xfId="42388" xr:uid="{00000000-0005-0000-0000-0000ECB30000}"/>
    <cellStyle name="Normal 95 4 3" xfId="27155" xr:uid="{00000000-0005-0000-0000-0000EDB30000}"/>
    <cellStyle name="Normal 95 5" xfId="7036" xr:uid="{00000000-0005-0000-0000-0000EEB30000}"/>
    <cellStyle name="Normal 95 5 2" xfId="37371" xr:uid="{00000000-0005-0000-0000-0000EFB30000}"/>
    <cellStyle name="Normal 95 5 3" xfId="22138" xr:uid="{00000000-0005-0000-0000-0000F0B30000}"/>
    <cellStyle name="Normal 95 6" xfId="32359" xr:uid="{00000000-0005-0000-0000-0000F1B30000}"/>
    <cellStyle name="Normal 95 7" xfId="17125" xr:uid="{00000000-0005-0000-0000-0000F2B30000}"/>
    <cellStyle name="Normal 96" xfId="1965" xr:uid="{00000000-0005-0000-0000-0000F3B30000}"/>
    <cellStyle name="Normal 96 2" xfId="3657" xr:uid="{00000000-0005-0000-0000-0000F4B30000}"/>
    <cellStyle name="Normal 96 2 2" xfId="13730" xr:uid="{00000000-0005-0000-0000-0000F5B30000}"/>
    <cellStyle name="Normal 96 2 2 2" xfId="44061" xr:uid="{00000000-0005-0000-0000-0000F6B30000}"/>
    <cellStyle name="Normal 96 2 2 3" xfId="28828" xr:uid="{00000000-0005-0000-0000-0000F7B30000}"/>
    <cellStyle name="Normal 96 2 3" xfId="8710" xr:uid="{00000000-0005-0000-0000-0000F8B30000}"/>
    <cellStyle name="Normal 96 2 3 2" xfId="39044" xr:uid="{00000000-0005-0000-0000-0000F9B30000}"/>
    <cellStyle name="Normal 96 2 3 3" xfId="23811" xr:uid="{00000000-0005-0000-0000-0000FAB30000}"/>
    <cellStyle name="Normal 96 2 4" xfId="34031" xr:uid="{00000000-0005-0000-0000-0000FBB30000}"/>
    <cellStyle name="Normal 96 2 5" xfId="18798" xr:uid="{00000000-0005-0000-0000-0000FCB30000}"/>
    <cellStyle name="Normal 96 3" xfId="5349" xr:uid="{00000000-0005-0000-0000-0000FDB30000}"/>
    <cellStyle name="Normal 96 3 2" xfId="15401" xr:uid="{00000000-0005-0000-0000-0000FEB30000}"/>
    <cellStyle name="Normal 96 3 2 2" xfId="45732" xr:uid="{00000000-0005-0000-0000-0000FFB30000}"/>
    <cellStyle name="Normal 96 3 2 3" xfId="30499" xr:uid="{00000000-0005-0000-0000-000000B40000}"/>
    <cellStyle name="Normal 96 3 3" xfId="10381" xr:uid="{00000000-0005-0000-0000-000001B40000}"/>
    <cellStyle name="Normal 96 3 3 2" xfId="40715" xr:uid="{00000000-0005-0000-0000-000002B40000}"/>
    <cellStyle name="Normal 96 3 3 3" xfId="25482" xr:uid="{00000000-0005-0000-0000-000003B40000}"/>
    <cellStyle name="Normal 96 3 4" xfId="35702" xr:uid="{00000000-0005-0000-0000-000004B40000}"/>
    <cellStyle name="Normal 96 3 5" xfId="20469" xr:uid="{00000000-0005-0000-0000-000005B40000}"/>
    <cellStyle name="Normal 96 4" xfId="12059" xr:uid="{00000000-0005-0000-0000-000006B40000}"/>
    <cellStyle name="Normal 96 4 2" xfId="42390" xr:uid="{00000000-0005-0000-0000-000007B40000}"/>
    <cellStyle name="Normal 96 4 3" xfId="27157" xr:uid="{00000000-0005-0000-0000-000008B40000}"/>
    <cellStyle name="Normal 96 5" xfId="7038" xr:uid="{00000000-0005-0000-0000-000009B40000}"/>
    <cellStyle name="Normal 96 5 2" xfId="37373" xr:uid="{00000000-0005-0000-0000-00000AB40000}"/>
    <cellStyle name="Normal 96 5 3" xfId="22140" xr:uid="{00000000-0005-0000-0000-00000BB40000}"/>
    <cellStyle name="Normal 96 6" xfId="32361" xr:uid="{00000000-0005-0000-0000-00000CB40000}"/>
    <cellStyle name="Normal 96 7" xfId="17127" xr:uid="{00000000-0005-0000-0000-00000DB40000}"/>
    <cellStyle name="Normal 97" xfId="11217" xr:uid="{00000000-0005-0000-0000-00000EB40000}"/>
    <cellStyle name="Normal 98" xfId="16236" xr:uid="{00000000-0005-0000-0000-00000FB40000}"/>
    <cellStyle name="Normal 99" xfId="2809" xr:uid="{00000000-0005-0000-0000-000010B40000}"/>
    <cellStyle name="Normal_6_16 Final Participation Table" xfId="3" xr:uid="{00000000-0005-0000-0000-000011B40000}"/>
    <cellStyle name="Normal_PY 06-07 CARE Attach 3  4" xfId="4" xr:uid="{00000000-0005-0000-0000-000012B40000}"/>
    <cellStyle name="Normal_SCG Attach B1" xfId="5" xr:uid="{00000000-0005-0000-0000-000013B40000}"/>
    <cellStyle name="Note 2" xfId="182" xr:uid="{00000000-0005-0000-0000-000014B40000}"/>
    <cellStyle name="Note 2 2" xfId="922" xr:uid="{00000000-0005-0000-0000-000015B40000}"/>
    <cellStyle name="Note 2 2 2" xfId="46662" xr:uid="{00000000-0005-0000-0000-000016B40000}"/>
    <cellStyle name="Note 2 3" xfId="923" xr:uid="{00000000-0005-0000-0000-000017B40000}"/>
    <cellStyle name="Note 2 4" xfId="924" xr:uid="{00000000-0005-0000-0000-000018B40000}"/>
    <cellStyle name="Note 2 5" xfId="925" xr:uid="{00000000-0005-0000-0000-000019B40000}"/>
    <cellStyle name="Note 2 6" xfId="926" xr:uid="{00000000-0005-0000-0000-00001AB40000}"/>
    <cellStyle name="Note 2 7" xfId="921" xr:uid="{00000000-0005-0000-0000-00001BB40000}"/>
    <cellStyle name="Note 2 8" xfId="409" xr:uid="{00000000-0005-0000-0000-00001CB40000}"/>
    <cellStyle name="Note 2 9" xfId="31485" xr:uid="{00000000-0005-0000-0000-00001DB40000}"/>
    <cellStyle name="Note 3" xfId="31371" xr:uid="{00000000-0005-0000-0000-00001EB40000}"/>
    <cellStyle name="Note 3 2" xfId="46735" xr:uid="{00000000-0005-0000-0000-00001FB40000}"/>
    <cellStyle name="Note 4" xfId="46671" xr:uid="{00000000-0005-0000-0000-000020B40000}"/>
    <cellStyle name="Output 2" xfId="183" xr:uid="{00000000-0005-0000-0000-000021B40000}"/>
    <cellStyle name="Output 2 2" xfId="928" xr:uid="{00000000-0005-0000-0000-000022B40000}"/>
    <cellStyle name="Output 2 2 2" xfId="46653" xr:uid="{00000000-0005-0000-0000-000023B40000}"/>
    <cellStyle name="Output 2 3" xfId="929" xr:uid="{00000000-0005-0000-0000-000024B40000}"/>
    <cellStyle name="Output 2 4" xfId="930" xr:uid="{00000000-0005-0000-0000-000025B40000}"/>
    <cellStyle name="Output 2 5" xfId="931" xr:uid="{00000000-0005-0000-0000-000026B40000}"/>
    <cellStyle name="Output 2 6" xfId="932" xr:uid="{00000000-0005-0000-0000-000027B40000}"/>
    <cellStyle name="Output 2 7" xfId="927" xr:uid="{00000000-0005-0000-0000-000028B40000}"/>
    <cellStyle name="Output 2 8" xfId="410" xr:uid="{00000000-0005-0000-0000-000029B40000}"/>
    <cellStyle name="Output 2 9" xfId="31436" xr:uid="{00000000-0005-0000-0000-00002AB40000}"/>
    <cellStyle name="Output 3" xfId="31372" xr:uid="{00000000-0005-0000-0000-00002BB40000}"/>
    <cellStyle name="Output 3 2" xfId="46595" xr:uid="{00000000-0005-0000-0000-00002CB40000}"/>
    <cellStyle name="Percent" xfId="46881" builtinId="5"/>
    <cellStyle name="Percent [2]" xfId="184" xr:uid="{00000000-0005-0000-0000-00002DB40000}"/>
    <cellStyle name="Percent [2] 10" xfId="935" xr:uid="{00000000-0005-0000-0000-00002EB40000}"/>
    <cellStyle name="Percent [2] 10 2" xfId="936" xr:uid="{00000000-0005-0000-0000-00002FB40000}"/>
    <cellStyle name="Percent [2] 11" xfId="934" xr:uid="{00000000-0005-0000-0000-000030B40000}"/>
    <cellStyle name="Percent [2] 2" xfId="185" xr:uid="{00000000-0005-0000-0000-000031B40000}"/>
    <cellStyle name="Percent [2] 2 2" xfId="186" xr:uid="{00000000-0005-0000-0000-000032B40000}"/>
    <cellStyle name="Percent [2] 2 2 2" xfId="533" xr:uid="{00000000-0005-0000-0000-000033B40000}"/>
    <cellStyle name="Percent [2] 2 3" xfId="532" xr:uid="{00000000-0005-0000-0000-000034B40000}"/>
    <cellStyle name="Percent [2] 3" xfId="187" xr:uid="{00000000-0005-0000-0000-000035B40000}"/>
    <cellStyle name="Percent [2] 3 2" xfId="534" xr:uid="{00000000-0005-0000-0000-000036B40000}"/>
    <cellStyle name="Percent [2] 4" xfId="937" xr:uid="{00000000-0005-0000-0000-000037B40000}"/>
    <cellStyle name="Percent [2] 5" xfId="938" xr:uid="{00000000-0005-0000-0000-000038B40000}"/>
    <cellStyle name="Percent [2] 5 2" xfId="939" xr:uid="{00000000-0005-0000-0000-000039B40000}"/>
    <cellStyle name="Percent [2] 5 3" xfId="940" xr:uid="{00000000-0005-0000-0000-00003AB40000}"/>
    <cellStyle name="Percent [2] 6" xfId="941" xr:uid="{00000000-0005-0000-0000-00003BB40000}"/>
    <cellStyle name="Percent [2] 6 2" xfId="942" xr:uid="{00000000-0005-0000-0000-00003CB40000}"/>
    <cellStyle name="Percent [2] 7" xfId="943" xr:uid="{00000000-0005-0000-0000-00003DB40000}"/>
    <cellStyle name="Percent [2] 7 2" xfId="944" xr:uid="{00000000-0005-0000-0000-00003EB40000}"/>
    <cellStyle name="Percent [2] 8" xfId="945" xr:uid="{00000000-0005-0000-0000-00003FB40000}"/>
    <cellStyle name="Percent [2] 9" xfId="946" xr:uid="{00000000-0005-0000-0000-000040B40000}"/>
    <cellStyle name="Percent [2] 9 2" xfId="947" xr:uid="{00000000-0005-0000-0000-000041B40000}"/>
    <cellStyle name="Percent 10" xfId="188" xr:uid="{00000000-0005-0000-0000-000042B40000}"/>
    <cellStyle name="Percent 10 2" xfId="189" xr:uid="{00000000-0005-0000-0000-000043B40000}"/>
    <cellStyle name="Percent 100" xfId="16267" xr:uid="{00000000-0005-0000-0000-000044B40000}"/>
    <cellStyle name="Percent 101" xfId="16251" xr:uid="{00000000-0005-0000-0000-000045B40000}"/>
    <cellStyle name="Percent 102" xfId="16256" xr:uid="{00000000-0005-0000-0000-000046B40000}"/>
    <cellStyle name="Percent 103" xfId="16249" xr:uid="{00000000-0005-0000-0000-000047B40000}"/>
    <cellStyle name="Percent 104" xfId="16269" xr:uid="{00000000-0005-0000-0000-000048B40000}"/>
    <cellStyle name="Percent 105" xfId="16282" xr:uid="{00000000-0005-0000-0000-000049B40000}"/>
    <cellStyle name="Percent 106" xfId="16247" xr:uid="{00000000-0005-0000-0000-00004AB40000}"/>
    <cellStyle name="Percent 107" xfId="16255" xr:uid="{00000000-0005-0000-0000-00004BB40000}"/>
    <cellStyle name="Percent 108" xfId="16279" xr:uid="{00000000-0005-0000-0000-00004CB40000}"/>
    <cellStyle name="Percent 109" xfId="6197" xr:uid="{00000000-0005-0000-0000-00004DB40000}"/>
    <cellStyle name="Percent 11" xfId="190" xr:uid="{00000000-0005-0000-0000-00004EB40000}"/>
    <cellStyle name="Percent 110" xfId="16286" xr:uid="{00000000-0005-0000-0000-00004FB40000}"/>
    <cellStyle name="Percent 111" xfId="31581" xr:uid="{00000000-0005-0000-0000-000050B40000}"/>
    <cellStyle name="Percent 112" xfId="46576" xr:uid="{00000000-0005-0000-0000-000051B40000}"/>
    <cellStyle name="Percent 113" xfId="46570" xr:uid="{00000000-0005-0000-0000-000052B40000}"/>
    <cellStyle name="Percent 114" xfId="46578" xr:uid="{00000000-0005-0000-0000-000053B40000}"/>
    <cellStyle name="Percent 115" xfId="46579" xr:uid="{00000000-0005-0000-0000-000054B40000}"/>
    <cellStyle name="Percent 116" xfId="46572" xr:uid="{00000000-0005-0000-0000-000055B40000}"/>
    <cellStyle name="Percent 117" xfId="16342" xr:uid="{00000000-0005-0000-0000-000056B40000}"/>
    <cellStyle name="Percent 118" xfId="46584" xr:uid="{00000000-0005-0000-0000-000057B40000}"/>
    <cellStyle name="Percent 119" xfId="46780" xr:uid="{00000000-0005-0000-0000-000058B40000}"/>
    <cellStyle name="Percent 12" xfId="191" xr:uid="{00000000-0005-0000-0000-000059B40000}"/>
    <cellStyle name="Percent 120" xfId="46781" xr:uid="{00000000-0005-0000-0000-00005AB40000}"/>
    <cellStyle name="Percent 121" xfId="46777" xr:uid="{00000000-0005-0000-0000-00005BB40000}"/>
    <cellStyle name="Percent 122" xfId="46751" xr:uid="{00000000-0005-0000-0000-00005CB40000}"/>
    <cellStyle name="Percent 123" xfId="46773" xr:uid="{00000000-0005-0000-0000-00005DB40000}"/>
    <cellStyle name="Percent 124" xfId="46755" xr:uid="{00000000-0005-0000-0000-00005EB40000}"/>
    <cellStyle name="Percent 125" xfId="46771" xr:uid="{00000000-0005-0000-0000-00005FB40000}"/>
    <cellStyle name="Percent 126" xfId="46756" xr:uid="{00000000-0005-0000-0000-000060B40000}"/>
    <cellStyle name="Percent 127" xfId="46769" xr:uid="{00000000-0005-0000-0000-000061B40000}"/>
    <cellStyle name="Percent 128" xfId="46758" xr:uid="{00000000-0005-0000-0000-000062B40000}"/>
    <cellStyle name="Percent 129" xfId="46767" xr:uid="{00000000-0005-0000-0000-000063B40000}"/>
    <cellStyle name="Percent 13" xfId="192" xr:uid="{00000000-0005-0000-0000-000064B40000}"/>
    <cellStyle name="Percent 130" xfId="46760" xr:uid="{00000000-0005-0000-0000-000065B40000}"/>
    <cellStyle name="Percent 131" xfId="46765" xr:uid="{00000000-0005-0000-0000-000066B40000}"/>
    <cellStyle name="Percent 132" xfId="46774" xr:uid="{00000000-0005-0000-0000-000067B40000}"/>
    <cellStyle name="Percent 133" xfId="46753" xr:uid="{00000000-0005-0000-0000-000068B40000}"/>
    <cellStyle name="Percent 134" xfId="46763" xr:uid="{00000000-0005-0000-0000-000069B40000}"/>
    <cellStyle name="Percent 135" xfId="46782" xr:uid="{00000000-0005-0000-0000-00006AB40000}"/>
    <cellStyle name="Percent 136" xfId="46784" xr:uid="{00000000-0005-0000-0000-00006BB40000}"/>
    <cellStyle name="Percent 137" xfId="46806" xr:uid="{00000000-0005-0000-0000-00006CB40000}"/>
    <cellStyle name="Percent 138" xfId="46809" xr:uid="{00000000-0005-0000-0000-00006DB40000}"/>
    <cellStyle name="Percent 139" xfId="46802" xr:uid="{00000000-0005-0000-0000-00006EB40000}"/>
    <cellStyle name="Percent 14" xfId="193" xr:uid="{00000000-0005-0000-0000-00006FB40000}"/>
    <cellStyle name="Percent 140" xfId="46808" xr:uid="{00000000-0005-0000-0000-000070B40000}"/>
    <cellStyle name="Percent 141" xfId="46798" xr:uid="{00000000-0005-0000-0000-000071B40000}"/>
    <cellStyle name="Percent 142" xfId="46807" xr:uid="{00000000-0005-0000-0000-000072B40000}"/>
    <cellStyle name="Percent 143" xfId="1161" xr:uid="{00000000-0005-0000-0000-000073B40000}"/>
    <cellStyle name="Percent 144" xfId="46818" xr:uid="{00000000-0005-0000-0000-000074B40000}"/>
    <cellStyle name="Percent 145" xfId="46831" xr:uid="{FB9667BB-0140-45FB-9F2F-2A8D553D3B6A}"/>
    <cellStyle name="Percent 146" xfId="46834" xr:uid="{0DD3964E-2E4F-4CCE-AB68-0213B56D96DD}"/>
    <cellStyle name="Percent 147" xfId="46837" xr:uid="{5F62A119-5DF0-4EBF-9080-242E057157D5}"/>
    <cellStyle name="Percent 148" xfId="46840" xr:uid="{FBE3C500-1230-479F-8DF1-B071793D9882}"/>
    <cellStyle name="Percent 149" xfId="46843" xr:uid="{8128EF11-56C1-434E-9C74-259A4A54F585}"/>
    <cellStyle name="Percent 15" xfId="194" xr:uid="{00000000-0005-0000-0000-000075B40000}"/>
    <cellStyle name="Percent 150" xfId="46846" xr:uid="{AB06C62F-8FE2-48CE-9F6D-EACC7A480BB6}"/>
    <cellStyle name="Percent 151" xfId="46849" xr:uid="{32BB97D3-58C0-47B5-A03D-75D36B0EE333}"/>
    <cellStyle name="Percent 152" xfId="46852" xr:uid="{B3D8BFF1-F76B-44BC-ACB5-C5522DE9B556}"/>
    <cellStyle name="Percent 153" xfId="46855" xr:uid="{1491E4E6-5EE7-4699-88C6-EA708326E493}"/>
    <cellStyle name="Percent 154" xfId="46858" xr:uid="{1E304D5A-D848-4319-AEEB-16478C849684}"/>
    <cellStyle name="Percent 155" xfId="46861" xr:uid="{CB646800-89E9-41A3-8108-BDD43383D164}"/>
    <cellStyle name="Percent 156" xfId="46864" xr:uid="{1AECF4DA-5120-441E-934C-B6ACE0AF5CA3}"/>
    <cellStyle name="Percent 157" xfId="46867" xr:uid="{CBF46174-01E1-49A9-B794-2E944FD204CA}"/>
    <cellStyle name="Percent 158" xfId="46870" xr:uid="{AA561B89-28EA-45F9-B956-E3BF1820EE52}"/>
    <cellStyle name="Percent 159" xfId="46873" xr:uid="{B7395590-5F70-4DC5-ADF7-23CF9750EF0C}"/>
    <cellStyle name="Percent 16" xfId="195" xr:uid="{00000000-0005-0000-0000-000076B40000}"/>
    <cellStyle name="Percent 160" xfId="46876" xr:uid="{4FB0C3BF-DFE8-4806-A7BE-C900743002DE}"/>
    <cellStyle name="Percent 161" xfId="46879" xr:uid="{87B52C41-AFDD-49BD-B5C8-0BB42A86F986}"/>
    <cellStyle name="Percent 17" xfId="948" xr:uid="{00000000-0005-0000-0000-000077B40000}"/>
    <cellStyle name="Percent 18" xfId="949" xr:uid="{00000000-0005-0000-0000-000078B40000}"/>
    <cellStyle name="Percent 19" xfId="950" xr:uid="{00000000-0005-0000-0000-000079B40000}"/>
    <cellStyle name="Percent 19 2" xfId="951" xr:uid="{00000000-0005-0000-0000-00007AB40000}"/>
    <cellStyle name="Percent 19 3" xfId="952" xr:uid="{00000000-0005-0000-0000-00007BB40000}"/>
    <cellStyle name="Percent 2" xfId="196" xr:uid="{00000000-0005-0000-0000-00007CB40000}"/>
    <cellStyle name="Percent 2 2" xfId="197" xr:uid="{00000000-0005-0000-0000-00007DB40000}"/>
    <cellStyle name="Percent 2 2 2" xfId="536" xr:uid="{00000000-0005-0000-0000-00007EB40000}"/>
    <cellStyle name="Percent 2 3" xfId="535" xr:uid="{00000000-0005-0000-0000-00007FB40000}"/>
    <cellStyle name="Percent 20" xfId="953" xr:uid="{00000000-0005-0000-0000-000080B40000}"/>
    <cellStyle name="Percent 21" xfId="954" xr:uid="{00000000-0005-0000-0000-000081B40000}"/>
    <cellStyle name="Percent 22" xfId="955" xr:uid="{00000000-0005-0000-0000-000082B40000}"/>
    <cellStyle name="Percent 23" xfId="956" xr:uid="{00000000-0005-0000-0000-000083B40000}"/>
    <cellStyle name="Percent 24" xfId="957" xr:uid="{00000000-0005-0000-0000-000084B40000}"/>
    <cellStyle name="Percent 25" xfId="958" xr:uid="{00000000-0005-0000-0000-000085B40000}"/>
    <cellStyle name="Percent 26" xfId="959" xr:uid="{00000000-0005-0000-0000-000086B40000}"/>
    <cellStyle name="Percent 27" xfId="960" xr:uid="{00000000-0005-0000-0000-000087B40000}"/>
    <cellStyle name="Percent 28" xfId="961" xr:uid="{00000000-0005-0000-0000-000088B40000}"/>
    <cellStyle name="Percent 28 2" xfId="962" xr:uid="{00000000-0005-0000-0000-000089B40000}"/>
    <cellStyle name="Percent 29" xfId="963" xr:uid="{00000000-0005-0000-0000-00008AB40000}"/>
    <cellStyle name="Percent 3" xfId="198" xr:uid="{00000000-0005-0000-0000-00008BB40000}"/>
    <cellStyle name="Percent 3 2" xfId="199" xr:uid="{00000000-0005-0000-0000-00008CB40000}"/>
    <cellStyle name="Percent 3 2 2" xfId="538" xr:uid="{00000000-0005-0000-0000-00008DB40000}"/>
    <cellStyle name="Percent 3 3" xfId="537" xr:uid="{00000000-0005-0000-0000-00008EB40000}"/>
    <cellStyle name="Percent 30" xfId="964" xr:uid="{00000000-0005-0000-0000-00008FB40000}"/>
    <cellStyle name="Percent 31" xfId="965" xr:uid="{00000000-0005-0000-0000-000090B40000}"/>
    <cellStyle name="Percent 32" xfId="966" xr:uid="{00000000-0005-0000-0000-000091B40000}"/>
    <cellStyle name="Percent 33" xfId="967" xr:uid="{00000000-0005-0000-0000-000092B40000}"/>
    <cellStyle name="Percent 34" xfId="968" xr:uid="{00000000-0005-0000-0000-000093B40000}"/>
    <cellStyle name="Percent 35" xfId="969" xr:uid="{00000000-0005-0000-0000-000094B40000}"/>
    <cellStyle name="Percent 36" xfId="970" xr:uid="{00000000-0005-0000-0000-000095B40000}"/>
    <cellStyle name="Percent 37" xfId="971" xr:uid="{00000000-0005-0000-0000-000096B40000}"/>
    <cellStyle name="Percent 38" xfId="972" xr:uid="{00000000-0005-0000-0000-000097B40000}"/>
    <cellStyle name="Percent 38 2" xfId="973" xr:uid="{00000000-0005-0000-0000-000098B40000}"/>
    <cellStyle name="Percent 39" xfId="974" xr:uid="{00000000-0005-0000-0000-000099B40000}"/>
    <cellStyle name="Percent 39 2" xfId="975" xr:uid="{00000000-0005-0000-0000-00009AB40000}"/>
    <cellStyle name="Percent 4" xfId="200" xr:uid="{00000000-0005-0000-0000-00009BB40000}"/>
    <cellStyle name="Percent 4 2" xfId="434" xr:uid="{00000000-0005-0000-0000-00009CB40000}"/>
    <cellStyle name="Percent 4 2 2" xfId="540" xr:uid="{00000000-0005-0000-0000-00009DB40000}"/>
    <cellStyle name="Percent 4 3" xfId="539" xr:uid="{00000000-0005-0000-0000-00009EB40000}"/>
    <cellStyle name="Percent 40" xfId="976" xr:uid="{00000000-0005-0000-0000-00009FB40000}"/>
    <cellStyle name="Percent 40 2" xfId="977" xr:uid="{00000000-0005-0000-0000-0000A0B40000}"/>
    <cellStyle name="Percent 41" xfId="978" xr:uid="{00000000-0005-0000-0000-0000A1B40000}"/>
    <cellStyle name="Percent 41 2" xfId="979" xr:uid="{00000000-0005-0000-0000-0000A2B40000}"/>
    <cellStyle name="Percent 42" xfId="980" xr:uid="{00000000-0005-0000-0000-0000A3B40000}"/>
    <cellStyle name="Percent 42 2" xfId="981" xr:uid="{00000000-0005-0000-0000-0000A4B40000}"/>
    <cellStyle name="Percent 43" xfId="982" xr:uid="{00000000-0005-0000-0000-0000A5B40000}"/>
    <cellStyle name="Percent 43 2" xfId="983" xr:uid="{00000000-0005-0000-0000-0000A6B40000}"/>
    <cellStyle name="Percent 44" xfId="984" xr:uid="{00000000-0005-0000-0000-0000A7B40000}"/>
    <cellStyle name="Percent 44 2" xfId="985" xr:uid="{00000000-0005-0000-0000-0000A8B40000}"/>
    <cellStyle name="Percent 45" xfId="986" xr:uid="{00000000-0005-0000-0000-0000A9B40000}"/>
    <cellStyle name="Percent 45 2" xfId="987" xr:uid="{00000000-0005-0000-0000-0000AAB40000}"/>
    <cellStyle name="Percent 46" xfId="988" xr:uid="{00000000-0005-0000-0000-0000ABB40000}"/>
    <cellStyle name="Percent 47" xfId="989" xr:uid="{00000000-0005-0000-0000-0000ACB40000}"/>
    <cellStyle name="Percent 48" xfId="990" xr:uid="{00000000-0005-0000-0000-0000ADB40000}"/>
    <cellStyle name="Percent 49" xfId="991" xr:uid="{00000000-0005-0000-0000-0000AEB40000}"/>
    <cellStyle name="Percent 49 2" xfId="992" xr:uid="{00000000-0005-0000-0000-0000AFB40000}"/>
    <cellStyle name="Percent 5" xfId="201" xr:uid="{00000000-0005-0000-0000-0000B0B40000}"/>
    <cellStyle name="Percent 5 2" xfId="541" xr:uid="{00000000-0005-0000-0000-0000B1B40000}"/>
    <cellStyle name="Percent 50" xfId="993" xr:uid="{00000000-0005-0000-0000-0000B2B40000}"/>
    <cellStyle name="Percent 51" xfId="994" xr:uid="{00000000-0005-0000-0000-0000B3B40000}"/>
    <cellStyle name="Percent 52" xfId="995" xr:uid="{00000000-0005-0000-0000-0000B4B40000}"/>
    <cellStyle name="Percent 53" xfId="996" xr:uid="{00000000-0005-0000-0000-0000B5B40000}"/>
    <cellStyle name="Percent 53 2" xfId="997" xr:uid="{00000000-0005-0000-0000-0000B6B40000}"/>
    <cellStyle name="Percent 54" xfId="998" xr:uid="{00000000-0005-0000-0000-0000B7B40000}"/>
    <cellStyle name="Percent 54 2" xfId="999" xr:uid="{00000000-0005-0000-0000-0000B8B40000}"/>
    <cellStyle name="Percent 55" xfId="1000" xr:uid="{00000000-0005-0000-0000-0000B9B40000}"/>
    <cellStyle name="Percent 55 2" xfId="1001" xr:uid="{00000000-0005-0000-0000-0000BAB40000}"/>
    <cellStyle name="Percent 56" xfId="1002" xr:uid="{00000000-0005-0000-0000-0000BBB40000}"/>
    <cellStyle name="Percent 56 2" xfId="1003" xr:uid="{00000000-0005-0000-0000-0000BCB40000}"/>
    <cellStyle name="Percent 57" xfId="1004" xr:uid="{00000000-0005-0000-0000-0000BDB40000}"/>
    <cellStyle name="Percent 58" xfId="1005" xr:uid="{00000000-0005-0000-0000-0000BEB40000}"/>
    <cellStyle name="Percent 59" xfId="1006" xr:uid="{00000000-0005-0000-0000-0000BFB40000}"/>
    <cellStyle name="Percent 6" xfId="202" xr:uid="{00000000-0005-0000-0000-0000C0B40000}"/>
    <cellStyle name="Percent 60" xfId="1007" xr:uid="{00000000-0005-0000-0000-0000C1B40000}"/>
    <cellStyle name="Percent 61" xfId="933" xr:uid="{00000000-0005-0000-0000-0000C2B40000}"/>
    <cellStyle name="Percent 62" xfId="1271" xr:uid="{00000000-0005-0000-0000-0000C3B40000}"/>
    <cellStyle name="Percent 63" xfId="1328" xr:uid="{00000000-0005-0000-0000-0000C4B40000}"/>
    <cellStyle name="Percent 64" xfId="1330" xr:uid="{00000000-0005-0000-0000-0000C5B40000}"/>
    <cellStyle name="Percent 65" xfId="1384" xr:uid="{00000000-0005-0000-0000-0000C6B40000}"/>
    <cellStyle name="Percent 66" xfId="1597" xr:uid="{00000000-0005-0000-0000-0000C7B40000}"/>
    <cellStyle name="Percent 67" xfId="2018" xr:uid="{00000000-0005-0000-0000-0000C8B40000}"/>
    <cellStyle name="Percent 68" xfId="2808" xr:uid="{00000000-0005-0000-0000-0000C9B40000}"/>
    <cellStyle name="Percent 69" xfId="2803" xr:uid="{00000000-0005-0000-0000-0000CAB40000}"/>
    <cellStyle name="Percent 7" xfId="203" xr:uid="{00000000-0005-0000-0000-0000CBB40000}"/>
    <cellStyle name="Percent 7 2" xfId="1009" xr:uid="{00000000-0005-0000-0000-0000CCB40000}"/>
    <cellStyle name="Percent 7 3" xfId="1010" xr:uid="{00000000-0005-0000-0000-0000CDB40000}"/>
    <cellStyle name="Percent 7 4" xfId="1011" xr:uid="{00000000-0005-0000-0000-0000CEB40000}"/>
    <cellStyle name="Percent 7 5" xfId="1012" xr:uid="{00000000-0005-0000-0000-0000CFB40000}"/>
    <cellStyle name="Percent 7 6" xfId="1013" xr:uid="{00000000-0005-0000-0000-0000D0B40000}"/>
    <cellStyle name="Percent 7 7" xfId="1008" xr:uid="{00000000-0005-0000-0000-0000D1B40000}"/>
    <cellStyle name="Percent 7 8" xfId="411" xr:uid="{00000000-0005-0000-0000-0000D2B40000}"/>
    <cellStyle name="Percent 7 9" xfId="31435" xr:uid="{00000000-0005-0000-0000-0000D3B40000}"/>
    <cellStyle name="Percent 70" xfId="2871" xr:uid="{00000000-0005-0000-0000-0000D4B40000}"/>
    <cellStyle name="Percent 71" xfId="4494" xr:uid="{00000000-0005-0000-0000-0000D5B40000}"/>
    <cellStyle name="Percent 72" xfId="4497" xr:uid="{00000000-0005-0000-0000-0000D6B40000}"/>
    <cellStyle name="Percent 73" xfId="4505" xr:uid="{00000000-0005-0000-0000-0000D7B40000}"/>
    <cellStyle name="Percent 74" xfId="2823" xr:uid="{00000000-0005-0000-0000-0000D8B40000}"/>
    <cellStyle name="Percent 75" xfId="4508" xr:uid="{00000000-0005-0000-0000-0000D9B40000}"/>
    <cellStyle name="Percent 76" xfId="2856" xr:uid="{00000000-0005-0000-0000-0000DAB40000}"/>
    <cellStyle name="Percent 77" xfId="4507" xr:uid="{00000000-0005-0000-0000-0000DBB40000}"/>
    <cellStyle name="Percent 78" xfId="2815" xr:uid="{00000000-0005-0000-0000-0000DCB40000}"/>
    <cellStyle name="Percent 79" xfId="2819" xr:uid="{00000000-0005-0000-0000-0000DDB40000}"/>
    <cellStyle name="Percent 8" xfId="204" xr:uid="{00000000-0005-0000-0000-0000DEB40000}"/>
    <cellStyle name="Percent 8 2" xfId="1014" xr:uid="{00000000-0005-0000-0000-0000DFB40000}"/>
    <cellStyle name="Percent 8 3" xfId="1015" xr:uid="{00000000-0005-0000-0000-0000E0B40000}"/>
    <cellStyle name="Percent 8 4" xfId="1016" xr:uid="{00000000-0005-0000-0000-0000E1B40000}"/>
    <cellStyle name="Percent 8 5" xfId="31483" xr:uid="{00000000-0005-0000-0000-0000E2B40000}"/>
    <cellStyle name="Percent 80" xfId="2810" xr:uid="{00000000-0005-0000-0000-0000E3B40000}"/>
    <cellStyle name="Percent 81" xfId="2816" xr:uid="{00000000-0005-0000-0000-0000E4B40000}"/>
    <cellStyle name="Percent 82" xfId="2868" xr:uid="{00000000-0005-0000-0000-0000E5B40000}"/>
    <cellStyle name="Percent 83" xfId="4564" xr:uid="{00000000-0005-0000-0000-0000E6B40000}"/>
    <cellStyle name="Percent 84" xfId="6185" xr:uid="{00000000-0005-0000-0000-0000E7B40000}"/>
    <cellStyle name="Percent 85" xfId="6186" xr:uid="{00000000-0005-0000-0000-0000E8B40000}"/>
    <cellStyle name="Percent 86" xfId="6192" xr:uid="{00000000-0005-0000-0000-0000E9B40000}"/>
    <cellStyle name="Percent 87" xfId="4518" xr:uid="{00000000-0005-0000-0000-0000EAB40000}"/>
    <cellStyle name="Percent 88" xfId="6193" xr:uid="{00000000-0005-0000-0000-0000EBB40000}"/>
    <cellStyle name="Percent 89" xfId="4550" xr:uid="{00000000-0005-0000-0000-0000ECB40000}"/>
    <cellStyle name="Percent 9" xfId="205" xr:uid="{00000000-0005-0000-0000-0000EDB40000}"/>
    <cellStyle name="Percent 9 2" xfId="1017" xr:uid="{00000000-0005-0000-0000-0000EEB40000}"/>
    <cellStyle name="Percent 9 3" xfId="1018" xr:uid="{00000000-0005-0000-0000-0000EFB40000}"/>
    <cellStyle name="Percent 9 4" xfId="31434" xr:uid="{00000000-0005-0000-0000-0000F0B40000}"/>
    <cellStyle name="Percent 90" xfId="11274" xr:uid="{00000000-0005-0000-0000-0000F1B40000}"/>
    <cellStyle name="Percent 91" xfId="16246" xr:uid="{00000000-0005-0000-0000-0000F2B40000}"/>
    <cellStyle name="Percent 92" xfId="16240" xr:uid="{00000000-0005-0000-0000-0000F3B40000}"/>
    <cellStyle name="Percent 93" xfId="16237" xr:uid="{00000000-0005-0000-0000-0000F4B40000}"/>
    <cellStyle name="Percent 94" xfId="6253" xr:uid="{00000000-0005-0000-0000-0000F5B40000}"/>
    <cellStyle name="Percent 95" xfId="6195" xr:uid="{00000000-0005-0000-0000-0000F6B40000}"/>
    <cellStyle name="Percent 96" xfId="16283" xr:uid="{00000000-0005-0000-0000-0000F7B40000}"/>
    <cellStyle name="Percent 97" xfId="16257" xr:uid="{00000000-0005-0000-0000-0000F8B40000}"/>
    <cellStyle name="Percent 98" xfId="16287" xr:uid="{00000000-0005-0000-0000-0000F9B40000}"/>
    <cellStyle name="Percent 99" xfId="16253" xr:uid="{00000000-0005-0000-0000-0000FAB40000}"/>
    <cellStyle name="SAPBEXaggData" xfId="206" xr:uid="{00000000-0005-0000-0000-0000FBB40000}"/>
    <cellStyle name="SAPBEXaggData 2" xfId="207" xr:uid="{00000000-0005-0000-0000-0000FCB40000}"/>
    <cellStyle name="SAPBEXaggData 2 2" xfId="208" xr:uid="{00000000-0005-0000-0000-0000FDB40000}"/>
    <cellStyle name="SAPBEXaggData 3" xfId="209" xr:uid="{00000000-0005-0000-0000-0000FEB40000}"/>
    <cellStyle name="SAPBEXaggData 4" xfId="435" xr:uid="{00000000-0005-0000-0000-0000FFB40000}"/>
    <cellStyle name="SAPBEXaggData 4 2" xfId="46670" xr:uid="{00000000-0005-0000-0000-000000B50000}"/>
    <cellStyle name="SAPBEXaggData 5" xfId="31482" xr:uid="{00000000-0005-0000-0000-000001B50000}"/>
    <cellStyle name="SAPBEXaggData_Sept 2011 Total BW Data" xfId="210" xr:uid="{00000000-0005-0000-0000-000002B50000}"/>
    <cellStyle name="SAPBEXaggDataEmph" xfId="211" xr:uid="{00000000-0005-0000-0000-000003B50000}"/>
    <cellStyle name="SAPBEXaggDataEmph 2" xfId="436" xr:uid="{00000000-0005-0000-0000-000004B50000}"/>
    <cellStyle name="SAPBEXaggDataEmph 2 2" xfId="46729" xr:uid="{00000000-0005-0000-0000-000005B50000}"/>
    <cellStyle name="SAPBEXaggDataEmph 3" xfId="31510" xr:uid="{00000000-0005-0000-0000-000006B50000}"/>
    <cellStyle name="SAPBEXaggExc1" xfId="212" xr:uid="{00000000-0005-0000-0000-000007B50000}"/>
    <cellStyle name="SAPBEXaggExc1Emph" xfId="213" xr:uid="{00000000-0005-0000-0000-000008B50000}"/>
    <cellStyle name="SAPBEXaggExc2" xfId="214" xr:uid="{00000000-0005-0000-0000-000009B50000}"/>
    <cellStyle name="SAPBEXaggExc2Emph" xfId="215" xr:uid="{00000000-0005-0000-0000-00000AB50000}"/>
    <cellStyle name="SAPBEXaggItem" xfId="216" xr:uid="{00000000-0005-0000-0000-00000BB50000}"/>
    <cellStyle name="SAPBEXaggItem 2" xfId="217" xr:uid="{00000000-0005-0000-0000-00000CB50000}"/>
    <cellStyle name="SAPBEXaggItem 2 2" xfId="218" xr:uid="{00000000-0005-0000-0000-00000DB50000}"/>
    <cellStyle name="SAPBEXaggItem 3" xfId="219" xr:uid="{00000000-0005-0000-0000-00000EB50000}"/>
    <cellStyle name="SAPBEXaggItem 4" xfId="437" xr:uid="{00000000-0005-0000-0000-00000FB50000}"/>
    <cellStyle name="SAPBEXaggItem 4 2" xfId="46609" xr:uid="{00000000-0005-0000-0000-000010B50000}"/>
    <cellStyle name="SAPBEXaggItem 5" xfId="31433" xr:uid="{00000000-0005-0000-0000-000011B50000}"/>
    <cellStyle name="SAPBEXaggItem_Sept 2011 Total BW Data" xfId="220" xr:uid="{00000000-0005-0000-0000-000012B50000}"/>
    <cellStyle name="SAPBEXaggItemX" xfId="221" xr:uid="{00000000-0005-0000-0000-000013B50000}"/>
    <cellStyle name="SAPBEXaggItemX 2" xfId="438" xr:uid="{00000000-0005-0000-0000-000014B50000}"/>
    <cellStyle name="SAPBEXaggItemX 2 2" xfId="46669" xr:uid="{00000000-0005-0000-0000-000015B50000}"/>
    <cellStyle name="SAPBEXaggItemX 3" xfId="31412" xr:uid="{00000000-0005-0000-0000-000016B50000}"/>
    <cellStyle name="SAPBEXchaText" xfId="222" xr:uid="{00000000-0005-0000-0000-000017B50000}"/>
    <cellStyle name="SAPBEXchaText 2" xfId="439" xr:uid="{00000000-0005-0000-0000-000018B50000}"/>
    <cellStyle name="SAPBEXchaText 2 2" xfId="46668" xr:uid="{00000000-0005-0000-0000-000019B50000}"/>
    <cellStyle name="SAPBEXchaText 3" xfId="31432" xr:uid="{00000000-0005-0000-0000-00001AB50000}"/>
    <cellStyle name="SAPBEXColoum_Header_SA" xfId="223" xr:uid="{00000000-0005-0000-0000-00001BB50000}"/>
    <cellStyle name="SAPBEXexcBad" xfId="440" xr:uid="{00000000-0005-0000-0000-00001CB50000}"/>
    <cellStyle name="SAPBEXexcBad7" xfId="224" xr:uid="{00000000-0005-0000-0000-00001DB50000}"/>
    <cellStyle name="SAPBEXexcBad7 2" xfId="225" xr:uid="{00000000-0005-0000-0000-00001EB50000}"/>
    <cellStyle name="SAPBEXexcBad8" xfId="226" xr:uid="{00000000-0005-0000-0000-00001FB50000}"/>
    <cellStyle name="SAPBEXexcBad8 2" xfId="227" xr:uid="{00000000-0005-0000-0000-000020B50000}"/>
    <cellStyle name="SAPBEXexcBad9" xfId="228" xr:uid="{00000000-0005-0000-0000-000021B50000}"/>
    <cellStyle name="SAPBEXexcBad9 2" xfId="229" xr:uid="{00000000-0005-0000-0000-000022B50000}"/>
    <cellStyle name="SAPBEXexcCritical" xfId="441" xr:uid="{00000000-0005-0000-0000-000023B50000}"/>
    <cellStyle name="SAPBEXexcCritical4" xfId="230" xr:uid="{00000000-0005-0000-0000-000024B50000}"/>
    <cellStyle name="SAPBEXexcCritical4 2" xfId="231" xr:uid="{00000000-0005-0000-0000-000025B50000}"/>
    <cellStyle name="SAPBEXexcCritical5" xfId="232" xr:uid="{00000000-0005-0000-0000-000026B50000}"/>
    <cellStyle name="SAPBEXexcCritical5 2" xfId="233" xr:uid="{00000000-0005-0000-0000-000027B50000}"/>
    <cellStyle name="SAPBEXexcCritical6" xfId="234" xr:uid="{00000000-0005-0000-0000-000028B50000}"/>
    <cellStyle name="SAPBEXexcCritical6 2" xfId="235" xr:uid="{00000000-0005-0000-0000-000029B50000}"/>
    <cellStyle name="SAPBEXexcGood" xfId="442" xr:uid="{00000000-0005-0000-0000-00002AB50000}"/>
    <cellStyle name="SAPBEXexcGood1" xfId="236" xr:uid="{00000000-0005-0000-0000-00002BB50000}"/>
    <cellStyle name="SAPBEXexcGood1 2" xfId="237" xr:uid="{00000000-0005-0000-0000-00002CB50000}"/>
    <cellStyle name="SAPBEXexcGood2" xfId="238" xr:uid="{00000000-0005-0000-0000-00002DB50000}"/>
    <cellStyle name="SAPBEXexcGood2 2" xfId="239" xr:uid="{00000000-0005-0000-0000-00002EB50000}"/>
    <cellStyle name="SAPBEXexcGood3" xfId="240" xr:uid="{00000000-0005-0000-0000-00002FB50000}"/>
    <cellStyle name="SAPBEXexcGood3 2" xfId="241" xr:uid="{00000000-0005-0000-0000-000030B50000}"/>
    <cellStyle name="SAPBEXexcVeryBad" xfId="443" xr:uid="{00000000-0005-0000-0000-000031B50000}"/>
    <cellStyle name="SAPBEXfilterDrill" xfId="242" xr:uid="{00000000-0005-0000-0000-000032B50000}"/>
    <cellStyle name="SAPBEXfilterDrill 2" xfId="444" xr:uid="{00000000-0005-0000-0000-000033B50000}"/>
    <cellStyle name="SAPBEXfilterDrill 2 2" xfId="46667" xr:uid="{00000000-0005-0000-0000-000034B50000}"/>
    <cellStyle name="SAPBEXfilterDrill 3" xfId="31431" xr:uid="{00000000-0005-0000-0000-000035B50000}"/>
    <cellStyle name="SAPBEXfilterItem" xfId="243" xr:uid="{00000000-0005-0000-0000-000036B50000}"/>
    <cellStyle name="SAPBEXfilterItem 2" xfId="244" xr:uid="{00000000-0005-0000-0000-000037B50000}"/>
    <cellStyle name="SAPBEXfilterItem 3" xfId="445" xr:uid="{00000000-0005-0000-0000-000038B50000}"/>
    <cellStyle name="SAPBEXfilterItem 3 2" xfId="46666" xr:uid="{00000000-0005-0000-0000-000039B50000}"/>
    <cellStyle name="SAPBEXfilterItem 4" xfId="31430" xr:uid="{00000000-0005-0000-0000-00003AB50000}"/>
    <cellStyle name="SAPBEXfilterItem_2011-10 LIEE Table 6 (2)" xfId="245" xr:uid="{00000000-0005-0000-0000-00003BB50000}"/>
    <cellStyle name="SAPBEXfilterText" xfId="246" xr:uid="{00000000-0005-0000-0000-00003CB50000}"/>
    <cellStyle name="SAPBEXfilterText 2" xfId="247" xr:uid="{00000000-0005-0000-0000-00003DB50000}"/>
    <cellStyle name="SAPBEXfilterText 2 2" xfId="248" xr:uid="{00000000-0005-0000-0000-00003EB50000}"/>
    <cellStyle name="SAPBEXfilterText 3" xfId="446" xr:uid="{00000000-0005-0000-0000-00003FB50000}"/>
    <cellStyle name="SAPBEXfilterText 3 2" xfId="46617" xr:uid="{00000000-0005-0000-0000-000040B50000}"/>
    <cellStyle name="SAPBEXfilterText 4" xfId="31429" xr:uid="{00000000-0005-0000-0000-000041B50000}"/>
    <cellStyle name="SAPBEXfilterText_2011-12 LIEE Table 1 Updated budget" xfId="249" xr:uid="{00000000-0005-0000-0000-000042B50000}"/>
    <cellStyle name="SAPBEXformats" xfId="250" xr:uid="{00000000-0005-0000-0000-000043B50000}"/>
    <cellStyle name="SAPBEXformats 2" xfId="447" xr:uid="{00000000-0005-0000-0000-000044B50000}"/>
    <cellStyle name="SAPBEXformats 2 2" xfId="46610" xr:uid="{00000000-0005-0000-0000-000045B50000}"/>
    <cellStyle name="SAPBEXformats 3" xfId="31428" xr:uid="{00000000-0005-0000-0000-000046B50000}"/>
    <cellStyle name="SAPBEXheaderData" xfId="251" xr:uid="{00000000-0005-0000-0000-000047B50000}"/>
    <cellStyle name="SAPBEXheaderData 2" xfId="448" xr:uid="{00000000-0005-0000-0000-000048B50000}"/>
    <cellStyle name="SAPBEXheaderData 3" xfId="31427" xr:uid="{00000000-0005-0000-0000-000049B50000}"/>
    <cellStyle name="SAPBEXheaderItem" xfId="252" xr:uid="{00000000-0005-0000-0000-00004AB50000}"/>
    <cellStyle name="SAPBEXheaderItem 2" xfId="253" xr:uid="{00000000-0005-0000-0000-00004BB50000}"/>
    <cellStyle name="SAPBEXheaderItem 2 2" xfId="254" xr:uid="{00000000-0005-0000-0000-00004CB50000}"/>
    <cellStyle name="SAPBEXheaderItem 3" xfId="449" xr:uid="{00000000-0005-0000-0000-00004DB50000}"/>
    <cellStyle name="SAPBEXheaderItem 3 2" xfId="46665" xr:uid="{00000000-0005-0000-0000-00004EB50000}"/>
    <cellStyle name="SAPBEXheaderItem 4" xfId="31426" xr:uid="{00000000-0005-0000-0000-00004FB50000}"/>
    <cellStyle name="SAPBEXheaderItem_2011-10 LIEE Table 6 (2)" xfId="255" xr:uid="{00000000-0005-0000-0000-000050B50000}"/>
    <cellStyle name="SAPBEXheaderText" xfId="256" xr:uid="{00000000-0005-0000-0000-000051B50000}"/>
    <cellStyle name="SAPBEXheaderText 2" xfId="257" xr:uid="{00000000-0005-0000-0000-000052B50000}"/>
    <cellStyle name="SAPBEXheaderText 2 2" xfId="258" xr:uid="{00000000-0005-0000-0000-000053B50000}"/>
    <cellStyle name="SAPBEXheaderText 3" xfId="450" xr:uid="{00000000-0005-0000-0000-000054B50000}"/>
    <cellStyle name="SAPBEXheaderText 3 2" xfId="46604" xr:uid="{00000000-0005-0000-0000-000055B50000}"/>
    <cellStyle name="SAPBEXheaderText 4" xfId="31481" xr:uid="{00000000-0005-0000-0000-000056B50000}"/>
    <cellStyle name="SAPBEXheaderText_2011-10 LIEE Table 6 (2)" xfId="259" xr:uid="{00000000-0005-0000-0000-000057B50000}"/>
    <cellStyle name="SAPBEXHLevel0" xfId="260" xr:uid="{00000000-0005-0000-0000-000058B50000}"/>
    <cellStyle name="SAPBEXHLevel0 10" xfId="1020" xr:uid="{00000000-0005-0000-0000-000059B50000}"/>
    <cellStyle name="SAPBEXHLevel0 10 2" xfId="1021" xr:uid="{00000000-0005-0000-0000-00005AB50000}"/>
    <cellStyle name="SAPBEXHLevel0 11" xfId="1019" xr:uid="{00000000-0005-0000-0000-00005BB50000}"/>
    <cellStyle name="SAPBEXHLevel0 12" xfId="451" xr:uid="{00000000-0005-0000-0000-00005CB50000}"/>
    <cellStyle name="SAPBEXHLevel0 13" xfId="31425" xr:uid="{00000000-0005-0000-0000-00005DB50000}"/>
    <cellStyle name="SAPBEXHLevel0 2" xfId="261" xr:uid="{00000000-0005-0000-0000-00005EB50000}"/>
    <cellStyle name="SAPBEXHLevel0 2 2" xfId="262" xr:uid="{00000000-0005-0000-0000-00005FB50000}"/>
    <cellStyle name="SAPBEXHLevel0 2 2 2" xfId="543" xr:uid="{00000000-0005-0000-0000-000060B50000}"/>
    <cellStyle name="SAPBEXHLevel0 2 2 3" xfId="453" xr:uid="{00000000-0005-0000-0000-000061B50000}"/>
    <cellStyle name="SAPBEXHLevel0 2 2 4" xfId="31480" xr:uid="{00000000-0005-0000-0000-000062B50000}"/>
    <cellStyle name="SAPBEXHLevel0 2 3" xfId="542" xr:uid="{00000000-0005-0000-0000-000063B50000}"/>
    <cellStyle name="SAPBEXHLevel0 2 4" xfId="452" xr:uid="{00000000-0005-0000-0000-000064B50000}"/>
    <cellStyle name="SAPBEXHLevel0 2 5" xfId="31479" xr:uid="{00000000-0005-0000-0000-000065B50000}"/>
    <cellStyle name="SAPBEXHLevel0 3" xfId="454" xr:uid="{00000000-0005-0000-0000-000066B50000}"/>
    <cellStyle name="SAPBEXHLevel0 3 2" xfId="544" xr:uid="{00000000-0005-0000-0000-000067B50000}"/>
    <cellStyle name="SAPBEXHLevel0 3 3" xfId="46624" xr:uid="{00000000-0005-0000-0000-000068B50000}"/>
    <cellStyle name="SAPBEXHLevel0 4" xfId="1022" xr:uid="{00000000-0005-0000-0000-000069B50000}"/>
    <cellStyle name="SAPBEXHLevel0 5" xfId="1023" xr:uid="{00000000-0005-0000-0000-00006AB50000}"/>
    <cellStyle name="SAPBEXHLevel0 5 2" xfId="1024" xr:uid="{00000000-0005-0000-0000-00006BB50000}"/>
    <cellStyle name="SAPBEXHLevel0 5 3" xfId="1025" xr:uid="{00000000-0005-0000-0000-00006CB50000}"/>
    <cellStyle name="SAPBEXHLevel0 6" xfId="1026" xr:uid="{00000000-0005-0000-0000-00006DB50000}"/>
    <cellStyle name="SAPBEXHLevel0 6 2" xfId="1027" xr:uid="{00000000-0005-0000-0000-00006EB50000}"/>
    <cellStyle name="SAPBEXHLevel0 7" xfId="1028" xr:uid="{00000000-0005-0000-0000-00006FB50000}"/>
    <cellStyle name="SAPBEXHLevel0 7 2" xfId="1029" xr:uid="{00000000-0005-0000-0000-000070B50000}"/>
    <cellStyle name="SAPBEXHLevel0 8" xfId="1030" xr:uid="{00000000-0005-0000-0000-000071B50000}"/>
    <cellStyle name="SAPBEXHLevel0 9" xfId="1031" xr:uid="{00000000-0005-0000-0000-000072B50000}"/>
    <cellStyle name="SAPBEXHLevel0 9 2" xfId="1032" xr:uid="{00000000-0005-0000-0000-000073B50000}"/>
    <cellStyle name="SAPBEXHLevel0_2011-10 LIEE Table 6 (2)" xfId="263" xr:uid="{00000000-0005-0000-0000-000074B50000}"/>
    <cellStyle name="SAPBEXHLevel0X" xfId="264" xr:uid="{00000000-0005-0000-0000-000075B50000}"/>
    <cellStyle name="SAPBEXHLevel0X 10" xfId="1034" xr:uid="{00000000-0005-0000-0000-000076B50000}"/>
    <cellStyle name="SAPBEXHLevel0X 10 2" xfId="1035" xr:uid="{00000000-0005-0000-0000-000077B50000}"/>
    <cellStyle name="SAPBEXHLevel0X 11" xfId="1033" xr:uid="{00000000-0005-0000-0000-000078B50000}"/>
    <cellStyle name="SAPBEXHLevel0X 12" xfId="455" xr:uid="{00000000-0005-0000-0000-000079B50000}"/>
    <cellStyle name="SAPBEXHLevel0X 13" xfId="31424" xr:uid="{00000000-0005-0000-0000-00007AB50000}"/>
    <cellStyle name="SAPBEXHLevel0X 2" xfId="265" xr:uid="{00000000-0005-0000-0000-00007BB50000}"/>
    <cellStyle name="SAPBEXHLevel0X 2 2" xfId="266" xr:uid="{00000000-0005-0000-0000-00007CB50000}"/>
    <cellStyle name="SAPBEXHLevel0X 2 2 2" xfId="546" xr:uid="{00000000-0005-0000-0000-00007DB50000}"/>
    <cellStyle name="SAPBEXHLevel0X 2 2 3" xfId="457" xr:uid="{00000000-0005-0000-0000-00007EB50000}"/>
    <cellStyle name="SAPBEXHLevel0X 2 2 4" xfId="31509" xr:uid="{00000000-0005-0000-0000-00007FB50000}"/>
    <cellStyle name="SAPBEXHLevel0X 2 3" xfId="545" xr:uid="{00000000-0005-0000-0000-000080B50000}"/>
    <cellStyle name="SAPBEXHLevel0X 2 4" xfId="456" xr:uid="{00000000-0005-0000-0000-000081B50000}"/>
    <cellStyle name="SAPBEXHLevel0X 2 5" xfId="31423" xr:uid="{00000000-0005-0000-0000-000082B50000}"/>
    <cellStyle name="SAPBEXHLevel0X 3" xfId="267" xr:uid="{00000000-0005-0000-0000-000083B50000}"/>
    <cellStyle name="SAPBEXHLevel0X 3 2" xfId="268" xr:uid="{00000000-0005-0000-0000-000084B50000}"/>
    <cellStyle name="SAPBEXHLevel0X 3 2 2" xfId="547" xr:uid="{00000000-0005-0000-0000-000085B50000}"/>
    <cellStyle name="SAPBEXHLevel0X 3 2 3" xfId="31478" xr:uid="{00000000-0005-0000-0000-000086B50000}"/>
    <cellStyle name="SAPBEXHLevel0X 3 3" xfId="458" xr:uid="{00000000-0005-0000-0000-000087B50000}"/>
    <cellStyle name="SAPBEXHLevel0X 3 4" xfId="31420" xr:uid="{00000000-0005-0000-0000-000088B50000}"/>
    <cellStyle name="SAPBEXHLevel0X 4" xfId="269" xr:uid="{00000000-0005-0000-0000-000089B50000}"/>
    <cellStyle name="SAPBEXHLevel0X 4 2" xfId="1036" xr:uid="{00000000-0005-0000-0000-00008AB50000}"/>
    <cellStyle name="SAPBEXHLevel0X 5" xfId="1037" xr:uid="{00000000-0005-0000-0000-00008BB50000}"/>
    <cellStyle name="SAPBEXHLevel0X 5 2" xfId="1038" xr:uid="{00000000-0005-0000-0000-00008CB50000}"/>
    <cellStyle name="SAPBEXHLevel0X 5 3" xfId="1039" xr:uid="{00000000-0005-0000-0000-00008DB50000}"/>
    <cellStyle name="SAPBEXHLevel0X 5 4" xfId="46597" xr:uid="{00000000-0005-0000-0000-00008EB50000}"/>
    <cellStyle name="SAPBEXHLevel0X 6" xfId="1040" xr:uid="{00000000-0005-0000-0000-00008FB50000}"/>
    <cellStyle name="SAPBEXHLevel0X 6 2" xfId="1041" xr:uid="{00000000-0005-0000-0000-000090B50000}"/>
    <cellStyle name="SAPBEXHLevel0X 7" xfId="1042" xr:uid="{00000000-0005-0000-0000-000091B50000}"/>
    <cellStyle name="SAPBEXHLevel0X 7 2" xfId="1043" xr:uid="{00000000-0005-0000-0000-000092B50000}"/>
    <cellStyle name="SAPBEXHLevel0X 8" xfId="1044" xr:uid="{00000000-0005-0000-0000-000093B50000}"/>
    <cellStyle name="SAPBEXHLevel0X 9" xfId="1045" xr:uid="{00000000-0005-0000-0000-000094B50000}"/>
    <cellStyle name="SAPBEXHLevel0X 9 2" xfId="1046" xr:uid="{00000000-0005-0000-0000-000095B50000}"/>
    <cellStyle name="SAPBEXHLevel1" xfId="270" xr:uid="{00000000-0005-0000-0000-000096B50000}"/>
    <cellStyle name="SAPBEXHLevel1 10" xfId="1048" xr:uid="{00000000-0005-0000-0000-000097B50000}"/>
    <cellStyle name="SAPBEXHLevel1 10 2" xfId="1049" xr:uid="{00000000-0005-0000-0000-000098B50000}"/>
    <cellStyle name="SAPBEXHLevel1 11" xfId="1047" xr:uid="{00000000-0005-0000-0000-000099B50000}"/>
    <cellStyle name="SAPBEXHLevel1 12" xfId="459" xr:uid="{00000000-0005-0000-0000-00009AB50000}"/>
    <cellStyle name="SAPBEXHLevel1 13" xfId="31422" xr:uid="{00000000-0005-0000-0000-00009BB50000}"/>
    <cellStyle name="SAPBEXHLevel1 2" xfId="271" xr:uid="{00000000-0005-0000-0000-00009CB50000}"/>
    <cellStyle name="SAPBEXHLevel1 2 2" xfId="272" xr:uid="{00000000-0005-0000-0000-00009DB50000}"/>
    <cellStyle name="SAPBEXHLevel1 2 2 2" xfId="549" xr:uid="{00000000-0005-0000-0000-00009EB50000}"/>
    <cellStyle name="SAPBEXHLevel1 2 2 3" xfId="461" xr:uid="{00000000-0005-0000-0000-00009FB50000}"/>
    <cellStyle name="SAPBEXHLevel1 2 2 4" xfId="31411" xr:uid="{00000000-0005-0000-0000-0000A0B50000}"/>
    <cellStyle name="SAPBEXHLevel1 2 3" xfId="548" xr:uid="{00000000-0005-0000-0000-0000A1B50000}"/>
    <cellStyle name="SAPBEXHLevel1 2 4" xfId="460" xr:uid="{00000000-0005-0000-0000-0000A2B50000}"/>
    <cellStyle name="SAPBEXHLevel1 2 5" xfId="31421" xr:uid="{00000000-0005-0000-0000-0000A3B50000}"/>
    <cellStyle name="SAPBEXHLevel1 3" xfId="462" xr:uid="{00000000-0005-0000-0000-0000A4B50000}"/>
    <cellStyle name="SAPBEXHLevel1 3 2" xfId="550" xr:uid="{00000000-0005-0000-0000-0000A5B50000}"/>
    <cellStyle name="SAPBEXHLevel1 3 3" xfId="46589" xr:uid="{00000000-0005-0000-0000-0000A6B50000}"/>
    <cellStyle name="SAPBEXHLevel1 4" xfId="1050" xr:uid="{00000000-0005-0000-0000-0000A7B50000}"/>
    <cellStyle name="SAPBEXHLevel1 5" xfId="1051" xr:uid="{00000000-0005-0000-0000-0000A8B50000}"/>
    <cellStyle name="SAPBEXHLevel1 5 2" xfId="1052" xr:uid="{00000000-0005-0000-0000-0000A9B50000}"/>
    <cellStyle name="SAPBEXHLevel1 5 3" xfId="1053" xr:uid="{00000000-0005-0000-0000-0000AAB50000}"/>
    <cellStyle name="SAPBEXHLevel1 6" xfId="1054" xr:uid="{00000000-0005-0000-0000-0000ABB50000}"/>
    <cellStyle name="SAPBEXHLevel1 6 2" xfId="1055" xr:uid="{00000000-0005-0000-0000-0000ACB50000}"/>
    <cellStyle name="SAPBEXHLevel1 7" xfId="1056" xr:uid="{00000000-0005-0000-0000-0000ADB50000}"/>
    <cellStyle name="SAPBEXHLevel1 7 2" xfId="1057" xr:uid="{00000000-0005-0000-0000-0000AEB50000}"/>
    <cellStyle name="SAPBEXHLevel1 8" xfId="1058" xr:uid="{00000000-0005-0000-0000-0000AFB50000}"/>
    <cellStyle name="SAPBEXHLevel1 9" xfId="1059" xr:uid="{00000000-0005-0000-0000-0000B0B50000}"/>
    <cellStyle name="SAPBEXHLevel1 9 2" xfId="1060" xr:uid="{00000000-0005-0000-0000-0000B1B50000}"/>
    <cellStyle name="SAPBEXHLevel1_2011-12 LIEE Table 1 Updated budget" xfId="273" xr:uid="{00000000-0005-0000-0000-0000B2B50000}"/>
    <cellStyle name="SAPBEXHLevel1X" xfId="274" xr:uid="{00000000-0005-0000-0000-0000B3B50000}"/>
    <cellStyle name="SAPBEXHLevel1X 10" xfId="1062" xr:uid="{00000000-0005-0000-0000-0000B4B50000}"/>
    <cellStyle name="SAPBEXHLevel1X 10 2" xfId="1063" xr:uid="{00000000-0005-0000-0000-0000B5B50000}"/>
    <cellStyle name="SAPBEXHLevel1X 11" xfId="1061" xr:uid="{00000000-0005-0000-0000-0000B6B50000}"/>
    <cellStyle name="SAPBEXHLevel1X 12" xfId="463" xr:uid="{00000000-0005-0000-0000-0000B7B50000}"/>
    <cellStyle name="SAPBEXHLevel1X 13" xfId="31410" xr:uid="{00000000-0005-0000-0000-0000B8B50000}"/>
    <cellStyle name="SAPBEXHLevel1X 2" xfId="275" xr:uid="{00000000-0005-0000-0000-0000B9B50000}"/>
    <cellStyle name="SAPBEXHLevel1X 2 2" xfId="276" xr:uid="{00000000-0005-0000-0000-0000BAB50000}"/>
    <cellStyle name="SAPBEXHLevel1X 2 2 2" xfId="552" xr:uid="{00000000-0005-0000-0000-0000BBB50000}"/>
    <cellStyle name="SAPBEXHLevel1X 2 2 3" xfId="465" xr:uid="{00000000-0005-0000-0000-0000BCB50000}"/>
    <cellStyle name="SAPBEXHLevel1X 2 2 4" xfId="31409" xr:uid="{00000000-0005-0000-0000-0000BDB50000}"/>
    <cellStyle name="SAPBEXHLevel1X 2 3" xfId="551" xr:uid="{00000000-0005-0000-0000-0000BEB50000}"/>
    <cellStyle name="SAPBEXHLevel1X 2 4" xfId="464" xr:uid="{00000000-0005-0000-0000-0000BFB50000}"/>
    <cellStyle name="SAPBEXHLevel1X 2 5" xfId="31508" xr:uid="{00000000-0005-0000-0000-0000C0B50000}"/>
    <cellStyle name="SAPBEXHLevel1X 3" xfId="277" xr:uid="{00000000-0005-0000-0000-0000C1B50000}"/>
    <cellStyle name="SAPBEXHLevel1X 3 2" xfId="278" xr:uid="{00000000-0005-0000-0000-0000C2B50000}"/>
    <cellStyle name="SAPBEXHLevel1X 3 2 2" xfId="553" xr:uid="{00000000-0005-0000-0000-0000C3B50000}"/>
    <cellStyle name="SAPBEXHLevel1X 3 2 3" xfId="31408" xr:uid="{00000000-0005-0000-0000-0000C4B50000}"/>
    <cellStyle name="SAPBEXHLevel1X 3 3" xfId="466" xr:uid="{00000000-0005-0000-0000-0000C5B50000}"/>
    <cellStyle name="SAPBEXHLevel1X 3 4" xfId="31507" xr:uid="{00000000-0005-0000-0000-0000C6B50000}"/>
    <cellStyle name="SAPBEXHLevel1X 4" xfId="279" xr:uid="{00000000-0005-0000-0000-0000C7B50000}"/>
    <cellStyle name="SAPBEXHLevel1X 4 2" xfId="1064" xr:uid="{00000000-0005-0000-0000-0000C8B50000}"/>
    <cellStyle name="SAPBEXHLevel1X 5" xfId="1065" xr:uid="{00000000-0005-0000-0000-0000C9B50000}"/>
    <cellStyle name="SAPBEXHLevel1X 5 2" xfId="1066" xr:uid="{00000000-0005-0000-0000-0000CAB50000}"/>
    <cellStyle name="SAPBEXHLevel1X 5 3" xfId="1067" xr:uid="{00000000-0005-0000-0000-0000CBB50000}"/>
    <cellStyle name="SAPBEXHLevel1X 5 4" xfId="46625" xr:uid="{00000000-0005-0000-0000-0000CCB50000}"/>
    <cellStyle name="SAPBEXHLevel1X 6" xfId="1068" xr:uid="{00000000-0005-0000-0000-0000CDB50000}"/>
    <cellStyle name="SAPBEXHLevel1X 6 2" xfId="1069" xr:uid="{00000000-0005-0000-0000-0000CEB50000}"/>
    <cellStyle name="SAPBEXHLevel1X 7" xfId="1070" xr:uid="{00000000-0005-0000-0000-0000CFB50000}"/>
    <cellStyle name="SAPBEXHLevel1X 7 2" xfId="1071" xr:uid="{00000000-0005-0000-0000-0000D0B50000}"/>
    <cellStyle name="SAPBEXHLevel1X 8" xfId="1072" xr:uid="{00000000-0005-0000-0000-0000D1B50000}"/>
    <cellStyle name="SAPBEXHLevel1X 9" xfId="1073" xr:uid="{00000000-0005-0000-0000-0000D2B50000}"/>
    <cellStyle name="SAPBEXHLevel1X 9 2" xfId="1074" xr:uid="{00000000-0005-0000-0000-0000D3B50000}"/>
    <cellStyle name="SAPBEXHLevel2" xfId="280" xr:uid="{00000000-0005-0000-0000-0000D4B50000}"/>
    <cellStyle name="SAPBEXHLevel2 10" xfId="1076" xr:uid="{00000000-0005-0000-0000-0000D5B50000}"/>
    <cellStyle name="SAPBEXHLevel2 10 2" xfId="1077" xr:uid="{00000000-0005-0000-0000-0000D6B50000}"/>
    <cellStyle name="SAPBEXHLevel2 11" xfId="1075" xr:uid="{00000000-0005-0000-0000-0000D7B50000}"/>
    <cellStyle name="SAPBEXHLevel2 12" xfId="467" xr:uid="{00000000-0005-0000-0000-0000D8B50000}"/>
    <cellStyle name="SAPBEXHLevel2 13" xfId="31419" xr:uid="{00000000-0005-0000-0000-0000D9B50000}"/>
    <cellStyle name="SAPBEXHLevel2 2" xfId="281" xr:uid="{00000000-0005-0000-0000-0000DAB50000}"/>
    <cellStyle name="SAPBEXHLevel2 2 2" xfId="282" xr:uid="{00000000-0005-0000-0000-0000DBB50000}"/>
    <cellStyle name="SAPBEXHLevel2 2 2 2" xfId="555" xr:uid="{00000000-0005-0000-0000-0000DCB50000}"/>
    <cellStyle name="SAPBEXHLevel2 2 2 3" xfId="469" xr:uid="{00000000-0005-0000-0000-0000DDB50000}"/>
    <cellStyle name="SAPBEXHLevel2 2 2 4" xfId="31407" xr:uid="{00000000-0005-0000-0000-0000DEB50000}"/>
    <cellStyle name="SAPBEXHLevel2 2 3" xfId="554" xr:uid="{00000000-0005-0000-0000-0000DFB50000}"/>
    <cellStyle name="SAPBEXHLevel2 2 4" xfId="468" xr:uid="{00000000-0005-0000-0000-0000E0B50000}"/>
    <cellStyle name="SAPBEXHLevel2 2 5" xfId="31506" xr:uid="{00000000-0005-0000-0000-0000E1B50000}"/>
    <cellStyle name="SAPBEXHLevel2 3" xfId="470" xr:uid="{00000000-0005-0000-0000-0000E2B50000}"/>
    <cellStyle name="SAPBEXHLevel2 3 2" xfId="556" xr:uid="{00000000-0005-0000-0000-0000E3B50000}"/>
    <cellStyle name="SAPBEXHLevel2 3 3" xfId="46588" xr:uid="{00000000-0005-0000-0000-0000E4B50000}"/>
    <cellStyle name="SAPBEXHLevel2 4" xfId="1078" xr:uid="{00000000-0005-0000-0000-0000E5B50000}"/>
    <cellStyle name="SAPBEXHLevel2 5" xfId="1079" xr:uid="{00000000-0005-0000-0000-0000E6B50000}"/>
    <cellStyle name="SAPBEXHLevel2 5 2" xfId="1080" xr:uid="{00000000-0005-0000-0000-0000E7B50000}"/>
    <cellStyle name="SAPBEXHLevel2 5 3" xfId="1081" xr:uid="{00000000-0005-0000-0000-0000E8B50000}"/>
    <cellStyle name="SAPBEXHLevel2 6" xfId="1082" xr:uid="{00000000-0005-0000-0000-0000E9B50000}"/>
    <cellStyle name="SAPBEXHLevel2 6 2" xfId="1083" xr:uid="{00000000-0005-0000-0000-0000EAB50000}"/>
    <cellStyle name="SAPBEXHLevel2 7" xfId="1084" xr:uid="{00000000-0005-0000-0000-0000EBB50000}"/>
    <cellStyle name="SAPBEXHLevel2 7 2" xfId="1085" xr:uid="{00000000-0005-0000-0000-0000ECB50000}"/>
    <cellStyle name="SAPBEXHLevel2 8" xfId="1086" xr:uid="{00000000-0005-0000-0000-0000EDB50000}"/>
    <cellStyle name="SAPBEXHLevel2 9" xfId="1087" xr:uid="{00000000-0005-0000-0000-0000EEB50000}"/>
    <cellStyle name="SAPBEXHLevel2 9 2" xfId="1088" xr:uid="{00000000-0005-0000-0000-0000EFB50000}"/>
    <cellStyle name="SAPBEXHLevel2_2011-12 LIEE Table 1 Updated budget" xfId="283" xr:uid="{00000000-0005-0000-0000-0000F0B50000}"/>
    <cellStyle name="SAPBEXHLevel2X" xfId="284" xr:uid="{00000000-0005-0000-0000-0000F1B50000}"/>
    <cellStyle name="SAPBEXHLevel2X 10" xfId="1090" xr:uid="{00000000-0005-0000-0000-0000F2B50000}"/>
    <cellStyle name="SAPBEXHLevel2X 10 2" xfId="1091" xr:uid="{00000000-0005-0000-0000-0000F3B50000}"/>
    <cellStyle name="SAPBEXHLevel2X 11" xfId="1089" xr:uid="{00000000-0005-0000-0000-0000F4B50000}"/>
    <cellStyle name="SAPBEXHLevel2X 12" xfId="471" xr:uid="{00000000-0005-0000-0000-0000F5B50000}"/>
    <cellStyle name="SAPBEXHLevel2X 13" xfId="31406" xr:uid="{00000000-0005-0000-0000-0000F6B50000}"/>
    <cellStyle name="SAPBEXHLevel2X 2" xfId="285" xr:uid="{00000000-0005-0000-0000-0000F7B50000}"/>
    <cellStyle name="SAPBEXHLevel2X 2 2" xfId="286" xr:uid="{00000000-0005-0000-0000-0000F8B50000}"/>
    <cellStyle name="SAPBEXHLevel2X 2 2 2" xfId="558" xr:uid="{00000000-0005-0000-0000-0000F9B50000}"/>
    <cellStyle name="SAPBEXHLevel2X 2 2 3" xfId="473" xr:uid="{00000000-0005-0000-0000-0000FAB50000}"/>
    <cellStyle name="SAPBEXHLevel2X 2 2 4" xfId="31405" xr:uid="{00000000-0005-0000-0000-0000FBB50000}"/>
    <cellStyle name="SAPBEXHLevel2X 2 3" xfId="557" xr:uid="{00000000-0005-0000-0000-0000FCB50000}"/>
    <cellStyle name="SAPBEXHLevel2X 2 4" xfId="472" xr:uid="{00000000-0005-0000-0000-0000FDB50000}"/>
    <cellStyle name="SAPBEXHLevel2X 2 5" xfId="31505" xr:uid="{00000000-0005-0000-0000-0000FEB50000}"/>
    <cellStyle name="SAPBEXHLevel2X 3" xfId="287" xr:uid="{00000000-0005-0000-0000-0000FFB50000}"/>
    <cellStyle name="SAPBEXHLevel2X 3 2" xfId="288" xr:uid="{00000000-0005-0000-0000-000000B60000}"/>
    <cellStyle name="SAPBEXHLevel2X 3 2 2" xfId="559" xr:uid="{00000000-0005-0000-0000-000001B60000}"/>
    <cellStyle name="SAPBEXHLevel2X 3 2 3" xfId="31404" xr:uid="{00000000-0005-0000-0000-000002B60000}"/>
    <cellStyle name="SAPBEXHLevel2X 3 3" xfId="474" xr:uid="{00000000-0005-0000-0000-000003B60000}"/>
    <cellStyle name="SAPBEXHLevel2X 3 4" xfId="31504" xr:uid="{00000000-0005-0000-0000-000004B60000}"/>
    <cellStyle name="SAPBEXHLevel2X 4" xfId="289" xr:uid="{00000000-0005-0000-0000-000005B60000}"/>
    <cellStyle name="SAPBEXHLevel2X 4 2" xfId="1092" xr:uid="{00000000-0005-0000-0000-000006B60000}"/>
    <cellStyle name="SAPBEXHLevel2X 5" xfId="1093" xr:uid="{00000000-0005-0000-0000-000007B60000}"/>
    <cellStyle name="SAPBEXHLevel2X 5 2" xfId="1094" xr:uid="{00000000-0005-0000-0000-000008B60000}"/>
    <cellStyle name="SAPBEXHLevel2X 5 3" xfId="1095" xr:uid="{00000000-0005-0000-0000-000009B60000}"/>
    <cellStyle name="SAPBEXHLevel2X 5 4" xfId="46596" xr:uid="{00000000-0005-0000-0000-00000AB60000}"/>
    <cellStyle name="SAPBEXHLevel2X 6" xfId="1096" xr:uid="{00000000-0005-0000-0000-00000BB60000}"/>
    <cellStyle name="SAPBEXHLevel2X 6 2" xfId="1097" xr:uid="{00000000-0005-0000-0000-00000CB60000}"/>
    <cellStyle name="SAPBEXHLevel2X 7" xfId="1098" xr:uid="{00000000-0005-0000-0000-00000DB60000}"/>
    <cellStyle name="SAPBEXHLevel2X 7 2" xfId="1099" xr:uid="{00000000-0005-0000-0000-00000EB60000}"/>
    <cellStyle name="SAPBEXHLevel2X 8" xfId="1100" xr:uid="{00000000-0005-0000-0000-00000FB60000}"/>
    <cellStyle name="SAPBEXHLevel2X 9" xfId="1101" xr:uid="{00000000-0005-0000-0000-000010B60000}"/>
    <cellStyle name="SAPBEXHLevel2X 9 2" xfId="1102" xr:uid="{00000000-0005-0000-0000-000011B60000}"/>
    <cellStyle name="SAPBEXHLevel3" xfId="290" xr:uid="{00000000-0005-0000-0000-000012B60000}"/>
    <cellStyle name="SAPBEXHLevel3 10" xfId="1104" xr:uid="{00000000-0005-0000-0000-000013B60000}"/>
    <cellStyle name="SAPBEXHLevel3 10 2" xfId="1105" xr:uid="{00000000-0005-0000-0000-000014B60000}"/>
    <cellStyle name="SAPBEXHLevel3 11" xfId="1103" xr:uid="{00000000-0005-0000-0000-000015B60000}"/>
    <cellStyle name="SAPBEXHLevel3 12" xfId="475" xr:uid="{00000000-0005-0000-0000-000016B60000}"/>
    <cellStyle name="SAPBEXHLevel3 13" xfId="31403" xr:uid="{00000000-0005-0000-0000-000017B60000}"/>
    <cellStyle name="SAPBEXHLevel3 2" xfId="291" xr:uid="{00000000-0005-0000-0000-000018B60000}"/>
    <cellStyle name="SAPBEXHLevel3 2 2" xfId="292" xr:uid="{00000000-0005-0000-0000-000019B60000}"/>
    <cellStyle name="SAPBEXHLevel3 2 2 2" xfId="561" xr:uid="{00000000-0005-0000-0000-00001AB60000}"/>
    <cellStyle name="SAPBEXHLevel3 2 2 3" xfId="477" xr:uid="{00000000-0005-0000-0000-00001BB60000}"/>
    <cellStyle name="SAPBEXHLevel3 2 2 4" xfId="31402" xr:uid="{00000000-0005-0000-0000-00001CB60000}"/>
    <cellStyle name="SAPBEXHLevel3 2 3" xfId="560" xr:uid="{00000000-0005-0000-0000-00001DB60000}"/>
    <cellStyle name="SAPBEXHLevel3 2 4" xfId="476" xr:uid="{00000000-0005-0000-0000-00001EB60000}"/>
    <cellStyle name="SAPBEXHLevel3 2 5" xfId="31503" xr:uid="{00000000-0005-0000-0000-00001FB60000}"/>
    <cellStyle name="SAPBEXHLevel3 3" xfId="478" xr:uid="{00000000-0005-0000-0000-000020B60000}"/>
    <cellStyle name="SAPBEXHLevel3 3 2" xfId="562" xr:uid="{00000000-0005-0000-0000-000021B60000}"/>
    <cellStyle name="SAPBEXHLevel3 3 3" xfId="46726" xr:uid="{00000000-0005-0000-0000-000022B60000}"/>
    <cellStyle name="SAPBEXHLevel3 4" xfId="1106" xr:uid="{00000000-0005-0000-0000-000023B60000}"/>
    <cellStyle name="SAPBEXHLevel3 5" xfId="1107" xr:uid="{00000000-0005-0000-0000-000024B60000}"/>
    <cellStyle name="SAPBEXHLevel3 5 2" xfId="1108" xr:uid="{00000000-0005-0000-0000-000025B60000}"/>
    <cellStyle name="SAPBEXHLevel3 5 3" xfId="1109" xr:uid="{00000000-0005-0000-0000-000026B60000}"/>
    <cellStyle name="SAPBEXHLevel3 6" xfId="1110" xr:uid="{00000000-0005-0000-0000-000027B60000}"/>
    <cellStyle name="SAPBEXHLevel3 6 2" xfId="1111" xr:uid="{00000000-0005-0000-0000-000028B60000}"/>
    <cellStyle name="SAPBEXHLevel3 7" xfId="1112" xr:uid="{00000000-0005-0000-0000-000029B60000}"/>
    <cellStyle name="SAPBEXHLevel3 7 2" xfId="1113" xr:uid="{00000000-0005-0000-0000-00002AB60000}"/>
    <cellStyle name="SAPBEXHLevel3 8" xfId="1114" xr:uid="{00000000-0005-0000-0000-00002BB60000}"/>
    <cellStyle name="SAPBEXHLevel3 9" xfId="1115" xr:uid="{00000000-0005-0000-0000-00002CB60000}"/>
    <cellStyle name="SAPBEXHLevel3 9 2" xfId="1116" xr:uid="{00000000-0005-0000-0000-00002DB60000}"/>
    <cellStyle name="SAPBEXHLevel3_2011-12 LIEE Table 1 Updated budget" xfId="293" xr:uid="{00000000-0005-0000-0000-00002EB60000}"/>
    <cellStyle name="SAPBEXHLevel3X" xfId="294" xr:uid="{00000000-0005-0000-0000-00002FB60000}"/>
    <cellStyle name="SAPBEXHLevel3X 10" xfId="1118" xr:uid="{00000000-0005-0000-0000-000030B60000}"/>
    <cellStyle name="SAPBEXHLevel3X 10 2" xfId="1119" xr:uid="{00000000-0005-0000-0000-000031B60000}"/>
    <cellStyle name="SAPBEXHLevel3X 11" xfId="1117" xr:uid="{00000000-0005-0000-0000-000032B60000}"/>
    <cellStyle name="SAPBEXHLevel3X 12" xfId="479" xr:uid="{00000000-0005-0000-0000-000033B60000}"/>
    <cellStyle name="SAPBEXHLevel3X 13" xfId="31401" xr:uid="{00000000-0005-0000-0000-000034B60000}"/>
    <cellStyle name="SAPBEXHLevel3X 2" xfId="295" xr:uid="{00000000-0005-0000-0000-000035B60000}"/>
    <cellStyle name="SAPBEXHLevel3X 2 2" xfId="296" xr:uid="{00000000-0005-0000-0000-000036B60000}"/>
    <cellStyle name="SAPBEXHLevel3X 2 2 2" xfId="564" xr:uid="{00000000-0005-0000-0000-000037B60000}"/>
    <cellStyle name="SAPBEXHLevel3X 2 2 3" xfId="481" xr:uid="{00000000-0005-0000-0000-000038B60000}"/>
    <cellStyle name="SAPBEXHLevel3X 2 2 4" xfId="31400" xr:uid="{00000000-0005-0000-0000-000039B60000}"/>
    <cellStyle name="SAPBEXHLevel3X 2 3" xfId="563" xr:uid="{00000000-0005-0000-0000-00003AB60000}"/>
    <cellStyle name="SAPBEXHLevel3X 2 4" xfId="480" xr:uid="{00000000-0005-0000-0000-00003BB60000}"/>
    <cellStyle name="SAPBEXHLevel3X 2 5" xfId="31502" xr:uid="{00000000-0005-0000-0000-00003CB60000}"/>
    <cellStyle name="SAPBEXHLevel3X 3" xfId="297" xr:uid="{00000000-0005-0000-0000-00003DB60000}"/>
    <cellStyle name="SAPBEXHLevel3X 3 2" xfId="298" xr:uid="{00000000-0005-0000-0000-00003EB60000}"/>
    <cellStyle name="SAPBEXHLevel3X 3 2 2" xfId="565" xr:uid="{00000000-0005-0000-0000-00003FB60000}"/>
    <cellStyle name="SAPBEXHLevel3X 3 2 3" xfId="31399" xr:uid="{00000000-0005-0000-0000-000040B60000}"/>
    <cellStyle name="SAPBEXHLevel3X 3 3" xfId="482" xr:uid="{00000000-0005-0000-0000-000041B60000}"/>
    <cellStyle name="SAPBEXHLevel3X 3 4" xfId="31501" xr:uid="{00000000-0005-0000-0000-000042B60000}"/>
    <cellStyle name="SAPBEXHLevel3X 4" xfId="299" xr:uid="{00000000-0005-0000-0000-000043B60000}"/>
    <cellStyle name="SAPBEXHLevel3X 4 2" xfId="1120" xr:uid="{00000000-0005-0000-0000-000044B60000}"/>
    <cellStyle name="SAPBEXHLevel3X 5" xfId="1121" xr:uid="{00000000-0005-0000-0000-000045B60000}"/>
    <cellStyle name="SAPBEXHLevel3X 5 2" xfId="1122" xr:uid="{00000000-0005-0000-0000-000046B60000}"/>
    <cellStyle name="SAPBEXHLevel3X 5 3" xfId="1123" xr:uid="{00000000-0005-0000-0000-000047B60000}"/>
    <cellStyle name="SAPBEXHLevel3X 5 4" xfId="46626" xr:uid="{00000000-0005-0000-0000-000048B60000}"/>
    <cellStyle name="SAPBEXHLevel3X 6" xfId="1124" xr:uid="{00000000-0005-0000-0000-000049B60000}"/>
    <cellStyle name="SAPBEXHLevel3X 6 2" xfId="1125" xr:uid="{00000000-0005-0000-0000-00004AB60000}"/>
    <cellStyle name="SAPBEXHLevel3X 7" xfId="1126" xr:uid="{00000000-0005-0000-0000-00004BB60000}"/>
    <cellStyle name="SAPBEXHLevel3X 7 2" xfId="1127" xr:uid="{00000000-0005-0000-0000-00004CB60000}"/>
    <cellStyle name="SAPBEXHLevel3X 8" xfId="1128" xr:uid="{00000000-0005-0000-0000-00004DB60000}"/>
    <cellStyle name="SAPBEXHLevel3X 9" xfId="1129" xr:uid="{00000000-0005-0000-0000-00004EB60000}"/>
    <cellStyle name="SAPBEXHLevel3X 9 2" xfId="1130" xr:uid="{00000000-0005-0000-0000-00004FB60000}"/>
    <cellStyle name="SAPBEXinputData" xfId="46618" xr:uid="{00000000-0005-0000-0000-000050B60000}"/>
    <cellStyle name="SAPBEXresData" xfId="300" xr:uid="{00000000-0005-0000-0000-000051B60000}"/>
    <cellStyle name="SAPBEXresData 2" xfId="301" xr:uid="{00000000-0005-0000-0000-000052B60000}"/>
    <cellStyle name="SAPBEXresData 3" xfId="483" xr:uid="{00000000-0005-0000-0000-000053B60000}"/>
    <cellStyle name="SAPBEXresData 3 2" xfId="46664" xr:uid="{00000000-0005-0000-0000-000054B60000}"/>
    <cellStyle name="SAPBEXresData 4" xfId="31398" xr:uid="{00000000-0005-0000-0000-000055B60000}"/>
    <cellStyle name="SAPBEXresDataEmph" xfId="302" xr:uid="{00000000-0005-0000-0000-000056B60000}"/>
    <cellStyle name="SAPBEXresDataEmph 2" xfId="484" xr:uid="{00000000-0005-0000-0000-000057B60000}"/>
    <cellStyle name="SAPBEXresDataEmph 2 2" xfId="46611" xr:uid="{00000000-0005-0000-0000-000058B60000}"/>
    <cellStyle name="SAPBEXresDataEmph 3" xfId="31397" xr:uid="{00000000-0005-0000-0000-000059B60000}"/>
    <cellStyle name="SAPBEXresExc1" xfId="303" xr:uid="{00000000-0005-0000-0000-00005AB60000}"/>
    <cellStyle name="SAPBEXresExc1Emph" xfId="304" xr:uid="{00000000-0005-0000-0000-00005BB60000}"/>
    <cellStyle name="SAPBEXresExc2" xfId="305" xr:uid="{00000000-0005-0000-0000-00005CB60000}"/>
    <cellStyle name="SAPBEXresExc2Emph" xfId="306" xr:uid="{00000000-0005-0000-0000-00005DB60000}"/>
    <cellStyle name="SAPBEXresItem" xfId="307" xr:uid="{00000000-0005-0000-0000-00005EB60000}"/>
    <cellStyle name="SAPBEXresItem 2" xfId="485" xr:uid="{00000000-0005-0000-0000-00005FB60000}"/>
    <cellStyle name="SAPBEXresItem 2 2" xfId="46634" xr:uid="{00000000-0005-0000-0000-000060B60000}"/>
    <cellStyle name="SAPBEXresItem 3" xfId="31500" xr:uid="{00000000-0005-0000-0000-000061B60000}"/>
    <cellStyle name="SAPBEXresItemX" xfId="308" xr:uid="{00000000-0005-0000-0000-000062B60000}"/>
    <cellStyle name="SAPBEXresItemX 2" xfId="309" xr:uid="{00000000-0005-0000-0000-000063B60000}"/>
    <cellStyle name="SAPBEXresItemX 2 2" xfId="487" xr:uid="{00000000-0005-0000-0000-000064B60000}"/>
    <cellStyle name="SAPBEXresItemX 2 3" xfId="31499" xr:uid="{00000000-0005-0000-0000-000065B60000}"/>
    <cellStyle name="SAPBEXresItemX 3" xfId="486" xr:uid="{00000000-0005-0000-0000-000066B60000}"/>
    <cellStyle name="SAPBEXresItemX 3 2" xfId="46602" xr:uid="{00000000-0005-0000-0000-000067B60000}"/>
    <cellStyle name="SAPBEXresItemX 4" xfId="31396" xr:uid="{00000000-0005-0000-0000-000068B60000}"/>
    <cellStyle name="SAPBEXRow_Headings_SA" xfId="310" xr:uid="{00000000-0005-0000-0000-000069B60000}"/>
    <cellStyle name="SAPBEXRowResults_SA" xfId="311" xr:uid="{00000000-0005-0000-0000-00006AB60000}"/>
    <cellStyle name="SAPBEXstdData" xfId="312" xr:uid="{00000000-0005-0000-0000-00006BB60000}"/>
    <cellStyle name="SAPBEXstdData 2" xfId="313" xr:uid="{00000000-0005-0000-0000-00006CB60000}"/>
    <cellStyle name="SAPBEXstdData 2 2" xfId="314" xr:uid="{00000000-0005-0000-0000-00006DB60000}"/>
    <cellStyle name="SAPBEXstdData 3" xfId="315" xr:uid="{00000000-0005-0000-0000-00006EB60000}"/>
    <cellStyle name="SAPBEXstdData 4" xfId="488" xr:uid="{00000000-0005-0000-0000-00006FB60000}"/>
    <cellStyle name="SAPBEXstdData 4 2" xfId="46600" xr:uid="{00000000-0005-0000-0000-000070B60000}"/>
    <cellStyle name="SAPBEXstdData 5" xfId="31395" xr:uid="{00000000-0005-0000-0000-000071B60000}"/>
    <cellStyle name="SAPBEXstdData_Sept 2011 Total BW Data" xfId="316" xr:uid="{00000000-0005-0000-0000-000072B60000}"/>
    <cellStyle name="SAPBEXstdDataEmph" xfId="317" xr:uid="{00000000-0005-0000-0000-000073B60000}"/>
    <cellStyle name="SAPBEXstdDataEmph 2" xfId="489" xr:uid="{00000000-0005-0000-0000-000074B60000}"/>
    <cellStyle name="SAPBEXstdDataEmph 3" xfId="31498" xr:uid="{00000000-0005-0000-0000-000075B60000}"/>
    <cellStyle name="SAPBEXstdExc1" xfId="318" xr:uid="{00000000-0005-0000-0000-000076B60000}"/>
    <cellStyle name="SAPBEXstdExc1Emph" xfId="319" xr:uid="{00000000-0005-0000-0000-000077B60000}"/>
    <cellStyle name="SAPBEXstdExc2" xfId="320" xr:uid="{00000000-0005-0000-0000-000078B60000}"/>
    <cellStyle name="SAPBEXstdExc2Emph" xfId="321" xr:uid="{00000000-0005-0000-0000-000079B60000}"/>
    <cellStyle name="SAPBEXstdItem" xfId="322" xr:uid="{00000000-0005-0000-0000-00007AB60000}"/>
    <cellStyle name="SAPBEXstdItem 2" xfId="323" xr:uid="{00000000-0005-0000-0000-00007BB60000}"/>
    <cellStyle name="SAPBEXstdItem 2 2" xfId="324" xr:uid="{00000000-0005-0000-0000-00007CB60000}"/>
    <cellStyle name="SAPBEXstdItem 3" xfId="325" xr:uid="{00000000-0005-0000-0000-00007DB60000}"/>
    <cellStyle name="SAPBEXstdItem 3 2" xfId="326" xr:uid="{00000000-0005-0000-0000-00007EB60000}"/>
    <cellStyle name="SAPBEXstdItem 4" xfId="327" xr:uid="{00000000-0005-0000-0000-00007FB60000}"/>
    <cellStyle name="SAPBEXstdItem 5" xfId="490" xr:uid="{00000000-0005-0000-0000-000080B60000}"/>
    <cellStyle name="SAPBEXstdItem 5 2" xfId="46599" xr:uid="{00000000-0005-0000-0000-000081B60000}"/>
    <cellStyle name="SAPBEXstdItem 6" xfId="31394" xr:uid="{00000000-0005-0000-0000-000082B60000}"/>
    <cellStyle name="SAPBEXstdItem_Sept 2011 Total BW Data" xfId="328" xr:uid="{00000000-0005-0000-0000-000083B60000}"/>
    <cellStyle name="SAPBEXstdItemX" xfId="329" xr:uid="{00000000-0005-0000-0000-000084B60000}"/>
    <cellStyle name="SAPBEXstdItemX 2" xfId="492" xr:uid="{00000000-0005-0000-0000-000085B60000}"/>
    <cellStyle name="SAPBEXstdItemX 2 2" xfId="46601" xr:uid="{00000000-0005-0000-0000-000086B60000}"/>
    <cellStyle name="SAPBEXstdItemX 3" xfId="491" xr:uid="{00000000-0005-0000-0000-000087B60000}"/>
    <cellStyle name="SAPBEXstdItemX 4" xfId="31515" xr:uid="{00000000-0005-0000-0000-000088B60000}"/>
    <cellStyle name="SAPBEXsubData" xfId="330" xr:uid="{00000000-0005-0000-0000-000089B60000}"/>
    <cellStyle name="SAPBEXsubData 2" xfId="493" xr:uid="{00000000-0005-0000-0000-00008AB60000}"/>
    <cellStyle name="SAPBEXsubData 3" xfId="31516" xr:uid="{00000000-0005-0000-0000-00008BB60000}"/>
    <cellStyle name="SAPBEXsubDataEmph" xfId="331" xr:uid="{00000000-0005-0000-0000-00008CB60000}"/>
    <cellStyle name="SAPBEXsubDataEmph 2" xfId="494" xr:uid="{00000000-0005-0000-0000-00008DB60000}"/>
    <cellStyle name="SAPBEXsubDataEmph 3" xfId="31517" xr:uid="{00000000-0005-0000-0000-00008EB60000}"/>
    <cellStyle name="SAPBEXsubExc1" xfId="332" xr:uid="{00000000-0005-0000-0000-00008FB60000}"/>
    <cellStyle name="SAPBEXsubExc1Emph" xfId="333" xr:uid="{00000000-0005-0000-0000-000090B60000}"/>
    <cellStyle name="SAPBEXsubExc2" xfId="334" xr:uid="{00000000-0005-0000-0000-000091B60000}"/>
    <cellStyle name="SAPBEXsubExc2Emph" xfId="335" xr:uid="{00000000-0005-0000-0000-000092B60000}"/>
    <cellStyle name="SAPBEXsubItem" xfId="336" xr:uid="{00000000-0005-0000-0000-000093B60000}"/>
    <cellStyle name="SAPBEXsubItem 2" xfId="495" xr:uid="{00000000-0005-0000-0000-000094B60000}"/>
    <cellStyle name="SAPBEXsubItem 3" xfId="31518" xr:uid="{00000000-0005-0000-0000-000095B60000}"/>
    <cellStyle name="SAPBEXtitle" xfId="337" xr:uid="{00000000-0005-0000-0000-000096B60000}"/>
    <cellStyle name="SAPBEXtitle 2" xfId="496" xr:uid="{00000000-0005-0000-0000-000097B60000}"/>
    <cellStyle name="SAPBEXtitle 2 2" xfId="46635" xr:uid="{00000000-0005-0000-0000-000098B60000}"/>
    <cellStyle name="SAPBEXtitle 3" xfId="31519" xr:uid="{00000000-0005-0000-0000-000099B60000}"/>
    <cellStyle name="SAPBEXundefined" xfId="338" xr:uid="{00000000-0005-0000-0000-00009AB60000}"/>
    <cellStyle name="SAPBEXundefined 2" xfId="339" xr:uid="{00000000-0005-0000-0000-00009BB60000}"/>
    <cellStyle name="SAPBEXundefined 3" xfId="497" xr:uid="{00000000-0005-0000-0000-00009CB60000}"/>
    <cellStyle name="SAPBEXundefined 3 2" xfId="46627" xr:uid="{00000000-0005-0000-0000-00009DB60000}"/>
    <cellStyle name="SAPBEXundefined 4" xfId="31520" xr:uid="{00000000-0005-0000-0000-00009EB60000}"/>
    <cellStyle name="SAPBEXundefined_Sheet2" xfId="361" xr:uid="{00000000-0005-0000-0000-00009FB60000}"/>
    <cellStyle name="SEM-BPS-input-on" xfId="340" xr:uid="{00000000-0005-0000-0000-0000A0B60000}"/>
    <cellStyle name="SEM-BPS-key" xfId="341" xr:uid="{00000000-0005-0000-0000-0000A1B60000}"/>
    <cellStyle name="Sheet Title" xfId="46587" xr:uid="{00000000-0005-0000-0000-0000A2B60000}"/>
    <cellStyle name="Style 1" xfId="342" xr:uid="{00000000-0005-0000-0000-0000A3B60000}"/>
    <cellStyle name="Style 26" xfId="343" xr:uid="{00000000-0005-0000-0000-0000A4B60000}"/>
    <cellStyle name="Style 26 2" xfId="344" xr:uid="{00000000-0005-0000-0000-0000A5B60000}"/>
    <cellStyle name="Style 26 2 2" xfId="345" xr:uid="{00000000-0005-0000-0000-0000A6B60000}"/>
    <cellStyle name="Style 26 3" xfId="498" xr:uid="{00000000-0005-0000-0000-0000A7B60000}"/>
    <cellStyle name="Style 26 4" xfId="31521" xr:uid="{00000000-0005-0000-0000-0000A8B60000}"/>
    <cellStyle name="Title 2" xfId="346" xr:uid="{00000000-0005-0000-0000-0000A9B60000}"/>
    <cellStyle name="Title 2 2" xfId="1132" xr:uid="{00000000-0005-0000-0000-0000AAB60000}"/>
    <cellStyle name="Title 2 2 2" xfId="46739" xr:uid="{00000000-0005-0000-0000-0000ABB60000}"/>
    <cellStyle name="Title 2 3" xfId="1133" xr:uid="{00000000-0005-0000-0000-0000ACB60000}"/>
    <cellStyle name="Title 2 4" xfId="1134" xr:uid="{00000000-0005-0000-0000-0000ADB60000}"/>
    <cellStyle name="Title 2 5" xfId="1135" xr:uid="{00000000-0005-0000-0000-0000AEB60000}"/>
    <cellStyle name="Title 2 6" xfId="1136" xr:uid="{00000000-0005-0000-0000-0000AFB60000}"/>
    <cellStyle name="Title 2 7" xfId="1131" xr:uid="{00000000-0005-0000-0000-0000B0B60000}"/>
    <cellStyle name="Title 2 8" xfId="412" xr:uid="{00000000-0005-0000-0000-0000B1B60000}"/>
    <cellStyle name="Title 2 9" xfId="31522" xr:uid="{00000000-0005-0000-0000-0000B2B60000}"/>
    <cellStyle name="Title 3" xfId="31373" xr:uid="{00000000-0005-0000-0000-0000B3B60000}"/>
    <cellStyle name="Title 3 2" xfId="46643" xr:uid="{00000000-0005-0000-0000-0000B4B60000}"/>
    <cellStyle name="Total 10" xfId="1138" xr:uid="{00000000-0005-0000-0000-0000B5B60000}"/>
    <cellStyle name="Total 11" xfId="1139" xr:uid="{00000000-0005-0000-0000-0000B6B60000}"/>
    <cellStyle name="Total 11 2" xfId="1140" xr:uid="{00000000-0005-0000-0000-0000B7B60000}"/>
    <cellStyle name="Total 12" xfId="1141" xr:uid="{00000000-0005-0000-0000-0000B8B60000}"/>
    <cellStyle name="Total 12 2" xfId="1142" xr:uid="{00000000-0005-0000-0000-0000B9B60000}"/>
    <cellStyle name="Total 13" xfId="1143" xr:uid="{00000000-0005-0000-0000-0000BAB60000}"/>
    <cellStyle name="Total 14" xfId="1144" xr:uid="{00000000-0005-0000-0000-0000BBB60000}"/>
    <cellStyle name="Total 15" xfId="1137" xr:uid="{00000000-0005-0000-0000-0000BCB60000}"/>
    <cellStyle name="Total 2" xfId="347" xr:uid="{00000000-0005-0000-0000-0000BDB60000}"/>
    <cellStyle name="Total 2 2" xfId="348" xr:uid="{00000000-0005-0000-0000-0000BEB60000}"/>
    <cellStyle name="Total 2 2 2" xfId="567" xr:uid="{00000000-0005-0000-0000-0000BFB60000}"/>
    <cellStyle name="Total 2 2 3" xfId="501" xr:uid="{00000000-0005-0000-0000-0000C0B60000}"/>
    <cellStyle name="Total 2 2 4" xfId="31524" xr:uid="{00000000-0005-0000-0000-0000C1B60000}"/>
    <cellStyle name="Total 2 3" xfId="566" xr:uid="{00000000-0005-0000-0000-0000C2B60000}"/>
    <cellStyle name="Total 2 3 2" xfId="46740" xr:uid="{00000000-0005-0000-0000-0000C3B60000}"/>
    <cellStyle name="Total 2 4" xfId="500" xr:uid="{00000000-0005-0000-0000-0000C4B60000}"/>
    <cellStyle name="Total 2 5" xfId="31523" xr:uid="{00000000-0005-0000-0000-0000C5B60000}"/>
    <cellStyle name="Total 3" xfId="349" xr:uid="{00000000-0005-0000-0000-0000C6B60000}"/>
    <cellStyle name="Total 3 2" xfId="568" xr:uid="{00000000-0005-0000-0000-0000C7B60000}"/>
    <cellStyle name="Total 3 3" xfId="502" xr:uid="{00000000-0005-0000-0000-0000C8B60000}"/>
    <cellStyle name="Total 3 4" xfId="31525" xr:uid="{00000000-0005-0000-0000-0000C9B60000}"/>
    <cellStyle name="Total 4" xfId="350" xr:uid="{00000000-0005-0000-0000-0000CAB60000}"/>
    <cellStyle name="Total 4 2" xfId="499" xr:uid="{00000000-0005-0000-0000-0000CBB60000}"/>
    <cellStyle name="Total 4 3" xfId="31526" xr:uid="{00000000-0005-0000-0000-0000CCB60000}"/>
    <cellStyle name="Total 5" xfId="413" xr:uid="{00000000-0005-0000-0000-0000CDB60000}"/>
    <cellStyle name="Total 5 2" xfId="1146" xr:uid="{00000000-0005-0000-0000-0000CEB60000}"/>
    <cellStyle name="Total 5 3" xfId="1147" xr:uid="{00000000-0005-0000-0000-0000CFB60000}"/>
    <cellStyle name="Total 5 4" xfId="1148" xr:uid="{00000000-0005-0000-0000-0000D0B60000}"/>
    <cellStyle name="Total 5 5" xfId="1149" xr:uid="{00000000-0005-0000-0000-0000D1B60000}"/>
    <cellStyle name="Total 5 6" xfId="1150" xr:uid="{00000000-0005-0000-0000-0000D2B60000}"/>
    <cellStyle name="Total 5 7" xfId="1145" xr:uid="{00000000-0005-0000-0000-0000D3B60000}"/>
    <cellStyle name="Total 5 8" xfId="46605" xr:uid="{00000000-0005-0000-0000-0000D4B60000}"/>
    <cellStyle name="Total 6" xfId="1151" xr:uid="{00000000-0005-0000-0000-0000D5B60000}"/>
    <cellStyle name="Total 6 2" xfId="1152" xr:uid="{00000000-0005-0000-0000-0000D6B60000}"/>
    <cellStyle name="Total 6 3" xfId="1153" xr:uid="{00000000-0005-0000-0000-0000D7B60000}"/>
    <cellStyle name="Total 6 4" xfId="31579" xr:uid="{00000000-0005-0000-0000-0000D8B60000}"/>
    <cellStyle name="Total 6 5" xfId="31374" xr:uid="{00000000-0005-0000-0000-0000D9B60000}"/>
    <cellStyle name="Total 7" xfId="1154" xr:uid="{00000000-0005-0000-0000-0000DAB60000}"/>
    <cellStyle name="Total 7 2" xfId="1155" xr:uid="{00000000-0005-0000-0000-0000DBB60000}"/>
    <cellStyle name="Total 8" xfId="1156" xr:uid="{00000000-0005-0000-0000-0000DCB60000}"/>
    <cellStyle name="Total 8 2" xfId="1157" xr:uid="{00000000-0005-0000-0000-0000DDB60000}"/>
    <cellStyle name="Total 9" xfId="1158" xr:uid="{00000000-0005-0000-0000-0000DEB60000}"/>
    <cellStyle name="Total 9 2" xfId="1159" xr:uid="{00000000-0005-0000-0000-0000DFB60000}"/>
    <cellStyle name="Unprot" xfId="351" xr:uid="{00000000-0005-0000-0000-0000E0B60000}"/>
    <cellStyle name="Unprot 2" xfId="352" xr:uid="{00000000-0005-0000-0000-0000E1B60000}"/>
    <cellStyle name="Unprot$" xfId="353" xr:uid="{00000000-0005-0000-0000-0000E2B60000}"/>
    <cellStyle name="Unprot$ 2" xfId="354" xr:uid="{00000000-0005-0000-0000-0000E3B60000}"/>
    <cellStyle name="Unprot$ 2 2" xfId="355" xr:uid="{00000000-0005-0000-0000-0000E4B60000}"/>
    <cellStyle name="Unprot$_2011-10 LIEE Table 6 (2)" xfId="356" xr:uid="{00000000-0005-0000-0000-0000E5B60000}"/>
    <cellStyle name="Unprotect" xfId="357" xr:uid="{00000000-0005-0000-0000-0000E6B60000}"/>
    <cellStyle name="Warning Text 2" xfId="358" xr:uid="{00000000-0005-0000-0000-0000E7B60000}"/>
    <cellStyle name="Warning Text 2 2" xfId="414" xr:uid="{00000000-0005-0000-0000-0000E8B60000}"/>
    <cellStyle name="Warning Text 2 2 2" xfId="46652" xr:uid="{00000000-0005-0000-0000-0000E9B60000}"/>
    <cellStyle name="Warning Text 2 3" xfId="31528" xr:uid="{00000000-0005-0000-0000-0000EAB60000}"/>
    <cellStyle name="Warning Text 3" xfId="31375" xr:uid="{00000000-0005-0000-0000-0000EBB6000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ps.sdge.com/TEMP/BillSavingsSep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capuc-my.sharepoint.com/DOCUME~1/vjw3/LOCALS~1/Temp/BillSavingsJune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ps.sdge.com/WINDOWS/TEMP/BillSavingsAug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capuc-my.sharepoint.com/WINDOWS/TEMP/BillSavingsAug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puc-my.sharepoint.com/TEMP/BillSavingsSep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00_07_Cabrillo%201\Final%20Adjusted\ENCI072000AF-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ps.sdge.com/October%202002/windows/TEMP/Tables%204%20&amp;%205%20Updated%20for%20Octob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capuc-my.sharepoint.com/October%202002/windows/TEMP/Tables%204%20&amp;%205%20Updated%20for%20Octobe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capuc-my.sharepoint.com/DOCUME~1/vjw3/LOCALS~1/Temp/BillSavingsJuly0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sps.sdge.com/DOCUME~1/vjw3/LOCALS~1/Temp/BillSavingsJuly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GOS\RMR\2001_04_Duke\Initial%20Estimated\SOUT042001EP-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sps.sdge.com/DOCUME~1/vjw3/LOCALS~1/Temp/BillSavingsJune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Input"/>
      <sheetName val="Key to Tables"/>
      <sheetName val="Per Measure Savings"/>
      <sheetName val="Table 4 Measure Installations"/>
      <sheetName val="Table 5 Measure Savings"/>
      <sheetName val="Energy Rates"/>
      <sheetName val="Life Cycle Calcs"/>
      <sheetName val="Life Cycle Calcs (YTD)"/>
      <sheetName val="Table 5A Bill Savings"/>
      <sheetName val="Bill Savings (YTD)"/>
      <sheetName val="Sum Tab 5BCD"/>
      <sheetName val="Sum Bill Savings (per Customer)"/>
    </sheetNames>
    <sheetDataSet>
      <sheetData sheetId="0" refreshError="1">
        <row r="5">
          <cell r="D5">
            <v>342</v>
          </cell>
        </row>
        <row r="6">
          <cell r="D6">
            <v>80</v>
          </cell>
        </row>
        <row r="7">
          <cell r="D7">
            <v>0</v>
          </cell>
        </row>
        <row r="8">
          <cell r="D8">
            <v>102</v>
          </cell>
        </row>
        <row r="9">
          <cell r="D9">
            <v>17</v>
          </cell>
        </row>
        <row r="12">
          <cell r="D12">
            <v>619</v>
          </cell>
        </row>
        <row r="13">
          <cell r="D13">
            <v>616</v>
          </cell>
        </row>
        <row r="14">
          <cell r="D14">
            <v>159</v>
          </cell>
        </row>
        <row r="17">
          <cell r="D17">
            <v>590</v>
          </cell>
        </row>
        <row r="18">
          <cell r="D18">
            <v>458</v>
          </cell>
        </row>
        <row r="19">
          <cell r="D19">
            <v>151</v>
          </cell>
        </row>
        <row r="20">
          <cell r="D20">
            <v>124</v>
          </cell>
        </row>
        <row r="21">
          <cell r="D21">
            <v>1504</v>
          </cell>
        </row>
        <row r="22">
          <cell r="D22">
            <v>355</v>
          </cell>
        </row>
        <row r="23">
          <cell r="D23">
            <v>195</v>
          </cell>
        </row>
        <row r="24">
          <cell r="D24">
            <v>120</v>
          </cell>
        </row>
        <row r="25">
          <cell r="D25">
            <v>1248</v>
          </cell>
        </row>
        <row r="26">
          <cell r="D26">
            <v>552</v>
          </cell>
        </row>
        <row r="27">
          <cell r="D27">
            <v>383</v>
          </cell>
        </row>
        <row r="28">
          <cell r="D28">
            <v>110</v>
          </cell>
        </row>
        <row r="29">
          <cell r="D29">
            <v>1338</v>
          </cell>
        </row>
        <row r="30">
          <cell r="D30">
            <v>340</v>
          </cell>
        </row>
        <row r="31">
          <cell r="D31">
            <v>630</v>
          </cell>
        </row>
        <row r="32">
          <cell r="D32">
            <v>0</v>
          </cell>
        </row>
        <row r="33">
          <cell r="D33">
            <v>0</v>
          </cell>
        </row>
        <row r="34">
          <cell r="D34">
            <v>214</v>
          </cell>
        </row>
        <row r="35">
          <cell r="D35">
            <v>0</v>
          </cell>
        </row>
        <row r="36">
          <cell r="D36">
            <v>0</v>
          </cell>
        </row>
        <row r="37">
          <cell r="D37">
            <v>40</v>
          </cell>
        </row>
        <row r="38">
          <cell r="D38">
            <v>27</v>
          </cell>
        </row>
        <row r="39">
          <cell r="D39">
            <v>20</v>
          </cell>
        </row>
        <row r="40">
          <cell r="D40">
            <v>0</v>
          </cell>
        </row>
        <row r="41">
          <cell r="D41">
            <v>0</v>
          </cell>
        </row>
        <row r="42">
          <cell r="D42">
            <v>0</v>
          </cell>
        </row>
        <row r="43">
          <cell r="D43">
            <v>0</v>
          </cell>
        </row>
        <row r="44">
          <cell r="D44">
            <v>0</v>
          </cell>
        </row>
        <row r="45">
          <cell r="D45">
            <v>0</v>
          </cell>
        </row>
        <row r="46">
          <cell r="D46">
            <v>0</v>
          </cell>
        </row>
        <row r="47">
          <cell r="D47">
            <v>0</v>
          </cell>
        </row>
        <row r="48">
          <cell r="D48">
            <v>7</v>
          </cell>
        </row>
        <row r="49">
          <cell r="D49">
            <v>11</v>
          </cell>
        </row>
        <row r="50">
          <cell r="D50">
            <v>1</v>
          </cell>
        </row>
        <row r="51">
          <cell r="D51">
            <v>0</v>
          </cell>
        </row>
        <row r="52">
          <cell r="D52">
            <v>0</v>
          </cell>
        </row>
        <row r="53">
          <cell r="D53">
            <v>27</v>
          </cell>
        </row>
        <row r="54">
          <cell r="D54">
            <v>0</v>
          </cell>
        </row>
        <row r="55">
          <cell r="D55">
            <v>10</v>
          </cell>
        </row>
        <row r="58">
          <cell r="D58">
            <v>1</v>
          </cell>
        </row>
        <row r="59">
          <cell r="D59">
            <v>0</v>
          </cell>
        </row>
        <row r="60">
          <cell r="D60">
            <v>1</v>
          </cell>
        </row>
        <row r="62">
          <cell r="D62">
            <v>4452</v>
          </cell>
        </row>
        <row r="63">
          <cell r="D63">
            <v>1952</v>
          </cell>
        </row>
      </sheetData>
      <sheetData sheetId="1" refreshError="1">
        <row r="17">
          <cell r="B17">
            <v>0.11589000000000001</v>
          </cell>
        </row>
        <row r="18">
          <cell r="B18">
            <v>0.51846999999999999</v>
          </cell>
        </row>
        <row r="19">
          <cell r="B19">
            <v>5100</v>
          </cell>
        </row>
      </sheetData>
      <sheetData sheetId="2" refreshError="1">
        <row r="8">
          <cell r="L8">
            <v>0.91</v>
          </cell>
          <cell r="M8">
            <v>0.91600000000000004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EE Program Expenses"/>
      <sheetName val="LIEE Contractor Report"/>
      <sheetName val="LIEE Contractor Legend"/>
      <sheetName val="LIEE Direct Purchase &amp; Admin"/>
      <sheetName val="Table 4 Measure Installation "/>
      <sheetName val="Table 5 Measure Savings"/>
      <sheetName val="Table 5A Bill Savings"/>
      <sheetName val="Table 5B 5C 5D Summary"/>
      <sheetName val="Ta 13a Gas Rural"/>
      <sheetName val="Ta 13b E Rural"/>
      <sheetName val="Ta 13c Combined Rural"/>
      <sheetName val="Ta 13d Gas Urban"/>
      <sheetName val="Ta 13e Electric Urban"/>
      <sheetName val="Ta 13f Combin Urban"/>
      <sheetName val="Ta 13g Urban Summary"/>
      <sheetName val="Ta 13h Rural summary"/>
      <sheetName val="Ta 13i LIEE Penetration"/>
      <sheetName val="LIEE Direct Purchases &amp; Admin."/>
      <sheetName val="Table 4 Measure Installation"/>
      <sheetName val="Ta13a Gas Rural"/>
      <sheetName val="Ta 13b Electric Rural"/>
      <sheetName val="Ta 13f Combined Urban"/>
      <sheetName val="Key to Tables"/>
      <sheetName val="Table 4 Measure Installations"/>
      <sheetName val="Per Measure Savings"/>
      <sheetName val="Energy Rates"/>
      <sheetName val="Life Cycle Calcs"/>
      <sheetName val="Table 4 Measure Installatio (2)"/>
      <sheetName val="Table 5 Measure Savings (2)"/>
      <sheetName val="Table 5A Bill Saving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15">
          <cell r="B15" t="str">
            <v>June</v>
          </cell>
        </row>
      </sheetData>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Tab 6"/>
      <sheetName val="Tab 6 (per Customer)"/>
      <sheetName val="Key to Tables"/>
      <sheetName val="Unit Input"/>
      <sheetName val="Per Measure Savings"/>
      <sheetName val="Table 4 Measure Installations"/>
      <sheetName val="Table 5 Measure Savings"/>
      <sheetName val="Energy Rates"/>
      <sheetName val="Life Cycle Calcs"/>
      <sheetName val="Life Cycle Calcs (YTD)"/>
      <sheetName val="Table 5A Bill Savings"/>
      <sheetName val="Table 5B Bill Savings (YTD)"/>
      <sheetName val="Table 4 Measure Installatio (2)"/>
      <sheetName val="Table 5 Measure Savings (2)"/>
      <sheetName val="Table 5A Bill Savings (2)"/>
      <sheetName val="Sum Tab 6 (2)"/>
    </sheetNames>
    <sheetDataSet>
      <sheetData sheetId="0" refreshError="1"/>
      <sheetData sheetId="1" refreshError="1"/>
      <sheetData sheetId="2" refreshError="1">
        <row r="16">
          <cell r="B16">
            <v>2001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Tab 6"/>
      <sheetName val="Tab 6 (per Customer)"/>
      <sheetName val="Key to Tables"/>
      <sheetName val="Unit Input"/>
      <sheetName val="Per Measure Savings"/>
      <sheetName val="Table 4 Measure Installations"/>
      <sheetName val="Table 5 Measure Savings"/>
      <sheetName val="Energy Rates"/>
      <sheetName val="Life Cycle Calcs"/>
      <sheetName val="Life Cycle Calcs (YTD)"/>
      <sheetName val="Table 5A Bill Savings"/>
      <sheetName val="Table 5B Bill Savings (YTD)"/>
      <sheetName val="Table 4 Measure Installatio (2)"/>
      <sheetName val="Table 5 Measure Savings (2)"/>
      <sheetName val="Table 5A Bill Savings (2)"/>
      <sheetName val="Sum Tab 6 (2)"/>
    </sheetNames>
    <sheetDataSet>
      <sheetData sheetId="0" refreshError="1"/>
      <sheetData sheetId="1" refreshError="1"/>
      <sheetData sheetId="2" refreshError="1">
        <row r="16">
          <cell r="B16">
            <v>2001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Input"/>
      <sheetName val="Key to Tables"/>
      <sheetName val="Per Measure Savings"/>
      <sheetName val="Table 4 Measure Installations"/>
      <sheetName val="Table 5 Measure Savings"/>
      <sheetName val="Energy Rates"/>
      <sheetName val="Life Cycle Calcs"/>
      <sheetName val="Life Cycle Calcs (YTD)"/>
      <sheetName val="Table 5A Bill Savings"/>
      <sheetName val="Bill Savings (YTD)"/>
      <sheetName val="Sum Tab 5BCD"/>
      <sheetName val="Sum Bill Savings (per Customer)"/>
    </sheetNames>
    <sheetDataSet>
      <sheetData sheetId="0" refreshError="1">
        <row r="5">
          <cell r="D5">
            <v>342</v>
          </cell>
        </row>
        <row r="6">
          <cell r="D6">
            <v>80</v>
          </cell>
        </row>
        <row r="7">
          <cell r="D7">
            <v>0</v>
          </cell>
        </row>
        <row r="8">
          <cell r="D8">
            <v>102</v>
          </cell>
        </row>
        <row r="9">
          <cell r="D9">
            <v>17</v>
          </cell>
        </row>
        <row r="12">
          <cell r="D12">
            <v>619</v>
          </cell>
        </row>
        <row r="13">
          <cell r="D13">
            <v>616</v>
          </cell>
        </row>
        <row r="14">
          <cell r="D14">
            <v>159</v>
          </cell>
        </row>
        <row r="17">
          <cell r="D17">
            <v>590</v>
          </cell>
        </row>
        <row r="18">
          <cell r="D18">
            <v>458</v>
          </cell>
        </row>
        <row r="19">
          <cell r="D19">
            <v>151</v>
          </cell>
        </row>
        <row r="20">
          <cell r="D20">
            <v>124</v>
          </cell>
        </row>
        <row r="21">
          <cell r="D21">
            <v>1504</v>
          </cell>
        </row>
        <row r="22">
          <cell r="D22">
            <v>355</v>
          </cell>
        </row>
        <row r="23">
          <cell r="D23">
            <v>195</v>
          </cell>
        </row>
        <row r="24">
          <cell r="D24">
            <v>120</v>
          </cell>
        </row>
        <row r="25">
          <cell r="D25">
            <v>1248</v>
          </cell>
        </row>
        <row r="26">
          <cell r="D26">
            <v>552</v>
          </cell>
        </row>
        <row r="27">
          <cell r="D27">
            <v>383</v>
          </cell>
        </row>
        <row r="28">
          <cell r="D28">
            <v>110</v>
          </cell>
        </row>
        <row r="29">
          <cell r="D29">
            <v>1338</v>
          </cell>
        </row>
        <row r="30">
          <cell r="D30">
            <v>340</v>
          </cell>
        </row>
        <row r="31">
          <cell r="D31">
            <v>630</v>
          </cell>
        </row>
        <row r="32">
          <cell r="D32">
            <v>0</v>
          </cell>
        </row>
        <row r="33">
          <cell r="D33">
            <v>0</v>
          </cell>
        </row>
        <row r="34">
          <cell r="D34">
            <v>214</v>
          </cell>
        </row>
        <row r="35">
          <cell r="D35">
            <v>0</v>
          </cell>
        </row>
        <row r="36">
          <cell r="D36">
            <v>0</v>
          </cell>
        </row>
        <row r="37">
          <cell r="D37">
            <v>40</v>
          </cell>
        </row>
        <row r="38">
          <cell r="D38">
            <v>27</v>
          </cell>
        </row>
        <row r="39">
          <cell r="D39">
            <v>20</v>
          </cell>
        </row>
        <row r="40">
          <cell r="D40">
            <v>0</v>
          </cell>
        </row>
        <row r="41">
          <cell r="D41">
            <v>0</v>
          </cell>
        </row>
        <row r="42">
          <cell r="D42">
            <v>0</v>
          </cell>
        </row>
        <row r="43">
          <cell r="D43">
            <v>0</v>
          </cell>
        </row>
        <row r="44">
          <cell r="D44">
            <v>0</v>
          </cell>
        </row>
        <row r="45">
          <cell r="D45">
            <v>0</v>
          </cell>
        </row>
        <row r="46">
          <cell r="D46">
            <v>0</v>
          </cell>
        </row>
        <row r="47">
          <cell r="D47">
            <v>0</v>
          </cell>
        </row>
        <row r="48">
          <cell r="D48">
            <v>7</v>
          </cell>
        </row>
        <row r="49">
          <cell r="D49">
            <v>11</v>
          </cell>
        </row>
        <row r="50">
          <cell r="D50">
            <v>1</v>
          </cell>
        </row>
        <row r="51">
          <cell r="D51">
            <v>0</v>
          </cell>
        </row>
        <row r="52">
          <cell r="D52">
            <v>0</v>
          </cell>
        </row>
        <row r="53">
          <cell r="D53">
            <v>27</v>
          </cell>
        </row>
        <row r="54">
          <cell r="D54">
            <v>0</v>
          </cell>
        </row>
        <row r="55">
          <cell r="D55">
            <v>10</v>
          </cell>
        </row>
        <row r="58">
          <cell r="D58">
            <v>1</v>
          </cell>
        </row>
        <row r="59">
          <cell r="D59">
            <v>0</v>
          </cell>
        </row>
        <row r="60">
          <cell r="D60">
            <v>1</v>
          </cell>
        </row>
        <row r="62">
          <cell r="D62">
            <v>4452</v>
          </cell>
        </row>
        <row r="63">
          <cell r="D63">
            <v>1952</v>
          </cell>
        </row>
      </sheetData>
      <sheetData sheetId="1" refreshError="1">
        <row r="17">
          <cell r="B17">
            <v>0.11589000000000001</v>
          </cell>
        </row>
        <row r="18">
          <cell r="B18">
            <v>0.51846999999999999</v>
          </cell>
        </row>
        <row r="19">
          <cell r="B19">
            <v>5100</v>
          </cell>
        </row>
      </sheetData>
      <sheetData sheetId="2" refreshError="1">
        <row r="8">
          <cell r="L8">
            <v>0.91</v>
          </cell>
          <cell r="M8">
            <v>0.91600000000000004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vel1"/>
      <sheetName val="Level 1 Explaination"/>
      <sheetName val="Level2"/>
      <sheetName val="NonRMR Heat Input"/>
      <sheetName val="HR Coeff"/>
      <sheetName val="Hrly Emissions"/>
      <sheetName val="Emissions Input"/>
      <sheetName val="Daily Fuel Price"/>
      <sheetName val="Interest Rate Calculation"/>
      <sheetName val="ConstantsTable"/>
      <sheetName val="Data Dictionary"/>
    </sheetNames>
    <sheetDataSet>
      <sheetData sheetId="0" refreshError="1"/>
      <sheetData sheetId="1" refreshError="1"/>
      <sheetData sheetId="2" refreshError="1">
        <row r="2">
          <cell r="K2" t="str">
            <v>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4 LIEE Measure Instal."/>
      <sheetName val="Per Measure Savings"/>
      <sheetName val="Energy Rate"/>
      <sheetName val="Life Cycle Calcs"/>
      <sheetName val="Tbl 4 - LIEE"/>
      <sheetName val="Tbl 5 -LIEE"/>
      <sheetName val="Tbl 5.1 -LIEE"/>
      <sheetName val="Table 5A Bill Savings"/>
      <sheetName val="Table 13 August"/>
      <sheetName val="Life Cycle Calcs Base (m)"/>
      <sheetName val="Life Cycle Calcs Base (a)"/>
    </sheetNames>
    <sheetDataSet>
      <sheetData sheetId="0" refreshError="1"/>
      <sheetData sheetId="1" refreshError="1"/>
      <sheetData sheetId="2" refreshError="1">
        <row r="44">
          <cell r="C44">
            <v>8.1500000000000003E-2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4 LIEE Measure Instal."/>
      <sheetName val="Per Measure Savings"/>
      <sheetName val="Energy Rate"/>
      <sheetName val="Life Cycle Calcs"/>
      <sheetName val="Tbl 4 - LIEE"/>
      <sheetName val="Tbl 5 -LIEE"/>
      <sheetName val="Tbl 5.1 -LIEE"/>
      <sheetName val="Table 5A Bill Savings"/>
      <sheetName val="Table 13 August"/>
      <sheetName val="Life Cycle Calcs Base (m)"/>
      <sheetName val="Life Cycle Calcs Base (a)"/>
    </sheetNames>
    <sheetDataSet>
      <sheetData sheetId="0" refreshError="1"/>
      <sheetData sheetId="1" refreshError="1"/>
      <sheetData sheetId="2" refreshError="1">
        <row r="44">
          <cell r="C44">
            <v>8.1500000000000003E-2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to Tables"/>
      <sheetName val="Table 4 Measure Installations"/>
      <sheetName val="Per Measure Savings"/>
      <sheetName val="Table 5 Measure Savings"/>
      <sheetName val="Energy Rates"/>
      <sheetName val="Life Cycle Calcs"/>
      <sheetName val="Table 5A Bill Savings"/>
      <sheetName val="Table 4 Measure Installatio (2)"/>
      <sheetName val="Table 5 Measure Savings (2)"/>
      <sheetName val="Table 5A Bill Savings (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to Tables"/>
      <sheetName val="Table 4 Measure Installations"/>
      <sheetName val="Per Measure Savings"/>
      <sheetName val="Table 5 Measure Savings"/>
      <sheetName val="Energy Rates"/>
      <sheetName val="Life Cycle Calcs"/>
      <sheetName val="Table 5A Bill Savings"/>
      <sheetName val="Table 4 Measure Installatio (2)"/>
      <sheetName val="Table 5 Measure Savings (2)"/>
      <sheetName val="Table 5A Bill Savings (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vel1"/>
      <sheetName val="Level 1 Explaination"/>
      <sheetName val="Level2"/>
      <sheetName val="NonRMR Heat Input"/>
      <sheetName val="HR Coeff"/>
      <sheetName val="Hrly Emissions"/>
      <sheetName val="Emissions Input"/>
      <sheetName val="Daily Fuel Price"/>
      <sheetName val="Interest Rate Calculation"/>
      <sheetName val="ConstantsTable"/>
      <sheetName val="Data Dictionary"/>
    </sheetNames>
    <sheetDataSet>
      <sheetData sheetId="0" refreshError="1"/>
      <sheetData sheetId="1" refreshError="1"/>
      <sheetData sheetId="2" refreshError="1">
        <row r="2">
          <cell r="K2" t="str">
            <v>E</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EE Program Expenses"/>
      <sheetName val="LIEE Contractor Report"/>
      <sheetName val="LIEE Contractor Legend"/>
      <sheetName val="LIEE Direct Purchase &amp; Admin"/>
      <sheetName val="Table 4 Measure Installation "/>
      <sheetName val="Table 5 Measure Savings"/>
      <sheetName val="Table 5A Bill Savings"/>
      <sheetName val="Table 5B 5C 5D Summary"/>
      <sheetName val="Ta 13a Gas Rural"/>
      <sheetName val="Ta 13b E Rural"/>
      <sheetName val="Ta 13c Combined Rural"/>
      <sheetName val="Ta 13d Gas Urban"/>
      <sheetName val="Ta 13e Electric Urban"/>
      <sheetName val="Ta 13f Combin Urban"/>
      <sheetName val="Ta 13g Urban Summary"/>
      <sheetName val="Ta 13h Rural summary"/>
      <sheetName val="Ta 13i LIEE Penetration"/>
      <sheetName val="LIEE Direct Purchases &amp; Admin."/>
      <sheetName val="Table 4 Measure Installation"/>
      <sheetName val="Ta13a Gas Rural"/>
      <sheetName val="Ta 13b Electric Rural"/>
      <sheetName val="Ta 13f Combined Urban"/>
      <sheetName val="Key to Tables"/>
      <sheetName val="Table 4 Measure Installations"/>
      <sheetName val="Per Measure Savings"/>
      <sheetName val="Energy Rates"/>
      <sheetName val="Life Cycle Calcs"/>
      <sheetName val="Table 4 Measure Installatio (2)"/>
      <sheetName val="Table 5 Measure Savings (2)"/>
      <sheetName val="Table 5A Bill Saving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15">
          <cell r="B15" t="str">
            <v>June</v>
          </cell>
        </row>
      </sheetData>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persons/person.xml><?xml version="1.0" encoding="utf-8"?>
<personList xmlns="http://schemas.microsoft.com/office/spreadsheetml/2018/threadedcomments" xmlns:x="http://schemas.openxmlformats.org/spreadsheetml/2006/main">
  <person displayName="Lerhaupt, Sarah" id="{CB037E21-ABD9-4CBD-8F0C-EC693E4E3546}" userId="S::sarah.lerhaupt@cpuc.ca.gov::df1d1534-6498-4922-9606-573f767d5e6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36" dT="2019-05-28T16:46:13.84" personId="{CB037E21-ABD9-4CBD-8F0C-EC693E4E3546}" id="{6D86B5AE-6B55-42BA-B8F8-BBCF772E4567}">
    <text xml:space="preserve">Hi Jason - this term has been confusing folks. We should say "common area" or "in-unit" - whole building refers to them both in combination; that is whole building is defined as "common area and in-unit measures" - hope that makes more sense! the language here has been tricky to get right. 
</text>
  </threadedComment>
  <threadedComment ref="A37" dT="2019-05-28T16:46:13.84" personId="{CB037E21-ABD9-4CBD-8F0C-EC693E4E3546}" id="{71E616D5-B6FD-4796-AD83-E3AFB6F4FFDC}">
    <text xml:space="preserve">Hi Jason - this term has been confusing folks. We should say "common area" or "in-unit" - whole building refers to them both in combination; that is whole building is defined as "common area and in-unit measures" - hope that makes more sense! the language here has been tricky to get right. 
</text>
  </threadedComment>
</ThreadedComments>
</file>

<file path=xl/threadedComments/threadedComment2.xml><?xml version="1.0" encoding="utf-8"?>
<ThreadedComments xmlns="http://schemas.microsoft.com/office/spreadsheetml/2018/threadedcomments" xmlns:x="http://schemas.openxmlformats.org/spreadsheetml/2006/main">
  <threadedComment ref="A36" dT="2019-05-28T16:46:13.84" personId="{CB037E21-ABD9-4CBD-8F0C-EC693E4E3546}" id="{39508C54-556B-43BF-8788-15FED319791A}">
    <text xml:space="preserve">Hi Jason - this term has been confusing folks. We should say "common area" or "in-unit" - whole building refers to them both in combination; that is whole building is defined as "common area and in-unit measures" - hope that makes more sense! the language here has been tricky to get right. 
</text>
  </threadedComment>
  <threadedComment ref="A37" dT="2019-05-28T16:46:13.84" personId="{CB037E21-ABD9-4CBD-8F0C-EC693E4E3546}" id="{4EFE39A0-5C43-42CB-BFEF-4BD52F069C46}">
    <text xml:space="preserve">Hi Jason - this term has been confusing folks. We should say "common area" or "in-unit" - whole building refers to them both in combination; that is whole building is defined as "common area and in-unit measures" - hope that makes more sense! the language here has been tricky to get right. 
</text>
  </threadedComment>
</ThreadedComments>
</file>

<file path=xl/threadedComments/threadedComment3.xml><?xml version="1.0" encoding="utf-8"?>
<ThreadedComments xmlns="http://schemas.microsoft.com/office/spreadsheetml/2018/threadedcomments" xmlns:x="http://schemas.openxmlformats.org/spreadsheetml/2006/main">
  <threadedComment ref="A36" dT="2019-05-28T16:46:13.84" personId="{CB037E21-ABD9-4CBD-8F0C-EC693E4E3546}" id="{3EE72D46-4B4D-4ED5-AE97-66EB6C79C28E}">
    <text xml:space="preserve">Hi Jason - this term has been confusing folks. We should say "common area" or "in-unit" - whole building refers to them both in combination; that is whole building is defined as "common area and in-unit measures" - hope that makes more sense! the language here has been tricky to get right. 
</text>
  </threadedComment>
  <threadedComment ref="A37" dT="2019-05-28T16:46:13.84" personId="{CB037E21-ABD9-4CBD-8F0C-EC693E4E3546}" id="{A53623D9-C5F1-4673-A10D-12055166C7FF}">
    <text xml:space="preserve">Hi Jason - this term has been confusing folks. We should say "common area" or "in-unit" - whole building refers to them both in combination; that is whole building is defined as "common area and in-unit measures" - hope that makes more sense! the language here has been tricky to get right. 
</text>
  </threadedComment>
</ThreadedComments>
</file>

<file path=xl/threadedComments/threadedComment4.xml><?xml version="1.0" encoding="utf-8"?>
<ThreadedComments xmlns="http://schemas.microsoft.com/office/spreadsheetml/2018/threadedcomments" xmlns:x="http://schemas.openxmlformats.org/spreadsheetml/2006/main">
  <threadedComment ref="A1" dT="2019-05-28T16:48:51.89" personId="{CB037E21-ABD9-4CBD-8F0C-EC693E4E3546}" id="{F45EABDF-8E23-4924-8A09-16BEC4460952}">
    <text xml:space="preserve">@jason - did we have a way to mention here whether measures are in-unit or common areas? that distinction will be helpful here...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4" Type="http://schemas.microsoft.com/office/2017/10/relationships/threadedComment" Target="../threadedComments/threadedComment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F6F69-1888-42AB-9372-6A3ABB6E3CC9}">
  <sheetPr>
    <tabColor rgb="FFFFFF00"/>
    <pageSetUpPr fitToPage="1"/>
  </sheetPr>
  <dimension ref="A1:H53"/>
  <sheetViews>
    <sheetView tabSelected="1" zoomScale="80" zoomScaleNormal="80" zoomScaleSheetLayoutView="100" workbookViewId="0">
      <pane xSplit="1" ySplit="7" topLeftCell="B8" activePane="bottomRight" state="frozen"/>
      <selection pane="topRight" activeCell="B21" sqref="B21"/>
      <selection pane="bottomLeft" activeCell="B21" sqref="B21"/>
      <selection pane="bottomRight" activeCell="B8" sqref="B8"/>
    </sheetView>
  </sheetViews>
  <sheetFormatPr defaultRowHeight="12.75"/>
  <cols>
    <col min="1" max="1" width="47.42578125" style="117" customWidth="1"/>
    <col min="2" max="7" width="28.7109375" style="117" customWidth="1"/>
    <col min="8" max="8" width="25.5703125" style="117" customWidth="1"/>
    <col min="9" max="251" width="8.7109375" style="117"/>
    <col min="252" max="252" width="38" style="117" customWidth="1"/>
    <col min="253" max="259" width="28.7109375" style="117" customWidth="1"/>
    <col min="260" max="507" width="8.7109375" style="117"/>
    <col min="508" max="508" width="38" style="117" customWidth="1"/>
    <col min="509" max="515" width="28.7109375" style="117" customWidth="1"/>
    <col min="516" max="763" width="8.7109375" style="117"/>
    <col min="764" max="764" width="38" style="117" customWidth="1"/>
    <col min="765" max="771" width="28.7109375" style="117" customWidth="1"/>
    <col min="772" max="1019" width="8.7109375" style="117"/>
    <col min="1020" max="1020" width="38" style="117" customWidth="1"/>
    <col min="1021" max="1027" width="28.7109375" style="117" customWidth="1"/>
    <col min="1028" max="1275" width="8.7109375" style="117"/>
    <col min="1276" max="1276" width="38" style="117" customWidth="1"/>
    <col min="1277" max="1283" width="28.7109375" style="117" customWidth="1"/>
    <col min="1284" max="1531" width="8.7109375" style="117"/>
    <col min="1532" max="1532" width="38" style="117" customWidth="1"/>
    <col min="1533" max="1539" width="28.7109375" style="117" customWidth="1"/>
    <col min="1540" max="1787" width="8.7109375" style="117"/>
    <col min="1788" max="1788" width="38" style="117" customWidth="1"/>
    <col min="1789" max="1795" width="28.7109375" style="117" customWidth="1"/>
    <col min="1796" max="2043" width="8.7109375" style="117"/>
    <col min="2044" max="2044" width="38" style="117" customWidth="1"/>
    <col min="2045" max="2051" width="28.7109375" style="117" customWidth="1"/>
    <col min="2052" max="2299" width="8.7109375" style="117"/>
    <col min="2300" max="2300" width="38" style="117" customWidth="1"/>
    <col min="2301" max="2307" width="28.7109375" style="117" customWidth="1"/>
    <col min="2308" max="2555" width="8.7109375" style="117"/>
    <col min="2556" max="2556" width="38" style="117" customWidth="1"/>
    <col min="2557" max="2563" width="28.7109375" style="117" customWidth="1"/>
    <col min="2564" max="2811" width="8.7109375" style="117"/>
    <col min="2812" max="2812" width="38" style="117" customWidth="1"/>
    <col min="2813" max="2819" width="28.7109375" style="117" customWidth="1"/>
    <col min="2820" max="3067" width="8.7109375" style="117"/>
    <col min="3068" max="3068" width="38" style="117" customWidth="1"/>
    <col min="3069" max="3075" width="28.7109375" style="117" customWidth="1"/>
    <col min="3076" max="3323" width="8.7109375" style="117"/>
    <col min="3324" max="3324" width="38" style="117" customWidth="1"/>
    <col min="3325" max="3331" width="28.7109375" style="117" customWidth="1"/>
    <col min="3332" max="3579" width="8.7109375" style="117"/>
    <col min="3580" max="3580" width="38" style="117" customWidth="1"/>
    <col min="3581" max="3587" width="28.7109375" style="117" customWidth="1"/>
    <col min="3588" max="3835" width="8.7109375" style="117"/>
    <col min="3836" max="3836" width="38" style="117" customWidth="1"/>
    <col min="3837" max="3843" width="28.7109375" style="117" customWidth="1"/>
    <col min="3844" max="4091" width="8.7109375" style="117"/>
    <col min="4092" max="4092" width="38" style="117" customWidth="1"/>
    <col min="4093" max="4099" width="28.7109375" style="117" customWidth="1"/>
    <col min="4100" max="4347" width="8.7109375" style="117"/>
    <col min="4348" max="4348" width="38" style="117" customWidth="1"/>
    <col min="4349" max="4355" width="28.7109375" style="117" customWidth="1"/>
    <col min="4356" max="4603" width="8.7109375" style="117"/>
    <col min="4604" max="4604" width="38" style="117" customWidth="1"/>
    <col min="4605" max="4611" width="28.7109375" style="117" customWidth="1"/>
    <col min="4612" max="4859" width="8.7109375" style="117"/>
    <col min="4860" max="4860" width="38" style="117" customWidth="1"/>
    <col min="4861" max="4867" width="28.7109375" style="117" customWidth="1"/>
    <col min="4868" max="5115" width="8.7109375" style="117"/>
    <col min="5116" max="5116" width="38" style="117" customWidth="1"/>
    <col min="5117" max="5123" width="28.7109375" style="117" customWidth="1"/>
    <col min="5124" max="5371" width="8.7109375" style="117"/>
    <col min="5372" max="5372" width="38" style="117" customWidth="1"/>
    <col min="5373" max="5379" width="28.7109375" style="117" customWidth="1"/>
    <col min="5380" max="5627" width="8.7109375" style="117"/>
    <col min="5628" max="5628" width="38" style="117" customWidth="1"/>
    <col min="5629" max="5635" width="28.7109375" style="117" customWidth="1"/>
    <col min="5636" max="5883" width="8.7109375" style="117"/>
    <col min="5884" max="5884" width="38" style="117" customWidth="1"/>
    <col min="5885" max="5891" width="28.7109375" style="117" customWidth="1"/>
    <col min="5892" max="6139" width="8.7109375" style="117"/>
    <col min="6140" max="6140" width="38" style="117" customWidth="1"/>
    <col min="6141" max="6147" width="28.7109375" style="117" customWidth="1"/>
    <col min="6148" max="6395" width="8.7109375" style="117"/>
    <col min="6396" max="6396" width="38" style="117" customWidth="1"/>
    <col min="6397" max="6403" width="28.7109375" style="117" customWidth="1"/>
    <col min="6404" max="6651" width="8.7109375" style="117"/>
    <col min="6652" max="6652" width="38" style="117" customWidth="1"/>
    <col min="6653" max="6659" width="28.7109375" style="117" customWidth="1"/>
    <col min="6660" max="6907" width="8.7109375" style="117"/>
    <col min="6908" max="6908" width="38" style="117" customWidth="1"/>
    <col min="6909" max="6915" width="28.7109375" style="117" customWidth="1"/>
    <col min="6916" max="7163" width="8.7109375" style="117"/>
    <col min="7164" max="7164" width="38" style="117" customWidth="1"/>
    <col min="7165" max="7171" width="28.7109375" style="117" customWidth="1"/>
    <col min="7172" max="7419" width="8.7109375" style="117"/>
    <col min="7420" max="7420" width="38" style="117" customWidth="1"/>
    <col min="7421" max="7427" width="28.7109375" style="117" customWidth="1"/>
    <col min="7428" max="7675" width="8.7109375" style="117"/>
    <col min="7676" max="7676" width="38" style="117" customWidth="1"/>
    <col min="7677" max="7683" width="28.7109375" style="117" customWidth="1"/>
    <col min="7684" max="7931" width="8.7109375" style="117"/>
    <col min="7932" max="7932" width="38" style="117" customWidth="1"/>
    <col min="7933" max="7939" width="28.7109375" style="117" customWidth="1"/>
    <col min="7940" max="8187" width="8.7109375" style="117"/>
    <col min="8188" max="8188" width="38" style="117" customWidth="1"/>
    <col min="8189" max="8195" width="28.7109375" style="117" customWidth="1"/>
    <col min="8196" max="8443" width="8.7109375" style="117"/>
    <col min="8444" max="8444" width="38" style="117" customWidth="1"/>
    <col min="8445" max="8451" width="28.7109375" style="117" customWidth="1"/>
    <col min="8452" max="8699" width="8.7109375" style="117"/>
    <col min="8700" max="8700" width="38" style="117" customWidth="1"/>
    <col min="8701" max="8707" width="28.7109375" style="117" customWidth="1"/>
    <col min="8708" max="8955" width="8.7109375" style="117"/>
    <col min="8956" max="8956" width="38" style="117" customWidth="1"/>
    <col min="8957" max="8963" width="28.7109375" style="117" customWidth="1"/>
    <col min="8964" max="9211" width="8.7109375" style="117"/>
    <col min="9212" max="9212" width="38" style="117" customWidth="1"/>
    <col min="9213" max="9219" width="28.7109375" style="117" customWidth="1"/>
    <col min="9220" max="9467" width="8.7109375" style="117"/>
    <col min="9468" max="9468" width="38" style="117" customWidth="1"/>
    <col min="9469" max="9475" width="28.7109375" style="117" customWidth="1"/>
    <col min="9476" max="9723" width="8.7109375" style="117"/>
    <col min="9724" max="9724" width="38" style="117" customWidth="1"/>
    <col min="9725" max="9731" width="28.7109375" style="117" customWidth="1"/>
    <col min="9732" max="9979" width="8.7109375" style="117"/>
    <col min="9980" max="9980" width="38" style="117" customWidth="1"/>
    <col min="9981" max="9987" width="28.7109375" style="117" customWidth="1"/>
    <col min="9988" max="10235" width="8.7109375" style="117"/>
    <col min="10236" max="10236" width="38" style="117" customWidth="1"/>
    <col min="10237" max="10243" width="28.7109375" style="117" customWidth="1"/>
    <col min="10244" max="10491" width="8.7109375" style="117"/>
    <col min="10492" max="10492" width="38" style="117" customWidth="1"/>
    <col min="10493" max="10499" width="28.7109375" style="117" customWidth="1"/>
    <col min="10500" max="10747" width="8.7109375" style="117"/>
    <col min="10748" max="10748" width="38" style="117" customWidth="1"/>
    <col min="10749" max="10755" width="28.7109375" style="117" customWidth="1"/>
    <col min="10756" max="11003" width="8.7109375" style="117"/>
    <col min="11004" max="11004" width="38" style="117" customWidth="1"/>
    <col min="11005" max="11011" width="28.7109375" style="117" customWidth="1"/>
    <col min="11012" max="11259" width="8.7109375" style="117"/>
    <col min="11260" max="11260" width="38" style="117" customWidth="1"/>
    <col min="11261" max="11267" width="28.7109375" style="117" customWidth="1"/>
    <col min="11268" max="11515" width="8.7109375" style="117"/>
    <col min="11516" max="11516" width="38" style="117" customWidth="1"/>
    <col min="11517" max="11523" width="28.7109375" style="117" customWidth="1"/>
    <col min="11524" max="11771" width="8.7109375" style="117"/>
    <col min="11772" max="11772" width="38" style="117" customWidth="1"/>
    <col min="11773" max="11779" width="28.7109375" style="117" customWidth="1"/>
    <col min="11780" max="12027" width="8.7109375" style="117"/>
    <col min="12028" max="12028" width="38" style="117" customWidth="1"/>
    <col min="12029" max="12035" width="28.7109375" style="117" customWidth="1"/>
    <col min="12036" max="12283" width="8.7109375" style="117"/>
    <col min="12284" max="12284" width="38" style="117" customWidth="1"/>
    <col min="12285" max="12291" width="28.7109375" style="117" customWidth="1"/>
    <col min="12292" max="12539" width="8.7109375" style="117"/>
    <col min="12540" max="12540" width="38" style="117" customWidth="1"/>
    <col min="12541" max="12547" width="28.7109375" style="117" customWidth="1"/>
    <col min="12548" max="12795" width="8.7109375" style="117"/>
    <col min="12796" max="12796" width="38" style="117" customWidth="1"/>
    <col min="12797" max="12803" width="28.7109375" style="117" customWidth="1"/>
    <col min="12804" max="13051" width="8.7109375" style="117"/>
    <col min="13052" max="13052" width="38" style="117" customWidth="1"/>
    <col min="13053" max="13059" width="28.7109375" style="117" customWidth="1"/>
    <col min="13060" max="13307" width="8.7109375" style="117"/>
    <col min="13308" max="13308" width="38" style="117" customWidth="1"/>
    <col min="13309" max="13315" width="28.7109375" style="117" customWidth="1"/>
    <col min="13316" max="13563" width="8.7109375" style="117"/>
    <col min="13564" max="13564" width="38" style="117" customWidth="1"/>
    <col min="13565" max="13571" width="28.7109375" style="117" customWidth="1"/>
    <col min="13572" max="13819" width="8.7109375" style="117"/>
    <col min="13820" max="13820" width="38" style="117" customWidth="1"/>
    <col min="13821" max="13827" width="28.7109375" style="117" customWidth="1"/>
    <col min="13828" max="14075" width="8.7109375" style="117"/>
    <col min="14076" max="14076" width="38" style="117" customWidth="1"/>
    <col min="14077" max="14083" width="28.7109375" style="117" customWidth="1"/>
    <col min="14084" max="14331" width="8.7109375" style="117"/>
    <col min="14332" max="14332" width="38" style="117" customWidth="1"/>
    <col min="14333" max="14339" width="28.7109375" style="117" customWidth="1"/>
    <col min="14340" max="14587" width="8.7109375" style="117"/>
    <col min="14588" max="14588" width="38" style="117" customWidth="1"/>
    <col min="14589" max="14595" width="28.7109375" style="117" customWidth="1"/>
    <col min="14596" max="14843" width="8.7109375" style="117"/>
    <col min="14844" max="14844" width="38" style="117" customWidth="1"/>
    <col min="14845" max="14851" width="28.7109375" style="117" customWidth="1"/>
    <col min="14852" max="15099" width="8.7109375" style="117"/>
    <col min="15100" max="15100" width="38" style="117" customWidth="1"/>
    <col min="15101" max="15107" width="28.7109375" style="117" customWidth="1"/>
    <col min="15108" max="15355" width="8.7109375" style="117"/>
    <col min="15356" max="15356" width="38" style="117" customWidth="1"/>
    <col min="15357" max="15363" width="28.7109375" style="117" customWidth="1"/>
    <col min="15364" max="15611" width="8.7109375" style="117"/>
    <col min="15612" max="15612" width="38" style="117" customWidth="1"/>
    <col min="15613" max="15619" width="28.7109375" style="117" customWidth="1"/>
    <col min="15620" max="15867" width="8.7109375" style="117"/>
    <col min="15868" max="15868" width="38" style="117" customWidth="1"/>
    <col min="15869" max="15875" width="28.7109375" style="117" customWidth="1"/>
    <col min="15876" max="16123" width="8.7109375" style="117"/>
    <col min="16124" max="16124" width="38" style="117" customWidth="1"/>
    <col min="16125" max="16131" width="28.7109375" style="117" customWidth="1"/>
    <col min="16132" max="16384" width="8.7109375" style="117"/>
  </cols>
  <sheetData>
    <row r="1" spans="1:8" ht="15.75">
      <c r="A1" s="630" t="s">
        <v>0</v>
      </c>
      <c r="B1" s="630"/>
      <c r="C1" s="630"/>
      <c r="D1" s="630"/>
      <c r="E1" s="630"/>
      <c r="F1" s="630"/>
      <c r="G1" s="630"/>
      <c r="H1" s="631"/>
    </row>
    <row r="2" spans="1:8" ht="15.75">
      <c r="A2" s="567" t="s">
        <v>1</v>
      </c>
      <c r="B2" s="567"/>
      <c r="C2" s="567"/>
      <c r="D2" s="567"/>
      <c r="E2" s="567"/>
      <c r="F2" s="567"/>
      <c r="G2" s="567"/>
      <c r="H2" s="118"/>
    </row>
    <row r="3" spans="1:8">
      <c r="A3" s="119"/>
      <c r="B3" s="119"/>
      <c r="C3" s="119"/>
      <c r="D3" s="119"/>
      <c r="E3" s="119"/>
      <c r="F3" s="119"/>
      <c r="G3" s="119"/>
      <c r="H3" s="119"/>
    </row>
    <row r="4" spans="1:8">
      <c r="A4" s="568" t="s">
        <v>2</v>
      </c>
      <c r="B4" s="632" t="s">
        <v>3</v>
      </c>
      <c r="C4" s="632" t="s">
        <v>4</v>
      </c>
      <c r="D4" s="632" t="s">
        <v>5</v>
      </c>
      <c r="E4" s="632" t="s">
        <v>6</v>
      </c>
      <c r="F4" s="632" t="s">
        <v>7</v>
      </c>
      <c r="G4" s="632" t="s">
        <v>8</v>
      </c>
      <c r="H4" s="632" t="s">
        <v>9</v>
      </c>
    </row>
    <row r="5" spans="1:8" ht="12.75" customHeight="1">
      <c r="A5" s="568"/>
      <c r="B5" s="632"/>
      <c r="C5" s="632"/>
      <c r="D5" s="632"/>
      <c r="E5" s="632"/>
      <c r="F5" s="632"/>
      <c r="G5" s="632"/>
      <c r="H5" s="632"/>
    </row>
    <row r="6" spans="1:8" ht="14.25" customHeight="1">
      <c r="A6" s="366" t="s">
        <v>10</v>
      </c>
      <c r="B6" s="367"/>
      <c r="C6" s="367"/>
      <c r="D6" s="367"/>
      <c r="E6" s="367"/>
      <c r="F6" s="367"/>
      <c r="G6" s="367"/>
      <c r="H6" s="367"/>
    </row>
    <row r="7" spans="1:8" ht="12.75" customHeight="1">
      <c r="A7" s="368" t="s">
        <v>11</v>
      </c>
      <c r="B7" s="627"/>
      <c r="C7" s="628"/>
      <c r="D7" s="628"/>
      <c r="E7" s="628"/>
      <c r="F7" s="628"/>
      <c r="G7" s="628"/>
      <c r="H7" s="628"/>
    </row>
    <row r="8" spans="1:8">
      <c r="A8" s="369" t="s">
        <v>12</v>
      </c>
      <c r="B8" s="197">
        <v>1174084.9448222134</v>
      </c>
      <c r="C8" s="197">
        <f>'A-2 ESA Budget Electric'!C8+'A-3 ESA Budget Gas'!C8</f>
        <v>1651990</v>
      </c>
      <c r="D8" s="197">
        <f>'A-2 ESA Budget Electric'!D8+'A-3 ESA Budget Gas'!D8</f>
        <v>1406672.03</v>
      </c>
      <c r="E8" s="197">
        <f>'A-2 ESA Budget Electric'!E8+'A-3 ESA Budget Gas'!E8</f>
        <v>1684579.3985149579</v>
      </c>
      <c r="F8" s="197">
        <f>'A-2 ESA Budget Electric'!F8+'A-3 ESA Budget Gas'!F8</f>
        <v>1870251.1129780649</v>
      </c>
      <c r="G8" s="197">
        <f>'A-2 ESA Budget Electric'!G8+'A-3 ESA Budget Gas'!G8</f>
        <v>2019613.8401370584</v>
      </c>
      <c r="H8" s="197">
        <f>'A-2 ESA Budget Electric'!H8+'A-3 ESA Budget Gas'!H8</f>
        <v>2270375.9376442893</v>
      </c>
    </row>
    <row r="9" spans="1:8">
      <c r="A9" s="369" t="s">
        <v>13</v>
      </c>
      <c r="B9" s="197">
        <v>2198587.9049600759</v>
      </c>
      <c r="C9" s="197">
        <f>'A-2 ESA Budget Electric'!C9+'A-3 ESA Budget Gas'!C9</f>
        <v>2541557.1949256002</v>
      </c>
      <c r="D9" s="197">
        <f>'A-2 ESA Budget Electric'!D9+'A-3 ESA Budget Gas'!D9</f>
        <v>2444307.9812898482</v>
      </c>
      <c r="E9" s="197">
        <f>'A-2 ESA Budget Electric'!E9+'A-3 ESA Budget Gas'!E9</f>
        <v>2190395.1453801752</v>
      </c>
      <c r="F9" s="197">
        <f>'A-2 ESA Budget Electric'!F9+'A-3 ESA Budget Gas'!F9</f>
        <v>2416521.2100550234</v>
      </c>
      <c r="G9" s="197">
        <f>'A-2 ESA Budget Electric'!G9+'A-3 ESA Budget Gas'!G9</f>
        <v>2595332.1673336155</v>
      </c>
      <c r="H9" s="197">
        <f>'A-2 ESA Budget Electric'!H9+'A-3 ESA Budget Gas'!H9</f>
        <v>2892201.6935661244</v>
      </c>
    </row>
    <row r="10" spans="1:8">
      <c r="A10" s="369" t="s">
        <v>14</v>
      </c>
      <c r="B10" s="197">
        <v>5954302.3299497785</v>
      </c>
      <c r="C10" s="197">
        <f>'A-2 ESA Budget Electric'!C10+'A-3 ESA Budget Gas'!C10</f>
        <v>4665490</v>
      </c>
      <c r="D10" s="197">
        <f>'A-2 ESA Budget Electric'!D10+'A-3 ESA Budget Gas'!D10</f>
        <v>3807895.58</v>
      </c>
      <c r="E10" s="197">
        <f>'A-2 ESA Budget Electric'!E10+'A-3 ESA Budget Gas'!E10</f>
        <v>5283521.0181321781</v>
      </c>
      <c r="F10" s="197">
        <f>'A-2 ESA Budget Electric'!F10+'A-3 ESA Budget Gas'!F10</f>
        <v>5872754.7578589469</v>
      </c>
      <c r="G10" s="197">
        <f>'A-2 ESA Budget Electric'!G10+'A-3 ESA Budget Gas'!G10</f>
        <v>6347449.5811794437</v>
      </c>
      <c r="H10" s="197">
        <f>'A-2 ESA Budget Electric'!H10+'A-3 ESA Budget Gas'!H10</f>
        <v>7152808.1606193651</v>
      </c>
    </row>
    <row r="11" spans="1:8">
      <c r="A11" s="369" t="s">
        <v>15</v>
      </c>
      <c r="B11" s="197">
        <v>4154710.6673910427</v>
      </c>
      <c r="C11" s="197">
        <f>'A-2 ESA Budget Electric'!C11+'A-3 ESA Budget Gas'!C11</f>
        <v>3459139.0463674027</v>
      </c>
      <c r="D11" s="197">
        <f>'A-2 ESA Budget Electric'!D11+'A-3 ESA Budget Gas'!D11</f>
        <v>2934630.5841624858</v>
      </c>
      <c r="E11" s="197">
        <f>'A-2 ESA Budget Electric'!E11+'A-3 ESA Budget Gas'!E11</f>
        <v>3268460.4359579151</v>
      </c>
      <c r="F11" s="197">
        <f>'A-2 ESA Budget Electric'!F11+'A-3 ESA Budget Gas'!F11</f>
        <v>3601379.7125776857</v>
      </c>
      <c r="G11" s="197">
        <f>'A-2 ESA Budget Electric'!G11+'A-3 ESA Budget Gas'!G11</f>
        <v>3864257.824521401</v>
      </c>
      <c r="H11" s="197">
        <f>'A-2 ESA Budget Electric'!H11+'A-3 ESA Budget Gas'!H11</f>
        <v>4299149.203623795</v>
      </c>
    </row>
    <row r="12" spans="1:8">
      <c r="A12" s="369" t="s">
        <v>16</v>
      </c>
      <c r="B12" s="197">
        <v>298680.00252797198</v>
      </c>
      <c r="C12" s="197">
        <f>'A-2 ESA Budget Electric'!C12+'A-3 ESA Budget Gas'!C12</f>
        <v>0</v>
      </c>
      <c r="D12" s="197">
        <f>'A-2 ESA Budget Electric'!D12+'A-3 ESA Budget Gas'!D12</f>
        <v>0</v>
      </c>
      <c r="E12" s="197">
        <f>'A-2 ESA Budget Electric'!E12+'A-3 ESA Budget Gas'!E12</f>
        <v>0</v>
      </c>
      <c r="F12" s="197">
        <f>'A-2 ESA Budget Electric'!F12+'A-3 ESA Budget Gas'!F12</f>
        <v>0</v>
      </c>
      <c r="G12" s="197">
        <f>'A-2 ESA Budget Electric'!G12+'A-3 ESA Budget Gas'!G12</f>
        <v>0</v>
      </c>
      <c r="H12" s="197">
        <f>'A-2 ESA Budget Electric'!H12+'A-3 ESA Budget Gas'!H12</f>
        <v>0</v>
      </c>
    </row>
    <row r="13" spans="1:8">
      <c r="A13" s="369" t="s">
        <v>17</v>
      </c>
      <c r="B13" s="197">
        <v>4642828.8894102387</v>
      </c>
      <c r="C13" s="197">
        <f>'A-2 ESA Budget Electric'!C13+'A-3 ESA Budget Gas'!C13</f>
        <v>2379500.8137142858</v>
      </c>
      <c r="D13" s="197">
        <f>'A-2 ESA Budget Electric'!D13+'A-3 ESA Budget Gas'!D13</f>
        <v>1922329.4826491429</v>
      </c>
      <c r="E13" s="197">
        <f>'A-2 ESA Budget Electric'!E13+'A-3 ESA Budget Gas'!E13</f>
        <v>1727176.4909134211</v>
      </c>
      <c r="F13" s="197">
        <f>'A-2 ESA Budget Electric'!F13+'A-3 ESA Budget Gas'!F13</f>
        <v>1809720.7203908036</v>
      </c>
      <c r="G13" s="197">
        <f>'A-2 ESA Budget Electric'!G13+'A-3 ESA Budget Gas'!G13</f>
        <v>2002385.8574553947</v>
      </c>
      <c r="H13" s="197">
        <f>'A-2 ESA Budget Electric'!H13+'A-3 ESA Budget Gas'!H13</f>
        <v>2294636.2730585728</v>
      </c>
    </row>
    <row r="14" spans="1:8">
      <c r="A14" s="369" t="s">
        <v>18</v>
      </c>
      <c r="B14" s="197">
        <v>1775159.0723121529</v>
      </c>
      <c r="C14" s="197">
        <f>'A-2 ESA Budget Electric'!C14+'A-3 ESA Budget Gas'!C14</f>
        <v>836513.68750997621</v>
      </c>
      <c r="D14" s="197">
        <f>'A-2 ESA Budget Electric'!D14+'A-3 ESA Budget Gas'!D14</f>
        <v>684284.39944700827</v>
      </c>
      <c r="E14" s="197">
        <f>'A-2 ESA Budget Electric'!E14+'A-3 ESA Budget Gas'!E14</f>
        <v>598564.25619258103</v>
      </c>
      <c r="F14" s="197">
        <f>'A-2 ESA Budget Electric'!F14+'A-3 ESA Budget Gas'!F14</f>
        <v>663665.65158573561</v>
      </c>
      <c r="G14" s="197">
        <f>'A-2 ESA Budget Electric'!G14+'A-3 ESA Budget Gas'!G14</f>
        <v>715889.69050934934</v>
      </c>
      <c r="H14" s="197">
        <f>'A-2 ESA Budget Electric'!H14+'A-3 ESA Budget Gas'!H14</f>
        <v>803933.36413927528</v>
      </c>
    </row>
    <row r="15" spans="1:8">
      <c r="A15" s="370" t="s">
        <v>19</v>
      </c>
      <c r="B15" s="197">
        <v>0</v>
      </c>
      <c r="C15" s="197">
        <f>'A-2 ESA Budget Electric'!C15+'A-3 ESA Budget Gas'!C15</f>
        <v>0</v>
      </c>
      <c r="D15" s="197">
        <f>'A-2 ESA Budget Electric'!D15+'A-3 ESA Budget Gas'!D15</f>
        <v>0</v>
      </c>
      <c r="E15" s="197">
        <f>'A-2 ESA Budget Electric'!E15+'A-3 ESA Budget Gas'!E15</f>
        <v>264079.228</v>
      </c>
      <c r="F15" s="197">
        <f>'A-2 ESA Budget Electric'!F15+'A-3 ESA Budget Gas'!F15</f>
        <v>831073.51985000016</v>
      </c>
      <c r="G15" s="197">
        <f>'A-2 ESA Budget Electric'!G15+'A-3 ESA Budget Gas'!G15</f>
        <v>970066.80025025015</v>
      </c>
      <c r="H15" s="197">
        <f>'A-2 ESA Budget Electric'!H15+'A-3 ESA Budget Gas'!H15</f>
        <v>997518.80425775773</v>
      </c>
    </row>
    <row r="16" spans="1:8">
      <c r="A16" s="370" t="s">
        <v>20</v>
      </c>
      <c r="B16" s="197">
        <v>4391480.7604385605</v>
      </c>
      <c r="C16" s="197">
        <f>'A-2 ESA Budget Electric'!C16+'A-3 ESA Budget Gas'!C16</f>
        <v>4400000</v>
      </c>
      <c r="D16" s="197">
        <f>'A-2 ESA Budget Electric'!D16+'A-3 ESA Budget Gas'!D16</f>
        <v>3949800</v>
      </c>
      <c r="E16" s="197">
        <f>'A-2 ESA Budget Electric'!E16+'A-3 ESA Budget Gas'!E16</f>
        <v>2359856.7562579499</v>
      </c>
      <c r="F16" s="197">
        <f>'A-2 ESA Budget Electric'!F16+'A-3 ESA Budget Gas'!F16</f>
        <v>2304814.7886239998</v>
      </c>
      <c r="G16" s="197">
        <f>'A-2 ESA Budget Electric'!G16+'A-3 ESA Budget Gas'!G16</f>
        <v>2396734.06738648</v>
      </c>
      <c r="H16" s="197">
        <f>'A-2 ESA Budget Electric'!H16+'A-3 ESA Budget Gas'!H16</f>
        <v>2674653.3009218196</v>
      </c>
    </row>
    <row r="17" spans="1:8">
      <c r="A17" s="361" t="s">
        <v>21</v>
      </c>
      <c r="B17" s="197">
        <v>696865.26124216465</v>
      </c>
      <c r="C17" s="197">
        <f>'A-2 ESA Budget Electric'!C17+'A-3 ESA Budget Gas'!C17</f>
        <v>808190</v>
      </c>
      <c r="D17" s="197">
        <f>'A-2 ESA Budget Electric'!D17+'A-3 ESA Budget Gas'!D17</f>
        <v>670338.69999999995</v>
      </c>
      <c r="E17" s="197">
        <f>'A-2 ESA Budget Electric'!E17+'A-3 ESA Budget Gas'!E17</f>
        <v>1163092.7520000001</v>
      </c>
      <c r="F17" s="197">
        <f>'A-2 ESA Budget Electric'!F17+'A-3 ESA Budget Gas'!F17</f>
        <v>1264796.5195800001</v>
      </c>
      <c r="G17" s="197">
        <f>'A-2 ESA Budget Electric'!G17+'A-3 ESA Budget Gas'!G17</f>
        <v>1361955.8885840999</v>
      </c>
      <c r="H17" s="197">
        <f>'A-2 ESA Budget Electric'!H17+'A-3 ESA Budget Gas'!H17</f>
        <v>1524798.4404800248</v>
      </c>
    </row>
    <row r="18" spans="1:8">
      <c r="A18" s="361" t="s">
        <v>22</v>
      </c>
      <c r="B18" s="197">
        <v>0</v>
      </c>
      <c r="C18" s="197">
        <f>'A-2 ESA Budget Electric'!C18+'A-3 ESA Budget Gas'!C18</f>
        <v>0</v>
      </c>
      <c r="D18" s="197">
        <f>'A-2 ESA Budget Electric'!D18+'A-3 ESA Budget Gas'!D18</f>
        <v>0</v>
      </c>
      <c r="E18" s="197">
        <f>'A-2 ESA Budget Electric'!E18+'A-3 ESA Budget Gas'!E18</f>
        <v>0</v>
      </c>
      <c r="F18" s="197">
        <f>'A-2 ESA Budget Electric'!F18+'A-3 ESA Budget Gas'!F18</f>
        <v>0</v>
      </c>
      <c r="G18" s="197">
        <f>'A-2 ESA Budget Electric'!G18+'A-3 ESA Budget Gas'!G18</f>
        <v>120000</v>
      </c>
      <c r="H18" s="197">
        <f>'A-2 ESA Budget Electric'!H18+'A-3 ESA Budget Gas'!H18</f>
        <v>120000</v>
      </c>
    </row>
    <row r="19" spans="1:8">
      <c r="A19" s="361" t="s">
        <v>23</v>
      </c>
      <c r="B19" s="197">
        <v>0</v>
      </c>
      <c r="C19" s="197">
        <f>'A-2 ESA Budget Electric'!C19+'A-3 ESA Budget Gas'!C19</f>
        <v>0</v>
      </c>
      <c r="D19" s="197">
        <f>'A-2 ESA Budget Electric'!D19+'A-3 ESA Budget Gas'!D19</f>
        <v>822784.32146011072</v>
      </c>
      <c r="E19" s="197">
        <f>'A-2 ESA Budget Electric'!E19+'A-3 ESA Budget Gas'!E19</f>
        <v>2866435.3787338273</v>
      </c>
      <c r="F19" s="197">
        <f>'A-2 ESA Budget Electric'!F19+'A-3 ESA Budget Gas'!F19</f>
        <v>3440220.9649812416</v>
      </c>
      <c r="G19" s="197">
        <f>'A-2 ESA Budget Electric'!G19+'A-3 ESA Budget Gas'!G19</f>
        <v>3834305.9785070783</v>
      </c>
      <c r="H19" s="197">
        <f>'A-2 ESA Budget Electric'!H19+'A-3 ESA Budget Gas'!H19</f>
        <v>4221703.0997838276</v>
      </c>
    </row>
    <row r="20" spans="1:8">
      <c r="A20" s="361" t="s">
        <v>24</v>
      </c>
      <c r="B20" s="197">
        <v>0</v>
      </c>
      <c r="C20" s="197">
        <f>'A-2 ESA Budget Electric'!C20+'A-3 ESA Budget Gas'!C20</f>
        <v>0</v>
      </c>
      <c r="D20" s="197">
        <f>'A-2 ESA Budget Electric'!D20+'A-3 ESA Budget Gas'!D20</f>
        <v>1891379.0833736844</v>
      </c>
      <c r="E20" s="197">
        <f>'A-2 ESA Budget Electric'!E20+'A-3 ESA Budget Gas'!E20</f>
        <v>2898423.1172772828</v>
      </c>
      <c r="F20" s="197">
        <f>'A-2 ESA Budget Electric'!F20+'A-3 ESA Budget Gas'!F20</f>
        <v>3719484.6167289456</v>
      </c>
      <c r="G20" s="197">
        <f>'A-2 ESA Budget Electric'!G20+'A-3 ESA Budget Gas'!G20</f>
        <v>3326981.1084899176</v>
      </c>
      <c r="H20" s="197">
        <f>'A-2 ESA Budget Electric'!H20+'A-3 ESA Budget Gas'!H20</f>
        <v>2388369.1654583677</v>
      </c>
    </row>
    <row r="21" spans="1:8" s="14" customFormat="1">
      <c r="A21" s="371" t="s">
        <v>25</v>
      </c>
      <c r="B21" s="372">
        <f t="shared" ref="B21:H21" si="0">SUM(B8:B20)</f>
        <v>25286699.833054204</v>
      </c>
      <c r="C21" s="372">
        <f t="shared" si="0"/>
        <v>20742380.742517266</v>
      </c>
      <c r="D21" s="372">
        <f t="shared" si="0"/>
        <v>20534422.162382279</v>
      </c>
      <c r="E21" s="372">
        <f t="shared" si="0"/>
        <v>24304583.97736029</v>
      </c>
      <c r="F21" s="372">
        <f t="shared" si="0"/>
        <v>27794683.575210448</v>
      </c>
      <c r="G21" s="372">
        <f t="shared" si="0"/>
        <v>29554972.804354087</v>
      </c>
      <c r="H21" s="372">
        <f t="shared" si="0"/>
        <v>31640147.443553213</v>
      </c>
    </row>
    <row r="22" spans="1:8" ht="12" customHeight="1">
      <c r="A22" s="373" t="s">
        <v>2</v>
      </c>
      <c r="B22" s="374"/>
      <c r="C22" s="374"/>
      <c r="D22" s="374"/>
      <c r="E22" s="374"/>
      <c r="F22" s="374"/>
      <c r="G22" s="374"/>
      <c r="H22" s="374"/>
    </row>
    <row r="23" spans="1:8">
      <c r="A23" s="197" t="s">
        <v>26</v>
      </c>
      <c r="B23" s="197">
        <v>498178.78956000006</v>
      </c>
      <c r="C23" s="197">
        <f>'A-2 ESA Budget Electric'!C23+'A-3 ESA Budget Gas'!C23</f>
        <v>264000</v>
      </c>
      <c r="D23" s="197">
        <f>'A-2 ESA Budget Electric'!D23+'A-3 ESA Budget Gas'!D23</f>
        <v>375216</v>
      </c>
      <c r="E23" s="197">
        <f>'A-2 ESA Budget Electric'!E23+'A-3 ESA Budget Gas'!E23</f>
        <v>337687.2</v>
      </c>
      <c r="F23" s="197">
        <f>'A-2 ESA Budget Electric'!F23+'A-3 ESA Budget Gas'!F23</f>
        <v>177889.44</v>
      </c>
      <c r="G23" s="197">
        <f>'A-2 ESA Budget Electric'!G23+'A-3 ESA Budget Gas'!G23</f>
        <v>210100.33439999999</v>
      </c>
      <c r="H23" s="197">
        <f>'A-2 ESA Budget Electric'!H23+'A-3 ESA Budget Gas'!H23</f>
        <v>178184.697744</v>
      </c>
    </row>
    <row r="24" spans="1:8" ht="14.25">
      <c r="A24" s="106" t="s">
        <v>27</v>
      </c>
      <c r="B24" s="197">
        <v>0</v>
      </c>
      <c r="C24" s="197">
        <f>'A-2 ESA Budget Electric'!C24+'A-3 ESA Budget Gas'!C24</f>
        <v>0</v>
      </c>
      <c r="D24" s="197">
        <f>'A-2 ESA Budget Electric'!D24+'A-3 ESA Budget Gas'!D24</f>
        <v>0</v>
      </c>
      <c r="E24" s="197">
        <f>'A-2 ESA Budget Electric'!E24+'A-3 ESA Budget Gas'!E24</f>
        <v>0</v>
      </c>
      <c r="F24" s="197">
        <f>'A-2 ESA Budget Electric'!F24+'A-3 ESA Budget Gas'!F24</f>
        <v>0</v>
      </c>
      <c r="G24" s="197">
        <f>'A-2 ESA Budget Electric'!G24+'A-3 ESA Budget Gas'!G24</f>
        <v>0</v>
      </c>
      <c r="H24" s="197">
        <f>'A-2 ESA Budget Electric'!H24+'A-3 ESA Budget Gas'!H24</f>
        <v>0</v>
      </c>
    </row>
    <row r="25" spans="1:8">
      <c r="A25" s="197" t="s">
        <v>28</v>
      </c>
      <c r="B25" s="197">
        <v>180419.89854959998</v>
      </c>
      <c r="C25" s="197">
        <f>'A-2 ESA Budget Electric'!C25+'A-3 ESA Budget Gas'!C25</f>
        <v>186133.81</v>
      </c>
      <c r="D25" s="197">
        <f>'A-2 ESA Budget Electric'!D25+'A-3 ESA Budget Gas'!D25</f>
        <v>189636.19430000003</v>
      </c>
      <c r="E25" s="197">
        <f>'A-2 ESA Budget Electric'!E25+'A-3 ESA Budget Gas'!E25</f>
        <v>195325.28012900002</v>
      </c>
      <c r="F25" s="197">
        <f>'A-2 ESA Budget Electric'!F25+'A-3 ESA Budget Gas'!F25</f>
        <v>201185.03853287004</v>
      </c>
      <c r="G25" s="197">
        <f>'A-2 ESA Budget Electric'!G25+'A-3 ESA Budget Gas'!G25</f>
        <v>207220.58968885613</v>
      </c>
      <c r="H25" s="197">
        <f>'A-2 ESA Budget Electric'!H25+'A-3 ESA Budget Gas'!H25</f>
        <v>213437.20737952186</v>
      </c>
    </row>
    <row r="26" spans="1:8">
      <c r="A26" s="197" t="s">
        <v>29</v>
      </c>
      <c r="B26" s="197">
        <v>1200000</v>
      </c>
      <c r="C26" s="197">
        <f>'A-2 ESA Budget Electric'!C26+'A-3 ESA Budget Gas'!C26</f>
        <v>1217370</v>
      </c>
      <c r="D26" s="197">
        <f>'A-2 ESA Budget Electric'!D26+'A-3 ESA Budget Gas'!D26</f>
        <v>1243997.1000000001</v>
      </c>
      <c r="E26" s="197">
        <f>'A-2 ESA Budget Electric'!E26+'A-3 ESA Budget Gas'!E26</f>
        <v>1752709.4154999999</v>
      </c>
      <c r="F26" s="197">
        <f>'A-2 ESA Budget Electric'!F26+'A-3 ESA Budget Gas'!F26</f>
        <v>1846973.62876</v>
      </c>
      <c r="G26" s="197">
        <f>'A-2 ESA Budget Electric'!G26+'A-3 ESA Budget Gas'!G26</f>
        <v>1890602.1640822</v>
      </c>
      <c r="H26" s="197">
        <f>'A-2 ESA Budget Electric'!H26+'A-3 ESA Budget Gas'!H26</f>
        <v>1947926.0300248512</v>
      </c>
    </row>
    <row r="27" spans="1:8" ht="12" customHeight="1">
      <c r="A27" s="375" t="s">
        <v>30</v>
      </c>
      <c r="B27" s="197">
        <v>34166</v>
      </c>
      <c r="C27" s="197">
        <f>'A-2 ESA Budget Electric'!C27+'A-3 ESA Budget Gas'!C27</f>
        <v>211250</v>
      </c>
      <c r="D27" s="197">
        <f>'A-2 ESA Budget Electric'!D27+'A-3 ESA Budget Gas'!D27</f>
        <v>162500</v>
      </c>
      <c r="E27" s="197">
        <f>'A-2 ESA Budget Electric'!E27+'A-3 ESA Budget Gas'!E27</f>
        <v>125000</v>
      </c>
      <c r="F27" s="197">
        <f>'A-2 ESA Budget Electric'!F27+'A-3 ESA Budget Gas'!F27</f>
        <v>50000</v>
      </c>
      <c r="G27" s="197">
        <f>'A-2 ESA Budget Electric'!G27+'A-3 ESA Budget Gas'!G27</f>
        <v>162500</v>
      </c>
      <c r="H27" s="197">
        <f>'A-2 ESA Budget Electric'!H27+'A-3 ESA Budget Gas'!H27</f>
        <v>50000</v>
      </c>
    </row>
    <row r="28" spans="1:8">
      <c r="A28" s="197" t="s">
        <v>31</v>
      </c>
      <c r="B28" s="197">
        <v>336531.97913600004</v>
      </c>
      <c r="C28" s="197">
        <f>'A-2 ESA Budget Electric'!C28+'A-3 ESA Budget Gas'!C28</f>
        <v>323276.77439999999</v>
      </c>
      <c r="D28" s="197">
        <f>'A-2 ESA Budget Electric'!D28+'A-3 ESA Budget Gas'!D28</f>
        <v>342874.76763200003</v>
      </c>
      <c r="E28" s="197">
        <f>'A-2 ESA Budget Electric'!E28+'A-3 ESA Budget Gas'!E28</f>
        <v>349823.74186096003</v>
      </c>
      <c r="F28" s="197">
        <f>'A-2 ESA Budget Electric'!F28+'A-3 ESA Budget Gas'!F28</f>
        <v>343980.55985978886</v>
      </c>
      <c r="G28" s="197">
        <f>'A-2 ESA Budget Electric'!G28+'A-3 ESA Budget Gas'!G28</f>
        <v>351299.97665558249</v>
      </c>
      <c r="H28" s="197">
        <f>'A-2 ESA Budget Electric'!H28+'A-3 ESA Budget Gas'!H28</f>
        <v>358838.97595524997</v>
      </c>
    </row>
    <row r="29" spans="1:8">
      <c r="A29" s="361" t="s">
        <v>32</v>
      </c>
      <c r="B29" s="197">
        <v>0</v>
      </c>
      <c r="C29" s="197">
        <f>'A-2 ESA Budget Electric'!C29+'A-3 ESA Budget Gas'!C29</f>
        <v>0</v>
      </c>
      <c r="D29" s="197">
        <f>'A-2 ESA Budget Electric'!D29+'A-3 ESA Budget Gas'!D29</f>
        <v>210153.23148596496</v>
      </c>
      <c r="E29" s="197">
        <f>'A-2 ESA Budget Electric'!E29+'A-3 ESA Budget Gas'!E29</f>
        <v>322047.01303080918</v>
      </c>
      <c r="F29" s="197">
        <f>'A-2 ESA Budget Electric'!F29+'A-3 ESA Budget Gas'!F29</f>
        <v>413276.06852543849</v>
      </c>
      <c r="G29" s="197">
        <f>'A-2 ESA Budget Electric'!G29+'A-3 ESA Budget Gas'!G29</f>
        <v>369664.56760999089</v>
      </c>
      <c r="H29" s="197">
        <f>'A-2 ESA Budget Electric'!H29+'A-3 ESA Budget Gas'!H29</f>
        <v>265374.35171759641</v>
      </c>
    </row>
    <row r="30" spans="1:8">
      <c r="A30" s="197" t="s">
        <v>33</v>
      </c>
      <c r="B30" s="197">
        <v>2737201.8852000004</v>
      </c>
      <c r="C30" s="197">
        <f>'A-2 ESA Budget Electric'!C30+'A-3 ESA Budget Gas'!C30</f>
        <v>4556118.18</v>
      </c>
      <c r="D30" s="197">
        <f>'A-2 ESA Budget Electric'!D30+'A-3 ESA Budget Gas'!D30</f>
        <v>5939282.6744000008</v>
      </c>
      <c r="E30" s="197">
        <f>'A-2 ESA Budget Electric'!E30+'A-3 ESA Budget Gas'!E30</f>
        <v>3037180.4986319998</v>
      </c>
      <c r="F30" s="197">
        <f>'A-2 ESA Budget Electric'!F30+'A-3 ESA Budget Gas'!F30</f>
        <v>2744756.8476909604</v>
      </c>
      <c r="G30" s="197">
        <f>'A-2 ESA Budget Electric'!G30+'A-3 ESA Budget Gas'!G30</f>
        <v>2890118.595837689</v>
      </c>
      <c r="H30" s="197">
        <f>'A-2 ESA Budget Electric'!H30+'A-3 ESA Budget Gas'!H30</f>
        <v>2831960.4667259799</v>
      </c>
    </row>
    <row r="31" spans="1:8">
      <c r="A31" s="197" t="s">
        <v>34</v>
      </c>
      <c r="B31" s="197">
        <v>47754.36</v>
      </c>
      <c r="C31" s="197">
        <f>'A-2 ESA Budget Electric'!C31+'A-3 ESA Budget Gas'!C31</f>
        <v>60000</v>
      </c>
      <c r="D31" s="197">
        <f>'A-2 ESA Budget Electric'!D31+'A-3 ESA Budget Gas'!D31</f>
        <v>61800</v>
      </c>
      <c r="E31" s="197">
        <f>'A-2 ESA Budget Electric'!E31+'A-3 ESA Budget Gas'!E31</f>
        <v>63654</v>
      </c>
      <c r="F31" s="197">
        <f>'A-2 ESA Budget Electric'!F31+'A-3 ESA Budget Gas'!F31</f>
        <v>65563.62</v>
      </c>
      <c r="G31" s="197">
        <f>'A-2 ESA Budget Electric'!G31+'A-3 ESA Budget Gas'!G31</f>
        <v>67530.528599999991</v>
      </c>
      <c r="H31" s="197">
        <f>'A-2 ESA Budget Electric'!H31+'A-3 ESA Budget Gas'!H31</f>
        <v>69556.444457999998</v>
      </c>
    </row>
    <row r="32" spans="1:8">
      <c r="A32" s="361" t="s">
        <v>35</v>
      </c>
      <c r="B32" s="197">
        <v>0</v>
      </c>
      <c r="C32" s="197">
        <f>'A-2 ESA Budget Electric'!C32+'A-3 ESA Budget Gas'!C32</f>
        <v>182907.7965490944</v>
      </c>
      <c r="D32" s="197">
        <f>'A-2 ESA Budget Electric'!D32+'A-3 ESA Budget Gas'!D32</f>
        <v>356134.42475476733</v>
      </c>
      <c r="E32" s="197">
        <f>'A-2 ESA Budget Electric'!E32+'A-3 ESA Budget Gas'!E32</f>
        <v>379024.40515285032</v>
      </c>
      <c r="F32" s="197">
        <f>'A-2 ESA Budget Electric'!F32+'A-3 ESA Budget Gas'!F32</f>
        <v>555450.27003327582</v>
      </c>
      <c r="G32" s="197">
        <f>'A-2 ESA Budget Electric'!G32+'A-3 ESA Budget Gas'!G32</f>
        <v>735890.33946811408</v>
      </c>
      <c r="H32" s="197">
        <f>'A-2 ESA Budget Electric'!H32+'A-3 ESA Budget Gas'!H32</f>
        <v>758184.41976679757</v>
      </c>
    </row>
    <row r="33" spans="1:8">
      <c r="A33" s="250" t="s">
        <v>36</v>
      </c>
      <c r="B33" s="197">
        <v>687695</v>
      </c>
      <c r="C33" s="197">
        <f>'A-2 ESA Budget Electric'!C33+'A-3 ESA Budget Gas'!C33</f>
        <v>0</v>
      </c>
      <c r="D33" s="197">
        <f>'A-2 ESA Budget Electric'!D33+'A-3 ESA Budget Gas'!D33</f>
        <v>0</v>
      </c>
      <c r="E33" s="197">
        <f>'A-2 ESA Budget Electric'!E33+'A-3 ESA Budget Gas'!E33</f>
        <v>0</v>
      </c>
      <c r="F33" s="197">
        <f>'A-2 ESA Budget Electric'!F33+'A-3 ESA Budget Gas'!F33</f>
        <v>0</v>
      </c>
      <c r="G33" s="197">
        <f>'A-2 ESA Budget Electric'!G33+'A-3 ESA Budget Gas'!G33</f>
        <v>0</v>
      </c>
      <c r="H33" s="197">
        <f>'A-2 ESA Budget Electric'!H33+'A-3 ESA Budget Gas'!H33</f>
        <v>0</v>
      </c>
    </row>
    <row r="34" spans="1:8" ht="12.75" customHeight="1">
      <c r="A34" s="373" t="s">
        <v>2</v>
      </c>
      <c r="B34" s="374"/>
      <c r="C34" s="374"/>
      <c r="D34" s="374"/>
      <c r="E34" s="374"/>
      <c r="F34" s="374"/>
      <c r="G34" s="374"/>
      <c r="H34" s="374"/>
    </row>
    <row r="35" spans="1:8" s="14" customFormat="1">
      <c r="A35" s="371" t="s">
        <v>37</v>
      </c>
      <c r="B35" s="372">
        <f t="shared" ref="B35:H35" si="1">SUM(B23:B33)+B21</f>
        <v>31008647.745499805</v>
      </c>
      <c r="C35" s="372">
        <f t="shared" si="1"/>
        <v>27743437.303466361</v>
      </c>
      <c r="D35" s="372">
        <f t="shared" si="1"/>
        <v>29416016.554955013</v>
      </c>
      <c r="E35" s="372">
        <f t="shared" si="1"/>
        <v>30867035.531665906</v>
      </c>
      <c r="F35" s="372">
        <f t="shared" si="1"/>
        <v>34193759.048612781</v>
      </c>
      <c r="G35" s="372">
        <f t="shared" si="1"/>
        <v>36439899.900696516</v>
      </c>
      <c r="H35" s="372">
        <f t="shared" si="1"/>
        <v>38313610.037325211</v>
      </c>
    </row>
    <row r="36" spans="1:8">
      <c r="A36" s="629" t="s">
        <v>38</v>
      </c>
      <c r="B36" s="629"/>
      <c r="C36" s="629"/>
      <c r="D36" s="629"/>
      <c r="E36" s="629"/>
      <c r="F36" s="629"/>
      <c r="G36" s="629"/>
      <c r="H36" s="629"/>
    </row>
    <row r="37" spans="1:8" ht="14.25">
      <c r="A37" s="106" t="s">
        <v>39</v>
      </c>
      <c r="B37" s="197"/>
      <c r="C37" s="197">
        <v>0</v>
      </c>
      <c r="D37" s="197">
        <v>0</v>
      </c>
      <c r="E37" s="197">
        <v>0</v>
      </c>
      <c r="F37" s="197">
        <v>0</v>
      </c>
      <c r="G37" s="197">
        <v>0</v>
      </c>
      <c r="H37" s="197">
        <v>0</v>
      </c>
    </row>
    <row r="38" spans="1:8" ht="14.25">
      <c r="A38" s="106" t="s">
        <v>40</v>
      </c>
      <c r="B38" s="197"/>
      <c r="C38" s="197">
        <f>'A-2 ESA Budget Electric'!C38+'A-3 ESA Budget Gas'!C38</f>
        <v>229580</v>
      </c>
      <c r="D38" s="197">
        <f>'A-2 ESA Budget Electric'!D38+'A-3 ESA Budget Gas'!D38</f>
        <v>192548</v>
      </c>
      <c r="E38" s="197">
        <f>'A-2 ESA Budget Electric'!E38+'A-3 ESA Budget Gas'!E38</f>
        <v>292716</v>
      </c>
      <c r="F38" s="197">
        <f>'A-2 ESA Budget Electric'!F38+'A-3 ESA Budget Gas'!F38</f>
        <v>318566</v>
      </c>
      <c r="G38" s="197">
        <f>'A-2 ESA Budget Electric'!G38+'A-3 ESA Budget Gas'!G38</f>
        <v>342758</v>
      </c>
      <c r="H38" s="197">
        <f>'A-2 ESA Budget Electric'!H38+'A-3 ESA Budget Gas'!H38</f>
        <v>383189</v>
      </c>
    </row>
    <row r="39" spans="1:8" ht="13.5">
      <c r="A39" s="364" t="s">
        <v>41</v>
      </c>
      <c r="B39" s="365"/>
      <c r="C39" s="365"/>
      <c r="D39" s="365"/>
      <c r="E39" s="365"/>
      <c r="F39" s="365"/>
      <c r="G39" s="365"/>
      <c r="H39" s="365"/>
    </row>
    <row r="40" spans="1:8" ht="13.5">
      <c r="A40" s="364" t="s">
        <v>42</v>
      </c>
      <c r="B40" s="98"/>
      <c r="C40" s="98"/>
      <c r="D40" s="98"/>
      <c r="E40" s="98"/>
      <c r="F40" s="98"/>
      <c r="G40" s="98"/>
      <c r="H40" s="98"/>
    </row>
    <row r="41" spans="1:8" ht="13.5">
      <c r="A41" s="364" t="s">
        <v>43</v>
      </c>
      <c r="B41" s="98"/>
      <c r="C41" s="98"/>
      <c r="D41" s="98"/>
      <c r="E41" s="98"/>
      <c r="F41" s="98"/>
      <c r="G41" s="98"/>
      <c r="H41" s="98"/>
    </row>
    <row r="42" spans="1:8">
      <c r="A42" s="98"/>
      <c r="B42" s="98"/>
      <c r="C42" s="98"/>
      <c r="D42" s="98"/>
      <c r="E42" s="98"/>
      <c r="F42" s="98"/>
      <c r="G42" s="98"/>
      <c r="H42" s="98"/>
    </row>
    <row r="43" spans="1:8">
      <c r="A43" s="98"/>
      <c r="B43" s="98"/>
      <c r="C43" s="98"/>
      <c r="D43" s="98"/>
      <c r="E43" s="98"/>
      <c r="F43" s="98"/>
      <c r="G43" s="98"/>
      <c r="H43" s="98"/>
    </row>
    <row r="44" spans="1:8">
      <c r="A44" s="98"/>
      <c r="B44" s="98"/>
      <c r="C44" s="98"/>
      <c r="D44" s="98"/>
      <c r="E44" s="98"/>
      <c r="F44" s="98"/>
      <c r="G44" s="98"/>
      <c r="H44" s="98"/>
    </row>
    <row r="45" spans="1:8">
      <c r="A45" s="98"/>
      <c r="B45" s="98"/>
      <c r="C45" s="98"/>
      <c r="D45" s="98"/>
      <c r="E45" s="98"/>
      <c r="F45" s="98"/>
      <c r="G45" s="98"/>
      <c r="H45" s="98"/>
    </row>
    <row r="46" spans="1:8">
      <c r="A46" s="98"/>
      <c r="B46" s="98"/>
      <c r="C46" s="98"/>
      <c r="D46" s="98"/>
      <c r="E46" s="98"/>
      <c r="F46" s="98"/>
      <c r="G46" s="98"/>
      <c r="H46" s="98"/>
    </row>
    <row r="47" spans="1:8">
      <c r="A47" s="98"/>
      <c r="B47" s="98"/>
      <c r="C47" s="98"/>
      <c r="D47" s="98"/>
      <c r="E47" s="98"/>
      <c r="F47" s="98"/>
      <c r="G47" s="98"/>
      <c r="H47" s="98"/>
    </row>
    <row r="48" spans="1:8">
      <c r="A48" s="626"/>
      <c r="B48" s="98"/>
      <c r="C48" s="98"/>
      <c r="D48" s="98"/>
      <c r="E48" s="98"/>
      <c r="F48" s="98"/>
      <c r="G48" s="98"/>
      <c r="H48" s="98"/>
    </row>
    <row r="49" spans="1:8">
      <c r="A49" s="98"/>
      <c r="B49" s="98"/>
      <c r="C49" s="98"/>
      <c r="D49" s="98"/>
      <c r="E49" s="98"/>
      <c r="F49" s="98"/>
      <c r="G49" s="98"/>
      <c r="H49" s="98"/>
    </row>
    <row r="50" spans="1:8">
      <c r="A50" s="98"/>
      <c r="B50" s="98"/>
      <c r="C50" s="98"/>
      <c r="D50" s="98"/>
      <c r="E50" s="98"/>
      <c r="F50" s="98"/>
      <c r="G50" s="98"/>
      <c r="H50" s="98"/>
    </row>
    <row r="51" spans="1:8">
      <c r="A51" s="98"/>
      <c r="B51" s="98"/>
      <c r="C51" s="98"/>
      <c r="D51" s="98"/>
      <c r="E51" s="98"/>
      <c r="F51" s="98"/>
      <c r="G51" s="98"/>
      <c r="H51" s="98"/>
    </row>
    <row r="52" spans="1:8">
      <c r="A52" s="98"/>
      <c r="B52" s="98"/>
      <c r="C52" s="98"/>
      <c r="D52" s="98"/>
      <c r="E52" s="98"/>
      <c r="F52" s="98"/>
      <c r="G52" s="98"/>
      <c r="H52" s="98"/>
    </row>
    <row r="53" spans="1:8">
      <c r="A53" s="98"/>
      <c r="B53" s="98"/>
      <c r="C53" s="98"/>
      <c r="D53" s="98"/>
      <c r="E53" s="98"/>
      <c r="F53" s="98"/>
      <c r="G53" s="98"/>
      <c r="H53" s="98"/>
    </row>
  </sheetData>
  <mergeCells count="10">
    <mergeCell ref="B7:H7"/>
    <mergeCell ref="A36:H36"/>
    <mergeCell ref="A1:H1"/>
    <mergeCell ref="B4:B5"/>
    <mergeCell ref="C4:C5"/>
    <mergeCell ref="D4:D5"/>
    <mergeCell ref="E4:E5"/>
    <mergeCell ref="F4:F5"/>
    <mergeCell ref="G4:G5"/>
    <mergeCell ref="H4:H5"/>
  </mergeCells>
  <printOptions horizontalCentered="1"/>
  <pageMargins left="0.7" right="0.7" top="0.75" bottom="0.75" header="0.3" footer="0.3"/>
  <pageSetup scale="5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41"/>
  <sheetViews>
    <sheetView zoomScaleNormal="100" workbookViewId="0">
      <selection activeCell="E5" sqref="E5:E6"/>
    </sheetView>
  </sheetViews>
  <sheetFormatPr defaultRowHeight="12.75"/>
  <cols>
    <col min="1" max="1" width="4.140625" customWidth="1"/>
    <col min="2" max="2" width="22" customWidth="1"/>
    <col min="3" max="4" width="18.140625" customWidth="1"/>
    <col min="5" max="8" width="19.140625" customWidth="1"/>
    <col min="9" max="9" width="8.7109375" customWidth="1"/>
  </cols>
  <sheetData>
    <row r="1" spans="1:15" ht="15.75">
      <c r="A1" s="610" t="s">
        <v>312</v>
      </c>
      <c r="B1" s="116"/>
      <c r="C1" s="611"/>
      <c r="D1" s="611"/>
      <c r="E1" s="611"/>
      <c r="F1" s="611"/>
      <c r="G1" s="611"/>
      <c r="H1" s="611"/>
      <c r="I1" s="117"/>
      <c r="J1" s="117"/>
      <c r="K1" s="117"/>
      <c r="L1" s="117"/>
      <c r="M1" s="117"/>
      <c r="N1" s="117"/>
      <c r="O1" s="117"/>
    </row>
    <row r="2" spans="1:15" ht="15.75">
      <c r="A2" s="612" t="s">
        <v>1</v>
      </c>
      <c r="B2" s="613"/>
      <c r="C2" s="611"/>
      <c r="D2" s="611"/>
      <c r="E2" s="611"/>
      <c r="F2" s="611"/>
      <c r="G2" s="611"/>
      <c r="H2" s="611"/>
      <c r="I2" s="117"/>
      <c r="J2" s="117"/>
      <c r="K2" s="117"/>
      <c r="L2" s="117"/>
      <c r="M2" s="117"/>
      <c r="N2" s="117"/>
      <c r="O2" s="117"/>
    </row>
    <row r="3" spans="1:15">
      <c r="A3" s="260"/>
      <c r="B3" s="259"/>
      <c r="C3" s="259"/>
      <c r="D3" s="259"/>
      <c r="E3" s="259"/>
      <c r="F3" s="259"/>
      <c r="G3" s="259"/>
      <c r="H3" s="259"/>
      <c r="I3" s="117"/>
      <c r="J3" s="117"/>
      <c r="K3" s="117"/>
      <c r="L3" s="117"/>
      <c r="M3" s="117"/>
      <c r="N3" s="117"/>
      <c r="O3" s="117"/>
    </row>
    <row r="4" spans="1:15" ht="14.1" customHeight="1">
      <c r="A4" s="691"/>
      <c r="B4" s="692"/>
      <c r="C4" s="592" t="s">
        <v>313</v>
      </c>
      <c r="D4" s="592" t="s">
        <v>314</v>
      </c>
      <c r="E4" s="592" t="s">
        <v>315</v>
      </c>
      <c r="F4" s="592" t="s">
        <v>316</v>
      </c>
      <c r="G4" s="592" t="s">
        <v>317</v>
      </c>
      <c r="H4" s="592" t="s">
        <v>318</v>
      </c>
      <c r="I4" s="117"/>
      <c r="J4" s="117"/>
      <c r="K4" s="117"/>
      <c r="L4" s="117"/>
      <c r="M4" s="117"/>
      <c r="N4" s="117"/>
      <c r="O4" s="117"/>
    </row>
    <row r="5" spans="1:15" ht="14.1" customHeight="1">
      <c r="A5" s="693"/>
      <c r="B5" s="694"/>
      <c r="C5" s="690" t="s">
        <v>319</v>
      </c>
      <c r="D5" s="690" t="s">
        <v>320</v>
      </c>
      <c r="E5" s="690" t="s">
        <v>321</v>
      </c>
      <c r="F5" s="690" t="s">
        <v>321</v>
      </c>
      <c r="G5" s="690" t="s">
        <v>321</v>
      </c>
      <c r="H5" s="690" t="s">
        <v>321</v>
      </c>
      <c r="I5" s="117"/>
      <c r="J5" s="117"/>
      <c r="K5" s="117"/>
      <c r="L5" s="117"/>
      <c r="M5" s="117"/>
      <c r="N5" s="117"/>
      <c r="O5" s="117"/>
    </row>
    <row r="6" spans="1:15" ht="14.1" customHeight="1">
      <c r="A6" s="695"/>
      <c r="B6" s="696"/>
      <c r="C6" s="690"/>
      <c r="D6" s="690"/>
      <c r="E6" s="690"/>
      <c r="F6" s="690"/>
      <c r="G6" s="690"/>
      <c r="H6" s="690"/>
      <c r="I6" s="117"/>
      <c r="J6" s="117"/>
      <c r="K6" s="117"/>
      <c r="L6" s="117"/>
      <c r="M6" s="117"/>
      <c r="N6" s="117"/>
      <c r="O6" s="117"/>
    </row>
    <row r="7" spans="1:15" ht="14.1" customHeight="1">
      <c r="A7" s="614" t="s">
        <v>322</v>
      </c>
      <c r="B7" s="614"/>
      <c r="C7" s="615">
        <f>C8+C13</f>
        <v>18269</v>
      </c>
      <c r="D7" s="615">
        <f t="shared" ref="D7:H7" si="0">D8+D13</f>
        <v>14639</v>
      </c>
      <c r="E7" s="615">
        <f t="shared" si="0"/>
        <v>18566.244432407337</v>
      </c>
      <c r="F7" s="615">
        <f t="shared" si="0"/>
        <v>21247.831819237017</v>
      </c>
      <c r="G7" s="615">
        <f t="shared" si="0"/>
        <v>22207.387179447498</v>
      </c>
      <c r="H7" s="615">
        <f t="shared" si="0"/>
        <v>24126.497899868449</v>
      </c>
      <c r="I7" s="108"/>
      <c r="J7" s="108"/>
      <c r="K7" s="108"/>
      <c r="L7" s="108"/>
      <c r="M7" s="108"/>
      <c r="N7" s="108"/>
      <c r="O7" s="108"/>
    </row>
    <row r="8" spans="1:15" ht="14.1" customHeight="1">
      <c r="A8" s="10" t="s">
        <v>323</v>
      </c>
      <c r="B8" s="10"/>
      <c r="C8" s="156">
        <f>SUM(C9:C12)</f>
        <v>3760</v>
      </c>
      <c r="D8" s="156">
        <f>SUM(D9:D12)</f>
        <v>3190</v>
      </c>
      <c r="E8" s="156">
        <f t="shared" ref="E8:H8" si="1">SUM(E9:E12)</f>
        <v>5226.7381722510254</v>
      </c>
      <c r="F8" s="156">
        <f t="shared" si="1"/>
        <v>6007.1086667182535</v>
      </c>
      <c r="G8" s="156">
        <f t="shared" si="1"/>
        <v>6243.1538621063219</v>
      </c>
      <c r="H8" s="156">
        <f t="shared" si="1"/>
        <v>6715.2442528824577</v>
      </c>
      <c r="I8" s="117"/>
      <c r="J8" s="117"/>
      <c r="K8" s="117"/>
      <c r="L8" s="117"/>
      <c r="M8" s="117"/>
      <c r="N8" s="117"/>
      <c r="O8" s="117"/>
    </row>
    <row r="9" spans="1:15" ht="14.1" customHeight="1">
      <c r="A9" s="10"/>
      <c r="B9" s="10" t="s">
        <v>288</v>
      </c>
      <c r="C9" s="156">
        <v>2322</v>
      </c>
      <c r="D9" s="156">
        <v>1782.0000000000002</v>
      </c>
      <c r="E9" s="156">
        <v>1937.66</v>
      </c>
      <c r="F9" s="156">
        <v>2141.3200000000002</v>
      </c>
      <c r="G9" s="156">
        <v>2260.3200000000002</v>
      </c>
      <c r="H9" s="156">
        <v>2498.3200000000002</v>
      </c>
      <c r="I9" s="117"/>
      <c r="J9" s="117"/>
      <c r="K9" s="117"/>
      <c r="L9" s="117"/>
      <c r="M9" s="117"/>
      <c r="N9" s="117"/>
      <c r="O9" s="117"/>
    </row>
    <row r="10" spans="1:15" ht="14.1" customHeight="1">
      <c r="A10" s="10"/>
      <c r="B10" s="10" t="s">
        <v>324</v>
      </c>
      <c r="C10" s="156">
        <v>150</v>
      </c>
      <c r="D10" s="156">
        <v>120</v>
      </c>
      <c r="E10" s="156">
        <v>87</v>
      </c>
      <c r="F10" s="156">
        <v>89</v>
      </c>
      <c r="G10" s="156">
        <v>93</v>
      </c>
      <c r="H10" s="156">
        <v>101</v>
      </c>
      <c r="I10" s="117"/>
      <c r="J10" s="117"/>
      <c r="K10" s="117"/>
      <c r="L10" s="117"/>
      <c r="M10" s="117"/>
      <c r="N10" s="117"/>
      <c r="O10" s="117"/>
    </row>
    <row r="11" spans="1:15" ht="14.1" customHeight="1">
      <c r="A11" s="10"/>
      <c r="B11" s="10" t="s">
        <v>292</v>
      </c>
      <c r="C11" s="358">
        <v>1288</v>
      </c>
      <c r="D11" s="358">
        <v>1288</v>
      </c>
      <c r="E11" s="358">
        <v>1288</v>
      </c>
      <c r="F11" s="358">
        <v>1288</v>
      </c>
      <c r="G11" s="358">
        <v>1288</v>
      </c>
      <c r="H11" s="358">
        <v>1288</v>
      </c>
      <c r="I11" s="292"/>
      <c r="J11" s="117"/>
      <c r="K11" s="117"/>
      <c r="L11" s="117"/>
      <c r="M11" s="117"/>
      <c r="N11" s="117"/>
      <c r="O11" s="117"/>
    </row>
    <row r="12" spans="1:15" s="117" customFormat="1" ht="14.1" customHeight="1">
      <c r="A12" s="10"/>
      <c r="B12" s="10" t="s">
        <v>325</v>
      </c>
      <c r="C12" s="358">
        <v>0</v>
      </c>
      <c r="D12" s="358">
        <v>0</v>
      </c>
      <c r="E12" s="358">
        <v>1914.0781722510251</v>
      </c>
      <c r="F12" s="358">
        <v>2488.7886667182538</v>
      </c>
      <c r="G12" s="358">
        <v>2601.8338621063217</v>
      </c>
      <c r="H12" s="358">
        <v>2827.924252882457</v>
      </c>
    </row>
    <row r="13" spans="1:15" ht="14.1" customHeight="1">
      <c r="A13" s="10" t="s">
        <v>326</v>
      </c>
      <c r="B13" s="10"/>
      <c r="C13" s="156">
        <f>SUM(C14:C17)</f>
        <v>14509</v>
      </c>
      <c r="D13" s="156">
        <f>SUM(D14:D17)</f>
        <v>11449</v>
      </c>
      <c r="E13" s="156">
        <f t="shared" ref="E13" si="2">SUM(E14:E17)</f>
        <v>13339.50626015631</v>
      </c>
      <c r="F13" s="156">
        <f t="shared" ref="F13" si="3">SUM(F14:F17)</f>
        <v>15240.723152518764</v>
      </c>
      <c r="G13" s="156">
        <f t="shared" ref="G13" si="4">SUM(G14:G17)</f>
        <v>15964.233317341175</v>
      </c>
      <c r="H13" s="156">
        <f t="shared" ref="H13" si="5">SUM(H14:H17)</f>
        <v>17411.253646985992</v>
      </c>
      <c r="I13" s="117"/>
      <c r="J13" s="117"/>
      <c r="K13" s="117"/>
      <c r="L13" s="117"/>
      <c r="M13" s="117"/>
      <c r="N13" s="117"/>
      <c r="O13" s="117"/>
    </row>
    <row r="14" spans="1:15" ht="14.1" customHeight="1">
      <c r="A14" s="10"/>
      <c r="B14" s="10" t="s">
        <v>327</v>
      </c>
      <c r="C14" s="156">
        <v>5332</v>
      </c>
      <c r="D14" s="156">
        <v>4092</v>
      </c>
      <c r="E14" s="156">
        <v>3077.46</v>
      </c>
      <c r="F14" s="156">
        <v>3400.92</v>
      </c>
      <c r="G14" s="156">
        <v>3589.92</v>
      </c>
      <c r="H14" s="156">
        <v>3967.92</v>
      </c>
      <c r="I14" s="117"/>
      <c r="J14" s="117"/>
      <c r="K14" s="117"/>
      <c r="L14" s="117"/>
      <c r="M14" s="117"/>
      <c r="N14" s="117"/>
      <c r="O14" s="117"/>
    </row>
    <row r="15" spans="1:15" ht="14.1" customHeight="1">
      <c r="A15" s="10"/>
      <c r="B15" s="10" t="s">
        <v>324</v>
      </c>
      <c r="C15" s="156">
        <v>9100</v>
      </c>
      <c r="D15" s="156">
        <v>7280</v>
      </c>
      <c r="E15" s="156">
        <v>5300</v>
      </c>
      <c r="F15" s="156">
        <v>5411</v>
      </c>
      <c r="G15" s="156">
        <v>5657</v>
      </c>
      <c r="H15" s="156">
        <v>6149</v>
      </c>
      <c r="I15" s="117"/>
      <c r="J15" s="117"/>
      <c r="K15" s="117"/>
      <c r="L15" s="117"/>
      <c r="M15" s="117"/>
      <c r="N15" s="117"/>
      <c r="O15" s="117"/>
    </row>
    <row r="16" spans="1:15" ht="14.1" customHeight="1">
      <c r="A16" s="10"/>
      <c r="B16" s="10" t="s">
        <v>328</v>
      </c>
      <c r="C16" s="358">
        <v>77</v>
      </c>
      <c r="D16" s="358">
        <v>77</v>
      </c>
      <c r="E16" s="358">
        <v>77</v>
      </c>
      <c r="F16" s="358">
        <v>77</v>
      </c>
      <c r="G16" s="358">
        <v>77</v>
      </c>
      <c r="H16" s="358">
        <v>77</v>
      </c>
      <c r="I16" s="117"/>
      <c r="J16" s="117"/>
      <c r="K16" s="117"/>
      <c r="L16" s="117"/>
      <c r="M16" s="117"/>
      <c r="N16" s="117"/>
      <c r="O16" s="117"/>
    </row>
    <row r="17" spans="1:15" s="117" customFormat="1" ht="14.1" customHeight="1">
      <c r="A17" s="10"/>
      <c r="B17" s="10" t="s">
        <v>325</v>
      </c>
      <c r="C17" s="358">
        <v>0</v>
      </c>
      <c r="D17" s="358">
        <v>0</v>
      </c>
      <c r="E17" s="358">
        <v>4885.0462601563104</v>
      </c>
      <c r="F17" s="358">
        <v>6351.8031525187644</v>
      </c>
      <c r="G17" s="358">
        <v>6640.3133173411743</v>
      </c>
      <c r="H17" s="358">
        <v>7217.3336469859933</v>
      </c>
    </row>
    <row r="18" spans="1:15" ht="14.1" customHeight="1">
      <c r="A18" s="616" t="s">
        <v>329</v>
      </c>
      <c r="B18" s="617"/>
      <c r="C18" s="615">
        <f>C19+C24</f>
        <v>1731</v>
      </c>
      <c r="D18" s="615">
        <f t="shared" ref="D18" si="6">D19+D24</f>
        <v>1361</v>
      </c>
      <c r="E18" s="615">
        <f>E19+E24</f>
        <v>1823.7555675926644</v>
      </c>
      <c r="F18" s="615">
        <f t="shared" ref="F18" si="7">F19+F24</f>
        <v>2105.1681807629811</v>
      </c>
      <c r="G18" s="615">
        <f t="shared" ref="G18" si="8">G19+G24</f>
        <v>2206.6128205525033</v>
      </c>
      <c r="H18" s="615">
        <f t="shared" ref="H18" si="9">H19+H24</f>
        <v>2410.5021001315486</v>
      </c>
      <c r="I18" s="117"/>
      <c r="J18" s="117"/>
      <c r="K18" s="117"/>
      <c r="L18" s="117"/>
      <c r="M18" s="117"/>
      <c r="N18" s="117"/>
      <c r="O18" s="117"/>
    </row>
    <row r="19" spans="1:15" ht="14.1" customHeight="1">
      <c r="A19" s="10" t="s">
        <v>323</v>
      </c>
      <c r="B19" s="10"/>
      <c r="C19" s="156">
        <f>SUM(C20:C23)</f>
        <v>587</v>
      </c>
      <c r="D19" s="156">
        <f>SUM(D20:D23)</f>
        <v>457</v>
      </c>
      <c r="E19" s="156">
        <f t="shared" ref="E19" si="10">SUM(E20:E23)</f>
        <v>708.32490133869851</v>
      </c>
      <c r="F19" s="156">
        <f t="shared" ref="F19" si="11">SUM(F20:F23)</f>
        <v>829.1393755319973</v>
      </c>
      <c r="G19" s="156">
        <f t="shared" ref="G19" si="12">SUM(G20:G23)</f>
        <v>869.95920297144642</v>
      </c>
      <c r="H19" s="156">
        <f t="shared" ref="H19" si="13">SUM(H20:H23)</f>
        <v>952.59885785034442</v>
      </c>
      <c r="I19" s="117"/>
      <c r="J19" s="117"/>
      <c r="K19" s="117"/>
      <c r="L19" s="117"/>
      <c r="M19" s="117"/>
      <c r="N19" s="117"/>
      <c r="O19" s="117"/>
    </row>
    <row r="20" spans="1:15" ht="14.1" customHeight="1">
      <c r="A20" s="10"/>
      <c r="B20" s="10" t="s">
        <v>288</v>
      </c>
      <c r="C20" s="358">
        <v>516</v>
      </c>
      <c r="D20" s="358">
        <v>396</v>
      </c>
      <c r="E20" s="358">
        <v>398.93000000000006</v>
      </c>
      <c r="F20" s="358">
        <v>440.86</v>
      </c>
      <c r="G20" s="358">
        <v>465.36000000000007</v>
      </c>
      <c r="H20" s="358">
        <v>514.36</v>
      </c>
      <c r="I20" s="117"/>
      <c r="J20" s="108"/>
      <c r="K20" s="108"/>
      <c r="L20" s="108"/>
      <c r="M20" s="108"/>
      <c r="N20" s="108"/>
      <c r="O20" s="108"/>
    </row>
    <row r="21" spans="1:15" ht="14.1" customHeight="1">
      <c r="A21" s="10"/>
      <c r="B21" s="10" t="s">
        <v>324</v>
      </c>
      <c r="C21" s="156">
        <v>50</v>
      </c>
      <c r="D21" s="156">
        <v>40</v>
      </c>
      <c r="E21" s="156">
        <v>29</v>
      </c>
      <c r="F21" s="156">
        <v>30</v>
      </c>
      <c r="G21" s="156">
        <v>31</v>
      </c>
      <c r="H21" s="156">
        <v>34</v>
      </c>
      <c r="I21" s="117"/>
      <c r="J21" s="108"/>
      <c r="K21" s="108"/>
      <c r="L21" s="108"/>
      <c r="M21" s="108"/>
      <c r="N21" s="108"/>
      <c r="O21" s="291"/>
    </row>
    <row r="22" spans="1:15" ht="14.1" customHeight="1">
      <c r="A22" s="10"/>
      <c r="B22" s="10" t="s">
        <v>292</v>
      </c>
      <c r="C22" s="358">
        <v>21</v>
      </c>
      <c r="D22" s="358">
        <v>21</v>
      </c>
      <c r="E22" s="358">
        <v>21</v>
      </c>
      <c r="F22" s="358">
        <v>21</v>
      </c>
      <c r="G22" s="358">
        <v>21</v>
      </c>
      <c r="H22" s="358">
        <v>21</v>
      </c>
      <c r="I22" s="117"/>
      <c r="J22" s="291"/>
      <c r="K22" s="291"/>
      <c r="L22" s="291"/>
      <c r="M22" s="291"/>
      <c r="N22" s="291"/>
      <c r="O22" s="117"/>
    </row>
    <row r="23" spans="1:15" s="117" customFormat="1" ht="14.1" customHeight="1">
      <c r="A23" s="10"/>
      <c r="B23" s="10" t="s">
        <v>325</v>
      </c>
      <c r="C23" s="358">
        <v>0</v>
      </c>
      <c r="D23" s="358">
        <v>0</v>
      </c>
      <c r="E23" s="358">
        <v>259.39490133869845</v>
      </c>
      <c r="F23" s="358">
        <v>337.27937553199723</v>
      </c>
      <c r="G23" s="358">
        <v>352.59920297144629</v>
      </c>
      <c r="H23" s="358">
        <v>383.2388578503444</v>
      </c>
      <c r="J23" s="291"/>
      <c r="K23" s="291"/>
      <c r="L23" s="291"/>
      <c r="M23" s="291"/>
      <c r="N23" s="291"/>
    </row>
    <row r="24" spans="1:15" ht="14.1" customHeight="1">
      <c r="A24" s="10" t="s">
        <v>326</v>
      </c>
      <c r="B24" s="10"/>
      <c r="C24" s="156">
        <f>SUM(C25:C28)</f>
        <v>1144</v>
      </c>
      <c r="D24" s="156">
        <f>SUM(D25:D28)</f>
        <v>904</v>
      </c>
      <c r="E24" s="156">
        <f t="shared" ref="E24" si="14">SUM(E25:E28)</f>
        <v>1115.4306662539659</v>
      </c>
      <c r="F24" s="156">
        <f t="shared" ref="F24" si="15">SUM(F25:F28)</f>
        <v>1276.0288052309836</v>
      </c>
      <c r="G24" s="156">
        <f t="shared" ref="G24" si="16">SUM(G25:G28)</f>
        <v>1336.653617581057</v>
      </c>
      <c r="H24" s="156">
        <f t="shared" ref="H24" si="17">SUM(H25:H28)</f>
        <v>1457.9032422812043</v>
      </c>
      <c r="I24" s="117"/>
      <c r="J24" s="117"/>
      <c r="K24" s="108"/>
      <c r="L24" s="108"/>
      <c r="M24" s="108"/>
      <c r="N24" s="108"/>
      <c r="O24" s="117"/>
    </row>
    <row r="25" spans="1:15" ht="14.1" customHeight="1">
      <c r="A25" s="10"/>
      <c r="B25" s="10" t="s">
        <v>327</v>
      </c>
      <c r="C25" s="358">
        <v>430</v>
      </c>
      <c r="D25" s="358">
        <v>330</v>
      </c>
      <c r="E25" s="358">
        <v>284.95</v>
      </c>
      <c r="F25" s="358">
        <v>314.90000000000003</v>
      </c>
      <c r="G25" s="358">
        <v>332.40000000000003</v>
      </c>
      <c r="H25" s="358">
        <v>367.40000000000003</v>
      </c>
      <c r="I25" s="117"/>
      <c r="J25" s="292"/>
      <c r="K25" s="117"/>
      <c r="L25" s="117"/>
      <c r="M25" s="117"/>
      <c r="N25" s="117"/>
      <c r="O25" s="117"/>
    </row>
    <row r="26" spans="1:15" ht="14.1" customHeight="1">
      <c r="A26" s="10"/>
      <c r="B26" s="10" t="s">
        <v>324</v>
      </c>
      <c r="C26" s="156">
        <v>700</v>
      </c>
      <c r="D26" s="156">
        <v>560</v>
      </c>
      <c r="E26" s="156">
        <v>408</v>
      </c>
      <c r="F26" s="156">
        <v>416</v>
      </c>
      <c r="G26" s="156">
        <v>435</v>
      </c>
      <c r="H26" s="156">
        <v>473</v>
      </c>
      <c r="I26" s="117"/>
      <c r="J26" s="117"/>
      <c r="K26" s="117"/>
      <c r="L26" s="117"/>
      <c r="M26" s="117"/>
      <c r="N26" s="117"/>
      <c r="O26" s="117"/>
    </row>
    <row r="27" spans="1:15" ht="14.1" customHeight="1">
      <c r="A27" s="10"/>
      <c r="B27" s="10" t="s">
        <v>328</v>
      </c>
      <c r="C27" s="156">
        <v>14</v>
      </c>
      <c r="D27" s="156">
        <v>14</v>
      </c>
      <c r="E27" s="156">
        <v>14</v>
      </c>
      <c r="F27" s="156">
        <v>14</v>
      </c>
      <c r="G27" s="156">
        <v>14</v>
      </c>
      <c r="H27" s="156">
        <v>14</v>
      </c>
      <c r="I27" s="293"/>
      <c r="J27" s="117"/>
      <c r="K27" s="117"/>
      <c r="L27" s="117"/>
      <c r="M27" s="117"/>
      <c r="N27" s="117"/>
      <c r="O27" s="117"/>
    </row>
    <row r="28" spans="1:15" s="117" customFormat="1" ht="14.1" customHeight="1">
      <c r="A28" s="10"/>
      <c r="B28" s="10" t="s">
        <v>325</v>
      </c>
      <c r="C28" s="358">
        <v>0</v>
      </c>
      <c r="D28" s="358">
        <v>0</v>
      </c>
      <c r="E28" s="156">
        <v>408.48066625396581</v>
      </c>
      <c r="F28" s="156">
        <v>531.12880523098352</v>
      </c>
      <c r="G28" s="156">
        <v>555.25361758105703</v>
      </c>
      <c r="H28" s="156">
        <v>603.50324228120405</v>
      </c>
    </row>
    <row r="29" spans="1:15" ht="14.1" customHeight="1">
      <c r="A29" s="614" t="s">
        <v>330</v>
      </c>
      <c r="B29" s="614"/>
      <c r="C29" s="618" t="s">
        <v>97</v>
      </c>
      <c r="D29" s="618" t="s">
        <v>97</v>
      </c>
      <c r="E29" s="618" t="s">
        <v>97</v>
      </c>
      <c r="F29" s="618" t="s">
        <v>97</v>
      </c>
      <c r="G29" s="618" t="s">
        <v>97</v>
      </c>
      <c r="H29" s="618" t="s">
        <v>97</v>
      </c>
      <c r="I29" s="117"/>
      <c r="J29" s="117"/>
      <c r="K29" s="117"/>
      <c r="L29" s="117"/>
      <c r="M29" s="117"/>
      <c r="N29" s="117"/>
      <c r="O29" s="117"/>
    </row>
    <row r="30" spans="1:15" ht="14.1" customHeight="1">
      <c r="A30" s="10" t="s">
        <v>323</v>
      </c>
      <c r="B30" s="10"/>
      <c r="C30" s="156"/>
      <c r="D30" s="156"/>
      <c r="E30" s="156" t="s">
        <v>2</v>
      </c>
      <c r="F30" s="156" t="s">
        <v>2</v>
      </c>
      <c r="G30" s="156"/>
      <c r="H30" s="156"/>
      <c r="I30" s="117"/>
      <c r="J30" s="117"/>
      <c r="K30" s="117"/>
      <c r="L30" s="117"/>
      <c r="M30" s="117"/>
      <c r="N30" s="117"/>
      <c r="O30" s="117"/>
    </row>
    <row r="31" spans="1:15" ht="14.1" customHeight="1">
      <c r="A31" s="10"/>
      <c r="B31" s="10" t="s">
        <v>288</v>
      </c>
      <c r="C31" s="156"/>
      <c r="D31" s="156"/>
      <c r="E31" s="156"/>
      <c r="F31" s="156"/>
      <c r="G31" s="156"/>
      <c r="H31" s="156"/>
      <c r="I31" s="117"/>
      <c r="J31" s="117"/>
      <c r="K31" s="117"/>
      <c r="L31" s="117"/>
      <c r="M31" s="117"/>
      <c r="N31" s="117"/>
      <c r="O31" s="117"/>
    </row>
    <row r="32" spans="1:15" ht="14.1" customHeight="1">
      <c r="A32" s="10"/>
      <c r="B32" s="10" t="s">
        <v>324</v>
      </c>
      <c r="C32" s="156"/>
      <c r="D32" s="156"/>
      <c r="E32" s="156"/>
      <c r="F32" s="156"/>
      <c r="G32" s="156"/>
      <c r="H32" s="156"/>
      <c r="I32" s="117"/>
      <c r="J32" s="117"/>
      <c r="K32" s="117"/>
      <c r="L32" s="117"/>
      <c r="M32" s="117"/>
      <c r="N32" s="117"/>
      <c r="O32" s="117"/>
    </row>
    <row r="33" spans="1:8" ht="14.1" customHeight="1">
      <c r="A33" s="10"/>
      <c r="B33" s="10" t="s">
        <v>292</v>
      </c>
      <c r="C33" s="156"/>
      <c r="D33" s="156"/>
      <c r="E33" s="156"/>
      <c r="F33" s="156"/>
      <c r="G33" s="156"/>
      <c r="H33" s="156"/>
    </row>
    <row r="34" spans="1:8" ht="14.1" customHeight="1">
      <c r="A34" s="10" t="s">
        <v>326</v>
      </c>
      <c r="B34" s="10"/>
      <c r="C34" s="156">
        <f>C28+C23+C17+C12</f>
        <v>0</v>
      </c>
      <c r="D34" s="156">
        <f t="shared" ref="D34" si="18">D28+D23+D17+D12</f>
        <v>0</v>
      </c>
      <c r="E34" s="156"/>
      <c r="F34" s="156"/>
      <c r="G34" s="156"/>
      <c r="H34" s="156"/>
    </row>
    <row r="35" spans="1:8" ht="14.1" customHeight="1">
      <c r="A35" s="10"/>
      <c r="B35" s="10" t="s">
        <v>327</v>
      </c>
      <c r="C35" s="156"/>
      <c r="D35" s="156"/>
      <c r="E35" s="156"/>
      <c r="F35" s="156"/>
      <c r="G35" s="156"/>
      <c r="H35" s="156"/>
    </row>
    <row r="36" spans="1:8" ht="14.1" customHeight="1">
      <c r="A36" s="10"/>
      <c r="B36" s="10" t="s">
        <v>324</v>
      </c>
      <c r="C36" s="156"/>
      <c r="D36" s="156"/>
      <c r="E36" s="156"/>
      <c r="F36" s="156"/>
      <c r="G36" s="156"/>
      <c r="H36" s="156"/>
    </row>
    <row r="37" spans="1:8" ht="14.1" customHeight="1">
      <c r="A37" s="10"/>
      <c r="B37" s="10" t="s">
        <v>328</v>
      </c>
      <c r="C37" s="156"/>
      <c r="D37" s="156"/>
      <c r="E37" s="156"/>
      <c r="F37" s="156"/>
      <c r="G37" s="156"/>
      <c r="H37" s="156"/>
    </row>
    <row r="38" spans="1:8" ht="14.1" customHeight="1">
      <c r="A38" s="619" t="s">
        <v>331</v>
      </c>
      <c r="B38" s="620"/>
      <c r="C38" s="359">
        <f>C7+C18</f>
        <v>20000</v>
      </c>
      <c r="D38" s="359">
        <f t="shared" ref="D38:G38" si="19">D7+D18</f>
        <v>16000</v>
      </c>
      <c r="E38" s="359">
        <f t="shared" si="19"/>
        <v>20390</v>
      </c>
      <c r="F38" s="359">
        <f t="shared" si="19"/>
        <v>23353</v>
      </c>
      <c r="G38" s="359">
        <f t="shared" si="19"/>
        <v>24414</v>
      </c>
      <c r="H38" s="359">
        <f>H7+H18</f>
        <v>26536.999999999996</v>
      </c>
    </row>
    <row r="39" spans="1:8" ht="14.1" customHeight="1">
      <c r="A39" s="117"/>
      <c r="B39" s="117"/>
      <c r="C39" s="117"/>
      <c r="D39" s="117"/>
      <c r="E39" s="117"/>
      <c r="F39" s="117"/>
      <c r="G39" s="117"/>
      <c r="H39" s="117"/>
    </row>
    <row r="40" spans="1:8">
      <c r="A40" s="688" t="s">
        <v>332</v>
      </c>
      <c r="B40" s="689"/>
      <c r="C40" s="689"/>
      <c r="D40" s="689"/>
      <c r="E40" s="117"/>
      <c r="F40" s="117"/>
      <c r="G40" s="117"/>
      <c r="H40" s="117"/>
    </row>
    <row r="41" spans="1:8" ht="14.25">
      <c r="A41" s="234" t="s">
        <v>561</v>
      </c>
      <c r="B41" s="117"/>
      <c r="C41" s="117"/>
      <c r="D41" s="117"/>
      <c r="E41" s="117"/>
      <c r="F41" s="117"/>
      <c r="G41" s="117"/>
      <c r="H41" s="117"/>
    </row>
  </sheetData>
  <mergeCells count="8">
    <mergeCell ref="A40:D40"/>
    <mergeCell ref="H5:H6"/>
    <mergeCell ref="G5:G6"/>
    <mergeCell ref="F5:F6"/>
    <mergeCell ref="D5:D6"/>
    <mergeCell ref="E5:E6"/>
    <mergeCell ref="C5:C6"/>
    <mergeCell ref="A4:B6"/>
  </mergeCells>
  <phoneticPr fontId="6" type="noConversion"/>
  <pageMargins left="0.75" right="0.75" top="1" bottom="1" header="0.5" footer="0.5"/>
  <pageSetup scale="82"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44"/>
  <sheetViews>
    <sheetView zoomScale="110" zoomScaleNormal="110" zoomScaleSheetLayoutView="100" workbookViewId="0">
      <selection activeCell="C5" sqref="C5:H6"/>
    </sheetView>
  </sheetViews>
  <sheetFormatPr defaultRowHeight="12.75"/>
  <cols>
    <col min="1" max="1" width="4.140625" customWidth="1"/>
    <col min="2" max="2" width="33.140625" customWidth="1"/>
    <col min="3" max="3" width="17.140625" customWidth="1"/>
    <col min="4" max="4" width="18.42578125" customWidth="1"/>
    <col min="5" max="6" width="18.140625" customWidth="1"/>
    <col min="7" max="7" width="17.7109375" customWidth="1"/>
    <col min="8" max="8" width="18" customWidth="1"/>
  </cols>
  <sheetData>
    <row r="1" spans="1:8" ht="15.75">
      <c r="A1" s="610" t="s">
        <v>333</v>
      </c>
      <c r="B1" s="116"/>
      <c r="C1" s="611"/>
      <c r="D1" s="611"/>
      <c r="E1" s="611"/>
      <c r="F1" s="611"/>
      <c r="G1" s="611"/>
      <c r="H1" s="611"/>
    </row>
    <row r="2" spans="1:8" ht="15.75">
      <c r="A2" s="612" t="s">
        <v>1</v>
      </c>
      <c r="B2" s="613"/>
      <c r="C2" s="611"/>
      <c r="D2" s="611"/>
      <c r="E2" s="611"/>
      <c r="F2" s="611"/>
      <c r="G2" s="611"/>
      <c r="H2" s="611"/>
    </row>
    <row r="3" spans="1:8" ht="13.5" thickBot="1">
      <c r="A3" s="260"/>
      <c r="B3" s="259"/>
      <c r="C3" s="259"/>
      <c r="D3" s="259"/>
      <c r="E3" s="259"/>
      <c r="F3" s="259"/>
      <c r="G3" s="259"/>
      <c r="H3" s="259"/>
    </row>
    <row r="4" spans="1:8">
      <c r="A4" s="39"/>
      <c r="B4" s="41"/>
      <c r="C4" s="82" t="s">
        <v>313</v>
      </c>
      <c r="D4" s="82" t="s">
        <v>314</v>
      </c>
      <c r="E4" s="82" t="s">
        <v>315</v>
      </c>
      <c r="F4" s="82" t="s">
        <v>316</v>
      </c>
      <c r="G4" s="82" t="s">
        <v>317</v>
      </c>
      <c r="H4" s="82" t="s">
        <v>318</v>
      </c>
    </row>
    <row r="5" spans="1:8" ht="12.75" customHeight="1">
      <c r="A5" s="38"/>
      <c r="B5" s="34"/>
      <c r="C5" s="699" t="s">
        <v>320</v>
      </c>
      <c r="D5" s="699" t="s">
        <v>320</v>
      </c>
      <c r="E5" s="699" t="s">
        <v>320</v>
      </c>
      <c r="F5" s="699" t="s">
        <v>320</v>
      </c>
      <c r="G5" s="699" t="s">
        <v>320</v>
      </c>
      <c r="H5" s="699" t="s">
        <v>320</v>
      </c>
    </row>
    <row r="6" spans="1:8">
      <c r="A6" s="36"/>
      <c r="B6" s="35"/>
      <c r="C6" s="700"/>
      <c r="D6" s="700"/>
      <c r="E6" s="700"/>
      <c r="F6" s="700"/>
      <c r="G6" s="700"/>
      <c r="H6" s="700"/>
    </row>
    <row r="7" spans="1:8">
      <c r="A7" s="320" t="s">
        <v>322</v>
      </c>
      <c r="B7" s="323"/>
      <c r="C7" s="324"/>
      <c r="D7" s="325"/>
      <c r="E7" s="325"/>
      <c r="F7" s="325"/>
      <c r="G7" s="325"/>
      <c r="H7" s="325"/>
    </row>
    <row r="8" spans="1:8">
      <c r="A8" s="42" t="s">
        <v>323</v>
      </c>
      <c r="B8" s="11"/>
      <c r="C8" s="319"/>
      <c r="D8" s="322"/>
      <c r="E8" s="322"/>
      <c r="F8" s="322"/>
      <c r="G8" s="322"/>
      <c r="H8" s="322"/>
    </row>
    <row r="9" spans="1:8">
      <c r="A9" s="16"/>
      <c r="B9" s="10" t="s">
        <v>334</v>
      </c>
      <c r="C9" s="105">
        <f>'A-6 ESA Housing Type'!C10/16</f>
        <v>9.375</v>
      </c>
      <c r="D9" s="105">
        <f>'A-6 ESA Housing Type'!D10/16</f>
        <v>7.5</v>
      </c>
      <c r="E9" s="105">
        <f>'A-6 ESA Housing Type'!E10/16</f>
        <v>5.4375</v>
      </c>
      <c r="F9" s="105">
        <f>'A-6 ESA Housing Type'!F10/16</f>
        <v>5.5625</v>
      </c>
      <c r="G9" s="105">
        <f>'A-6 ESA Housing Type'!G10/16</f>
        <v>5.8125</v>
      </c>
      <c r="H9" s="105">
        <f>'A-6 ESA Housing Type'!H10/16</f>
        <v>6.3125</v>
      </c>
    </row>
    <row r="10" spans="1:8">
      <c r="A10" s="16"/>
      <c r="B10" s="10" t="s">
        <v>335</v>
      </c>
      <c r="C10" s="105">
        <f>C9*18</f>
        <v>168.75</v>
      </c>
      <c r="D10" s="105">
        <f t="shared" ref="D10:H10" si="0">D9*18</f>
        <v>135</v>
      </c>
      <c r="E10" s="105">
        <f t="shared" si="0"/>
        <v>97.875</v>
      </c>
      <c r="F10" s="105">
        <f t="shared" si="0"/>
        <v>100.125</v>
      </c>
      <c r="G10" s="105">
        <f t="shared" si="0"/>
        <v>104.625</v>
      </c>
      <c r="H10" s="105">
        <f t="shared" si="0"/>
        <v>113.625</v>
      </c>
    </row>
    <row r="11" spans="1:8">
      <c r="A11" s="16"/>
      <c r="B11" s="311" t="s">
        <v>336</v>
      </c>
      <c r="C11" s="105">
        <f>(C9*18)-(C9*16)</f>
        <v>18.75</v>
      </c>
      <c r="D11" s="105">
        <f t="shared" ref="D11:H11" si="1">(D9*18)-(D9*16)</f>
        <v>15</v>
      </c>
      <c r="E11" s="105">
        <f t="shared" si="1"/>
        <v>10.875</v>
      </c>
      <c r="F11" s="105">
        <f t="shared" si="1"/>
        <v>11.125</v>
      </c>
      <c r="G11" s="105">
        <f t="shared" si="1"/>
        <v>11.625</v>
      </c>
      <c r="H11" s="105">
        <f t="shared" si="1"/>
        <v>12.625</v>
      </c>
    </row>
    <row r="12" spans="1:8">
      <c r="A12" s="16" t="s">
        <v>326</v>
      </c>
      <c r="B12" s="11"/>
      <c r="C12" s="357"/>
      <c r="D12" s="357"/>
      <c r="E12" s="357"/>
      <c r="F12" s="357"/>
      <c r="G12" s="357"/>
      <c r="H12" s="357"/>
    </row>
    <row r="13" spans="1:8">
      <c r="A13" s="16"/>
      <c r="B13" s="10" t="s">
        <v>334</v>
      </c>
      <c r="C13" s="105">
        <f>'A-6 ESA Housing Type'!C15/16</f>
        <v>568.75</v>
      </c>
      <c r="D13" s="105">
        <f>'A-6 ESA Housing Type'!D15/16</f>
        <v>455</v>
      </c>
      <c r="E13" s="105">
        <f>'A-6 ESA Housing Type'!E15/16</f>
        <v>331.25</v>
      </c>
      <c r="F13" s="105">
        <f>'A-6 ESA Housing Type'!F15/16</f>
        <v>338.1875</v>
      </c>
      <c r="G13" s="105">
        <f>'A-6 ESA Housing Type'!G15/16</f>
        <v>353.5625</v>
      </c>
      <c r="H13" s="105">
        <f>'A-6 ESA Housing Type'!H15/16</f>
        <v>384.3125</v>
      </c>
    </row>
    <row r="14" spans="1:8">
      <c r="A14" s="16"/>
      <c r="B14" s="10" t="s">
        <v>335</v>
      </c>
      <c r="C14" s="105">
        <f>C13*18</f>
        <v>10237.5</v>
      </c>
      <c r="D14" s="105">
        <f t="shared" ref="D14:H14" si="2">D13*18</f>
        <v>8190</v>
      </c>
      <c r="E14" s="105">
        <f t="shared" si="2"/>
        <v>5962.5</v>
      </c>
      <c r="F14" s="105">
        <f t="shared" si="2"/>
        <v>6087.375</v>
      </c>
      <c r="G14" s="105">
        <f t="shared" si="2"/>
        <v>6364.125</v>
      </c>
      <c r="H14" s="105">
        <f t="shared" si="2"/>
        <v>6917.625</v>
      </c>
    </row>
    <row r="15" spans="1:8" ht="12.75" customHeight="1">
      <c r="A15" s="16"/>
      <c r="B15" s="311" t="s">
        <v>336</v>
      </c>
      <c r="C15" s="105">
        <f>(C13*18)-(C13*16)</f>
        <v>1137.5</v>
      </c>
      <c r="D15" s="105">
        <f>(D13*18)-(D13*16)</f>
        <v>910</v>
      </c>
      <c r="E15" s="105">
        <f t="shared" ref="E15:H15" si="3">(E13*18)-(E13*16)</f>
        <v>662.5</v>
      </c>
      <c r="F15" s="105">
        <f t="shared" si="3"/>
        <v>676.375</v>
      </c>
      <c r="G15" s="105">
        <f t="shared" si="3"/>
        <v>707.125</v>
      </c>
      <c r="H15" s="105">
        <f t="shared" si="3"/>
        <v>768.625</v>
      </c>
    </row>
    <row r="16" spans="1:8">
      <c r="A16" s="320" t="s">
        <v>329</v>
      </c>
      <c r="B16" s="323"/>
      <c r="C16" s="360"/>
      <c r="D16" s="360"/>
      <c r="E16" s="360"/>
      <c r="F16" s="360"/>
      <c r="G16" s="360"/>
      <c r="H16" s="360"/>
    </row>
    <row r="17" spans="1:8">
      <c r="A17" s="16" t="s">
        <v>323</v>
      </c>
      <c r="B17" s="10"/>
      <c r="C17" s="357"/>
      <c r="D17" s="357"/>
      <c r="E17" s="357"/>
      <c r="F17" s="357"/>
      <c r="G17" s="357"/>
      <c r="H17" s="357"/>
    </row>
    <row r="18" spans="1:8">
      <c r="A18" s="16"/>
      <c r="B18" s="10" t="s">
        <v>334</v>
      </c>
      <c r="C18" s="105">
        <f>'A-6 ESA Housing Type'!C21/16</f>
        <v>3.125</v>
      </c>
      <c r="D18" s="105">
        <f>'A-6 ESA Housing Type'!D21/16</f>
        <v>2.5</v>
      </c>
      <c r="E18" s="105">
        <f>'A-6 ESA Housing Type'!E21/16</f>
        <v>1.8125</v>
      </c>
      <c r="F18" s="105">
        <f>'A-6 ESA Housing Type'!F21/16</f>
        <v>1.875</v>
      </c>
      <c r="G18" s="105">
        <f>'A-6 ESA Housing Type'!G21/16</f>
        <v>1.9375</v>
      </c>
      <c r="H18" s="105">
        <f>'A-6 ESA Housing Type'!H21/16</f>
        <v>2.125</v>
      </c>
    </row>
    <row r="19" spans="1:8">
      <c r="A19" s="16"/>
      <c r="B19" s="10" t="s">
        <v>335</v>
      </c>
      <c r="C19" s="156">
        <f>C18*18</f>
        <v>56.25</v>
      </c>
      <c r="D19" s="156">
        <f t="shared" ref="D19:H19" si="4">D18*18</f>
        <v>45</v>
      </c>
      <c r="E19" s="156">
        <f t="shared" si="4"/>
        <v>32.625</v>
      </c>
      <c r="F19" s="156">
        <f t="shared" si="4"/>
        <v>33.75</v>
      </c>
      <c r="G19" s="156">
        <f t="shared" si="4"/>
        <v>34.875</v>
      </c>
      <c r="H19" s="156">
        <f t="shared" si="4"/>
        <v>38.25</v>
      </c>
    </row>
    <row r="20" spans="1:8">
      <c r="A20" s="16"/>
      <c r="B20" s="311" t="s">
        <v>336</v>
      </c>
      <c r="C20" s="105">
        <f>(C18*18)-(C18*16)</f>
        <v>6.25</v>
      </c>
      <c r="D20" s="105">
        <f t="shared" ref="D20:H20" si="5">(D18*18)-(D18*16)</f>
        <v>5</v>
      </c>
      <c r="E20" s="105">
        <f t="shared" si="5"/>
        <v>3.625</v>
      </c>
      <c r="F20" s="105">
        <f t="shared" si="5"/>
        <v>3.75</v>
      </c>
      <c r="G20" s="105">
        <f t="shared" si="5"/>
        <v>3.875</v>
      </c>
      <c r="H20" s="105">
        <f t="shared" si="5"/>
        <v>4.25</v>
      </c>
    </row>
    <row r="21" spans="1:8">
      <c r="A21" s="16" t="s">
        <v>326</v>
      </c>
      <c r="B21" s="10"/>
      <c r="C21" s="357"/>
      <c r="D21" s="357"/>
      <c r="E21" s="357"/>
      <c r="F21" s="357"/>
      <c r="G21" s="357"/>
      <c r="H21" s="357"/>
    </row>
    <row r="22" spans="1:8">
      <c r="A22" s="16"/>
      <c r="B22" s="10" t="s">
        <v>334</v>
      </c>
      <c r="C22" s="105">
        <f>'A-6 ESA Housing Type'!C26/16</f>
        <v>43.75</v>
      </c>
      <c r="D22" s="105">
        <f>'A-6 ESA Housing Type'!D26/16</f>
        <v>35</v>
      </c>
      <c r="E22" s="105">
        <f>'A-6 ESA Housing Type'!E26/16</f>
        <v>25.5</v>
      </c>
      <c r="F22" s="105">
        <f>'A-6 ESA Housing Type'!F26/16</f>
        <v>26</v>
      </c>
      <c r="G22" s="105">
        <f>'A-6 ESA Housing Type'!G26/16</f>
        <v>27.1875</v>
      </c>
      <c r="H22" s="105">
        <f>'A-6 ESA Housing Type'!H26/16</f>
        <v>29.5625</v>
      </c>
    </row>
    <row r="23" spans="1:8">
      <c r="A23" s="16"/>
      <c r="B23" s="10" t="s">
        <v>335</v>
      </c>
      <c r="C23" s="105">
        <f>C22*18</f>
        <v>787.5</v>
      </c>
      <c r="D23" s="105">
        <f t="shared" ref="D23:H23" si="6">D22*18</f>
        <v>630</v>
      </c>
      <c r="E23" s="105">
        <f t="shared" si="6"/>
        <v>459</v>
      </c>
      <c r="F23" s="105">
        <f t="shared" si="6"/>
        <v>468</v>
      </c>
      <c r="G23" s="105">
        <f t="shared" si="6"/>
        <v>489.375</v>
      </c>
      <c r="H23" s="105">
        <f t="shared" si="6"/>
        <v>532.125</v>
      </c>
    </row>
    <row r="24" spans="1:8">
      <c r="A24" s="16"/>
      <c r="B24" s="311" t="s">
        <v>336</v>
      </c>
      <c r="C24" s="105">
        <f>(C22*18)-(C22*16)</f>
        <v>87.5</v>
      </c>
      <c r="D24" s="105">
        <f t="shared" ref="D24:H24" si="7">(D22*18)-(D22*16)</f>
        <v>70</v>
      </c>
      <c r="E24" s="105">
        <f t="shared" si="7"/>
        <v>51</v>
      </c>
      <c r="F24" s="105">
        <f t="shared" si="7"/>
        <v>52</v>
      </c>
      <c r="G24" s="105">
        <f t="shared" si="7"/>
        <v>54.375</v>
      </c>
      <c r="H24" s="105">
        <f t="shared" si="7"/>
        <v>59.125</v>
      </c>
    </row>
    <row r="25" spans="1:8">
      <c r="A25" s="697" t="s">
        <v>330</v>
      </c>
      <c r="B25" s="698"/>
      <c r="C25" s="698"/>
      <c r="D25" s="698"/>
      <c r="E25" s="698"/>
      <c r="F25" s="698"/>
      <c r="G25" s="698"/>
      <c r="H25" s="698"/>
    </row>
    <row r="26" spans="1:8">
      <c r="A26" s="16" t="s">
        <v>323</v>
      </c>
      <c r="B26" s="10"/>
      <c r="C26" s="233"/>
      <c r="D26" s="233"/>
      <c r="E26" s="233"/>
      <c r="F26" s="233"/>
      <c r="G26" s="233"/>
      <c r="H26" s="233"/>
    </row>
    <row r="27" spans="1:8">
      <c r="A27" s="16"/>
      <c r="B27" s="10" t="s">
        <v>334</v>
      </c>
      <c r="C27" s="233"/>
      <c r="D27" s="233"/>
      <c r="E27" s="233"/>
      <c r="F27" s="233"/>
      <c r="G27" s="233"/>
      <c r="H27" s="233"/>
    </row>
    <row r="28" spans="1:8">
      <c r="A28" s="16"/>
      <c r="B28" s="10" t="s">
        <v>335</v>
      </c>
      <c r="C28" s="233"/>
      <c r="D28" s="233"/>
      <c r="E28" s="233"/>
      <c r="F28" s="233"/>
      <c r="G28" s="233"/>
      <c r="H28" s="233"/>
    </row>
    <row r="29" spans="1:8">
      <c r="A29" s="16"/>
      <c r="B29" s="311" t="s">
        <v>336</v>
      </c>
      <c r="C29" s="233"/>
      <c r="D29" s="233"/>
      <c r="E29" s="233"/>
      <c r="F29" s="233"/>
      <c r="G29" s="233"/>
      <c r="H29" s="233"/>
    </row>
    <row r="30" spans="1:8">
      <c r="A30" s="16" t="s">
        <v>326</v>
      </c>
      <c r="B30" s="10"/>
      <c r="C30" s="233"/>
      <c r="D30" s="233"/>
      <c r="E30" s="233"/>
      <c r="F30" s="233"/>
      <c r="G30" s="233"/>
      <c r="H30" s="233"/>
    </row>
    <row r="31" spans="1:8">
      <c r="A31" s="16"/>
      <c r="B31" s="10" t="s">
        <v>334</v>
      </c>
      <c r="C31" s="233"/>
      <c r="D31" s="233"/>
      <c r="E31" s="233"/>
      <c r="F31" s="233"/>
      <c r="G31" s="233"/>
      <c r="H31" s="233"/>
    </row>
    <row r="32" spans="1:8">
      <c r="A32" s="16"/>
      <c r="B32" s="10" t="s">
        <v>335</v>
      </c>
      <c r="C32" s="233"/>
      <c r="D32" s="233"/>
      <c r="E32" s="233"/>
      <c r="F32" s="233"/>
      <c r="G32" s="233"/>
      <c r="H32" s="233"/>
    </row>
    <row r="33" spans="1:8">
      <c r="A33" s="16"/>
      <c r="B33" s="311" t="s">
        <v>336</v>
      </c>
      <c r="C33" s="233"/>
      <c r="D33" s="233"/>
      <c r="E33" s="233"/>
      <c r="F33" s="233"/>
      <c r="G33" s="233"/>
      <c r="H33" s="233"/>
    </row>
    <row r="34" spans="1:8">
      <c r="A34" s="326"/>
      <c r="B34" s="326"/>
      <c r="C34" s="327">
        <f>C22+C18+C13+C9</f>
        <v>625</v>
      </c>
      <c r="D34" s="327">
        <f t="shared" ref="D34:H34" si="8">D22+D18+D13+D9</f>
        <v>500</v>
      </c>
      <c r="E34" s="327">
        <f t="shared" si="8"/>
        <v>364</v>
      </c>
      <c r="F34" s="327">
        <f t="shared" si="8"/>
        <v>371.625</v>
      </c>
      <c r="G34" s="327">
        <f t="shared" si="8"/>
        <v>388.5</v>
      </c>
      <c r="H34" s="327">
        <f t="shared" si="8"/>
        <v>422.3125</v>
      </c>
    </row>
    <row r="35" spans="1:8">
      <c r="A35" s="76" t="s">
        <v>337</v>
      </c>
      <c r="B35" s="117"/>
      <c r="C35" s="117"/>
      <c r="D35" s="117"/>
      <c r="E35" s="117"/>
      <c r="F35" s="117"/>
      <c r="G35" s="117"/>
      <c r="H35" s="117"/>
    </row>
    <row r="36" spans="1:8">
      <c r="A36" s="117">
        <v>1</v>
      </c>
      <c r="B36" s="117" t="s">
        <v>338</v>
      </c>
      <c r="C36" s="117"/>
      <c r="D36" s="117"/>
      <c r="E36" s="117"/>
      <c r="F36" s="117"/>
      <c r="G36" s="117"/>
      <c r="H36" s="117"/>
    </row>
    <row r="37" spans="1:8">
      <c r="A37" s="117">
        <v>2</v>
      </c>
      <c r="B37" s="117" t="s">
        <v>339</v>
      </c>
      <c r="C37" s="117"/>
      <c r="D37" s="117"/>
      <c r="E37" s="117"/>
      <c r="F37" s="117"/>
      <c r="G37" s="117"/>
      <c r="H37" s="117"/>
    </row>
    <row r="38" spans="1:8">
      <c r="A38" s="117">
        <v>3</v>
      </c>
      <c r="B38" s="117" t="s">
        <v>340</v>
      </c>
      <c r="C38" s="117"/>
      <c r="D38" s="117"/>
      <c r="E38" s="117"/>
      <c r="F38" s="117"/>
      <c r="G38" s="117"/>
      <c r="H38" s="117"/>
    </row>
    <row r="39" spans="1:8">
      <c r="A39" s="117">
        <v>4</v>
      </c>
      <c r="B39" s="117" t="s">
        <v>341</v>
      </c>
      <c r="C39" s="117"/>
      <c r="D39" s="117"/>
      <c r="E39" s="117"/>
      <c r="F39" s="117"/>
      <c r="G39" s="117"/>
      <c r="H39" s="117"/>
    </row>
    <row r="41" spans="1:8">
      <c r="A41" s="117" t="s">
        <v>342</v>
      </c>
      <c r="B41" s="117" t="s">
        <v>343</v>
      </c>
      <c r="C41" s="117"/>
      <c r="D41" s="117"/>
      <c r="E41" s="117"/>
      <c r="F41" s="117"/>
      <c r="G41" s="117"/>
      <c r="H41" s="117"/>
    </row>
    <row r="42" spans="1:8">
      <c r="A42" s="117">
        <v>1</v>
      </c>
      <c r="B42" s="117" t="s">
        <v>344</v>
      </c>
      <c r="C42" s="117"/>
      <c r="D42" s="117"/>
      <c r="E42" s="117"/>
      <c r="F42" s="117"/>
      <c r="G42" s="117"/>
      <c r="H42" s="117"/>
    </row>
    <row r="43" spans="1:8">
      <c r="A43" s="117">
        <v>2</v>
      </c>
      <c r="B43" s="117" t="s">
        <v>345</v>
      </c>
      <c r="C43" s="117"/>
      <c r="D43" s="117"/>
      <c r="E43" s="117"/>
      <c r="F43" s="117"/>
      <c r="G43" s="117"/>
      <c r="H43" s="117"/>
    </row>
    <row r="44" spans="1:8">
      <c r="A44" s="117">
        <v>3</v>
      </c>
      <c r="B44" s="117" t="s">
        <v>346</v>
      </c>
      <c r="C44" s="117"/>
      <c r="D44" s="117"/>
      <c r="E44" s="117"/>
      <c r="F44" s="117"/>
      <c r="G44" s="117"/>
      <c r="H44" s="117"/>
    </row>
  </sheetData>
  <mergeCells count="7">
    <mergeCell ref="A25:H25"/>
    <mergeCell ref="D5:D6"/>
    <mergeCell ref="E5:E6"/>
    <mergeCell ref="G5:G6"/>
    <mergeCell ref="F5:F6"/>
    <mergeCell ref="H5:H6"/>
    <mergeCell ref="C5:C6"/>
  </mergeCells>
  <pageMargins left="0.75" right="0.75" top="1" bottom="1" header="0.5" footer="0.5"/>
  <pageSetup scale="7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32"/>
  <sheetViews>
    <sheetView zoomScale="120" zoomScaleNormal="120" workbookViewId="0">
      <selection activeCell="A23" sqref="A23"/>
    </sheetView>
  </sheetViews>
  <sheetFormatPr defaultRowHeight="12.75"/>
  <cols>
    <col min="1" max="1" width="4.5703125" customWidth="1"/>
    <col min="2" max="2" width="15" customWidth="1"/>
    <col min="3" max="3" width="27" customWidth="1"/>
    <col min="4" max="4" width="39" customWidth="1"/>
    <col min="5" max="5" width="22.5703125" customWidth="1"/>
    <col min="6" max="6" width="16.7109375" customWidth="1"/>
    <col min="7" max="7" width="20.42578125" customWidth="1"/>
  </cols>
  <sheetData>
    <row r="1" spans="1:8" ht="15.75">
      <c r="A1" s="75" t="s">
        <v>347</v>
      </c>
      <c r="B1" s="133"/>
      <c r="C1" s="133"/>
      <c r="D1" s="259"/>
      <c r="E1" s="117"/>
      <c r="F1" s="117"/>
      <c r="G1" s="117"/>
      <c r="H1" s="117"/>
    </row>
    <row r="2" spans="1:8" ht="15.75">
      <c r="A2" s="567" t="s">
        <v>1</v>
      </c>
      <c r="B2" s="133"/>
      <c r="C2" s="133"/>
      <c r="D2" s="259"/>
      <c r="E2" s="117"/>
      <c r="F2" s="117"/>
      <c r="G2" s="117"/>
      <c r="H2" s="117"/>
    </row>
    <row r="3" spans="1:8" s="117" customFormat="1" ht="15.75">
      <c r="A3" s="75"/>
      <c r="B3" s="133"/>
      <c r="C3" s="133"/>
      <c r="D3" s="259"/>
    </row>
    <row r="4" spans="1:8" ht="13.5" thickBot="1">
      <c r="A4" s="14" t="s">
        <v>348</v>
      </c>
      <c r="B4" s="259"/>
      <c r="C4" s="13"/>
      <c r="D4" s="13"/>
      <c r="E4" s="117"/>
      <c r="F4" s="117"/>
      <c r="G4" s="117"/>
      <c r="H4" s="117"/>
    </row>
    <row r="5" spans="1:8" ht="13.5" thickBot="1">
      <c r="A5" s="117"/>
      <c r="B5" s="261"/>
      <c r="C5" s="704" t="s">
        <v>349</v>
      </c>
      <c r="D5" s="705"/>
      <c r="E5" s="117"/>
      <c r="F5" s="117"/>
      <c r="G5" s="117"/>
      <c r="H5" s="117"/>
    </row>
    <row r="6" spans="1:8" ht="53.25" customHeight="1">
      <c r="A6" s="117"/>
      <c r="B6" s="262"/>
      <c r="C6" s="9" t="s">
        <v>350</v>
      </c>
      <c r="D6" s="9" t="s">
        <v>351</v>
      </c>
      <c r="E6" s="575" t="s">
        <v>352</v>
      </c>
      <c r="F6" s="575" t="s">
        <v>353</v>
      </c>
      <c r="G6" s="575" t="s">
        <v>354</v>
      </c>
      <c r="H6" s="117"/>
    </row>
    <row r="7" spans="1:8">
      <c r="A7" s="117"/>
      <c r="B7" s="42" t="s">
        <v>355</v>
      </c>
      <c r="C7" s="263">
        <v>0.78</v>
      </c>
      <c r="D7" s="263">
        <v>0.59</v>
      </c>
      <c r="E7" s="117"/>
      <c r="F7" s="117"/>
      <c r="G7" s="117"/>
      <c r="H7" s="117"/>
    </row>
    <row r="8" spans="1:8">
      <c r="A8" s="117"/>
      <c r="B8" s="16" t="s">
        <v>356</v>
      </c>
      <c r="C8" s="263">
        <v>0.74</v>
      </c>
      <c r="D8" s="263">
        <v>0.53</v>
      </c>
      <c r="E8" s="117"/>
      <c r="F8" s="117"/>
      <c r="G8" s="117"/>
      <c r="H8" s="117"/>
    </row>
    <row r="9" spans="1:8">
      <c r="A9" s="117"/>
      <c r="B9" s="69" t="s">
        <v>357</v>
      </c>
      <c r="C9" s="144">
        <v>0.74</v>
      </c>
      <c r="D9" s="144">
        <v>0.53</v>
      </c>
      <c r="E9" s="117"/>
      <c r="F9" s="117"/>
      <c r="G9" s="117"/>
      <c r="H9" s="117"/>
    </row>
    <row r="10" spans="1:8">
      <c r="A10" s="117"/>
      <c r="B10" s="69" t="s">
        <v>358</v>
      </c>
      <c r="C10" s="144">
        <v>0.78</v>
      </c>
      <c r="D10" s="144">
        <v>0.74</v>
      </c>
      <c r="E10" s="117"/>
      <c r="F10" s="117"/>
      <c r="G10" s="117"/>
      <c r="H10" s="117"/>
    </row>
    <row r="11" spans="1:8" ht="12.75" customHeight="1" thickBot="1">
      <c r="A11" s="117"/>
      <c r="B11" s="69" t="s">
        <v>359</v>
      </c>
      <c r="C11" s="144">
        <v>0.78</v>
      </c>
      <c r="D11" s="144">
        <v>0.74</v>
      </c>
      <c r="E11" s="117"/>
      <c r="F11" s="117"/>
      <c r="G11" s="117"/>
      <c r="H11" s="117"/>
    </row>
    <row r="12" spans="1:8" ht="12.75" customHeight="1">
      <c r="A12" s="701" t="s">
        <v>360</v>
      </c>
      <c r="B12" s="69" t="s">
        <v>361</v>
      </c>
      <c r="C12" s="235">
        <v>0.74353446438730808</v>
      </c>
      <c r="D12" s="235">
        <v>0.40749670160424312</v>
      </c>
      <c r="E12" s="148">
        <v>0.19</v>
      </c>
      <c r="F12" s="148">
        <v>0.19</v>
      </c>
      <c r="G12" s="148">
        <v>0.14000000000000001</v>
      </c>
      <c r="H12" s="117"/>
    </row>
    <row r="13" spans="1:8">
      <c r="A13" s="702"/>
      <c r="B13" s="69" t="s">
        <v>362</v>
      </c>
      <c r="C13" s="235">
        <v>0.69513224301581367</v>
      </c>
      <c r="D13" s="235">
        <v>0.40024949702622098</v>
      </c>
      <c r="E13" s="148">
        <v>0.17</v>
      </c>
      <c r="F13" s="148">
        <v>0.17</v>
      </c>
      <c r="G13" s="148">
        <v>0.13</v>
      </c>
      <c r="H13" s="117"/>
    </row>
    <row r="14" spans="1:8">
      <c r="A14" s="702"/>
      <c r="B14" s="69" t="s">
        <v>315</v>
      </c>
      <c r="C14" s="235">
        <v>0.81219356278507904</v>
      </c>
      <c r="D14" s="235">
        <v>0.33111264694605841</v>
      </c>
      <c r="E14" s="148">
        <v>0.15</v>
      </c>
      <c r="F14" s="148">
        <v>0.15</v>
      </c>
      <c r="G14" s="148">
        <v>0.12</v>
      </c>
      <c r="H14" s="117"/>
    </row>
    <row r="15" spans="1:8">
      <c r="A15" s="702"/>
      <c r="B15" s="69" t="s">
        <v>363</v>
      </c>
      <c r="C15" s="235">
        <v>0.89938703080682936</v>
      </c>
      <c r="D15" s="235">
        <v>0.32559619597211109</v>
      </c>
      <c r="E15" s="148">
        <v>0.16</v>
      </c>
      <c r="F15" s="148">
        <v>0.16</v>
      </c>
      <c r="G15" s="148">
        <v>0.12</v>
      </c>
      <c r="H15" s="117"/>
    </row>
    <row r="16" spans="1:8">
      <c r="A16" s="702"/>
      <c r="B16" s="69" t="s">
        <v>364</v>
      </c>
      <c r="C16" s="235">
        <v>0.95389544136456417</v>
      </c>
      <c r="D16" s="235">
        <v>0.32304578655130761</v>
      </c>
      <c r="E16" s="148">
        <v>0.16</v>
      </c>
      <c r="F16" s="148">
        <v>0.16</v>
      </c>
      <c r="G16" s="148">
        <v>0.12</v>
      </c>
      <c r="H16" s="117"/>
    </row>
    <row r="17" spans="1:7" ht="13.5" thickBot="1">
      <c r="A17" s="703"/>
      <c r="B17" s="15" t="s">
        <v>318</v>
      </c>
      <c r="C17" s="150">
        <v>1.038257581435112</v>
      </c>
      <c r="D17" s="150">
        <v>0.32077175277084585</v>
      </c>
      <c r="E17" s="148">
        <v>0.17</v>
      </c>
      <c r="F17" s="148">
        <v>0.17</v>
      </c>
      <c r="G17" s="148">
        <v>0.12</v>
      </c>
    </row>
    <row r="19" spans="1:7" ht="27.6" customHeight="1">
      <c r="A19" s="707" t="s">
        <v>365</v>
      </c>
      <c r="B19" s="707"/>
      <c r="C19" s="707"/>
      <c r="D19" s="707"/>
      <c r="E19" s="707"/>
      <c r="F19" s="707"/>
      <c r="G19" s="707"/>
    </row>
    <row r="20" spans="1:7">
      <c r="A20" s="98" t="s">
        <v>366</v>
      </c>
      <c r="B20" s="117"/>
      <c r="C20" s="117"/>
      <c r="D20" s="117"/>
      <c r="E20" s="117"/>
      <c r="F20" s="117"/>
      <c r="G20" s="117"/>
    </row>
    <row r="21" spans="1:7">
      <c r="A21" s="98" t="s">
        <v>367</v>
      </c>
      <c r="B21" s="117"/>
      <c r="C21" s="117"/>
      <c r="D21" s="117"/>
      <c r="E21" s="117"/>
      <c r="F21" s="117"/>
      <c r="G21" s="117"/>
    </row>
    <row r="24" spans="1:7">
      <c r="A24" s="14" t="s">
        <v>368</v>
      </c>
      <c r="B24" s="117"/>
      <c r="C24" s="117"/>
      <c r="D24" s="117"/>
      <c r="E24" s="117"/>
      <c r="F24" s="117"/>
      <c r="G24" s="117"/>
    </row>
    <row r="25" spans="1:7">
      <c r="A25" s="117"/>
      <c r="B25" s="146"/>
      <c r="C25" s="706" t="s">
        <v>349</v>
      </c>
      <c r="D25" s="706"/>
      <c r="E25" s="706"/>
      <c r="F25" s="117"/>
      <c r="G25" s="117"/>
    </row>
    <row r="26" spans="1:7">
      <c r="A26" s="117"/>
      <c r="B26" s="146"/>
      <c r="C26" s="575" t="s">
        <v>369</v>
      </c>
      <c r="D26" s="575" t="s">
        <v>370</v>
      </c>
      <c r="E26" s="575" t="s">
        <v>371</v>
      </c>
      <c r="F26" s="117"/>
      <c r="G26" s="117"/>
    </row>
    <row r="27" spans="1:7">
      <c r="A27" s="117"/>
      <c r="B27" s="10" t="s">
        <v>361</v>
      </c>
      <c r="C27" s="148">
        <v>0</v>
      </c>
      <c r="D27" s="148">
        <v>0</v>
      </c>
      <c r="E27" s="148">
        <v>0</v>
      </c>
      <c r="F27" s="117"/>
      <c r="G27" s="117"/>
    </row>
    <row r="28" spans="1:7">
      <c r="A28" s="117"/>
      <c r="B28" s="10" t="s">
        <v>362</v>
      </c>
      <c r="C28" s="148">
        <v>0.25</v>
      </c>
      <c r="D28" s="148">
        <v>0.26</v>
      </c>
      <c r="E28" s="148">
        <v>0.18</v>
      </c>
      <c r="F28" s="117"/>
      <c r="G28" s="117"/>
    </row>
    <row r="29" spans="1:7">
      <c r="A29" s="117"/>
      <c r="B29" s="10" t="s">
        <v>315</v>
      </c>
      <c r="C29" s="148">
        <v>0.66</v>
      </c>
      <c r="D29" s="148">
        <v>0.77</v>
      </c>
      <c r="E29" s="148">
        <v>0.32</v>
      </c>
      <c r="F29" s="117"/>
      <c r="G29" s="117"/>
    </row>
    <row r="30" spans="1:7">
      <c r="A30" s="117"/>
      <c r="B30" s="10" t="s">
        <v>363</v>
      </c>
      <c r="C30" s="148">
        <v>0.67</v>
      </c>
      <c r="D30" s="148">
        <v>0.79</v>
      </c>
      <c r="E30" s="148">
        <v>0.32</v>
      </c>
      <c r="F30" s="117"/>
      <c r="G30" s="117"/>
    </row>
    <row r="31" spans="1:7">
      <c r="A31" s="117"/>
      <c r="B31" s="10" t="s">
        <v>364</v>
      </c>
      <c r="C31" s="148">
        <v>0.66</v>
      </c>
      <c r="D31" s="148">
        <v>0.78</v>
      </c>
      <c r="E31" s="148">
        <v>0.32</v>
      </c>
      <c r="F31" s="117"/>
      <c r="G31" s="117"/>
    </row>
    <row r="32" spans="1:7">
      <c r="A32" s="117"/>
      <c r="B32" s="10" t="s">
        <v>318</v>
      </c>
      <c r="C32" s="148">
        <v>0.66</v>
      </c>
      <c r="D32" s="148">
        <v>0.78</v>
      </c>
      <c r="E32" s="148">
        <v>0.32</v>
      </c>
      <c r="F32" s="117"/>
      <c r="G32" s="117"/>
    </row>
  </sheetData>
  <mergeCells count="4">
    <mergeCell ref="A12:A17"/>
    <mergeCell ref="C5:D5"/>
    <mergeCell ref="C25:E25"/>
    <mergeCell ref="A19:G19"/>
  </mergeCells>
  <phoneticPr fontId="6" type="noConversion"/>
  <printOptions horizontalCentered="1"/>
  <pageMargins left="0.75" right="0.75" top="1" bottom="1" header="0.5" footer="0.5"/>
  <pageSetup scale="8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R36"/>
  <sheetViews>
    <sheetView zoomScale="120" zoomScaleNormal="120" workbookViewId="0">
      <pane xSplit="1" ySplit="6" topLeftCell="B7" activePane="bottomRight" state="frozen"/>
      <selection pane="topRight" activeCell="B1" sqref="B1"/>
      <selection pane="bottomLeft" activeCell="A7" sqref="A7"/>
      <selection pane="bottomRight" sqref="A1:H1"/>
    </sheetView>
  </sheetViews>
  <sheetFormatPr defaultRowHeight="12.75"/>
  <cols>
    <col min="1" max="1" width="32.5703125" customWidth="1"/>
    <col min="2" max="2" width="29.85546875" customWidth="1"/>
    <col min="3" max="3" width="25.5703125" customWidth="1"/>
    <col min="4" max="4" width="16.85546875" customWidth="1"/>
    <col min="5" max="5" width="13.85546875" customWidth="1"/>
    <col min="6" max="6" width="15.85546875" style="145" customWidth="1"/>
    <col min="7" max="7" width="11.5703125" customWidth="1"/>
    <col min="8" max="8" width="10" customWidth="1"/>
    <col min="10" max="10" width="12.140625" customWidth="1"/>
    <col min="14" max="14" width="10.28515625" customWidth="1"/>
    <col min="16" max="16" width="11.7109375" customWidth="1"/>
    <col min="18" max="18" width="10.42578125" customWidth="1"/>
  </cols>
  <sheetData>
    <row r="1" spans="1:18" ht="15.75">
      <c r="A1" s="716" t="s">
        <v>372</v>
      </c>
      <c r="B1" s="716"/>
      <c r="C1" s="717"/>
      <c r="D1" s="717"/>
      <c r="E1" s="717"/>
      <c r="F1" s="717"/>
      <c r="G1" s="717"/>
      <c r="H1" s="717"/>
      <c r="I1" s="117"/>
      <c r="J1" s="117"/>
      <c r="K1" s="117"/>
      <c r="L1" s="117"/>
      <c r="M1" s="117"/>
      <c r="N1" s="117"/>
      <c r="O1" s="117"/>
      <c r="P1" s="117"/>
      <c r="Q1" s="117"/>
      <c r="R1" s="117"/>
    </row>
    <row r="2" spans="1:18" ht="15.75">
      <c r="A2" s="716" t="s">
        <v>1</v>
      </c>
      <c r="B2" s="716"/>
      <c r="C2" s="717"/>
      <c r="D2" s="717"/>
      <c r="E2" s="717"/>
      <c r="F2" s="717"/>
      <c r="G2" s="717"/>
      <c r="H2" s="717"/>
      <c r="I2" s="117"/>
      <c r="J2" s="117"/>
      <c r="K2" s="117"/>
      <c r="L2" s="117"/>
      <c r="M2" s="117"/>
      <c r="N2" s="117"/>
      <c r="O2" s="117"/>
      <c r="P2" s="117"/>
      <c r="Q2" s="117"/>
      <c r="R2" s="117"/>
    </row>
    <row r="3" spans="1:18" ht="13.5" thickBot="1">
      <c r="A3" s="14"/>
      <c r="B3" s="13"/>
      <c r="C3" s="117"/>
      <c r="D3" s="117"/>
      <c r="E3" s="117"/>
      <c r="G3" s="117"/>
      <c r="H3" s="117"/>
      <c r="I3" s="117"/>
      <c r="J3" s="117"/>
      <c r="K3" s="117"/>
      <c r="L3" s="117"/>
      <c r="M3" s="117"/>
      <c r="N3" s="117"/>
      <c r="O3" s="117"/>
      <c r="P3" s="117"/>
      <c r="Q3" s="117"/>
      <c r="R3" s="117"/>
    </row>
    <row r="4" spans="1:18" ht="12.75" customHeight="1" thickBot="1">
      <c r="A4" s="718" t="s">
        <v>373</v>
      </c>
      <c r="B4" s="312"/>
      <c r="C4" s="713" t="s">
        <v>374</v>
      </c>
      <c r="D4" s="264"/>
      <c r="E4" s="264"/>
      <c r="F4" s="265"/>
      <c r="G4" s="708">
        <v>2021</v>
      </c>
      <c r="H4" s="709"/>
      <c r="I4" s="708">
        <v>2022</v>
      </c>
      <c r="J4" s="709"/>
      <c r="K4" s="708">
        <v>2023</v>
      </c>
      <c r="L4" s="709"/>
      <c r="M4" s="708">
        <v>2024</v>
      </c>
      <c r="N4" s="709"/>
      <c r="O4" s="708">
        <v>2025</v>
      </c>
      <c r="P4" s="709"/>
      <c r="Q4" s="708">
        <v>2026</v>
      </c>
      <c r="R4" s="709"/>
    </row>
    <row r="5" spans="1:18" ht="16.5" customHeight="1">
      <c r="A5" s="719"/>
      <c r="B5" s="313" t="s">
        <v>375</v>
      </c>
      <c r="C5" s="714"/>
      <c r="D5" s="313" t="s">
        <v>376</v>
      </c>
      <c r="E5" s="313" t="s">
        <v>377</v>
      </c>
      <c r="F5" s="313" t="s">
        <v>378</v>
      </c>
      <c r="G5" s="710" t="s">
        <v>379</v>
      </c>
      <c r="H5" s="710" t="s">
        <v>351</v>
      </c>
      <c r="I5" s="710" t="s">
        <v>379</v>
      </c>
      <c r="J5" s="710" t="s">
        <v>351</v>
      </c>
      <c r="K5" s="710" t="s">
        <v>379</v>
      </c>
      <c r="L5" s="710" t="s">
        <v>351</v>
      </c>
      <c r="M5" s="710" t="s">
        <v>379</v>
      </c>
      <c r="N5" s="710" t="s">
        <v>351</v>
      </c>
      <c r="O5" s="710" t="s">
        <v>379</v>
      </c>
      <c r="P5" s="710" t="s">
        <v>351</v>
      </c>
      <c r="Q5" s="710" t="s">
        <v>379</v>
      </c>
      <c r="R5" s="710" t="s">
        <v>351</v>
      </c>
    </row>
    <row r="6" spans="1:18" ht="34.5" customHeight="1">
      <c r="A6" s="720"/>
      <c r="B6" s="314" t="s">
        <v>380</v>
      </c>
      <c r="C6" s="715"/>
      <c r="D6" s="266" t="s">
        <v>381</v>
      </c>
      <c r="E6" s="266" t="s">
        <v>382</v>
      </c>
      <c r="F6" s="266" t="s">
        <v>383</v>
      </c>
      <c r="G6" s="711"/>
      <c r="H6" s="711"/>
      <c r="I6" s="711"/>
      <c r="J6" s="711"/>
      <c r="K6" s="711"/>
      <c r="L6" s="711"/>
      <c r="M6" s="711"/>
      <c r="N6" s="711"/>
      <c r="O6" s="711"/>
      <c r="P6" s="711"/>
      <c r="Q6" s="711"/>
      <c r="R6" s="711"/>
    </row>
    <row r="7" spans="1:18">
      <c r="A7" s="233" t="s">
        <v>384</v>
      </c>
      <c r="B7" s="267" t="s">
        <v>93</v>
      </c>
      <c r="C7" s="70" t="s">
        <v>14</v>
      </c>
      <c r="D7" s="238" t="s">
        <v>385</v>
      </c>
      <c r="E7" s="238" t="s">
        <v>386</v>
      </c>
      <c r="F7" s="267" t="s">
        <v>387</v>
      </c>
      <c r="G7" s="148">
        <v>0.85629276952496736</v>
      </c>
      <c r="H7" s="148" t="s">
        <v>388</v>
      </c>
      <c r="I7" s="148">
        <v>0.9209224546891388</v>
      </c>
      <c r="J7" s="148" t="s">
        <v>388</v>
      </c>
      <c r="K7" s="148">
        <v>0.99075712836159158</v>
      </c>
      <c r="L7" s="148" t="s">
        <v>388</v>
      </c>
      <c r="M7" s="148">
        <v>1.0657307926433082</v>
      </c>
      <c r="N7" s="148" t="s">
        <v>388</v>
      </c>
      <c r="O7" s="148">
        <v>1.1463390863809273</v>
      </c>
      <c r="P7" s="148" t="s">
        <v>388</v>
      </c>
      <c r="Q7" s="148">
        <v>1.2330834503345867</v>
      </c>
      <c r="R7" s="148" t="s">
        <v>388</v>
      </c>
    </row>
    <row r="8" spans="1:18">
      <c r="A8" s="233" t="s">
        <v>384</v>
      </c>
      <c r="B8" s="267" t="s">
        <v>93</v>
      </c>
      <c r="C8" s="70" t="s">
        <v>14</v>
      </c>
      <c r="D8" s="238" t="s">
        <v>389</v>
      </c>
      <c r="E8" s="238" t="s">
        <v>386</v>
      </c>
      <c r="F8" s="267" t="s">
        <v>387</v>
      </c>
      <c r="G8" s="148">
        <v>1.3243994835319486</v>
      </c>
      <c r="H8" s="148" t="s">
        <v>388</v>
      </c>
      <c r="I8" s="148">
        <v>1.4235788964254958</v>
      </c>
      <c r="J8" s="148" t="s">
        <v>388</v>
      </c>
      <c r="K8" s="148">
        <v>1.5323761283805359</v>
      </c>
      <c r="L8" s="148" t="s">
        <v>388</v>
      </c>
      <c r="M8" s="148">
        <v>1.6483153700589033</v>
      </c>
      <c r="N8" s="148" t="s">
        <v>388</v>
      </c>
      <c r="O8" s="148">
        <v>1.7730122454384973</v>
      </c>
      <c r="P8" s="148" t="s">
        <v>388</v>
      </c>
      <c r="Q8" s="148">
        <v>1.907143495497069</v>
      </c>
      <c r="R8" s="148" t="s">
        <v>388</v>
      </c>
    </row>
    <row r="9" spans="1:18">
      <c r="A9" s="233" t="s">
        <v>384</v>
      </c>
      <c r="B9" s="267" t="s">
        <v>84</v>
      </c>
      <c r="C9" s="70" t="s">
        <v>14</v>
      </c>
      <c r="D9" s="238" t="s">
        <v>390</v>
      </c>
      <c r="E9" s="238" t="s">
        <v>386</v>
      </c>
      <c r="F9" s="267" t="s">
        <v>387</v>
      </c>
      <c r="G9" s="148">
        <v>1.104443972426028</v>
      </c>
      <c r="H9" s="148">
        <v>4.974783197502286E-2</v>
      </c>
      <c r="I9" s="148">
        <v>1.1570037509298348</v>
      </c>
      <c r="J9" s="148">
        <v>4.8871043608024321E-2</v>
      </c>
      <c r="K9" s="148">
        <v>1.2823855062019101</v>
      </c>
      <c r="L9" s="148">
        <v>4.691617538518994E-2</v>
      </c>
      <c r="M9" s="148">
        <v>1.3980742345216588</v>
      </c>
      <c r="N9" s="148">
        <v>4.4948779693634131E-2</v>
      </c>
      <c r="O9" s="148">
        <v>1.5043268512492256</v>
      </c>
      <c r="P9" s="148">
        <v>4.3495917495413337E-2</v>
      </c>
      <c r="Q9" s="148">
        <v>1.6266100150536009</v>
      </c>
      <c r="R9" s="148">
        <v>4.3349714155756891E-2</v>
      </c>
    </row>
    <row r="10" spans="1:18">
      <c r="A10" s="233" t="s">
        <v>384</v>
      </c>
      <c r="B10" s="267" t="s">
        <v>93</v>
      </c>
      <c r="C10" s="70" t="s">
        <v>14</v>
      </c>
      <c r="D10" s="238" t="s">
        <v>385</v>
      </c>
      <c r="E10" s="238" t="s">
        <v>391</v>
      </c>
      <c r="F10" s="267" t="s">
        <v>387</v>
      </c>
      <c r="G10" s="148">
        <v>0.85629276952496669</v>
      </c>
      <c r="H10" s="148" t="s">
        <v>388</v>
      </c>
      <c r="I10" s="148">
        <v>0.92092245468913725</v>
      </c>
      <c r="J10" s="148" t="s">
        <v>388</v>
      </c>
      <c r="K10" s="148">
        <v>0.99075712836159269</v>
      </c>
      <c r="L10" s="148" t="s">
        <v>388</v>
      </c>
      <c r="M10" s="148">
        <v>1.0657307926433066</v>
      </c>
      <c r="N10" s="148" t="s">
        <v>388</v>
      </c>
      <c r="O10" s="148">
        <v>1.1463390863809277</v>
      </c>
      <c r="P10" s="148" t="s">
        <v>388</v>
      </c>
      <c r="Q10" s="148">
        <v>1.2330834503345858</v>
      </c>
      <c r="R10" s="148" t="s">
        <v>388</v>
      </c>
    </row>
    <row r="11" spans="1:18">
      <c r="A11" s="106" t="s">
        <v>384</v>
      </c>
      <c r="B11" s="147" t="s">
        <v>93</v>
      </c>
      <c r="C11" s="70" t="s">
        <v>14</v>
      </c>
      <c r="D11" s="238" t="s">
        <v>389</v>
      </c>
      <c r="E11" s="238" t="s">
        <v>391</v>
      </c>
      <c r="F11" s="149" t="s">
        <v>387</v>
      </c>
      <c r="G11" s="148">
        <v>1.3243994835319484</v>
      </c>
      <c r="H11" s="148" t="s">
        <v>388</v>
      </c>
      <c r="I11" s="148">
        <v>1.4235788964254954</v>
      </c>
      <c r="J11" s="148" t="s">
        <v>388</v>
      </c>
      <c r="K11" s="148">
        <v>1.5323761283805364</v>
      </c>
      <c r="L11" s="148" t="s">
        <v>388</v>
      </c>
      <c r="M11" s="148">
        <v>1.6483153700589031</v>
      </c>
      <c r="N11" s="148" t="s">
        <v>388</v>
      </c>
      <c r="O11" s="148">
        <v>1.7730122454385016</v>
      </c>
      <c r="P11" s="148" t="s">
        <v>388</v>
      </c>
      <c r="Q11" s="148">
        <v>1.9071434954970679</v>
      </c>
      <c r="R11" s="148" t="s">
        <v>388</v>
      </c>
    </row>
    <row r="12" spans="1:18">
      <c r="A12" s="106" t="s">
        <v>384</v>
      </c>
      <c r="B12" s="147" t="s">
        <v>84</v>
      </c>
      <c r="C12" s="70" t="s">
        <v>14</v>
      </c>
      <c r="D12" s="238" t="s">
        <v>390</v>
      </c>
      <c r="E12" s="238" t="s">
        <v>391</v>
      </c>
      <c r="F12" s="149" t="s">
        <v>387</v>
      </c>
      <c r="G12" s="148">
        <v>1.1690044755912243</v>
      </c>
      <c r="H12" s="148">
        <v>5.1260559426313515E-3</v>
      </c>
      <c r="I12" s="148">
        <v>1.2538732950407703</v>
      </c>
      <c r="J12" s="148">
        <v>5.1205252141176957E-3</v>
      </c>
      <c r="K12" s="148">
        <v>1.3777021498531077</v>
      </c>
      <c r="L12" s="148">
        <v>5.1611966205241137E-3</v>
      </c>
      <c r="M12" s="148">
        <v>1.4836473115293201</v>
      </c>
      <c r="N12" s="148">
        <v>5.2606413654890443E-3</v>
      </c>
      <c r="O12" s="148">
        <v>1.5951289919220175</v>
      </c>
      <c r="P12" s="148">
        <v>5.4226064138193477E-3</v>
      </c>
      <c r="Q12" s="148">
        <v>1.7166084973790936</v>
      </c>
      <c r="R12" s="148">
        <v>5.5750945595734614E-3</v>
      </c>
    </row>
    <row r="13" spans="1:18">
      <c r="A13" s="106" t="s">
        <v>114</v>
      </c>
      <c r="B13" s="147" t="s">
        <v>84</v>
      </c>
      <c r="C13" s="70" t="s">
        <v>14</v>
      </c>
      <c r="D13" s="238" t="s">
        <v>385</v>
      </c>
      <c r="E13" s="238" t="s">
        <v>386</v>
      </c>
      <c r="F13" s="149" t="s">
        <v>387</v>
      </c>
      <c r="G13" s="148">
        <v>1.2594297867412481</v>
      </c>
      <c r="H13" s="148">
        <v>3.5913411794682014E-2</v>
      </c>
      <c r="I13" s="148">
        <v>1.3279022802065856</v>
      </c>
      <c r="J13" s="148">
        <v>3.5664571790469349E-2</v>
      </c>
      <c r="K13" s="148">
        <v>2.1383837622100481</v>
      </c>
      <c r="L13" s="148">
        <v>3.5402689938385627E-2</v>
      </c>
      <c r="M13" s="148">
        <v>1.5587095172426662</v>
      </c>
      <c r="N13" s="148">
        <v>3.517267962747362E-2</v>
      </c>
      <c r="O13" s="148">
        <v>1.6748297855715273</v>
      </c>
      <c r="P13" s="148">
        <v>3.5049383290083898E-2</v>
      </c>
      <c r="Q13" s="148">
        <v>1.8090365669108308</v>
      </c>
      <c r="R13" s="148">
        <v>3.5134520716661767E-2</v>
      </c>
    </row>
    <row r="14" spans="1:18">
      <c r="A14" s="106" t="s">
        <v>114</v>
      </c>
      <c r="B14" s="147" t="s">
        <v>84</v>
      </c>
      <c r="C14" s="70" t="s">
        <v>14</v>
      </c>
      <c r="D14" s="238" t="s">
        <v>390</v>
      </c>
      <c r="E14" s="238" t="s">
        <v>386</v>
      </c>
      <c r="F14" s="149" t="s">
        <v>387</v>
      </c>
      <c r="G14" s="148">
        <v>1.2713173576988535</v>
      </c>
      <c r="H14" s="148">
        <v>2.8918458633763279E-2</v>
      </c>
      <c r="I14" s="148">
        <v>1.3449824611494416</v>
      </c>
      <c r="J14" s="148">
        <v>2.8707934221454831E-2</v>
      </c>
      <c r="K14" s="148">
        <v>1.7392617235779031</v>
      </c>
      <c r="L14" s="148">
        <v>2.8507145483853087E-2</v>
      </c>
      <c r="M14" s="148">
        <v>1.4343344096147113</v>
      </c>
      <c r="N14" s="148">
        <v>2.8322039845788679E-2</v>
      </c>
      <c r="O14" s="148">
        <v>1.6928074236106112</v>
      </c>
      <c r="P14" s="148">
        <v>2.8222818225307231E-2</v>
      </c>
      <c r="Q14" s="148">
        <v>1.8270737170533533</v>
      </c>
      <c r="R14" s="148">
        <v>2.8291196288343472E-2</v>
      </c>
    </row>
    <row r="15" spans="1:18">
      <c r="A15" s="106" t="s">
        <v>114</v>
      </c>
      <c r="B15" s="147" t="s">
        <v>84</v>
      </c>
      <c r="C15" s="70" t="s">
        <v>14</v>
      </c>
      <c r="D15" s="238" t="s">
        <v>385</v>
      </c>
      <c r="E15" s="238" t="s">
        <v>391</v>
      </c>
      <c r="F15" s="149" t="s">
        <v>387</v>
      </c>
      <c r="G15" s="148">
        <v>1.089687442747532</v>
      </c>
      <c r="H15" s="148">
        <v>0.16408067929856079</v>
      </c>
      <c r="I15" s="148">
        <v>1.0868038751298157</v>
      </c>
      <c r="J15" s="148">
        <v>0.16510429085489733</v>
      </c>
      <c r="K15" s="148">
        <v>1.4030682738458784</v>
      </c>
      <c r="L15" s="148">
        <v>0.16601532974679484</v>
      </c>
      <c r="M15" s="148">
        <v>1.1958867647627027</v>
      </c>
      <c r="N15" s="148">
        <v>0.1670335510380597</v>
      </c>
      <c r="O15" s="148">
        <v>1.4049909819493638</v>
      </c>
      <c r="P15" s="148">
        <v>0.16813650739476491</v>
      </c>
      <c r="Q15" s="148">
        <v>1.5331802977411315</v>
      </c>
      <c r="R15" s="148">
        <v>0.16888030820107761</v>
      </c>
    </row>
    <row r="16" spans="1:18">
      <c r="A16" s="106" t="s">
        <v>114</v>
      </c>
      <c r="B16" s="147" t="s">
        <v>84</v>
      </c>
      <c r="C16" s="70" t="s">
        <v>14</v>
      </c>
      <c r="D16" s="238" t="s">
        <v>390</v>
      </c>
      <c r="E16" s="238" t="s">
        <v>391</v>
      </c>
      <c r="F16" s="149" t="s">
        <v>387</v>
      </c>
      <c r="G16" s="148">
        <v>1.1380802405612571</v>
      </c>
      <c r="H16" s="148">
        <v>0.12111205140724991</v>
      </c>
      <c r="I16" s="148">
        <v>1.1525200883657227</v>
      </c>
      <c r="J16" s="148">
        <v>0.12182452529099173</v>
      </c>
      <c r="K16" s="148">
        <v>1.491881159843732</v>
      </c>
      <c r="L16" s="148">
        <v>0.12253978163961847</v>
      </c>
      <c r="M16" s="148">
        <v>1.2392110291627019</v>
      </c>
      <c r="N16" s="148">
        <v>0.12329180943863149</v>
      </c>
      <c r="O16" s="148">
        <v>1.4801900212216199</v>
      </c>
      <c r="P16" s="148">
        <v>0.12410619445528878</v>
      </c>
      <c r="Q16" s="148">
        <v>1.6108207221440156</v>
      </c>
      <c r="R16" s="148">
        <v>0.12465443378301946</v>
      </c>
    </row>
    <row r="17" spans="1:18">
      <c r="A17" s="106" t="s">
        <v>124</v>
      </c>
      <c r="B17" s="147" t="s">
        <v>84</v>
      </c>
      <c r="C17" s="70" t="s">
        <v>15</v>
      </c>
      <c r="D17" s="238" t="s">
        <v>390</v>
      </c>
      <c r="E17" s="238" t="s">
        <v>386</v>
      </c>
      <c r="F17" s="149">
        <v>10</v>
      </c>
      <c r="G17" s="148">
        <v>0.35487386390399106</v>
      </c>
      <c r="H17" s="148">
        <v>2.5935466508577441E-2</v>
      </c>
      <c r="I17" s="148">
        <v>0.37442394709024529</v>
      </c>
      <c r="J17" s="148">
        <v>2.537906069518581E-2</v>
      </c>
      <c r="K17" s="148">
        <v>2.2978032075981741E-2</v>
      </c>
      <c r="L17" s="148">
        <v>2.4428253833868929E-2</v>
      </c>
      <c r="M17" s="148">
        <v>0.43516853434619623</v>
      </c>
      <c r="N17" s="148">
        <v>2.3425779032235784E-2</v>
      </c>
      <c r="O17" s="148">
        <v>0.46651053589975938</v>
      </c>
      <c r="P17" s="148">
        <v>2.2587921347412179E-2</v>
      </c>
      <c r="Q17" s="148">
        <v>0.5020602029597695</v>
      </c>
      <c r="R17" s="148">
        <v>2.2228805702966283E-2</v>
      </c>
    </row>
    <row r="18" spans="1:18">
      <c r="A18" s="106" t="s">
        <v>124</v>
      </c>
      <c r="B18" s="147" t="s">
        <v>84</v>
      </c>
      <c r="C18" s="70" t="s">
        <v>15</v>
      </c>
      <c r="D18" s="238" t="s">
        <v>390</v>
      </c>
      <c r="E18" s="238" t="s">
        <v>391</v>
      </c>
      <c r="F18" s="149">
        <v>10</v>
      </c>
      <c r="G18" s="148">
        <v>0.35638097929251189</v>
      </c>
      <c r="H18" s="148">
        <v>3.370803261659467E-2</v>
      </c>
      <c r="I18" s="148">
        <v>0.37404316367139162</v>
      </c>
      <c r="J18" s="148">
        <v>3.364145061572095E-2</v>
      </c>
      <c r="K18" s="148">
        <v>0.40294922452311749</v>
      </c>
      <c r="L18" s="148">
        <v>3.393899415214003E-2</v>
      </c>
      <c r="M18" s="148">
        <v>0.435267675827191</v>
      </c>
      <c r="N18" s="148">
        <v>3.4593558225559866E-2</v>
      </c>
      <c r="O18" s="148">
        <v>0.46579942711242783</v>
      </c>
      <c r="P18" s="148">
        <v>3.5657868157625561E-2</v>
      </c>
      <c r="Q18" s="148">
        <v>0.50135498928367239</v>
      </c>
      <c r="R18" s="148">
        <v>3.666022893959503E-2</v>
      </c>
    </row>
    <row r="19" spans="1:18">
      <c r="A19" s="106" t="s">
        <v>392</v>
      </c>
      <c r="B19" s="147" t="s">
        <v>84</v>
      </c>
      <c r="C19" s="70" t="s">
        <v>15</v>
      </c>
      <c r="D19" s="238" t="s">
        <v>390</v>
      </c>
      <c r="E19" s="238" t="s">
        <v>386</v>
      </c>
      <c r="F19" s="149" t="s">
        <v>387</v>
      </c>
      <c r="G19" s="148">
        <v>0.40572550147056541</v>
      </c>
      <c r="H19" s="148">
        <v>0.59182724820735377</v>
      </c>
      <c r="I19" s="148">
        <v>0.36424412411634355</v>
      </c>
      <c r="J19" s="148">
        <v>0.57513345564311025</v>
      </c>
      <c r="K19" s="148">
        <v>0.39417247342950834</v>
      </c>
      <c r="L19" s="148">
        <v>0.55355464349100347</v>
      </c>
      <c r="M19" s="148">
        <v>0.43737443841115792</v>
      </c>
      <c r="N19" s="148">
        <v>0.53525667426845713</v>
      </c>
      <c r="O19" s="148">
        <v>0.45316663667024276</v>
      </c>
      <c r="P19" s="148">
        <v>0.51489519788028637</v>
      </c>
      <c r="Q19" s="148">
        <v>0.48976620950965666</v>
      </c>
      <c r="R19" s="148">
        <v>0.50203299645094424</v>
      </c>
    </row>
    <row r="20" spans="1:18" s="117" customFormat="1">
      <c r="A20" s="106" t="s">
        <v>118</v>
      </c>
      <c r="B20" s="147" t="s">
        <v>93</v>
      </c>
      <c r="C20" s="70" t="s">
        <v>15</v>
      </c>
      <c r="D20" s="238" t="s">
        <v>385</v>
      </c>
      <c r="E20" s="238" t="s">
        <v>391</v>
      </c>
      <c r="F20" s="149" t="s">
        <v>387</v>
      </c>
      <c r="G20" s="148">
        <v>0.34946683559077801</v>
      </c>
      <c r="H20" s="148" t="s">
        <v>388</v>
      </c>
      <c r="I20" s="148">
        <v>0.37573245260049498</v>
      </c>
      <c r="J20" s="148" t="s">
        <v>388</v>
      </c>
      <c r="K20" s="148">
        <v>0.40434768691530559</v>
      </c>
      <c r="L20" s="148" t="s">
        <v>388</v>
      </c>
      <c r="M20" s="148">
        <v>0.43493855683315019</v>
      </c>
      <c r="N20" s="148" t="s">
        <v>388</v>
      </c>
      <c r="O20" s="148">
        <v>0.46784458444765004</v>
      </c>
      <c r="P20" s="148" t="s">
        <v>388</v>
      </c>
      <c r="Q20" s="148">
        <v>0.50323728077525887</v>
      </c>
      <c r="R20" s="148" t="s">
        <v>388</v>
      </c>
    </row>
    <row r="21" spans="1:18" s="117" customFormat="1">
      <c r="A21" s="106" t="s">
        <v>118</v>
      </c>
      <c r="B21" s="147" t="s">
        <v>93</v>
      </c>
      <c r="C21" s="70" t="s">
        <v>15</v>
      </c>
      <c r="D21" s="238" t="s">
        <v>389</v>
      </c>
      <c r="E21" s="238" t="s">
        <v>391</v>
      </c>
      <c r="F21" s="149" t="s">
        <v>387</v>
      </c>
      <c r="G21" s="148">
        <v>0.34946683559077779</v>
      </c>
      <c r="H21" s="148" t="s">
        <v>388</v>
      </c>
      <c r="I21" s="148">
        <v>0.37590616154760542</v>
      </c>
      <c r="J21" s="148" t="s">
        <v>388</v>
      </c>
      <c r="K21" s="148">
        <v>0.40434587197970762</v>
      </c>
      <c r="L21" s="148" t="s">
        <v>388</v>
      </c>
      <c r="M21" s="148">
        <v>0.43493741960311044</v>
      </c>
      <c r="N21" s="148" t="s">
        <v>388</v>
      </c>
      <c r="O21" s="148">
        <v>0.46784379268642051</v>
      </c>
      <c r="P21" s="148" t="s">
        <v>388</v>
      </c>
      <c r="Q21" s="148">
        <v>0.50323852105290667</v>
      </c>
      <c r="R21" s="148" t="s">
        <v>388</v>
      </c>
    </row>
    <row r="22" spans="1:18" s="117" customFormat="1">
      <c r="A22" s="106" t="s">
        <v>118</v>
      </c>
      <c r="B22" s="147" t="s">
        <v>93</v>
      </c>
      <c r="C22" s="70" t="s">
        <v>15</v>
      </c>
      <c r="D22" s="238" t="s">
        <v>390</v>
      </c>
      <c r="E22" s="238" t="s">
        <v>391</v>
      </c>
      <c r="F22" s="149" t="s">
        <v>387</v>
      </c>
      <c r="G22" s="148">
        <v>0.25932553294616451</v>
      </c>
      <c r="H22" s="148" t="s">
        <v>388</v>
      </c>
      <c r="I22" s="148">
        <v>0.28534765483975683</v>
      </c>
      <c r="J22" s="148" t="s">
        <v>388</v>
      </c>
      <c r="K22" s="148">
        <v>0.31314254036414235</v>
      </c>
      <c r="L22" s="148" t="s">
        <v>388</v>
      </c>
      <c r="M22" s="148">
        <v>0.34317458981560339</v>
      </c>
      <c r="N22" s="148" t="s">
        <v>388</v>
      </c>
      <c r="O22" s="148">
        <v>0.3754726917597036</v>
      </c>
      <c r="P22" s="148" t="s">
        <v>388</v>
      </c>
      <c r="Q22" s="148">
        <v>0.41045978917983228</v>
      </c>
      <c r="R22" s="148" t="s">
        <v>388</v>
      </c>
    </row>
    <row r="23" spans="1:18" s="117" customFormat="1">
      <c r="A23" s="106" t="s">
        <v>393</v>
      </c>
      <c r="B23" s="147" t="s">
        <v>84</v>
      </c>
      <c r="C23" s="70" t="s">
        <v>15</v>
      </c>
      <c r="D23" s="239" t="s">
        <v>385</v>
      </c>
      <c r="E23" s="239" t="s">
        <v>386</v>
      </c>
      <c r="F23" s="149" t="s">
        <v>394</v>
      </c>
      <c r="G23" s="148">
        <v>0.35913443898265007</v>
      </c>
      <c r="H23" s="148">
        <v>4.8586490874916989E-2</v>
      </c>
      <c r="I23" s="148">
        <v>0.37349628151637526</v>
      </c>
      <c r="J23" s="148">
        <v>4.7217503863147187E-2</v>
      </c>
      <c r="K23" s="148">
        <v>0.40250771629001064</v>
      </c>
      <c r="L23" s="148">
        <v>4.6005690781405081E-2</v>
      </c>
      <c r="M23" s="148">
        <v>0.43534875124507033</v>
      </c>
      <c r="N23" s="148">
        <v>4.4937313842039937E-2</v>
      </c>
      <c r="O23" s="148">
        <v>0.46536667249710756</v>
      </c>
      <c r="P23" s="148">
        <v>4.402918856906117E-2</v>
      </c>
      <c r="Q23" s="148">
        <v>0.50104151545018927</v>
      </c>
      <c r="R23" s="148">
        <v>4.3528908955075683E-2</v>
      </c>
    </row>
    <row r="24" spans="1:18" s="117" customFormat="1">
      <c r="A24" s="106" t="s">
        <v>393</v>
      </c>
      <c r="B24" s="147" t="s">
        <v>84</v>
      </c>
      <c r="C24" s="70" t="s">
        <v>15</v>
      </c>
      <c r="D24" s="239" t="s">
        <v>389</v>
      </c>
      <c r="E24" s="239" t="s">
        <v>386</v>
      </c>
      <c r="F24" s="149" t="s">
        <v>394</v>
      </c>
      <c r="G24" s="148">
        <v>0.35913443898265029</v>
      </c>
      <c r="H24" s="148">
        <v>4.8586490874917024E-2</v>
      </c>
      <c r="I24" s="148">
        <v>0.37349628151637437</v>
      </c>
      <c r="J24" s="148">
        <v>4.7217503863147187E-2</v>
      </c>
      <c r="K24" s="148">
        <v>0.40250771629001159</v>
      </c>
      <c r="L24" s="148">
        <v>4.6005690781405088E-2</v>
      </c>
      <c r="M24" s="148">
        <v>0.43534875124507072</v>
      </c>
      <c r="N24" s="148">
        <v>4.4937313842040041E-2</v>
      </c>
      <c r="O24" s="148">
        <v>0.46536667249710745</v>
      </c>
      <c r="P24" s="148">
        <v>4.4029188569061267E-2</v>
      </c>
      <c r="Q24" s="148">
        <v>0.50104151545018971</v>
      </c>
      <c r="R24" s="148">
        <v>4.3528908955075794E-2</v>
      </c>
    </row>
    <row r="25" spans="1:18" s="117" customFormat="1">
      <c r="A25" s="106" t="s">
        <v>393</v>
      </c>
      <c r="B25" s="147" t="s">
        <v>84</v>
      </c>
      <c r="C25" s="70" t="s">
        <v>15</v>
      </c>
      <c r="D25" s="239" t="s">
        <v>390</v>
      </c>
      <c r="E25" s="239" t="s">
        <v>386</v>
      </c>
      <c r="F25" s="149" t="s">
        <v>394</v>
      </c>
      <c r="G25" s="148">
        <v>0.35913443898265029</v>
      </c>
      <c r="H25" s="148">
        <v>4.8586490874917079E-2</v>
      </c>
      <c r="I25" s="148">
        <v>0.37349628151637521</v>
      </c>
      <c r="J25" s="148">
        <v>4.7217503863147242E-2</v>
      </c>
      <c r="K25" s="148">
        <v>0.40250771629001064</v>
      </c>
      <c r="L25" s="148">
        <v>4.6005690781404922E-2</v>
      </c>
      <c r="M25" s="148">
        <v>0.43534875124507055</v>
      </c>
      <c r="N25" s="148">
        <v>4.4937313842040159E-2</v>
      </c>
      <c r="O25" s="148">
        <v>0.4653666724971075</v>
      </c>
      <c r="P25" s="148">
        <v>4.4029188569061406E-2</v>
      </c>
      <c r="Q25" s="148">
        <v>0.50104151545018927</v>
      </c>
      <c r="R25" s="148">
        <v>4.3528908955075815E-2</v>
      </c>
    </row>
    <row r="26" spans="1:18" s="117" customFormat="1">
      <c r="A26" s="106" t="s">
        <v>133</v>
      </c>
      <c r="B26" s="147" t="s">
        <v>84</v>
      </c>
      <c r="C26" s="70" t="s">
        <v>15</v>
      </c>
      <c r="D26" s="239" t="s">
        <v>385</v>
      </c>
      <c r="E26" s="239" t="s">
        <v>386</v>
      </c>
      <c r="F26" s="149" t="s">
        <v>387</v>
      </c>
      <c r="G26" s="148">
        <v>0.40002552008572601</v>
      </c>
      <c r="H26" s="148">
        <v>0.46912348770239715</v>
      </c>
      <c r="I26" s="148">
        <v>0.36498299138462348</v>
      </c>
      <c r="J26" s="148">
        <v>0.45608890652818018</v>
      </c>
      <c r="K26" s="148">
        <v>0.39510514638353383</v>
      </c>
      <c r="L26" s="148">
        <v>0.44420610233155372</v>
      </c>
      <c r="M26" s="148">
        <v>0.4371381597249463</v>
      </c>
      <c r="N26" s="148">
        <v>0.43388042090097245</v>
      </c>
      <c r="O26" s="148">
        <v>0.45446599640513874</v>
      </c>
      <c r="P26" s="148">
        <v>0.42512512343122705</v>
      </c>
      <c r="Q26" s="148">
        <v>0.4909350126549365</v>
      </c>
      <c r="R26" s="148">
        <v>0.42029829287070231</v>
      </c>
    </row>
    <row r="27" spans="1:18" s="117" customFormat="1">
      <c r="A27" s="106" t="s">
        <v>133</v>
      </c>
      <c r="B27" s="147" t="s">
        <v>84</v>
      </c>
      <c r="C27" s="70" t="s">
        <v>15</v>
      </c>
      <c r="D27" s="239" t="s">
        <v>389</v>
      </c>
      <c r="E27" s="239" t="s">
        <v>386</v>
      </c>
      <c r="F27" s="149" t="s">
        <v>387</v>
      </c>
      <c r="G27" s="148">
        <v>0.37264242549111853</v>
      </c>
      <c r="H27" s="148">
        <v>0.1372566108220179</v>
      </c>
      <c r="I27" s="148">
        <v>0.3706053897886164</v>
      </c>
      <c r="J27" s="148">
        <v>0.13344294025902886</v>
      </c>
      <c r="K27" s="148">
        <v>0.39999895097243504</v>
      </c>
      <c r="L27" s="148">
        <v>0.12996625773545872</v>
      </c>
      <c r="M27" s="148">
        <v>0.43592519562538279</v>
      </c>
      <c r="N27" s="148">
        <v>0.12694515972024292</v>
      </c>
      <c r="O27" s="148">
        <v>0.46184775140709999</v>
      </c>
      <c r="P27" s="148">
        <v>0.12438352618677513</v>
      </c>
      <c r="Q27" s="148">
        <v>0.49786039549593369</v>
      </c>
      <c r="R27" s="148">
        <v>0.1229712873602888</v>
      </c>
    </row>
    <row r="28" spans="1:18" s="117" customFormat="1">
      <c r="A28" s="106" t="s">
        <v>133</v>
      </c>
      <c r="B28" s="147" t="s">
        <v>84</v>
      </c>
      <c r="C28" s="70" t="s">
        <v>15</v>
      </c>
      <c r="D28" s="239" t="s">
        <v>390</v>
      </c>
      <c r="E28" s="239" t="s">
        <v>386</v>
      </c>
      <c r="F28" s="149" t="s">
        <v>387</v>
      </c>
      <c r="G28" s="148">
        <v>0.41046807320343676</v>
      </c>
      <c r="H28" s="148">
        <v>0.72206781336011427</v>
      </c>
      <c r="I28" s="148">
        <v>0.36299959480042404</v>
      </c>
      <c r="J28" s="148">
        <v>0.70200518214838814</v>
      </c>
      <c r="K28" s="148">
        <v>0.39330412443033774</v>
      </c>
      <c r="L28" s="148">
        <v>0.68371534872975448</v>
      </c>
      <c r="M28" s="148">
        <v>0.43761103483923808</v>
      </c>
      <c r="N28" s="148">
        <v>0.66782221524256391</v>
      </c>
      <c r="O28" s="148">
        <v>0.45156288917436666</v>
      </c>
      <c r="P28" s="148">
        <v>0.6543461931182849</v>
      </c>
      <c r="Q28" s="148">
        <v>0.48811735607389906</v>
      </c>
      <c r="R28" s="148">
        <v>0.64691680814894925</v>
      </c>
    </row>
    <row r="29" spans="1:18" s="117" customFormat="1">
      <c r="A29" s="106" t="s">
        <v>395</v>
      </c>
      <c r="B29" s="147" t="s">
        <v>84</v>
      </c>
      <c r="C29" s="70" t="s">
        <v>15</v>
      </c>
      <c r="D29" s="239" t="s">
        <v>385</v>
      </c>
      <c r="E29" s="239" t="s">
        <v>386</v>
      </c>
      <c r="F29" s="149">
        <v>10</v>
      </c>
      <c r="G29" s="148" t="s">
        <v>388</v>
      </c>
      <c r="H29" s="148" t="s">
        <v>388</v>
      </c>
      <c r="I29" s="148" t="s">
        <v>388</v>
      </c>
      <c r="J29" s="148" t="s">
        <v>388</v>
      </c>
      <c r="K29" s="148">
        <v>0.39328339835869675</v>
      </c>
      <c r="L29" s="148">
        <v>0.21282032223333899</v>
      </c>
      <c r="M29" s="148">
        <v>0.43133898573759488</v>
      </c>
      <c r="N29" s="148">
        <v>0.20986805154256813</v>
      </c>
      <c r="O29" s="148">
        <v>0.45377384525607661</v>
      </c>
      <c r="P29" s="148">
        <v>0.20731033971745796</v>
      </c>
      <c r="Q29" s="148">
        <v>0.48980211708485288</v>
      </c>
      <c r="R29" s="148">
        <v>0.20584610803288853</v>
      </c>
    </row>
    <row r="30" spans="1:18">
      <c r="A30" s="106" t="s">
        <v>395</v>
      </c>
      <c r="B30" s="147" t="s">
        <v>84</v>
      </c>
      <c r="C30" s="70" t="s">
        <v>15</v>
      </c>
      <c r="D30" s="239" t="s">
        <v>390</v>
      </c>
      <c r="E30" s="239" t="s">
        <v>386</v>
      </c>
      <c r="F30" s="149">
        <v>10</v>
      </c>
      <c r="G30" s="148" t="s">
        <v>388</v>
      </c>
      <c r="H30" s="148" t="s">
        <v>388</v>
      </c>
      <c r="I30" s="148" t="s">
        <v>388</v>
      </c>
      <c r="J30" s="148" t="s">
        <v>388</v>
      </c>
      <c r="K30" s="148">
        <v>0.3932833983586973</v>
      </c>
      <c r="L30" s="148">
        <v>0.21282032223333933</v>
      </c>
      <c r="M30" s="148">
        <v>0.43133898573759288</v>
      </c>
      <c r="N30" s="148">
        <v>0.2098680515425676</v>
      </c>
      <c r="O30" s="148">
        <v>0.45377384525607783</v>
      </c>
      <c r="P30" s="148">
        <v>0.2073103397174581</v>
      </c>
      <c r="Q30" s="148">
        <v>0.48980211708485472</v>
      </c>
      <c r="R30" s="148">
        <v>0.20584610803288869</v>
      </c>
    </row>
    <row r="32" spans="1:18" ht="12.75" customHeight="1">
      <c r="A32" s="712" t="s">
        <v>396</v>
      </c>
      <c r="B32" s="712"/>
      <c r="C32" s="712"/>
      <c r="D32" s="712"/>
      <c r="E32" s="712"/>
      <c r="F32" s="712"/>
      <c r="G32" s="712"/>
      <c r="H32" s="712"/>
      <c r="I32" s="117"/>
      <c r="J32" s="117"/>
      <c r="K32" s="117"/>
      <c r="L32" s="117"/>
      <c r="M32" s="117"/>
      <c r="N32" s="117"/>
      <c r="O32" s="117"/>
      <c r="P32" s="117"/>
      <c r="Q32" s="117"/>
      <c r="R32" s="117"/>
    </row>
    <row r="33" spans="1:18">
      <c r="A33" s="712"/>
      <c r="B33" s="712"/>
      <c r="C33" s="712"/>
      <c r="D33" s="712"/>
      <c r="E33" s="712"/>
      <c r="F33" s="712"/>
      <c r="G33" s="712"/>
      <c r="H33" s="712"/>
      <c r="I33" s="117"/>
      <c r="J33" s="117"/>
      <c r="K33" s="117"/>
      <c r="L33" s="117"/>
      <c r="M33" s="117"/>
      <c r="N33" s="117"/>
      <c r="O33" s="117"/>
      <c r="P33" s="117"/>
      <c r="Q33" s="117"/>
      <c r="R33" s="117"/>
    </row>
    <row r="34" spans="1:18">
      <c r="A34" s="117" t="s">
        <v>397</v>
      </c>
      <c r="B34" s="117"/>
      <c r="C34" s="117"/>
      <c r="D34" s="117"/>
      <c r="E34" s="117"/>
      <c r="G34" s="117"/>
      <c r="H34" s="117"/>
      <c r="I34" s="117"/>
      <c r="J34" s="117"/>
      <c r="K34" s="117"/>
      <c r="L34" s="117"/>
      <c r="M34" s="117"/>
      <c r="N34" s="117"/>
      <c r="O34" s="117"/>
      <c r="P34" s="117"/>
      <c r="Q34" s="117"/>
      <c r="R34" s="117"/>
    </row>
    <row r="35" spans="1:18" s="117" customFormat="1">
      <c r="A35" s="98" t="s">
        <v>398</v>
      </c>
      <c r="F35" s="145"/>
    </row>
    <row r="36" spans="1:18">
      <c r="A36" s="98" t="s">
        <v>399</v>
      </c>
      <c r="B36" s="98"/>
      <c r="C36" s="117"/>
      <c r="D36" s="117"/>
      <c r="E36" s="117"/>
      <c r="G36" s="117"/>
      <c r="H36" s="117"/>
      <c r="I36" s="117"/>
      <c r="J36" s="117"/>
      <c r="K36" s="117"/>
      <c r="L36" s="117"/>
      <c r="M36" s="117"/>
      <c r="N36" s="117"/>
      <c r="O36" s="117"/>
      <c r="P36" s="117"/>
      <c r="Q36" s="117"/>
      <c r="R36" s="117"/>
    </row>
  </sheetData>
  <mergeCells count="23">
    <mergeCell ref="A1:H1"/>
    <mergeCell ref="A2:H2"/>
    <mergeCell ref="G5:G6"/>
    <mergeCell ref="H5:H6"/>
    <mergeCell ref="A4:A6"/>
    <mergeCell ref="G4:H4"/>
    <mergeCell ref="A32:H33"/>
    <mergeCell ref="I4:J4"/>
    <mergeCell ref="I5:I6"/>
    <mergeCell ref="J5:J6"/>
    <mergeCell ref="K4:L4"/>
    <mergeCell ref="K5:K6"/>
    <mergeCell ref="L5:L6"/>
    <mergeCell ref="C4:C6"/>
    <mergeCell ref="Q4:R4"/>
    <mergeCell ref="Q5:Q6"/>
    <mergeCell ref="R5:R6"/>
    <mergeCell ref="M4:N4"/>
    <mergeCell ref="M5:M6"/>
    <mergeCell ref="N5:N6"/>
    <mergeCell ref="O4:P4"/>
    <mergeCell ref="O5:O6"/>
    <mergeCell ref="P5:P6"/>
  </mergeCells>
  <phoneticPr fontId="6" type="noConversion"/>
  <pageMargins left="0.75" right="0.75" top="1" bottom="1" header="0.5" footer="0.5"/>
  <pageSetup scale="48"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81"/>
  <sheetViews>
    <sheetView zoomScaleNormal="100" zoomScaleSheetLayoutView="100" workbookViewId="0">
      <pane xSplit="1" ySplit="6" topLeftCell="B32" activePane="bottomRight" state="frozen"/>
      <selection pane="topRight" activeCell="B1" sqref="B1"/>
      <selection pane="bottomLeft" activeCell="A7" sqref="A7"/>
      <selection pane="bottomRight" activeCell="A39" sqref="A39"/>
    </sheetView>
  </sheetViews>
  <sheetFormatPr defaultRowHeight="12.75"/>
  <cols>
    <col min="1" max="1" width="70.7109375" bestFit="1" customWidth="1"/>
    <col min="2" max="2" width="23.85546875" customWidth="1"/>
    <col min="3" max="3" width="25.5703125" customWidth="1"/>
    <col min="4" max="4" width="16.85546875" customWidth="1"/>
    <col min="5" max="5" width="13.85546875" customWidth="1"/>
    <col min="6" max="17" width="10.5703125" customWidth="1"/>
  </cols>
  <sheetData>
    <row r="1" spans="1:17" ht="15.75">
      <c r="A1" s="716" t="s">
        <v>400</v>
      </c>
      <c r="B1" s="716"/>
      <c r="C1" s="717"/>
      <c r="D1" s="717"/>
      <c r="E1" s="717"/>
      <c r="F1" s="717"/>
      <c r="G1" s="717"/>
      <c r="H1" s="717"/>
      <c r="I1" s="259"/>
      <c r="J1" s="259"/>
      <c r="K1" s="259"/>
      <c r="L1" s="259"/>
      <c r="M1" s="259"/>
      <c r="N1" s="259"/>
      <c r="O1" s="259"/>
      <c r="P1" s="259"/>
      <c r="Q1" s="259"/>
    </row>
    <row r="2" spans="1:17" ht="15.75">
      <c r="A2" s="716" t="s">
        <v>1</v>
      </c>
      <c r="B2" s="716"/>
      <c r="C2" s="717"/>
      <c r="D2" s="717"/>
      <c r="E2" s="717"/>
      <c r="F2" s="717"/>
      <c r="G2" s="717"/>
      <c r="H2" s="717"/>
      <c r="I2" s="259"/>
      <c r="J2" s="259"/>
      <c r="K2" s="259"/>
      <c r="L2" s="259"/>
      <c r="M2" s="259"/>
      <c r="N2" s="259"/>
      <c r="O2" s="259"/>
      <c r="P2" s="259"/>
      <c r="Q2" s="259"/>
    </row>
    <row r="3" spans="1:17" ht="13.5" thickBot="1">
      <c r="A3" s="14"/>
      <c r="B3" s="13"/>
      <c r="C3" s="259"/>
      <c r="D3" s="259"/>
      <c r="E3" s="259"/>
      <c r="F3" s="259"/>
      <c r="G3" s="259"/>
      <c r="H3" s="259"/>
      <c r="I3" s="259"/>
      <c r="J3" s="259"/>
      <c r="K3" s="259"/>
      <c r="L3" s="259"/>
      <c r="M3" s="259"/>
      <c r="N3" s="259"/>
      <c r="O3" s="259"/>
      <c r="P3" s="259"/>
      <c r="Q3" s="259"/>
    </row>
    <row r="4" spans="1:17" ht="14.25" customHeight="1" thickBot="1">
      <c r="A4" s="718" t="s">
        <v>373</v>
      </c>
      <c r="B4" s="312"/>
      <c r="C4" s="713" t="s">
        <v>374</v>
      </c>
      <c r="D4" s="264"/>
      <c r="E4" s="264"/>
      <c r="F4" s="708">
        <v>2021</v>
      </c>
      <c r="G4" s="709"/>
      <c r="H4" s="708">
        <v>2022</v>
      </c>
      <c r="I4" s="709"/>
      <c r="J4" s="708">
        <v>2023</v>
      </c>
      <c r="K4" s="709"/>
      <c r="L4" s="708">
        <v>2024</v>
      </c>
      <c r="M4" s="709"/>
      <c r="N4" s="708">
        <v>2025</v>
      </c>
      <c r="O4" s="709"/>
      <c r="P4" s="708">
        <v>2026</v>
      </c>
      <c r="Q4" s="709"/>
    </row>
    <row r="5" spans="1:17" ht="16.5" customHeight="1">
      <c r="A5" s="719"/>
      <c r="B5" s="313" t="s">
        <v>375</v>
      </c>
      <c r="C5" s="714"/>
      <c r="D5" s="313" t="s">
        <v>376</v>
      </c>
      <c r="E5" s="313" t="s">
        <v>377</v>
      </c>
      <c r="F5" s="710" t="s">
        <v>379</v>
      </c>
      <c r="G5" s="710" t="s">
        <v>351</v>
      </c>
      <c r="H5" s="710" t="s">
        <v>379</v>
      </c>
      <c r="I5" s="710" t="s">
        <v>351</v>
      </c>
      <c r="J5" s="710" t="s">
        <v>379</v>
      </c>
      <c r="K5" s="710" t="s">
        <v>351</v>
      </c>
      <c r="L5" s="710" t="s">
        <v>379</v>
      </c>
      <c r="M5" s="710" t="s">
        <v>351</v>
      </c>
      <c r="N5" s="710" t="s">
        <v>379</v>
      </c>
      <c r="O5" s="710" t="s">
        <v>351</v>
      </c>
      <c r="P5" s="710" t="s">
        <v>379</v>
      </c>
      <c r="Q5" s="710" t="s">
        <v>351</v>
      </c>
    </row>
    <row r="6" spans="1:17" ht="14.25" customHeight="1">
      <c r="A6" s="720"/>
      <c r="B6" s="314" t="s">
        <v>380</v>
      </c>
      <c r="C6" s="715"/>
      <c r="D6" s="266" t="s">
        <v>401</v>
      </c>
      <c r="E6" s="266" t="s">
        <v>382</v>
      </c>
      <c r="F6" s="711"/>
      <c r="G6" s="711"/>
      <c r="H6" s="711"/>
      <c r="I6" s="711"/>
      <c r="J6" s="711"/>
      <c r="K6" s="711"/>
      <c r="L6" s="711"/>
      <c r="M6" s="711"/>
      <c r="N6" s="711"/>
      <c r="O6" s="711"/>
      <c r="P6" s="711"/>
      <c r="Q6" s="711"/>
    </row>
    <row r="7" spans="1:17" ht="12.75" customHeight="1">
      <c r="A7" s="237" t="s">
        <v>402</v>
      </c>
      <c r="B7" s="267" t="s">
        <v>84</v>
      </c>
      <c r="C7" s="70" t="s">
        <v>403</v>
      </c>
      <c r="D7" s="236" t="s">
        <v>385</v>
      </c>
      <c r="E7" s="236" t="s">
        <v>391</v>
      </c>
      <c r="F7" s="148" t="s">
        <v>388</v>
      </c>
      <c r="G7" s="148" t="s">
        <v>388</v>
      </c>
      <c r="H7" s="148" t="s">
        <v>388</v>
      </c>
      <c r="I7" s="148" t="s">
        <v>388</v>
      </c>
      <c r="J7" s="148">
        <v>7.4167277663112929E-2</v>
      </c>
      <c r="K7" s="148">
        <v>3.9620526889520655E-2</v>
      </c>
      <c r="L7" s="148">
        <v>7.7849967440197773E-2</v>
      </c>
      <c r="M7" s="148">
        <v>4.0142208126482219E-2</v>
      </c>
      <c r="N7" s="148">
        <v>8.0922491786142178E-2</v>
      </c>
      <c r="O7" s="148">
        <v>4.0688803828356185E-2</v>
      </c>
      <c r="P7" s="148">
        <v>8.463917208592675E-2</v>
      </c>
      <c r="Q7" s="148">
        <v>4.1096618483516319E-2</v>
      </c>
    </row>
    <row r="8" spans="1:17">
      <c r="A8" s="237" t="s">
        <v>402</v>
      </c>
      <c r="B8" s="267" t="s">
        <v>84</v>
      </c>
      <c r="C8" s="70" t="s">
        <v>403</v>
      </c>
      <c r="D8" s="236" t="s">
        <v>389</v>
      </c>
      <c r="E8" s="236" t="s">
        <v>391</v>
      </c>
      <c r="F8" s="148" t="s">
        <v>388</v>
      </c>
      <c r="G8" s="148" t="s">
        <v>388</v>
      </c>
      <c r="H8" s="148" t="s">
        <v>388</v>
      </c>
      <c r="I8" s="148" t="s">
        <v>388</v>
      </c>
      <c r="J8" s="148">
        <v>7.4167277663113026E-2</v>
      </c>
      <c r="K8" s="148">
        <v>3.9620526889520717E-2</v>
      </c>
      <c r="L8" s="148">
        <v>7.7849967440197745E-2</v>
      </c>
      <c r="M8" s="148">
        <v>4.0142208126482191E-2</v>
      </c>
      <c r="N8" s="148">
        <v>8.0922491786142386E-2</v>
      </c>
      <c r="O8" s="148">
        <v>4.0688803828356199E-2</v>
      </c>
      <c r="P8" s="148">
        <v>8.4639172085926709E-2</v>
      </c>
      <c r="Q8" s="148">
        <v>4.109661848351634E-2</v>
      </c>
    </row>
    <row r="9" spans="1:17">
      <c r="A9" s="237" t="s">
        <v>402</v>
      </c>
      <c r="B9" s="267" t="s">
        <v>84</v>
      </c>
      <c r="C9" s="70" t="s">
        <v>403</v>
      </c>
      <c r="D9" s="236" t="s">
        <v>390</v>
      </c>
      <c r="E9" s="236" t="s">
        <v>391</v>
      </c>
      <c r="F9" s="148" t="s">
        <v>388</v>
      </c>
      <c r="G9" s="148" t="s">
        <v>388</v>
      </c>
      <c r="H9" s="148" t="s">
        <v>388</v>
      </c>
      <c r="I9" s="148" t="s">
        <v>388</v>
      </c>
      <c r="J9" s="148">
        <v>7.4503950980789518E-2</v>
      </c>
      <c r="K9" s="148">
        <v>3.9620526889520634E-2</v>
      </c>
      <c r="L9" s="148">
        <v>7.8200739768877661E-2</v>
      </c>
      <c r="M9" s="148">
        <v>4.0142208126482316E-2</v>
      </c>
      <c r="N9" s="148">
        <v>8.1286032652502241E-2</v>
      </c>
      <c r="O9" s="148">
        <v>4.0688803828356324E-2</v>
      </c>
      <c r="P9" s="148">
        <v>8.5018866288594452E-2</v>
      </c>
      <c r="Q9" s="148">
        <v>4.1096618483516333E-2</v>
      </c>
    </row>
    <row r="10" spans="1:17">
      <c r="A10" s="237" t="s">
        <v>404</v>
      </c>
      <c r="B10" s="267" t="s">
        <v>84</v>
      </c>
      <c r="C10" s="70" t="s">
        <v>403</v>
      </c>
      <c r="D10" s="236" t="s">
        <v>385</v>
      </c>
      <c r="E10" s="236" t="s">
        <v>386</v>
      </c>
      <c r="F10" s="148">
        <v>0.45808172100673139</v>
      </c>
      <c r="G10" s="148">
        <v>0.12371373976341853</v>
      </c>
      <c r="H10" s="148">
        <v>0.45386103770565223</v>
      </c>
      <c r="I10" s="148">
        <v>0.12251970221046812</v>
      </c>
      <c r="J10" s="148">
        <v>0.5083702253326654</v>
      </c>
      <c r="K10" s="148">
        <v>0.12135835365124543</v>
      </c>
      <c r="L10" s="148">
        <v>0.55091952071868799</v>
      </c>
      <c r="M10" s="148">
        <v>0.12026715725840301</v>
      </c>
      <c r="N10" s="148">
        <v>0.58279289235349785</v>
      </c>
      <c r="O10" s="148">
        <v>0.11917776381348151</v>
      </c>
      <c r="P10" s="148">
        <v>0.62681088706915611</v>
      </c>
      <c r="Q10" s="148">
        <v>0.1190601209880592</v>
      </c>
    </row>
    <row r="11" spans="1:17">
      <c r="A11" s="237" t="s">
        <v>404</v>
      </c>
      <c r="B11" s="147" t="s">
        <v>84</v>
      </c>
      <c r="C11" s="70" t="s">
        <v>403</v>
      </c>
      <c r="D11" s="236" t="s">
        <v>389</v>
      </c>
      <c r="E11" s="236" t="s">
        <v>386</v>
      </c>
      <c r="F11" s="148">
        <v>0.18352951507785312</v>
      </c>
      <c r="G11" s="148">
        <v>4.3663672857677138E-2</v>
      </c>
      <c r="H11" s="148">
        <v>0.18760058782508962</v>
      </c>
      <c r="I11" s="148">
        <v>4.3242247838988779E-2</v>
      </c>
      <c r="J11" s="148">
        <v>0.20779872828882082</v>
      </c>
      <c r="K11" s="148">
        <v>4.2832360112204197E-2</v>
      </c>
      <c r="L11" s="148">
        <v>0.22138987968721183</v>
      </c>
      <c r="M11" s="148">
        <v>4.2447231973553962E-2</v>
      </c>
      <c r="N11" s="148">
        <v>0.23409609009359011</v>
      </c>
      <c r="O11" s="148">
        <v>4.2062740169464048E-2</v>
      </c>
      <c r="P11" s="148">
        <v>0.24958907086061227</v>
      </c>
      <c r="Q11" s="148">
        <v>4.2021219172256201E-2</v>
      </c>
    </row>
    <row r="12" spans="1:17">
      <c r="A12" s="237" t="s">
        <v>404</v>
      </c>
      <c r="B12" s="147" t="s">
        <v>84</v>
      </c>
      <c r="C12" s="70" t="s">
        <v>403</v>
      </c>
      <c r="D12" s="236" t="s">
        <v>390</v>
      </c>
      <c r="E12" s="236" t="s">
        <v>386</v>
      </c>
      <c r="F12" s="148">
        <v>0.62342801707346784</v>
      </c>
      <c r="G12" s="148">
        <v>0.19232808282548219</v>
      </c>
      <c r="H12" s="148">
        <v>0.60631899764593744</v>
      </c>
      <c r="I12" s="148">
        <v>0.1904718059574507</v>
      </c>
      <c r="J12" s="148">
        <v>0.68595956794596369</v>
      </c>
      <c r="K12" s="148">
        <v>0.18866634811328084</v>
      </c>
      <c r="L12" s="148">
        <v>0.75277705966888964</v>
      </c>
      <c r="M12" s="148">
        <v>0.18696995035970232</v>
      </c>
      <c r="N12" s="148">
        <v>0.79781622724567625</v>
      </c>
      <c r="O12" s="148">
        <v>0.18527635550835386</v>
      </c>
      <c r="P12" s="148">
        <v>0.86448033750343656</v>
      </c>
      <c r="Q12" s="148">
        <v>0.18509346540160498</v>
      </c>
    </row>
    <row r="13" spans="1:17">
      <c r="A13" s="237" t="s">
        <v>404</v>
      </c>
      <c r="B13" s="147" t="s">
        <v>84</v>
      </c>
      <c r="C13" s="70" t="s">
        <v>403</v>
      </c>
      <c r="D13" s="236" t="s">
        <v>385</v>
      </c>
      <c r="E13" s="236" t="s">
        <v>391</v>
      </c>
      <c r="F13" s="148">
        <v>0.45281767406676893</v>
      </c>
      <c r="G13" s="148">
        <v>0.25318748841276972</v>
      </c>
      <c r="H13" s="148">
        <v>0.42920661753931216</v>
      </c>
      <c r="I13" s="148">
        <v>0.25665839616120889</v>
      </c>
      <c r="J13" s="148">
        <v>0.47848909054451655</v>
      </c>
      <c r="K13" s="148">
        <v>0.26014315567550317</v>
      </c>
      <c r="L13" s="148">
        <v>0.52384882367189922</v>
      </c>
      <c r="M13" s="148">
        <v>0.26377840391515439</v>
      </c>
      <c r="N13" s="148">
        <v>0.54839243837916229</v>
      </c>
      <c r="O13" s="148">
        <v>0.26768374612751972</v>
      </c>
      <c r="P13" s="148">
        <v>0.59139159513060513</v>
      </c>
      <c r="Q13" s="148">
        <v>0.27063826438132038</v>
      </c>
    </row>
    <row r="14" spans="1:17">
      <c r="A14" s="237" t="s">
        <v>404</v>
      </c>
      <c r="B14" s="147" t="s">
        <v>84</v>
      </c>
      <c r="C14" s="70" t="s">
        <v>403</v>
      </c>
      <c r="D14" s="236" t="s">
        <v>389</v>
      </c>
      <c r="E14" s="236" t="s">
        <v>391</v>
      </c>
      <c r="F14" s="148">
        <v>0.37962468354087642</v>
      </c>
      <c r="G14" s="148">
        <v>0.19814673006216771</v>
      </c>
      <c r="H14" s="148">
        <v>0.36498508328117002</v>
      </c>
      <c r="I14" s="148">
        <v>0.2008630926479027</v>
      </c>
      <c r="J14" s="148">
        <v>0.40566701498838176</v>
      </c>
      <c r="K14" s="148">
        <v>0.20359029574604509</v>
      </c>
      <c r="L14" s="148">
        <v>0.4415360024674046</v>
      </c>
      <c r="M14" s="148">
        <v>0.20643527262925263</v>
      </c>
      <c r="N14" s="148">
        <v>0.46278049994788489</v>
      </c>
      <c r="O14" s="148">
        <v>0.20949162740414573</v>
      </c>
      <c r="P14" s="148">
        <v>0.49745735978755623</v>
      </c>
      <c r="Q14" s="148">
        <v>0.21180385908103402</v>
      </c>
    </row>
    <row r="15" spans="1:17">
      <c r="A15" s="237" t="s">
        <v>404</v>
      </c>
      <c r="B15" s="147" t="s">
        <v>84</v>
      </c>
      <c r="C15" s="70" t="s">
        <v>403</v>
      </c>
      <c r="D15" s="236" t="s">
        <v>390</v>
      </c>
      <c r="E15" s="236" t="s">
        <v>391</v>
      </c>
      <c r="F15" s="148">
        <v>0.39386472976538717</v>
      </c>
      <c r="G15" s="148">
        <v>0.20915488173228794</v>
      </c>
      <c r="H15" s="148">
        <v>0.37756935669645952</v>
      </c>
      <c r="I15" s="148">
        <v>0.21202215335056415</v>
      </c>
      <c r="J15" s="148">
        <v>0.4200249194863393</v>
      </c>
      <c r="K15" s="148">
        <v>0.2149008677319367</v>
      </c>
      <c r="L15" s="148">
        <v>0.45779501070638506</v>
      </c>
      <c r="M15" s="148">
        <v>0.21790389888643252</v>
      </c>
      <c r="N15" s="148">
        <v>0.47976105864337043</v>
      </c>
      <c r="O15" s="148">
        <v>0.22113005114882059</v>
      </c>
      <c r="P15" s="148">
        <v>0.51613314977943581</v>
      </c>
      <c r="Q15" s="148">
        <v>0.22357074014109105</v>
      </c>
    </row>
    <row r="16" spans="1:17">
      <c r="A16" s="237" t="s">
        <v>89</v>
      </c>
      <c r="B16" s="147" t="s">
        <v>84</v>
      </c>
      <c r="C16" s="70" t="s">
        <v>403</v>
      </c>
      <c r="D16" s="236" t="s">
        <v>385</v>
      </c>
      <c r="E16" s="236" t="s">
        <v>386</v>
      </c>
      <c r="F16" s="148">
        <v>0.73331067955448603</v>
      </c>
      <c r="G16" s="148">
        <v>0.61920779711485208</v>
      </c>
      <c r="H16" s="148">
        <v>0.66479575078354225</v>
      </c>
      <c r="I16" s="148">
        <v>0.61503601585588319</v>
      </c>
      <c r="J16" s="148">
        <v>0.7983280059317549</v>
      </c>
      <c r="K16" s="148">
        <v>0.61085811242023269</v>
      </c>
      <c r="L16" s="148">
        <v>0.90140932417335295</v>
      </c>
      <c r="M16" s="148">
        <v>0.60681376070259541</v>
      </c>
      <c r="N16" s="148">
        <v>0.94602687129123475</v>
      </c>
      <c r="O16" s="148">
        <v>0.6037914504660834</v>
      </c>
      <c r="P16" s="148">
        <v>1.0364070721137559</v>
      </c>
      <c r="Q16" s="148">
        <v>0.60508890301036977</v>
      </c>
    </row>
    <row r="17" spans="1:17">
      <c r="A17" s="237" t="s">
        <v>89</v>
      </c>
      <c r="B17" s="147" t="s">
        <v>84</v>
      </c>
      <c r="C17" s="70" t="s">
        <v>403</v>
      </c>
      <c r="D17" s="236" t="s">
        <v>389</v>
      </c>
      <c r="E17" s="236" t="s">
        <v>386</v>
      </c>
      <c r="F17" s="148">
        <v>0.838227222635195</v>
      </c>
      <c r="G17" s="148">
        <v>0.88209952852151152</v>
      </c>
      <c r="H17" s="148">
        <v>0.74641632010249004</v>
      </c>
      <c r="I17" s="148">
        <v>0.87615656995610303</v>
      </c>
      <c r="J17" s="148">
        <v>0.90267218363635371</v>
      </c>
      <c r="K17" s="148">
        <v>0.87020488997408507</v>
      </c>
      <c r="L17" s="148">
        <v>1.0303771996915245</v>
      </c>
      <c r="M17" s="148">
        <v>0.86444346261492555</v>
      </c>
      <c r="N17" s="148">
        <v>1.082076580047109</v>
      </c>
      <c r="O17" s="148">
        <v>0.86013799610256436</v>
      </c>
      <c r="P17" s="148">
        <v>1.1931508965444824</v>
      </c>
      <c r="Q17" s="148">
        <v>0.86198629692003903</v>
      </c>
    </row>
    <row r="18" spans="1:17">
      <c r="A18" s="237" t="s">
        <v>89</v>
      </c>
      <c r="B18" s="147" t="s">
        <v>84</v>
      </c>
      <c r="C18" s="70" t="s">
        <v>403</v>
      </c>
      <c r="D18" s="236" t="s">
        <v>390</v>
      </c>
      <c r="E18" s="236" t="s">
        <v>386</v>
      </c>
      <c r="F18" s="148">
        <v>0.69199801501224312</v>
      </c>
      <c r="G18" s="148">
        <v>0.53338776909366847</v>
      </c>
      <c r="H18" s="148">
        <v>0.63245523863435926</v>
      </c>
      <c r="I18" s="148">
        <v>0.52979418207936757</v>
      </c>
      <c r="J18" s="148">
        <v>0.7560882715868783</v>
      </c>
      <c r="K18" s="148">
        <v>0.52619532140058756</v>
      </c>
      <c r="L18" s="148">
        <v>0.84952687768564505</v>
      </c>
      <c r="M18" s="148">
        <v>0.52271150264030386</v>
      </c>
      <c r="N18" s="148">
        <v>0.89128323607506665</v>
      </c>
      <c r="O18" s="148">
        <v>0.52010807399797732</v>
      </c>
      <c r="P18" s="148">
        <v>0.97360146544415294</v>
      </c>
      <c r="Q18" s="148">
        <v>0.52122570417209213</v>
      </c>
    </row>
    <row r="19" spans="1:17">
      <c r="A19" s="237" t="s">
        <v>104</v>
      </c>
      <c r="B19" s="147" t="s">
        <v>84</v>
      </c>
      <c r="C19" s="70" t="s">
        <v>13</v>
      </c>
      <c r="D19" s="236" t="s">
        <v>385</v>
      </c>
      <c r="E19" s="236" t="s">
        <v>386</v>
      </c>
      <c r="F19" s="148">
        <v>1.8707345943727702</v>
      </c>
      <c r="G19" s="148">
        <v>1.3333481752993634</v>
      </c>
      <c r="H19" s="148">
        <v>1.6556412381932044</v>
      </c>
      <c r="I19" s="148">
        <v>1.3247533139670191</v>
      </c>
      <c r="J19" s="148">
        <v>1.9554978720987282</v>
      </c>
      <c r="K19" s="148">
        <v>1.3095992395130582</v>
      </c>
      <c r="L19" s="148">
        <v>2.2838876679900122</v>
      </c>
      <c r="M19" s="148">
        <v>1.2996199497486152</v>
      </c>
      <c r="N19" s="148">
        <v>2.4352241138816622</v>
      </c>
      <c r="O19" s="148">
        <v>1.2913676684354112</v>
      </c>
      <c r="P19" s="148">
        <v>2.7309695981904198</v>
      </c>
      <c r="Q19" s="148">
        <v>1.29812782572551</v>
      </c>
    </row>
    <row r="20" spans="1:17" s="117" customFormat="1">
      <c r="A20" s="237" t="s">
        <v>104</v>
      </c>
      <c r="B20" s="147" t="s">
        <v>84</v>
      </c>
      <c r="C20" s="70" t="s">
        <v>13</v>
      </c>
      <c r="D20" s="236" t="s">
        <v>389</v>
      </c>
      <c r="E20" s="236" t="s">
        <v>386</v>
      </c>
      <c r="F20" s="148">
        <v>1.8707345943727702</v>
      </c>
      <c r="G20" s="148">
        <v>1.3333481752993634</v>
      </c>
      <c r="H20" s="148">
        <v>1.6556412381932044</v>
      </c>
      <c r="I20" s="148">
        <v>1.3247533139670191</v>
      </c>
      <c r="J20" s="148">
        <v>1.9554978720987282</v>
      </c>
      <c r="K20" s="148">
        <v>1.3095992395130582</v>
      </c>
      <c r="L20" s="148">
        <v>2.2838876679900122</v>
      </c>
      <c r="M20" s="148">
        <v>1.2996199497486152</v>
      </c>
      <c r="N20" s="148">
        <v>2.4352241138816622</v>
      </c>
      <c r="O20" s="148">
        <v>1.2913676684354112</v>
      </c>
      <c r="P20" s="148">
        <v>2.7309695981904198</v>
      </c>
      <c r="Q20" s="148">
        <v>1.2981278257255082</v>
      </c>
    </row>
    <row r="21" spans="1:17" s="117" customFormat="1">
      <c r="A21" s="237" t="s">
        <v>104</v>
      </c>
      <c r="B21" s="147" t="s">
        <v>84</v>
      </c>
      <c r="C21" s="70" t="s">
        <v>13</v>
      </c>
      <c r="D21" s="236" t="s">
        <v>390</v>
      </c>
      <c r="E21" s="236" t="s">
        <v>386</v>
      </c>
      <c r="F21" s="148">
        <v>1.8174884786610452</v>
      </c>
      <c r="G21" s="148">
        <v>1.1943042702785043</v>
      </c>
      <c r="H21" s="148">
        <v>1.6157582119844758</v>
      </c>
      <c r="I21" s="148">
        <v>1.186605696281231</v>
      </c>
      <c r="J21" s="148">
        <v>1.9049051281039366</v>
      </c>
      <c r="K21" s="148">
        <v>1.173031915503064</v>
      </c>
      <c r="L21" s="148">
        <v>2.2186258841802124</v>
      </c>
      <c r="M21" s="148">
        <v>1.164093283718199</v>
      </c>
      <c r="N21" s="148">
        <v>2.3651748193255888</v>
      </c>
      <c r="O21" s="148">
        <v>1.1567015648900068</v>
      </c>
      <c r="P21" s="148">
        <v>2.6481297658025436</v>
      </c>
      <c r="Q21" s="148">
        <v>1.1627567610262319</v>
      </c>
    </row>
    <row r="22" spans="1:17" s="117" customFormat="1">
      <c r="A22" s="237" t="s">
        <v>104</v>
      </c>
      <c r="B22" s="147" t="s">
        <v>84</v>
      </c>
      <c r="C22" s="70" t="s">
        <v>13</v>
      </c>
      <c r="D22" s="236" t="s">
        <v>385</v>
      </c>
      <c r="E22" s="236" t="s">
        <v>391</v>
      </c>
      <c r="F22" s="148">
        <v>0.80543518840182404</v>
      </c>
      <c r="G22" s="148">
        <v>0.76565328171284897</v>
      </c>
      <c r="H22" s="148">
        <v>0.71550727180884088</v>
      </c>
      <c r="I22" s="148">
        <v>0.77939414504970073</v>
      </c>
      <c r="J22" s="148">
        <v>0.81061768823816049</v>
      </c>
      <c r="K22" s="148">
        <v>0.78824749632678803</v>
      </c>
      <c r="L22" s="148">
        <v>0.91427178570479617</v>
      </c>
      <c r="M22" s="148">
        <v>0.80025297927538996</v>
      </c>
      <c r="N22" s="148">
        <v>0.95337077900620015</v>
      </c>
      <c r="O22" s="148">
        <v>0.81291374940045513</v>
      </c>
      <c r="P22" s="148">
        <v>1.0465311151861474</v>
      </c>
      <c r="Q22" s="148">
        <v>0.82272838426947981</v>
      </c>
    </row>
    <row r="23" spans="1:17" s="117" customFormat="1">
      <c r="A23" s="237" t="s">
        <v>104</v>
      </c>
      <c r="B23" s="147" t="s">
        <v>84</v>
      </c>
      <c r="C23" s="70" t="s">
        <v>13</v>
      </c>
      <c r="D23" s="236" t="s">
        <v>389</v>
      </c>
      <c r="E23" s="236" t="s">
        <v>391</v>
      </c>
      <c r="F23" s="148">
        <v>0.80543518840182482</v>
      </c>
      <c r="G23" s="148">
        <v>0.76565328171284974</v>
      </c>
      <c r="H23" s="148">
        <v>0.71550727180884044</v>
      </c>
      <c r="I23" s="148">
        <v>0.77939414504970184</v>
      </c>
      <c r="J23" s="148">
        <v>0.81061768823815961</v>
      </c>
      <c r="K23" s="148">
        <v>0.7882474963267857</v>
      </c>
      <c r="L23" s="148">
        <v>0.91427178570479661</v>
      </c>
      <c r="M23" s="148">
        <v>0.80025297927538952</v>
      </c>
      <c r="N23" s="148">
        <v>0.9533707790062016</v>
      </c>
      <c r="O23" s="148">
        <v>0.81291374940045569</v>
      </c>
      <c r="P23" s="148">
        <v>1.0465311151861481</v>
      </c>
      <c r="Q23" s="148">
        <v>0.82272838426947836</v>
      </c>
    </row>
    <row r="24" spans="1:17" s="117" customFormat="1">
      <c r="A24" s="237" t="s">
        <v>104</v>
      </c>
      <c r="B24" s="147" t="s">
        <v>84</v>
      </c>
      <c r="C24" s="70" t="s">
        <v>13</v>
      </c>
      <c r="D24" s="236" t="s">
        <v>390</v>
      </c>
      <c r="E24" s="236" t="s">
        <v>391</v>
      </c>
      <c r="F24" s="148">
        <v>0.77453161870765908</v>
      </c>
      <c r="G24" s="148">
        <v>0.68531446359989479</v>
      </c>
      <c r="H24" s="148">
        <v>0.69228275035525255</v>
      </c>
      <c r="I24" s="148">
        <v>0.69761351933701066</v>
      </c>
      <c r="J24" s="148">
        <v>0.78274663636838704</v>
      </c>
      <c r="K24" s="148">
        <v>0.70553790211761591</v>
      </c>
      <c r="L24" s="148">
        <v>0.88022493040865379</v>
      </c>
      <c r="M24" s="148">
        <v>0.71628366825444589</v>
      </c>
      <c r="N24" s="148">
        <v>0.9180478237478884</v>
      </c>
      <c r="O24" s="148">
        <v>0.72761596329484601</v>
      </c>
      <c r="P24" s="148">
        <v>1.0058664259255361</v>
      </c>
      <c r="Q24" s="148">
        <v>0.7364007636625115</v>
      </c>
    </row>
    <row r="25" spans="1:17" s="117" customFormat="1">
      <c r="A25" s="237" t="s">
        <v>98</v>
      </c>
      <c r="B25" s="147" t="s">
        <v>84</v>
      </c>
      <c r="C25" s="70" t="s">
        <v>13</v>
      </c>
      <c r="D25" s="236" t="s">
        <v>385</v>
      </c>
      <c r="E25" s="236" t="s">
        <v>386</v>
      </c>
      <c r="F25" s="148">
        <v>2.4243463393982654</v>
      </c>
      <c r="G25" s="148">
        <v>15.553810335652873</v>
      </c>
      <c r="H25" s="148">
        <v>2.0501474537602484</v>
      </c>
      <c r="I25" s="148">
        <v>15.865643967955744</v>
      </c>
      <c r="J25" s="148">
        <v>2.4662236602860808</v>
      </c>
      <c r="K25" s="148">
        <v>15.266221341818039</v>
      </c>
      <c r="L25" s="148">
        <v>2.9643308571760962</v>
      </c>
      <c r="M25" s="148">
        <v>15.151118774203914</v>
      </c>
      <c r="N25" s="148">
        <v>3.1672655334904785</v>
      </c>
      <c r="O25" s="148">
        <v>15.070346966790984</v>
      </c>
      <c r="P25" s="148">
        <v>3.6132819043526059</v>
      </c>
      <c r="Q25" s="148">
        <v>15.13425408232575</v>
      </c>
    </row>
    <row r="26" spans="1:17" s="117" customFormat="1">
      <c r="A26" s="237" t="s">
        <v>98</v>
      </c>
      <c r="B26" s="147" t="s">
        <v>84</v>
      </c>
      <c r="C26" s="70" t="s">
        <v>13</v>
      </c>
      <c r="D26" s="236" t="s">
        <v>389</v>
      </c>
      <c r="E26" s="236" t="s">
        <v>386</v>
      </c>
      <c r="F26" s="148">
        <v>2.4243463393982769</v>
      </c>
      <c r="G26" s="148">
        <v>15.553810335652905</v>
      </c>
      <c r="H26" s="148">
        <v>2.0501474537602542</v>
      </c>
      <c r="I26" s="148">
        <v>15.865643967955744</v>
      </c>
      <c r="J26" s="148">
        <v>2.4662236602860808</v>
      </c>
      <c r="K26" s="148">
        <v>15.266221341818021</v>
      </c>
      <c r="L26" s="148">
        <v>2.9643308571760971</v>
      </c>
      <c r="M26" s="148">
        <v>15.151118774203956</v>
      </c>
      <c r="N26" s="148">
        <v>3.1672655334904856</v>
      </c>
      <c r="O26" s="148">
        <v>15.070346966790984</v>
      </c>
      <c r="P26" s="148">
        <v>3.6132819043526001</v>
      </c>
      <c r="Q26" s="148">
        <v>15.134254082325764</v>
      </c>
    </row>
    <row r="27" spans="1:17" s="117" customFormat="1">
      <c r="A27" s="237" t="s">
        <v>98</v>
      </c>
      <c r="B27" s="147" t="s">
        <v>84</v>
      </c>
      <c r="C27" s="70" t="s">
        <v>13</v>
      </c>
      <c r="D27" s="236" t="s">
        <v>390</v>
      </c>
      <c r="E27" s="236" t="s">
        <v>386</v>
      </c>
      <c r="F27" s="148">
        <v>2.434644271587743</v>
      </c>
      <c r="G27" s="148">
        <v>18.630528854529377</v>
      </c>
      <c r="H27" s="148">
        <v>2.056892105700376</v>
      </c>
      <c r="I27" s="148">
        <v>19.035720095646248</v>
      </c>
      <c r="J27" s="148">
        <v>2.4754830100109375</v>
      </c>
      <c r="K27" s="148">
        <v>18.287818985605703</v>
      </c>
      <c r="L27" s="148">
        <v>2.97722351097444</v>
      </c>
      <c r="M27" s="148">
        <v>18.150758503832783</v>
      </c>
      <c r="N27" s="148">
        <v>3.1812206258624909</v>
      </c>
      <c r="O27" s="148">
        <v>18.054768909414538</v>
      </c>
      <c r="P27" s="148">
        <v>3.630569048472295</v>
      </c>
      <c r="Q27" s="148">
        <v>18.132141030883179</v>
      </c>
    </row>
    <row r="28" spans="1:17" s="117" customFormat="1">
      <c r="A28" s="237" t="s">
        <v>98</v>
      </c>
      <c r="B28" s="147" t="s">
        <v>84</v>
      </c>
      <c r="C28" s="70" t="s">
        <v>13</v>
      </c>
      <c r="D28" s="236" t="s">
        <v>385</v>
      </c>
      <c r="E28" s="236" t="s">
        <v>391</v>
      </c>
      <c r="F28" s="148">
        <v>1.1878370164926122</v>
      </c>
      <c r="G28" s="148">
        <v>8.9316072409666933</v>
      </c>
      <c r="H28" s="148">
        <v>0.98184693470388273</v>
      </c>
      <c r="I28" s="148">
        <v>9.3343497514842468</v>
      </c>
      <c r="J28" s="148">
        <v>1.1360073563441173</v>
      </c>
      <c r="K28" s="148">
        <v>9.1888250211414402</v>
      </c>
      <c r="L28" s="148">
        <v>1.3259442690090977</v>
      </c>
      <c r="M28" s="148">
        <v>9.3295323295542083</v>
      </c>
      <c r="N28" s="148">
        <v>1.3784296566548331</v>
      </c>
      <c r="O28" s="148">
        <v>9.4868504051123672</v>
      </c>
      <c r="P28" s="148">
        <v>1.5466457991421438</v>
      </c>
      <c r="Q28" s="148">
        <v>9.591892069646164</v>
      </c>
    </row>
    <row r="29" spans="1:17" s="117" customFormat="1">
      <c r="A29" s="237" t="s">
        <v>98</v>
      </c>
      <c r="B29" s="147" t="s">
        <v>84</v>
      </c>
      <c r="C29" s="70" t="s">
        <v>13</v>
      </c>
      <c r="D29" s="236" t="s">
        <v>389</v>
      </c>
      <c r="E29" s="236" t="s">
        <v>391</v>
      </c>
      <c r="F29" s="148">
        <v>1.1878370164926126</v>
      </c>
      <c r="G29" s="148">
        <v>8.9316072409666951</v>
      </c>
      <c r="H29" s="148">
        <v>0.98184693470388085</v>
      </c>
      <c r="I29" s="148">
        <v>9.3343497514842184</v>
      </c>
      <c r="J29" s="148">
        <v>1.1360073563441155</v>
      </c>
      <c r="K29" s="148">
        <v>9.1888250211414686</v>
      </c>
      <c r="L29" s="148">
        <v>1.3259442690091006</v>
      </c>
      <c r="M29" s="148">
        <v>9.3295323295542101</v>
      </c>
      <c r="N29" s="148">
        <v>1.3784296566548342</v>
      </c>
      <c r="O29" s="148">
        <v>9.4868504051123832</v>
      </c>
      <c r="P29" s="148">
        <v>1.5466457991421403</v>
      </c>
      <c r="Q29" s="148">
        <v>9.5918920696461161</v>
      </c>
    </row>
    <row r="30" spans="1:17" s="117" customFormat="1">
      <c r="A30" s="237" t="s">
        <v>98</v>
      </c>
      <c r="B30" s="147" t="s">
        <v>84</v>
      </c>
      <c r="C30" s="70" t="s">
        <v>13</v>
      </c>
      <c r="D30" s="236" t="s">
        <v>390</v>
      </c>
      <c r="E30" s="236" t="s">
        <v>391</v>
      </c>
      <c r="F30" s="148">
        <v>1.1956087255783363</v>
      </c>
      <c r="G30" s="148">
        <v>10.694019049977253</v>
      </c>
      <c r="H30" s="148">
        <v>0.98657146088675574</v>
      </c>
      <c r="I30" s="148">
        <v>11.194858986447819</v>
      </c>
      <c r="J30" s="148">
        <v>1.1422264416734829</v>
      </c>
      <c r="K30" s="148">
        <v>11.00305523297577</v>
      </c>
      <c r="L30" s="148">
        <v>1.3342908512892</v>
      </c>
      <c r="M30" s="148">
        <v>11.172050797632247</v>
      </c>
      <c r="N30" s="148">
        <v>1.3870532494329888</v>
      </c>
      <c r="O30" s="148">
        <v>11.360924852346697</v>
      </c>
      <c r="P30" s="148">
        <v>1.5571882192677486</v>
      </c>
      <c r="Q30" s="148">
        <v>11.487229630647539</v>
      </c>
    </row>
    <row r="31" spans="1:17" s="117" customFormat="1">
      <c r="A31" s="237" t="s">
        <v>100</v>
      </c>
      <c r="B31" s="147" t="s">
        <v>84</v>
      </c>
      <c r="C31" s="70" t="s">
        <v>13</v>
      </c>
      <c r="D31" s="236" t="s">
        <v>385</v>
      </c>
      <c r="E31" s="236" t="s">
        <v>386</v>
      </c>
      <c r="F31" s="148">
        <v>2.3371906477604285</v>
      </c>
      <c r="G31" s="148">
        <v>6.3214331653522899</v>
      </c>
      <c r="H31" s="148">
        <v>1.9930460207871701</v>
      </c>
      <c r="I31" s="148">
        <v>6.4481696641762047</v>
      </c>
      <c r="J31" s="148">
        <v>2.3874946777389754</v>
      </c>
      <c r="K31" s="148">
        <v>6.2045502559953052</v>
      </c>
      <c r="L31" s="148">
        <v>2.8553444241208474</v>
      </c>
      <c r="M31" s="148">
        <v>6.157769874041878</v>
      </c>
      <c r="N31" s="148">
        <v>3.0493713033151431</v>
      </c>
      <c r="O31" s="148">
        <v>6.124942317887669</v>
      </c>
      <c r="P31" s="148">
        <v>3.4677736005081718</v>
      </c>
      <c r="Q31" s="148">
        <v>6.150915667885231</v>
      </c>
    </row>
    <row r="32" spans="1:17" s="117" customFormat="1">
      <c r="A32" s="237" t="s">
        <v>100</v>
      </c>
      <c r="B32" s="147" t="s">
        <v>84</v>
      </c>
      <c r="C32" s="70" t="s">
        <v>13</v>
      </c>
      <c r="D32" s="236" t="s">
        <v>389</v>
      </c>
      <c r="E32" s="236" t="s">
        <v>386</v>
      </c>
      <c r="F32" s="148">
        <v>2.3371906477604294</v>
      </c>
      <c r="G32" s="148">
        <v>6.3214331653523139</v>
      </c>
      <c r="H32" s="148">
        <v>1.9930460207871636</v>
      </c>
      <c r="I32" s="148">
        <v>6.4481696641761896</v>
      </c>
      <c r="J32" s="148">
        <v>2.3874946777389794</v>
      </c>
      <c r="K32" s="148">
        <v>6.2045502559953229</v>
      </c>
      <c r="L32" s="148">
        <v>2.8553444241208421</v>
      </c>
      <c r="M32" s="148">
        <v>6.1577698740418816</v>
      </c>
      <c r="N32" s="148">
        <v>3.0493713033151506</v>
      </c>
      <c r="O32" s="148">
        <v>6.1249423178876707</v>
      </c>
      <c r="P32" s="148">
        <v>3.4677736005081661</v>
      </c>
      <c r="Q32" s="148">
        <v>6.1509156678852239</v>
      </c>
    </row>
    <row r="33" spans="1:17" s="117" customFormat="1">
      <c r="A33" s="237" t="s">
        <v>100</v>
      </c>
      <c r="B33" s="147" t="s">
        <v>84</v>
      </c>
      <c r="C33" s="70" t="s">
        <v>13</v>
      </c>
      <c r="D33" s="236" t="s">
        <v>390</v>
      </c>
      <c r="E33" s="236" t="s">
        <v>386</v>
      </c>
      <c r="F33" s="148">
        <v>2.3607360544300682</v>
      </c>
      <c r="G33" s="148">
        <v>7.5726383242674631</v>
      </c>
      <c r="H33" s="148">
        <v>2.0087126742523553</v>
      </c>
      <c r="I33" s="148">
        <v>7.7373339561036376</v>
      </c>
      <c r="J33" s="148">
        <v>2.4088473935847086</v>
      </c>
      <c r="K33" s="148">
        <v>7.4333391176920784</v>
      </c>
      <c r="L33" s="148">
        <v>2.884810251844812</v>
      </c>
      <c r="M33" s="148">
        <v>7.3776289730622429</v>
      </c>
      <c r="N33" s="148">
        <v>3.0812469572577954</v>
      </c>
      <c r="O33" s="148">
        <v>7.3386126634825013</v>
      </c>
      <c r="P33" s="148">
        <v>3.5070415373242327</v>
      </c>
      <c r="Q33" s="148">
        <v>7.3700616414926383</v>
      </c>
    </row>
    <row r="34" spans="1:17" s="117" customFormat="1">
      <c r="A34" s="237" t="s">
        <v>100</v>
      </c>
      <c r="B34" s="147" t="s">
        <v>84</v>
      </c>
      <c r="C34" s="70" t="s">
        <v>13</v>
      </c>
      <c r="D34" s="236" t="s">
        <v>385</v>
      </c>
      <c r="E34" s="236" t="s">
        <v>391</v>
      </c>
      <c r="F34" s="148">
        <v>1.1240325245702381</v>
      </c>
      <c r="G34" s="148">
        <v>3.6365487744310712</v>
      </c>
      <c r="H34" s="148">
        <v>0.94279833802307822</v>
      </c>
      <c r="I34" s="148">
        <v>3.8005274115923795</v>
      </c>
      <c r="J34" s="148">
        <v>1.084394302717568</v>
      </c>
      <c r="K34" s="148">
        <v>3.7412762862909799</v>
      </c>
      <c r="L34" s="148">
        <v>1.2571979079262001</v>
      </c>
      <c r="M34" s="148">
        <v>3.798565974043381</v>
      </c>
      <c r="N34" s="148">
        <v>1.3073596426259153</v>
      </c>
      <c r="O34" s="148">
        <v>3.8626188191173125</v>
      </c>
      <c r="P34" s="148">
        <v>1.4601962623254305</v>
      </c>
      <c r="Q34" s="148">
        <v>3.9053870607247436</v>
      </c>
    </row>
    <row r="35" spans="1:17" s="117" customFormat="1">
      <c r="A35" s="237" t="s">
        <v>100</v>
      </c>
      <c r="B35" s="147" t="s">
        <v>84</v>
      </c>
      <c r="C35" s="70" t="s">
        <v>13</v>
      </c>
      <c r="D35" s="236" t="s">
        <v>389</v>
      </c>
      <c r="E35" s="236" t="s">
        <v>391</v>
      </c>
      <c r="F35" s="148">
        <v>1.1240325245702392</v>
      </c>
      <c r="G35" s="148">
        <v>3.6365487744310681</v>
      </c>
      <c r="H35" s="148">
        <v>0.94279833802307833</v>
      </c>
      <c r="I35" s="148">
        <v>3.8005274115923866</v>
      </c>
      <c r="J35" s="148">
        <v>1.0843943027175729</v>
      </c>
      <c r="K35" s="148">
        <v>3.7412762862909879</v>
      </c>
      <c r="L35" s="148">
        <v>1.2571979079261983</v>
      </c>
      <c r="M35" s="148">
        <v>3.7985659740433668</v>
      </c>
      <c r="N35" s="148">
        <v>1.3073596426259144</v>
      </c>
      <c r="O35" s="148">
        <v>3.8626188191173041</v>
      </c>
      <c r="P35" s="148">
        <v>1.4601962623254308</v>
      </c>
      <c r="Q35" s="148">
        <v>3.9053870607247476</v>
      </c>
    </row>
    <row r="36" spans="1:17" s="117" customFormat="1">
      <c r="A36" s="237" t="s">
        <v>100</v>
      </c>
      <c r="B36" s="147" t="s">
        <v>84</v>
      </c>
      <c r="C36" s="70" t="s">
        <v>13</v>
      </c>
      <c r="D36" s="236" t="s">
        <v>390</v>
      </c>
      <c r="E36" s="236" t="s">
        <v>391</v>
      </c>
      <c r="F36" s="148">
        <v>1.1406943419520967</v>
      </c>
      <c r="G36" s="148">
        <v>4.3444452390532531</v>
      </c>
      <c r="H36" s="148">
        <v>0.95321914515657946</v>
      </c>
      <c r="I36" s="148">
        <v>4.5479114632444322</v>
      </c>
      <c r="J36" s="148">
        <v>1.0979804159804969</v>
      </c>
      <c r="K36" s="148">
        <v>4.4699911883964045</v>
      </c>
      <c r="L36" s="148">
        <v>1.275221665845887</v>
      </c>
      <c r="M36" s="148">
        <v>4.5386456365380861</v>
      </c>
      <c r="N36" s="148">
        <v>1.3260100380979007</v>
      </c>
      <c r="O36" s="148">
        <v>4.6153757212658597</v>
      </c>
      <c r="P36" s="148">
        <v>1.4828246714827047</v>
      </c>
      <c r="Q36" s="148">
        <v>4.6666870374505525</v>
      </c>
    </row>
    <row r="37" spans="1:17" s="117" customFormat="1">
      <c r="A37" s="237" t="s">
        <v>405</v>
      </c>
      <c r="B37" s="147" t="s">
        <v>84</v>
      </c>
      <c r="C37" s="70" t="s">
        <v>13</v>
      </c>
      <c r="D37" s="236" t="s">
        <v>390</v>
      </c>
      <c r="E37" s="236" t="s">
        <v>386</v>
      </c>
      <c r="F37" s="148">
        <v>1.3549364620313138</v>
      </c>
      <c r="G37" s="148">
        <v>0.52983147621942162</v>
      </c>
      <c r="H37" s="148">
        <v>1.2519134141658417</v>
      </c>
      <c r="I37" s="148">
        <v>0.52463114754908957</v>
      </c>
      <c r="J37" s="148">
        <v>1.4537388130759985</v>
      </c>
      <c r="K37" s="148">
        <v>0.52041049046386079</v>
      </c>
      <c r="L37" s="148">
        <v>1.6520818896490075</v>
      </c>
      <c r="M37" s="148">
        <v>0.51640008167283258</v>
      </c>
      <c r="N37" s="148">
        <v>1.7581753435037901</v>
      </c>
      <c r="O37" s="148">
        <v>0.51313072690399575</v>
      </c>
      <c r="P37" s="148">
        <v>1.941324837526889</v>
      </c>
      <c r="Q37" s="148">
        <v>0.51586264793987568</v>
      </c>
    </row>
    <row r="38" spans="1:17" s="117" customFormat="1">
      <c r="A38" s="237" t="s">
        <v>406</v>
      </c>
      <c r="B38" s="147" t="s">
        <v>84</v>
      </c>
      <c r="C38" s="70" t="s">
        <v>13</v>
      </c>
      <c r="D38" s="236" t="s">
        <v>385</v>
      </c>
      <c r="E38" s="236" t="s">
        <v>386</v>
      </c>
      <c r="F38" s="148">
        <v>2.104190005467558</v>
      </c>
      <c r="G38" s="148">
        <v>2.3367504952141935</v>
      </c>
      <c r="H38" s="148">
        <v>1.8248050344160316</v>
      </c>
      <c r="I38" s="148">
        <v>2.3032823652398027</v>
      </c>
      <c r="J38" s="148">
        <v>2.1741363783766388</v>
      </c>
      <c r="K38" s="148">
        <v>2.2950558062308328</v>
      </c>
      <c r="L38" s="148">
        <v>2.5685678934052896</v>
      </c>
      <c r="M38" s="148">
        <v>2.2775949865372844</v>
      </c>
      <c r="N38" s="148">
        <v>2.7402572282837068</v>
      </c>
      <c r="O38" s="148">
        <v>2.2630418257128664</v>
      </c>
      <c r="P38" s="148">
        <v>3.0935502725449866</v>
      </c>
      <c r="Q38" s="148">
        <v>2.2751297925474483</v>
      </c>
    </row>
    <row r="39" spans="1:17" s="117" customFormat="1">
      <c r="A39" s="237" t="s">
        <v>406</v>
      </c>
      <c r="B39" s="147" t="s">
        <v>84</v>
      </c>
      <c r="C39" s="70" t="s">
        <v>13</v>
      </c>
      <c r="D39" s="236" t="s">
        <v>389</v>
      </c>
      <c r="E39" s="236" t="s">
        <v>386</v>
      </c>
      <c r="F39" s="148">
        <v>2.1000070448013002</v>
      </c>
      <c r="G39" s="148">
        <v>2.3081902113838084</v>
      </c>
      <c r="H39" s="148">
        <v>1.8248050344160336</v>
      </c>
      <c r="I39" s="148">
        <v>2.3032823652398062</v>
      </c>
      <c r="J39" s="148">
        <v>2.1702845647280498</v>
      </c>
      <c r="K39" s="148">
        <v>2.2671728492217422</v>
      </c>
      <c r="L39" s="148">
        <v>2.56344684427116</v>
      </c>
      <c r="M39" s="148">
        <v>2.2498024912775247</v>
      </c>
      <c r="N39" s="148">
        <v>2.7347342879430401</v>
      </c>
      <c r="O39" s="148">
        <v>2.2353402278462911</v>
      </c>
      <c r="P39" s="148">
        <v>3.086905753696402</v>
      </c>
      <c r="Q39" s="148">
        <v>2.2472194404824686</v>
      </c>
    </row>
    <row r="40" spans="1:17" s="117" customFormat="1">
      <c r="A40" s="237" t="s">
        <v>406</v>
      </c>
      <c r="B40" s="147" t="s">
        <v>84</v>
      </c>
      <c r="C40" s="70" t="s">
        <v>13</v>
      </c>
      <c r="D40" s="236" t="s">
        <v>390</v>
      </c>
      <c r="E40" s="236" t="s">
        <v>386</v>
      </c>
      <c r="F40" s="148">
        <v>2.0673232132883781</v>
      </c>
      <c r="G40" s="148">
        <v>2.0928210884664362</v>
      </c>
      <c r="H40" s="148">
        <v>1.7983095038378873</v>
      </c>
      <c r="I40" s="148">
        <v>2.0628466396130354</v>
      </c>
      <c r="J40" s="148">
        <v>2.139869624088603</v>
      </c>
      <c r="K40" s="148">
        <v>2.0554788370963699</v>
      </c>
      <c r="L40" s="148">
        <v>2.5229477269561675</v>
      </c>
      <c r="M40" s="148">
        <v>2.0398407226500899</v>
      </c>
      <c r="N40" s="148">
        <v>2.6910899511100359</v>
      </c>
      <c r="O40" s="148">
        <v>2.026806741512782</v>
      </c>
      <c r="P40" s="148">
        <v>3.0343235083243254</v>
      </c>
      <c r="Q40" s="148">
        <v>2.0376328660647722</v>
      </c>
    </row>
    <row r="41" spans="1:17" s="117" customFormat="1">
      <c r="A41" s="237" t="s">
        <v>406</v>
      </c>
      <c r="B41" s="147" t="s">
        <v>84</v>
      </c>
      <c r="C41" s="70" t="s">
        <v>13</v>
      </c>
      <c r="D41" s="236" t="s">
        <v>385</v>
      </c>
      <c r="E41" s="236" t="s">
        <v>391</v>
      </c>
      <c r="F41" s="148">
        <v>0.95613758892767864</v>
      </c>
      <c r="G41" s="148">
        <v>1.3411710867102713</v>
      </c>
      <c r="H41" s="148">
        <v>0.82467761465670952</v>
      </c>
      <c r="I41" s="148">
        <v>1.3544175367126563</v>
      </c>
      <c r="J41" s="148">
        <v>0.94316122391590074</v>
      </c>
      <c r="K41" s="148">
        <v>1.3807043637806331</v>
      </c>
      <c r="L41" s="148">
        <v>1.0773338423642185</v>
      </c>
      <c r="M41" s="148">
        <v>1.4017504039539301</v>
      </c>
      <c r="N41" s="148">
        <v>1.1217686710726011</v>
      </c>
      <c r="O41" s="148">
        <v>1.4238702050706211</v>
      </c>
      <c r="P41" s="148">
        <v>1.2411834998365108</v>
      </c>
      <c r="Q41" s="148">
        <v>1.4412139611200003</v>
      </c>
    </row>
    <row r="42" spans="1:17" s="117" customFormat="1">
      <c r="A42" s="237" t="s">
        <v>406</v>
      </c>
      <c r="B42" s="147" t="s">
        <v>84</v>
      </c>
      <c r="C42" s="70" t="s">
        <v>13</v>
      </c>
      <c r="D42" s="236" t="s">
        <v>389</v>
      </c>
      <c r="E42" s="236" t="s">
        <v>391</v>
      </c>
      <c r="F42" s="148">
        <v>0.9531826829184834</v>
      </c>
      <c r="G42" s="148">
        <v>1.3247789956504812</v>
      </c>
      <c r="H42" s="148">
        <v>0.82467761465670841</v>
      </c>
      <c r="I42" s="148">
        <v>1.3544175367126585</v>
      </c>
      <c r="J42" s="148">
        <v>0.9406283105311688</v>
      </c>
      <c r="K42" s="148">
        <v>1.3639299915352878</v>
      </c>
      <c r="L42" s="148">
        <v>1.0741671354672027</v>
      </c>
      <c r="M42" s="148">
        <v>1.3846454569868294</v>
      </c>
      <c r="N42" s="148">
        <v>1.1184931351819747</v>
      </c>
      <c r="O42" s="148">
        <v>1.40644079683481</v>
      </c>
      <c r="P42" s="148">
        <v>1.2373621963533716</v>
      </c>
      <c r="Q42" s="148">
        <v>1.4235337438473004</v>
      </c>
    </row>
    <row r="43" spans="1:17" s="117" customFormat="1">
      <c r="A43" s="237" t="s">
        <v>406</v>
      </c>
      <c r="B43" s="147" t="s">
        <v>84</v>
      </c>
      <c r="C43" s="70" t="s">
        <v>13</v>
      </c>
      <c r="D43" s="236" t="s">
        <v>390</v>
      </c>
      <c r="E43" s="236" t="s">
        <v>391</v>
      </c>
      <c r="F43" s="148">
        <v>0.93197998692765116</v>
      </c>
      <c r="G43" s="148">
        <v>1.2015085539441175</v>
      </c>
      <c r="H43" s="148">
        <v>0.80759186036002639</v>
      </c>
      <c r="I43" s="148">
        <v>1.2133755880197616</v>
      </c>
      <c r="J43" s="148">
        <v>0.92229946787969541</v>
      </c>
      <c r="K43" s="148">
        <v>1.2369250425906146</v>
      </c>
      <c r="L43" s="148">
        <v>1.0510252450761401</v>
      </c>
      <c r="M43" s="148">
        <v>1.2557794583660777</v>
      </c>
      <c r="N43" s="148">
        <v>1.0945211244871444</v>
      </c>
      <c r="O43" s="148">
        <v>1.275595819243972</v>
      </c>
      <c r="P43" s="148">
        <v>1.2091910198886791</v>
      </c>
      <c r="Q43" s="148">
        <v>1.2911334873739639</v>
      </c>
    </row>
    <row r="44" spans="1:17" s="117" customFormat="1">
      <c r="A44" s="237" t="s">
        <v>407</v>
      </c>
      <c r="B44" s="147" t="s">
        <v>84</v>
      </c>
      <c r="C44" s="70" t="s">
        <v>13</v>
      </c>
      <c r="D44" s="236" t="s">
        <v>385</v>
      </c>
      <c r="E44" s="236" t="s">
        <v>386</v>
      </c>
      <c r="F44" s="148">
        <v>1.661613352287753</v>
      </c>
      <c r="G44" s="148">
        <v>0.83344724826244976</v>
      </c>
      <c r="H44" s="148">
        <v>1.5018645070386172</v>
      </c>
      <c r="I44" s="148">
        <v>0.8312644068165963</v>
      </c>
      <c r="J44" s="148">
        <v>1.7534226747228907</v>
      </c>
      <c r="K44" s="148">
        <v>0.81862100518868386</v>
      </c>
      <c r="L44" s="148">
        <v>2.0196757953111799</v>
      </c>
      <c r="M44" s="148">
        <v>0.81231940409929615</v>
      </c>
      <c r="N44" s="148">
        <v>2.1494396897165045</v>
      </c>
      <c r="O44" s="148">
        <v>0.80721483057780397</v>
      </c>
      <c r="P44" s="148">
        <v>2.3901966025734449</v>
      </c>
      <c r="Q44" s="148">
        <v>0.81144237062265512</v>
      </c>
    </row>
    <row r="45" spans="1:17" s="117" customFormat="1">
      <c r="A45" s="237" t="s">
        <v>407</v>
      </c>
      <c r="B45" s="147" t="s">
        <v>84</v>
      </c>
      <c r="C45" s="70" t="s">
        <v>13</v>
      </c>
      <c r="D45" s="236" t="s">
        <v>389</v>
      </c>
      <c r="E45" s="236" t="s">
        <v>386</v>
      </c>
      <c r="F45" s="148">
        <v>1.661613352287757</v>
      </c>
      <c r="G45" s="148">
        <v>0.83344724826244931</v>
      </c>
      <c r="H45" s="148">
        <v>1.5018645070386176</v>
      </c>
      <c r="I45" s="148">
        <v>0.83126440681659608</v>
      </c>
      <c r="J45" s="148">
        <v>1.7534226747228876</v>
      </c>
      <c r="K45" s="148">
        <v>0.81862100518868164</v>
      </c>
      <c r="L45" s="148">
        <v>2.0196757953111759</v>
      </c>
      <c r="M45" s="148">
        <v>0.81231940409929704</v>
      </c>
      <c r="N45" s="148">
        <v>2.1494396897165045</v>
      </c>
      <c r="O45" s="148">
        <v>0.80721483057780419</v>
      </c>
      <c r="P45" s="148">
        <v>2.3901966025734476</v>
      </c>
      <c r="Q45" s="148">
        <v>0.81144237062265345</v>
      </c>
    </row>
    <row r="46" spans="1:17" s="117" customFormat="1">
      <c r="A46" s="237" t="s">
        <v>407</v>
      </c>
      <c r="B46" s="147" t="s">
        <v>84</v>
      </c>
      <c r="C46" s="70" t="s">
        <v>13</v>
      </c>
      <c r="D46" s="236" t="s">
        <v>390</v>
      </c>
      <c r="E46" s="236" t="s">
        <v>386</v>
      </c>
      <c r="F46" s="148">
        <v>1.626317528372784</v>
      </c>
      <c r="G46" s="148">
        <v>0.78165109159077306</v>
      </c>
      <c r="H46" s="148">
        <v>1.4746141735276936</v>
      </c>
      <c r="I46" s="148">
        <v>0.77960390695793902</v>
      </c>
      <c r="J46" s="148">
        <v>1.7190586566438153</v>
      </c>
      <c r="K46" s="148">
        <v>0.76774625345379344</v>
      </c>
      <c r="L46" s="148">
        <v>1.976121320429798</v>
      </c>
      <c r="M46" s="148">
        <v>0.76183627729086667</v>
      </c>
      <c r="N46" s="148">
        <v>2.1026664394938259</v>
      </c>
      <c r="O46" s="148">
        <v>0.75704893715206467</v>
      </c>
      <c r="P46" s="148">
        <v>2.3354412369662354</v>
      </c>
      <c r="Q46" s="148">
        <v>0.76101374871955318</v>
      </c>
    </row>
    <row r="47" spans="1:17" s="117" customFormat="1">
      <c r="A47" s="237" t="s">
        <v>407</v>
      </c>
      <c r="B47" s="147" t="s">
        <v>84</v>
      </c>
      <c r="C47" s="70" t="s">
        <v>13</v>
      </c>
      <c r="D47" s="236" t="s">
        <v>385</v>
      </c>
      <c r="E47" s="236" t="s">
        <v>391</v>
      </c>
      <c r="F47" s="148">
        <v>0.69149776416620834</v>
      </c>
      <c r="G47" s="148">
        <v>0.47929408533296519</v>
      </c>
      <c r="H47" s="148">
        <v>0.63132599308488158</v>
      </c>
      <c r="I47" s="148">
        <v>0.48977508065709419</v>
      </c>
      <c r="J47" s="148">
        <v>0.70618573253272454</v>
      </c>
      <c r="K47" s="148">
        <v>0.49344919535738707</v>
      </c>
      <c r="L47" s="148">
        <v>0.78512841245046794</v>
      </c>
      <c r="M47" s="148">
        <v>0.50092549154707111</v>
      </c>
      <c r="N47" s="148">
        <v>0.81834187653680557</v>
      </c>
      <c r="O47" s="148">
        <v>0.50888431821711488</v>
      </c>
      <c r="P47" s="148">
        <v>0.88978508520269961</v>
      </c>
      <c r="Q47" s="148">
        <v>0.51502946757923751</v>
      </c>
    </row>
    <row r="48" spans="1:17" s="117" customFormat="1">
      <c r="A48" s="237" t="s">
        <v>407</v>
      </c>
      <c r="B48" s="147" t="s">
        <v>84</v>
      </c>
      <c r="C48" s="70" t="s">
        <v>13</v>
      </c>
      <c r="D48" s="236" t="s">
        <v>389</v>
      </c>
      <c r="E48" s="236" t="s">
        <v>391</v>
      </c>
      <c r="F48" s="148">
        <v>0.69149776416620723</v>
      </c>
      <c r="G48" s="148">
        <v>0.47929408533296541</v>
      </c>
      <c r="H48" s="148">
        <v>0.63132599308488013</v>
      </c>
      <c r="I48" s="148">
        <v>0.48977508065709335</v>
      </c>
      <c r="J48" s="148">
        <v>0.7061857325327261</v>
      </c>
      <c r="K48" s="148">
        <v>0.49344919535738585</v>
      </c>
      <c r="L48" s="148">
        <v>0.78512841245046594</v>
      </c>
      <c r="M48" s="148">
        <v>0.50092549154707122</v>
      </c>
      <c r="N48" s="148">
        <v>0.81834187653680268</v>
      </c>
      <c r="O48" s="148">
        <v>0.50888431821711566</v>
      </c>
      <c r="P48" s="148">
        <v>0.88978508520269595</v>
      </c>
      <c r="Q48" s="148">
        <v>0.5150294675792374</v>
      </c>
    </row>
    <row r="49" spans="1:17" s="117" customFormat="1">
      <c r="A49" s="237" t="s">
        <v>407</v>
      </c>
      <c r="B49" s="147" t="s">
        <v>84</v>
      </c>
      <c r="C49" s="70" t="s">
        <v>13</v>
      </c>
      <c r="D49" s="236" t="s">
        <v>390</v>
      </c>
      <c r="E49" s="236" t="s">
        <v>391</v>
      </c>
      <c r="F49" s="148">
        <v>0.67240365214337672</v>
      </c>
      <c r="G49" s="148">
        <v>0.44817109277887579</v>
      </c>
      <c r="H49" s="148">
        <v>0.61634930705973523</v>
      </c>
      <c r="I49" s="148">
        <v>0.4579715039910478</v>
      </c>
      <c r="J49" s="148">
        <v>0.68833767507212795</v>
      </c>
      <c r="K49" s="148">
        <v>0.4614070398147001</v>
      </c>
      <c r="L49" s="148">
        <v>0.76371050680178665</v>
      </c>
      <c r="M49" s="148">
        <v>0.46839786222583168</v>
      </c>
      <c r="N49" s="148">
        <v>0.796029444614612</v>
      </c>
      <c r="O49" s="148">
        <v>0.47583988196925042</v>
      </c>
      <c r="P49" s="148">
        <v>0.86437484377760554</v>
      </c>
      <c r="Q49" s="148">
        <v>0.4815859956585084</v>
      </c>
    </row>
    <row r="50" spans="1:17" s="117" customFormat="1">
      <c r="A50" s="237" t="s">
        <v>408</v>
      </c>
      <c r="B50" s="147" t="s">
        <v>84</v>
      </c>
      <c r="C50" s="70" t="s">
        <v>13</v>
      </c>
      <c r="D50" s="236" t="s">
        <v>385</v>
      </c>
      <c r="E50" s="236" t="s">
        <v>386</v>
      </c>
      <c r="F50" s="148">
        <v>0.20130648719542907</v>
      </c>
      <c r="G50" s="148">
        <v>0.29814373108575537</v>
      </c>
      <c r="H50" s="148">
        <v>0.1815210156971504</v>
      </c>
      <c r="I50" s="148">
        <v>0.29454250635233653</v>
      </c>
      <c r="J50" s="148">
        <v>0.18782196264514547</v>
      </c>
      <c r="K50" s="148">
        <v>0.29284411466171889</v>
      </c>
      <c r="L50" s="148">
        <v>0.19722670847491339</v>
      </c>
      <c r="M50" s="148">
        <v>0.29057597611110947</v>
      </c>
      <c r="N50" s="148">
        <v>0.19682452400949774</v>
      </c>
      <c r="O50" s="148">
        <v>0.28874081486718284</v>
      </c>
      <c r="P50" s="148">
        <v>0.20344167562635762</v>
      </c>
      <c r="Q50" s="148">
        <v>0.29028455940431719</v>
      </c>
    </row>
    <row r="51" spans="1:17" s="117" customFormat="1">
      <c r="A51" s="237" t="s">
        <v>408</v>
      </c>
      <c r="B51" s="147" t="s">
        <v>84</v>
      </c>
      <c r="C51" s="70" t="s">
        <v>13</v>
      </c>
      <c r="D51" s="236" t="s">
        <v>389</v>
      </c>
      <c r="E51" s="236" t="s">
        <v>386</v>
      </c>
      <c r="F51" s="148">
        <v>0.20130648719542829</v>
      </c>
      <c r="G51" s="148">
        <v>0.29814373108575387</v>
      </c>
      <c r="H51" s="148">
        <v>0.18152101569715096</v>
      </c>
      <c r="I51" s="148">
        <v>0.29454250635233897</v>
      </c>
      <c r="J51" s="148">
        <v>0.18782196264514608</v>
      </c>
      <c r="K51" s="148">
        <v>0.29284411466171939</v>
      </c>
      <c r="L51" s="148">
        <v>0.19722670847491378</v>
      </c>
      <c r="M51" s="148">
        <v>0.29057597611110908</v>
      </c>
      <c r="N51" s="148">
        <v>0.19682452400949821</v>
      </c>
      <c r="O51" s="148">
        <v>0.28874081486718389</v>
      </c>
      <c r="P51" s="148">
        <v>0.20344167562635709</v>
      </c>
      <c r="Q51" s="148">
        <v>0.29028455940431713</v>
      </c>
    </row>
    <row r="52" spans="1:17" s="117" customFormat="1">
      <c r="A52" s="237" t="s">
        <v>408</v>
      </c>
      <c r="B52" s="147" t="s">
        <v>84</v>
      </c>
      <c r="C52" s="70" t="s">
        <v>13</v>
      </c>
      <c r="D52" s="236" t="s">
        <v>390</v>
      </c>
      <c r="E52" s="236" t="s">
        <v>386</v>
      </c>
      <c r="F52" s="148">
        <v>0.19501863910297065</v>
      </c>
      <c r="G52" s="148">
        <v>0.27961502463409688</v>
      </c>
      <c r="H52" s="148">
        <v>0.17646005376473917</v>
      </c>
      <c r="I52" s="148">
        <v>0.276237604827616</v>
      </c>
      <c r="J52" s="148">
        <v>0.18234230036198004</v>
      </c>
      <c r="K52" s="148">
        <v>0.27464476290308049</v>
      </c>
      <c r="L52" s="148">
        <v>0.19108417597938446</v>
      </c>
      <c r="M52" s="148">
        <v>0.27251758211550275</v>
      </c>
      <c r="N52" s="148">
        <v>0.19067553030201828</v>
      </c>
      <c r="O52" s="148">
        <v>0.27079647044040961</v>
      </c>
      <c r="P52" s="148">
        <v>0.19685553737888897</v>
      </c>
      <c r="Q52" s="148">
        <v>0.27224427605150681</v>
      </c>
    </row>
    <row r="53" spans="1:17" s="117" customFormat="1">
      <c r="A53" s="237" t="s">
        <v>408</v>
      </c>
      <c r="B53" s="147" t="s">
        <v>84</v>
      </c>
      <c r="C53" s="70" t="s">
        <v>13</v>
      </c>
      <c r="D53" s="236" t="s">
        <v>385</v>
      </c>
      <c r="E53" s="236" t="s">
        <v>391</v>
      </c>
      <c r="F53" s="148">
        <v>0.77333726865303942</v>
      </c>
      <c r="G53" s="148">
        <v>0.70511712127962212</v>
      </c>
      <c r="H53" s="148">
        <v>0.68913503335079129</v>
      </c>
      <c r="I53" s="148">
        <v>0.71370231100967185</v>
      </c>
      <c r="J53" s="148">
        <v>0.78175786807307579</v>
      </c>
      <c r="K53" s="148">
        <v>0.72595163343092284</v>
      </c>
      <c r="L53" s="148">
        <v>0.88017362048794734</v>
      </c>
      <c r="M53" s="148">
        <v>0.73691540653070453</v>
      </c>
      <c r="N53" s="148">
        <v>0.91841614114580405</v>
      </c>
      <c r="O53" s="148">
        <v>0.74859985497666492</v>
      </c>
      <c r="P53" s="148">
        <v>1.0072986874689382</v>
      </c>
      <c r="Q53" s="148">
        <v>0.75772210652574978</v>
      </c>
    </row>
    <row r="54" spans="1:17" s="117" customFormat="1">
      <c r="A54" s="237" t="s">
        <v>408</v>
      </c>
      <c r="B54" s="147" t="s">
        <v>84</v>
      </c>
      <c r="C54" s="70" t="s">
        <v>13</v>
      </c>
      <c r="D54" s="236" t="s">
        <v>389</v>
      </c>
      <c r="E54" s="236" t="s">
        <v>391</v>
      </c>
      <c r="F54" s="148">
        <v>0.77333726865303998</v>
      </c>
      <c r="G54" s="148">
        <v>0.70511712127962312</v>
      </c>
      <c r="H54" s="148">
        <v>0.6891350333507883</v>
      </c>
      <c r="I54" s="148">
        <v>0.71370231100967119</v>
      </c>
      <c r="J54" s="148">
        <v>0.78175786807307679</v>
      </c>
      <c r="K54" s="148">
        <v>0.7259516334309235</v>
      </c>
      <c r="L54" s="148">
        <v>0.88017362048794656</v>
      </c>
      <c r="M54" s="148">
        <v>0.73691540653070597</v>
      </c>
      <c r="N54" s="148">
        <v>0.91841614114580505</v>
      </c>
      <c r="O54" s="148">
        <v>0.74859985497666359</v>
      </c>
      <c r="P54" s="148">
        <v>1.0072986874689416</v>
      </c>
      <c r="Q54" s="148">
        <v>0.75772210652574901</v>
      </c>
    </row>
    <row r="55" spans="1:17" s="117" customFormat="1">
      <c r="A55" s="237" t="s">
        <v>408</v>
      </c>
      <c r="B55" s="147" t="s">
        <v>84</v>
      </c>
      <c r="C55" s="70" t="s">
        <v>13</v>
      </c>
      <c r="D55" s="236" t="s">
        <v>390</v>
      </c>
      <c r="E55" s="236" t="s">
        <v>391</v>
      </c>
      <c r="F55" s="148">
        <v>0.74148303566540563</v>
      </c>
      <c r="G55" s="148">
        <v>0.63163649495680008</v>
      </c>
      <c r="H55" s="148">
        <v>0.66480742626216593</v>
      </c>
      <c r="I55" s="148">
        <v>0.63932701754655774</v>
      </c>
      <c r="J55" s="148">
        <v>0.75280296891350806</v>
      </c>
      <c r="K55" s="148">
        <v>0.65029983163128069</v>
      </c>
      <c r="L55" s="148">
        <v>0.84506388069427851</v>
      </c>
      <c r="M55" s="148">
        <v>0.66012106416592908</v>
      </c>
      <c r="N55" s="148">
        <v>0.88199831457916755</v>
      </c>
      <c r="O55" s="148">
        <v>0.67058787008962262</v>
      </c>
      <c r="P55" s="148">
        <v>0.96556768876195487</v>
      </c>
      <c r="Q55" s="148">
        <v>0.67875948700359101</v>
      </c>
    </row>
    <row r="56" spans="1:17" s="117" customFormat="1">
      <c r="A56" s="237" t="s">
        <v>101</v>
      </c>
      <c r="B56" s="147" t="s">
        <v>84</v>
      </c>
      <c r="C56" s="70" t="s">
        <v>13</v>
      </c>
      <c r="D56" s="236" t="s">
        <v>385</v>
      </c>
      <c r="E56" s="236" t="s">
        <v>391</v>
      </c>
      <c r="F56" s="148">
        <v>0.96284081300198887</v>
      </c>
      <c r="G56" s="148">
        <v>0.36400288189198321</v>
      </c>
      <c r="H56" s="148">
        <v>0.83464843155527457</v>
      </c>
      <c r="I56" s="148">
        <v>0.36901947918570405</v>
      </c>
      <c r="J56" s="148">
        <v>1.120575215875536</v>
      </c>
      <c r="K56" s="148">
        <v>0.37400474162782921</v>
      </c>
      <c r="L56" s="148">
        <v>1.2666394244805803</v>
      </c>
      <c r="M56" s="148">
        <v>0.37922692791825757</v>
      </c>
      <c r="N56" s="148">
        <v>1.3295547046055534</v>
      </c>
      <c r="O56" s="148">
        <v>0.38484387849057899</v>
      </c>
      <c r="P56" s="148">
        <v>1.4667896973915224</v>
      </c>
      <c r="Q56" s="148">
        <v>0.38909178233620784</v>
      </c>
    </row>
    <row r="57" spans="1:17" s="117" customFormat="1">
      <c r="A57" s="237" t="s">
        <v>101</v>
      </c>
      <c r="B57" s="147" t="s">
        <v>84</v>
      </c>
      <c r="C57" s="70" t="s">
        <v>13</v>
      </c>
      <c r="D57" s="236" t="s">
        <v>389</v>
      </c>
      <c r="E57" s="236" t="s">
        <v>391</v>
      </c>
      <c r="F57" s="148">
        <v>1.0111611603765687</v>
      </c>
      <c r="G57" s="148">
        <v>0.39850739006916375</v>
      </c>
      <c r="H57" s="148">
        <v>0.871815051576321</v>
      </c>
      <c r="I57" s="148">
        <v>0.40408004966277344</v>
      </c>
      <c r="J57" s="148">
        <v>1.1721901529842549</v>
      </c>
      <c r="K57" s="148">
        <v>0.40945599024602547</v>
      </c>
      <c r="L57" s="148">
        <v>1.3283734256960806</v>
      </c>
      <c r="M57" s="148">
        <v>0.41517470258905781</v>
      </c>
      <c r="N57" s="148">
        <v>1.3939824907129534</v>
      </c>
      <c r="O57" s="148">
        <v>0.42132580231127026</v>
      </c>
      <c r="P57" s="148">
        <v>1.5402359308573546</v>
      </c>
      <c r="Q57" s="148">
        <v>0.42597490318017311</v>
      </c>
    </row>
    <row r="58" spans="1:17" s="117" customFormat="1">
      <c r="A58" s="237" t="s">
        <v>101</v>
      </c>
      <c r="B58" s="147" t="s">
        <v>84</v>
      </c>
      <c r="C58" s="70" t="s">
        <v>13</v>
      </c>
      <c r="D58" s="236" t="s">
        <v>390</v>
      </c>
      <c r="E58" s="236" t="s">
        <v>391</v>
      </c>
      <c r="F58" s="148">
        <v>0.37222051890640478</v>
      </c>
      <c r="G58" s="148">
        <v>9.3936227585027759E-2</v>
      </c>
      <c r="H58" s="148">
        <v>0.34595588875951178</v>
      </c>
      <c r="I58" s="148">
        <v>9.5230833338246237E-2</v>
      </c>
      <c r="J58" s="148">
        <v>0.45512126751629101</v>
      </c>
      <c r="K58" s="148">
        <v>9.6517352678149315E-2</v>
      </c>
      <c r="L58" s="148">
        <v>0.49806425937292159</v>
      </c>
      <c r="M58" s="148">
        <v>9.7865013656324495E-2</v>
      </c>
      <c r="N58" s="148">
        <v>0.52456277170661547</v>
      </c>
      <c r="O58" s="148">
        <v>9.9314549287891477E-2</v>
      </c>
      <c r="P58" s="148">
        <v>0.56778625584256304</v>
      </c>
      <c r="Q58" s="148">
        <v>0.10041078253837628</v>
      </c>
    </row>
    <row r="59" spans="1:17" s="117" customFormat="1">
      <c r="A59" s="237" t="s">
        <v>409</v>
      </c>
      <c r="B59" s="147" t="s">
        <v>84</v>
      </c>
      <c r="C59" s="70" t="s">
        <v>17</v>
      </c>
      <c r="D59" s="236" t="s">
        <v>385</v>
      </c>
      <c r="E59" s="236" t="s">
        <v>386</v>
      </c>
      <c r="F59" s="148">
        <v>0.22139894600989202</v>
      </c>
      <c r="G59" s="148">
        <v>0.11158746763990904</v>
      </c>
      <c r="H59" s="148">
        <v>0.21889825654812281</v>
      </c>
      <c r="I59" s="148">
        <v>0.11155710790995746</v>
      </c>
      <c r="J59" s="148">
        <v>0.25033575188503504</v>
      </c>
      <c r="K59" s="148">
        <v>0.11058117441680708</v>
      </c>
      <c r="L59" s="148">
        <v>0.26766682686440646</v>
      </c>
      <c r="M59" s="148">
        <v>0.11003267356429411</v>
      </c>
      <c r="N59" s="148">
        <v>0.27924116467343618</v>
      </c>
      <c r="O59" s="148">
        <v>0.10968320204396627</v>
      </c>
      <c r="P59" s="148">
        <v>0.2963554910512306</v>
      </c>
      <c r="Q59" s="148">
        <v>0.10997759823674699</v>
      </c>
    </row>
    <row r="60" spans="1:17" s="117" customFormat="1">
      <c r="A60" s="237" t="s">
        <v>409</v>
      </c>
      <c r="B60" s="147" t="s">
        <v>84</v>
      </c>
      <c r="C60" s="70" t="s">
        <v>17</v>
      </c>
      <c r="D60" s="236" t="s">
        <v>389</v>
      </c>
      <c r="E60" s="236" t="s">
        <v>386</v>
      </c>
      <c r="F60" s="148">
        <v>0.22202418948011979</v>
      </c>
      <c r="G60" s="148">
        <v>0.11198130576099093</v>
      </c>
      <c r="H60" s="148">
        <v>0.21889825654812387</v>
      </c>
      <c r="I60" s="148">
        <v>0.1115571079099572</v>
      </c>
      <c r="J60" s="148">
        <v>0.25100998917249667</v>
      </c>
      <c r="K60" s="148">
        <v>0.11096439168329131</v>
      </c>
      <c r="L60" s="148">
        <v>0.26838650056468238</v>
      </c>
      <c r="M60" s="148">
        <v>0.11040285481030473</v>
      </c>
      <c r="N60" s="148">
        <v>0.28002941493409955</v>
      </c>
      <c r="O60" s="148">
        <v>0.11007016747650002</v>
      </c>
      <c r="P60" s="148">
        <v>0.29717981294582896</v>
      </c>
      <c r="Q60" s="148">
        <v>0.11035428162535529</v>
      </c>
    </row>
    <row r="61" spans="1:17" s="117" customFormat="1">
      <c r="A61" s="237" t="s">
        <v>409</v>
      </c>
      <c r="B61" s="147" t="s">
        <v>84</v>
      </c>
      <c r="C61" s="70" t="s">
        <v>17</v>
      </c>
      <c r="D61" s="236" t="s">
        <v>390</v>
      </c>
      <c r="E61" s="236" t="s">
        <v>386</v>
      </c>
      <c r="F61" s="148">
        <v>0.22139894600989174</v>
      </c>
      <c r="G61" s="148">
        <v>0.11158746763990884</v>
      </c>
      <c r="H61" s="148">
        <v>0.21889825654812342</v>
      </c>
      <c r="I61" s="148">
        <v>0.11155710790995753</v>
      </c>
      <c r="J61" s="148">
        <v>0.25033575188503476</v>
      </c>
      <c r="K61" s="148">
        <v>0.11058117441680622</v>
      </c>
      <c r="L61" s="148">
        <v>0.26766682686440618</v>
      </c>
      <c r="M61" s="148">
        <v>0.11003267356429321</v>
      </c>
      <c r="N61" s="148">
        <v>0.27924116467343579</v>
      </c>
      <c r="O61" s="148">
        <v>0.10968320204396607</v>
      </c>
      <c r="P61" s="148">
        <v>0.29635549105123066</v>
      </c>
      <c r="Q61" s="148">
        <v>0.10997759823674788</v>
      </c>
    </row>
    <row r="62" spans="1:17" s="117" customFormat="1">
      <c r="A62" s="237" t="s">
        <v>410</v>
      </c>
      <c r="B62" s="147" t="s">
        <v>84</v>
      </c>
      <c r="C62" s="70" t="s">
        <v>17</v>
      </c>
      <c r="D62" s="236" t="s">
        <v>385</v>
      </c>
      <c r="E62" s="236" t="s">
        <v>386</v>
      </c>
      <c r="F62" s="148">
        <v>0.14379843007948245</v>
      </c>
      <c r="G62" s="148">
        <v>6.4701222862355898E-2</v>
      </c>
      <c r="H62" s="148">
        <v>0.14319843207381877</v>
      </c>
      <c r="I62" s="148">
        <v>6.4051546882145483E-2</v>
      </c>
      <c r="J62" s="148">
        <v>0.16429980527305826</v>
      </c>
      <c r="K62" s="148">
        <v>6.37319061531232E-2</v>
      </c>
      <c r="L62" s="148">
        <v>0.17449090092917233</v>
      </c>
      <c r="M62" s="148">
        <v>6.3209794757317223E-2</v>
      </c>
      <c r="N62" s="148">
        <v>0.18207952585010703</v>
      </c>
      <c r="O62" s="148">
        <v>6.2832365540466478E-2</v>
      </c>
      <c r="P62" s="148">
        <v>0.19266248407138833</v>
      </c>
      <c r="Q62" s="148">
        <v>6.2927669665858818E-2</v>
      </c>
    </row>
    <row r="63" spans="1:17" s="117" customFormat="1">
      <c r="A63" s="237" t="s">
        <v>410</v>
      </c>
      <c r="B63" s="147" t="s">
        <v>84</v>
      </c>
      <c r="C63" s="70" t="s">
        <v>17</v>
      </c>
      <c r="D63" s="236" t="s">
        <v>389</v>
      </c>
      <c r="E63" s="236" t="s">
        <v>386</v>
      </c>
      <c r="F63" s="148">
        <v>0.14379843007948273</v>
      </c>
      <c r="G63" s="148">
        <v>6.4701222862355467E-2</v>
      </c>
      <c r="H63" s="148">
        <v>0.14319843207381897</v>
      </c>
      <c r="I63" s="148">
        <v>6.4051546882145594E-2</v>
      </c>
      <c r="J63" s="148">
        <v>0.16429980527305854</v>
      </c>
      <c r="K63" s="148">
        <v>6.3731906153123283E-2</v>
      </c>
      <c r="L63" s="148">
        <v>0.17449090092917224</v>
      </c>
      <c r="M63" s="148">
        <v>6.320979475731725E-2</v>
      </c>
      <c r="N63" s="148">
        <v>0.18207952585010775</v>
      </c>
      <c r="O63" s="148">
        <v>6.2832365540466575E-2</v>
      </c>
      <c r="P63" s="148">
        <v>0.19266248407138883</v>
      </c>
      <c r="Q63" s="148">
        <v>6.292766966585904E-2</v>
      </c>
    </row>
    <row r="64" spans="1:17" s="117" customFormat="1">
      <c r="A64" s="237" t="s">
        <v>410</v>
      </c>
      <c r="B64" s="147" t="s">
        <v>84</v>
      </c>
      <c r="C64" s="70" t="s">
        <v>17</v>
      </c>
      <c r="D64" s="236" t="s">
        <v>390</v>
      </c>
      <c r="E64" s="236" t="s">
        <v>386</v>
      </c>
      <c r="F64" s="148">
        <v>0.14379843007948237</v>
      </c>
      <c r="G64" s="148">
        <v>6.4701222862355801E-2</v>
      </c>
      <c r="H64" s="148">
        <v>0.14319843207381919</v>
      </c>
      <c r="I64" s="148">
        <v>6.4051546882145635E-2</v>
      </c>
      <c r="J64" s="148">
        <v>0.16429980527305785</v>
      </c>
      <c r="K64" s="148">
        <v>6.3731906153123144E-2</v>
      </c>
      <c r="L64" s="148">
        <v>0.17449090092917208</v>
      </c>
      <c r="M64" s="148">
        <v>6.3209794757317112E-2</v>
      </c>
      <c r="N64" s="148">
        <v>0.18207952585010706</v>
      </c>
      <c r="O64" s="148">
        <v>6.2832365540466575E-2</v>
      </c>
      <c r="P64" s="148">
        <v>0.19266248407138881</v>
      </c>
      <c r="Q64" s="148">
        <v>6.2927669665859012E-2</v>
      </c>
    </row>
    <row r="65" spans="1:17" s="117" customFormat="1">
      <c r="A65" s="237" t="s">
        <v>411</v>
      </c>
      <c r="B65" s="147" t="s">
        <v>84</v>
      </c>
      <c r="C65" s="70" t="s">
        <v>17</v>
      </c>
      <c r="D65" s="236" t="s">
        <v>385</v>
      </c>
      <c r="E65" s="236" t="s">
        <v>386</v>
      </c>
      <c r="F65" s="148">
        <v>0.41584088035365141</v>
      </c>
      <c r="G65" s="148">
        <v>0.27883448752265594</v>
      </c>
      <c r="H65" s="148">
        <v>0.38102572570109949</v>
      </c>
      <c r="I65" s="148">
        <v>0.26657354967313218</v>
      </c>
      <c r="J65" s="148">
        <v>0.45658770004540111</v>
      </c>
      <c r="K65" s="148">
        <v>0.27463300773764754</v>
      </c>
      <c r="L65" s="148">
        <v>0.50364299766381915</v>
      </c>
      <c r="M65" s="148">
        <v>0.27232941474791023</v>
      </c>
      <c r="N65" s="148">
        <v>0.5265861229735791</v>
      </c>
      <c r="O65" s="148">
        <v>0.27086252862895904</v>
      </c>
      <c r="P65" s="148">
        <v>0.56899180796029669</v>
      </c>
      <c r="Q65" s="148">
        <v>0.27118386873638056</v>
      </c>
    </row>
    <row r="66" spans="1:17" s="117" customFormat="1">
      <c r="A66" s="237" t="s">
        <v>411</v>
      </c>
      <c r="B66" s="147" t="s">
        <v>84</v>
      </c>
      <c r="C66" s="70" t="s">
        <v>17</v>
      </c>
      <c r="D66" s="236" t="s">
        <v>389</v>
      </c>
      <c r="E66" s="236" t="s">
        <v>386</v>
      </c>
      <c r="F66" s="148">
        <v>0.41584088035365235</v>
      </c>
      <c r="G66" s="148">
        <v>0.2788344875226576</v>
      </c>
      <c r="H66" s="148">
        <v>0.38102572570109922</v>
      </c>
      <c r="I66" s="148">
        <v>0.26657354967313107</v>
      </c>
      <c r="J66" s="148">
        <v>0.45658770004540106</v>
      </c>
      <c r="K66" s="148">
        <v>0.27463300773764776</v>
      </c>
      <c r="L66" s="148">
        <v>0.50364299766381981</v>
      </c>
      <c r="M66" s="148">
        <v>0.27232941474791117</v>
      </c>
      <c r="N66" s="148">
        <v>0.52658612297357954</v>
      </c>
      <c r="O66" s="148">
        <v>0.27086252862895838</v>
      </c>
      <c r="P66" s="148">
        <v>0.39482802339284939</v>
      </c>
      <c r="Q66" s="148">
        <v>0.15520766299378905</v>
      </c>
    </row>
    <row r="67" spans="1:17" s="117" customFormat="1">
      <c r="A67" s="237" t="s">
        <v>411</v>
      </c>
      <c r="B67" s="147" t="s">
        <v>84</v>
      </c>
      <c r="C67" s="70" t="s">
        <v>17</v>
      </c>
      <c r="D67" s="236" t="s">
        <v>390</v>
      </c>
      <c r="E67" s="236" t="s">
        <v>386</v>
      </c>
      <c r="F67" s="148">
        <v>0.41584088035365147</v>
      </c>
      <c r="G67" s="148">
        <v>0.27883448752265688</v>
      </c>
      <c r="H67" s="148">
        <v>0.38102572570109888</v>
      </c>
      <c r="I67" s="148">
        <v>0.26657354967313041</v>
      </c>
      <c r="J67" s="148">
        <v>0.45658770004539923</v>
      </c>
      <c r="K67" s="148">
        <v>0.27463300773764693</v>
      </c>
      <c r="L67" s="148">
        <v>0.5036429976638207</v>
      </c>
      <c r="M67" s="148">
        <v>0.27232941474791106</v>
      </c>
      <c r="N67" s="148">
        <v>0.52658612297358021</v>
      </c>
      <c r="O67" s="148">
        <v>0.27086252862895832</v>
      </c>
      <c r="P67" s="148">
        <v>0.56899180796029791</v>
      </c>
      <c r="Q67" s="148">
        <v>0.27118386873638028</v>
      </c>
    </row>
    <row r="68" spans="1:17" s="117" customFormat="1">
      <c r="A68" s="237" t="s">
        <v>145</v>
      </c>
      <c r="B68" s="147" t="s">
        <v>84</v>
      </c>
      <c r="C68" s="70" t="s">
        <v>17</v>
      </c>
      <c r="D68" s="236" t="s">
        <v>385</v>
      </c>
      <c r="E68" s="236" t="s">
        <v>386</v>
      </c>
      <c r="F68" s="148">
        <v>0.32219644514779466</v>
      </c>
      <c r="G68" s="148">
        <v>0.18488592510399618</v>
      </c>
      <c r="H68" s="148">
        <v>0.30067317160580981</v>
      </c>
      <c r="I68" s="148">
        <v>0.17674669955800926</v>
      </c>
      <c r="J68" s="148">
        <v>0.35855600260746395</v>
      </c>
      <c r="K68" s="148">
        <v>0.18208039158194225</v>
      </c>
      <c r="L68" s="148">
        <v>0.39046506664904784</v>
      </c>
      <c r="M68" s="148">
        <v>0.18054266458347634</v>
      </c>
      <c r="N68" s="148">
        <v>0.40804881257311248</v>
      </c>
      <c r="O68" s="148">
        <v>0.17956074560455337</v>
      </c>
      <c r="P68" s="148">
        <v>0.43770475049935803</v>
      </c>
      <c r="Q68" s="148">
        <v>0.17977036664798193</v>
      </c>
    </row>
    <row r="69" spans="1:17" s="117" customFormat="1">
      <c r="A69" s="237" t="s">
        <v>145</v>
      </c>
      <c r="B69" s="147" t="s">
        <v>84</v>
      </c>
      <c r="C69" s="70" t="s">
        <v>17</v>
      </c>
      <c r="D69" s="236" t="s">
        <v>389</v>
      </c>
      <c r="E69" s="236" t="s">
        <v>386</v>
      </c>
      <c r="F69" s="148">
        <v>0.32219644514779455</v>
      </c>
      <c r="G69" s="148">
        <v>0.18488592510399618</v>
      </c>
      <c r="H69" s="148">
        <v>0.30067317160581025</v>
      </c>
      <c r="I69" s="148">
        <v>0.17674669955800895</v>
      </c>
      <c r="J69" s="148">
        <v>0.35855600260746401</v>
      </c>
      <c r="K69" s="148">
        <v>0.1820803915819417</v>
      </c>
      <c r="L69" s="148">
        <v>0.39046506664904862</v>
      </c>
      <c r="M69" s="148">
        <v>0.18054266458347651</v>
      </c>
      <c r="N69" s="148">
        <v>0.40804881257311193</v>
      </c>
      <c r="O69" s="148">
        <v>0.17956074560455243</v>
      </c>
      <c r="P69" s="148">
        <v>0.43770475049935786</v>
      </c>
      <c r="Q69" s="148">
        <v>0.17977036664798199</v>
      </c>
    </row>
    <row r="70" spans="1:17" s="117" customFormat="1">
      <c r="A70" s="237" t="s">
        <v>145</v>
      </c>
      <c r="B70" s="147" t="s">
        <v>84</v>
      </c>
      <c r="C70" s="70" t="s">
        <v>17</v>
      </c>
      <c r="D70" s="236" t="s">
        <v>390</v>
      </c>
      <c r="E70" s="236" t="s">
        <v>386</v>
      </c>
      <c r="F70" s="148">
        <v>0.32219644514779455</v>
      </c>
      <c r="G70" s="148">
        <v>0.18488592510399679</v>
      </c>
      <c r="H70" s="148">
        <v>0.30067317160581014</v>
      </c>
      <c r="I70" s="148">
        <v>0.17674669955800845</v>
      </c>
      <c r="J70" s="148">
        <v>0.35855600260746429</v>
      </c>
      <c r="K70" s="148">
        <v>0.18208039158194181</v>
      </c>
      <c r="L70" s="148">
        <v>0.39046506664904906</v>
      </c>
      <c r="M70" s="148">
        <v>0.18054266458347634</v>
      </c>
      <c r="N70" s="148">
        <v>0.4080488125731121</v>
      </c>
      <c r="O70" s="148">
        <v>0.17956074560455271</v>
      </c>
      <c r="P70" s="148">
        <v>0.43770475049935703</v>
      </c>
      <c r="Q70" s="148">
        <v>0.17977036664798143</v>
      </c>
    </row>
    <row r="71" spans="1:17" s="117" customFormat="1">
      <c r="A71" s="237" t="s">
        <v>146</v>
      </c>
      <c r="B71" s="147" t="s">
        <v>84</v>
      </c>
      <c r="C71" s="70" t="s">
        <v>17</v>
      </c>
      <c r="D71" s="236" t="s">
        <v>385</v>
      </c>
      <c r="E71" s="236" t="s">
        <v>386</v>
      </c>
      <c r="F71" s="148">
        <v>0.3805309896039028</v>
      </c>
      <c r="G71" s="148">
        <v>0.23989919498607901</v>
      </c>
      <c r="H71" s="148">
        <v>0.35785151724003889</v>
      </c>
      <c r="I71" s="148">
        <v>0.23732211391360306</v>
      </c>
      <c r="J71" s="148">
        <v>0.4199939224543402</v>
      </c>
      <c r="K71" s="148">
        <v>0.23633707734368173</v>
      </c>
      <c r="L71" s="148">
        <v>0.46098147804569506</v>
      </c>
      <c r="M71" s="148">
        <v>0.23430693355203724</v>
      </c>
      <c r="N71" s="148">
        <v>0.48183260691875346</v>
      </c>
      <c r="O71" s="148">
        <v>0.23300007579732285</v>
      </c>
      <c r="P71" s="148">
        <v>0.51918475324852897</v>
      </c>
      <c r="Q71" s="148">
        <v>0.23327491718983548</v>
      </c>
    </row>
    <row r="72" spans="1:17" s="117" customFormat="1">
      <c r="A72" s="237" t="s">
        <v>146</v>
      </c>
      <c r="B72" s="147" t="s">
        <v>84</v>
      </c>
      <c r="C72" s="70" t="s">
        <v>17</v>
      </c>
      <c r="D72" s="236" t="s">
        <v>389</v>
      </c>
      <c r="E72" s="236" t="s">
        <v>386</v>
      </c>
      <c r="F72" s="148">
        <v>0.38053098960390175</v>
      </c>
      <c r="G72" s="148">
        <v>0.23989919498608001</v>
      </c>
      <c r="H72" s="148">
        <v>0.35785151724003883</v>
      </c>
      <c r="I72" s="148">
        <v>0.23732211391360361</v>
      </c>
      <c r="J72" s="148">
        <v>0.4199939224543407</v>
      </c>
      <c r="K72" s="148">
        <v>0.23633707734368237</v>
      </c>
      <c r="L72" s="148">
        <v>0.4609814780456935</v>
      </c>
      <c r="M72" s="148">
        <v>0.23430693355203774</v>
      </c>
      <c r="N72" s="148">
        <v>0.48183260691875301</v>
      </c>
      <c r="O72" s="148">
        <v>0.23300007579732343</v>
      </c>
      <c r="P72" s="148">
        <v>0.51936593026797351</v>
      </c>
      <c r="Q72" s="148">
        <v>0.23340494780142396</v>
      </c>
    </row>
    <row r="73" spans="1:17" s="117" customFormat="1">
      <c r="A73" s="237" t="s">
        <v>146</v>
      </c>
      <c r="B73" s="147" t="s">
        <v>84</v>
      </c>
      <c r="C73" s="70" t="s">
        <v>17</v>
      </c>
      <c r="D73" s="236" t="s">
        <v>390</v>
      </c>
      <c r="E73" s="236" t="s">
        <v>386</v>
      </c>
      <c r="F73" s="148">
        <v>0.38053098960390325</v>
      </c>
      <c r="G73" s="148">
        <v>0.23989919498607895</v>
      </c>
      <c r="H73" s="148">
        <v>0.35785151724003911</v>
      </c>
      <c r="I73" s="148">
        <v>0.23732211391360383</v>
      </c>
      <c r="J73" s="148">
        <v>0.41999392245434031</v>
      </c>
      <c r="K73" s="148">
        <v>0.2363370773436809</v>
      </c>
      <c r="L73" s="148">
        <v>0.46098147804569306</v>
      </c>
      <c r="M73" s="148">
        <v>0.23430693355203702</v>
      </c>
      <c r="N73" s="148">
        <v>0.48183260691875363</v>
      </c>
      <c r="O73" s="148">
        <v>0.23300007579732263</v>
      </c>
      <c r="P73" s="148">
        <v>0.5191847532485302</v>
      </c>
      <c r="Q73" s="148">
        <v>0.23327491718983562</v>
      </c>
    </row>
    <row r="74" spans="1:17" s="117" customFormat="1">
      <c r="A74" s="237" t="s">
        <v>412</v>
      </c>
      <c r="B74" s="147" t="s">
        <v>84</v>
      </c>
      <c r="C74" s="70" t="s">
        <v>18</v>
      </c>
      <c r="D74" s="236" t="s">
        <v>390</v>
      </c>
      <c r="E74" s="236" t="s">
        <v>386</v>
      </c>
      <c r="F74" s="148">
        <v>0.69368029671543618</v>
      </c>
      <c r="G74" s="148">
        <v>0.39209903873941132</v>
      </c>
      <c r="H74" s="148">
        <v>0.64810193043776954</v>
      </c>
      <c r="I74" s="148">
        <v>0.3866881378105132</v>
      </c>
      <c r="J74" s="148">
        <v>0.77783774421276697</v>
      </c>
      <c r="K74" s="148">
        <v>0.38194711256251479</v>
      </c>
      <c r="L74" s="148">
        <v>0.86840189911255838</v>
      </c>
      <c r="M74" s="148">
        <v>0.37767089506862456</v>
      </c>
      <c r="N74" s="148">
        <v>0.91445135876120731</v>
      </c>
      <c r="O74" s="148">
        <v>0.3738927902303692</v>
      </c>
      <c r="P74" s="148">
        <v>0.99545867065657934</v>
      </c>
      <c r="Q74" s="148">
        <v>0.37454464166036905</v>
      </c>
    </row>
    <row r="75" spans="1:17" s="117" customFormat="1">
      <c r="A75" s="237" t="s">
        <v>413</v>
      </c>
      <c r="B75" s="147" t="s">
        <v>84</v>
      </c>
      <c r="C75" s="70" t="s">
        <v>18</v>
      </c>
      <c r="D75" s="236" t="s">
        <v>385</v>
      </c>
      <c r="E75" s="236" t="s">
        <v>386</v>
      </c>
      <c r="F75" s="148">
        <v>0.91942680325037862</v>
      </c>
      <c r="G75" s="148">
        <v>2.203946605310922</v>
      </c>
      <c r="H75" s="148">
        <v>0.79122971031404776</v>
      </c>
      <c r="I75" s="148">
        <v>2.1668382503348895</v>
      </c>
      <c r="J75" s="148">
        <v>0.9651451230638336</v>
      </c>
      <c r="K75" s="148">
        <v>2.1281968492425851</v>
      </c>
      <c r="L75" s="148">
        <v>1.1282621650988183</v>
      </c>
      <c r="M75" s="148">
        <v>2.0910695816307636</v>
      </c>
      <c r="N75" s="148">
        <v>1.1894657340386117</v>
      </c>
      <c r="O75" s="148">
        <v>2.0593538887221849</v>
      </c>
      <c r="P75" s="148">
        <v>1.3270550499112042</v>
      </c>
      <c r="Q75" s="148">
        <v>2.0585077333076995</v>
      </c>
    </row>
    <row r="76" spans="1:17" s="117" customFormat="1">
      <c r="A76" s="237" t="s">
        <v>413</v>
      </c>
      <c r="B76" s="147" t="s">
        <v>84</v>
      </c>
      <c r="C76" s="70" t="s">
        <v>18</v>
      </c>
      <c r="D76" s="236" t="s">
        <v>389</v>
      </c>
      <c r="E76" s="236" t="s">
        <v>386</v>
      </c>
      <c r="F76" s="148">
        <v>0.9194268032503804</v>
      </c>
      <c r="G76" s="148">
        <v>2.2039466053109225</v>
      </c>
      <c r="H76" s="148">
        <v>0.79122971031404676</v>
      </c>
      <c r="I76" s="148">
        <v>2.16683825033489</v>
      </c>
      <c r="J76" s="148">
        <v>0.96514512306383415</v>
      </c>
      <c r="K76" s="148">
        <v>2.1281968492425918</v>
      </c>
      <c r="L76" s="148">
        <v>1.1282621650988178</v>
      </c>
      <c r="M76" s="148">
        <v>2.0910695816307703</v>
      </c>
      <c r="N76" s="148">
        <v>1.189465734038613</v>
      </c>
      <c r="O76" s="148">
        <v>2.0593538887221947</v>
      </c>
      <c r="P76" s="148">
        <v>1.3270550499112026</v>
      </c>
      <c r="Q76" s="148">
        <v>2.0585077333076982</v>
      </c>
    </row>
    <row r="77" spans="1:17">
      <c r="A77" s="106" t="s">
        <v>413</v>
      </c>
      <c r="B77" s="147" t="s">
        <v>84</v>
      </c>
      <c r="C77" s="70" t="s">
        <v>18</v>
      </c>
      <c r="D77" s="147" t="s">
        <v>390</v>
      </c>
      <c r="E77" s="147" t="s">
        <v>386</v>
      </c>
      <c r="F77" s="148">
        <v>0.91942680325037851</v>
      </c>
      <c r="G77" s="148">
        <v>2.2039466053109238</v>
      </c>
      <c r="H77" s="148">
        <v>0.79122971031404898</v>
      </c>
      <c r="I77" s="148">
        <v>2.1668382503348953</v>
      </c>
      <c r="J77" s="148">
        <v>0.96514512306383227</v>
      </c>
      <c r="K77" s="148">
        <v>2.1281968492425842</v>
      </c>
      <c r="L77" s="148">
        <v>1.1282621650988198</v>
      </c>
      <c r="M77" s="148">
        <v>2.0910695816307663</v>
      </c>
      <c r="N77" s="148">
        <v>1.1894657340386117</v>
      </c>
      <c r="O77" s="148">
        <v>2.0593538887221903</v>
      </c>
      <c r="P77" s="148">
        <v>1.3270550499112057</v>
      </c>
      <c r="Q77" s="148">
        <v>2.0585077333076933</v>
      </c>
    </row>
    <row r="78" spans="1:17">
      <c r="A78" s="106" t="s">
        <v>414</v>
      </c>
      <c r="B78" s="147" t="s">
        <v>84</v>
      </c>
      <c r="C78" s="70" t="s">
        <v>18</v>
      </c>
      <c r="D78" s="147" t="s">
        <v>385</v>
      </c>
      <c r="E78" s="147" t="s">
        <v>386</v>
      </c>
      <c r="F78" s="148">
        <v>0.80834356668293394</v>
      </c>
      <c r="G78" s="148">
        <v>1.2156715099244888</v>
      </c>
      <c r="H78" s="148">
        <v>0.70904568694903758</v>
      </c>
      <c r="I78" s="148">
        <v>1.1902350952543737</v>
      </c>
      <c r="J78" s="148">
        <v>0.8578549484198007</v>
      </c>
      <c r="K78" s="148">
        <v>1.1740162838678923</v>
      </c>
      <c r="L78" s="148">
        <v>0.98871309656409367</v>
      </c>
      <c r="M78" s="148">
        <v>1.1534627620198559</v>
      </c>
      <c r="N78" s="148">
        <v>1.040407018625932</v>
      </c>
      <c r="O78" s="148">
        <v>1.1359377917851328</v>
      </c>
      <c r="P78" s="148">
        <v>1.1510393203333118</v>
      </c>
      <c r="Q78" s="148">
        <v>1.1354785586114626</v>
      </c>
    </row>
    <row r="79" spans="1:17">
      <c r="A79" s="106" t="s">
        <v>414</v>
      </c>
      <c r="B79" s="147" t="s">
        <v>84</v>
      </c>
      <c r="C79" s="70" t="s">
        <v>18</v>
      </c>
      <c r="D79" s="147" t="s">
        <v>389</v>
      </c>
      <c r="E79" s="147" t="s">
        <v>386</v>
      </c>
      <c r="F79" s="148">
        <v>0.80834356668293716</v>
      </c>
      <c r="G79" s="148">
        <v>1.2156715099244868</v>
      </c>
      <c r="H79" s="148">
        <v>0.70904568694903825</v>
      </c>
      <c r="I79" s="148">
        <v>1.1902350952543781</v>
      </c>
      <c r="J79" s="148">
        <v>0.85785494841980015</v>
      </c>
      <c r="K79" s="148">
        <v>1.1740162838678927</v>
      </c>
      <c r="L79" s="148">
        <v>0.98871309656409467</v>
      </c>
      <c r="M79" s="148">
        <v>1.1534627620198552</v>
      </c>
      <c r="N79" s="148">
        <v>1.0404070186259322</v>
      </c>
      <c r="O79" s="148">
        <v>1.1359377917851283</v>
      </c>
      <c r="P79" s="148">
        <v>1.1510393203333127</v>
      </c>
      <c r="Q79" s="148">
        <v>1.1354785586114631</v>
      </c>
    </row>
    <row r="80" spans="1:17">
      <c r="A80" s="106" t="s">
        <v>414</v>
      </c>
      <c r="B80" s="147" t="s">
        <v>84</v>
      </c>
      <c r="C80" s="70" t="s">
        <v>18</v>
      </c>
      <c r="D80" s="147" t="s">
        <v>390</v>
      </c>
      <c r="E80" s="147" t="s">
        <v>386</v>
      </c>
      <c r="F80" s="148">
        <v>0.80834356668293728</v>
      </c>
      <c r="G80" s="148">
        <v>1.2156715099244813</v>
      </c>
      <c r="H80" s="148">
        <v>0.70904568694903802</v>
      </c>
      <c r="I80" s="148">
        <v>1.1902350952543759</v>
      </c>
      <c r="J80" s="148">
        <v>0.85785494841980114</v>
      </c>
      <c r="K80" s="148">
        <v>1.1740162838678894</v>
      </c>
      <c r="L80" s="148">
        <v>0.98871309656409367</v>
      </c>
      <c r="M80" s="148">
        <v>1.1534627620198552</v>
      </c>
      <c r="N80" s="148">
        <v>1.0404070186259313</v>
      </c>
      <c r="O80" s="148">
        <v>1.1359377917851265</v>
      </c>
      <c r="P80" s="148">
        <v>1.1510393203333129</v>
      </c>
      <c r="Q80" s="148">
        <v>1.1354785586114617</v>
      </c>
    </row>
    <row r="81" spans="1:17">
      <c r="A81" s="117"/>
      <c r="B81" s="117"/>
      <c r="C81" s="117"/>
      <c r="D81" s="117"/>
      <c r="E81" s="117"/>
      <c r="F81" s="117"/>
      <c r="G81" s="117"/>
      <c r="H81" s="117"/>
      <c r="I81" s="117"/>
      <c r="J81" s="117"/>
      <c r="K81" s="117"/>
      <c r="L81" s="117"/>
      <c r="M81" s="117"/>
      <c r="N81" s="117"/>
      <c r="O81" s="117"/>
      <c r="P81" s="117"/>
      <c r="Q81" s="117"/>
    </row>
  </sheetData>
  <mergeCells count="22">
    <mergeCell ref="A1:H1"/>
    <mergeCell ref="A2:H2"/>
    <mergeCell ref="G5:G6"/>
    <mergeCell ref="F5:F6"/>
    <mergeCell ref="C4:C6"/>
    <mergeCell ref="A4:A6"/>
    <mergeCell ref="F4:G4"/>
    <mergeCell ref="H4:I4"/>
    <mergeCell ref="H5:H6"/>
    <mergeCell ref="I5:I6"/>
    <mergeCell ref="Q5:Q6"/>
    <mergeCell ref="J4:K4"/>
    <mergeCell ref="L4:M4"/>
    <mergeCell ref="N4:O4"/>
    <mergeCell ref="P4:Q4"/>
    <mergeCell ref="J5:J6"/>
    <mergeCell ref="K5:K6"/>
    <mergeCell ref="N5:N6"/>
    <mergeCell ref="O5:O6"/>
    <mergeCell ref="L5:L6"/>
    <mergeCell ref="M5:M6"/>
    <mergeCell ref="P5:P6"/>
  </mergeCells>
  <phoneticPr fontId="6" type="noConversion"/>
  <pageMargins left="0.75" right="0.75" top="1" bottom="1" header="0.5" footer="0.5"/>
  <pageSetup scale="43"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25"/>
  <sheetViews>
    <sheetView zoomScaleNormal="100" workbookViewId="0">
      <selection activeCell="A23" sqref="A23"/>
    </sheetView>
  </sheetViews>
  <sheetFormatPr defaultRowHeight="12.75"/>
  <cols>
    <col min="1" max="1" width="52.85546875" customWidth="1"/>
    <col min="2" max="2" width="16.5703125" customWidth="1"/>
    <col min="3" max="8" width="13.5703125" bestFit="1" customWidth="1"/>
    <col min="9" max="9" width="12.140625" bestFit="1" customWidth="1"/>
  </cols>
  <sheetData>
    <row r="1" spans="1:9" ht="15.75">
      <c r="A1" s="24" t="s">
        <v>415</v>
      </c>
      <c r="B1" s="25"/>
      <c r="C1" s="25"/>
      <c r="D1" s="25"/>
      <c r="E1" s="25"/>
      <c r="F1" s="25"/>
      <c r="G1" s="25"/>
      <c r="H1" s="25"/>
      <c r="I1" s="117"/>
    </row>
    <row r="2" spans="1:9" ht="15.75">
      <c r="A2" s="567" t="s">
        <v>1</v>
      </c>
      <c r="B2" s="25"/>
      <c r="C2" s="25"/>
      <c r="D2" s="25"/>
      <c r="E2" s="25"/>
      <c r="F2" s="25"/>
      <c r="G2" s="25"/>
      <c r="H2" s="25"/>
      <c r="I2" s="117"/>
    </row>
    <row r="3" spans="1:9" ht="15.75">
      <c r="A3" s="24"/>
      <c r="B3" s="25"/>
      <c r="C3" s="25"/>
      <c r="D3" s="25"/>
      <c r="E3" s="25"/>
      <c r="F3" s="25"/>
      <c r="G3" s="25"/>
      <c r="H3" s="25"/>
      <c r="I3" s="117"/>
    </row>
    <row r="4" spans="1:9" ht="13.5" thickBot="1">
      <c r="A4" s="117"/>
      <c r="B4" s="117"/>
      <c r="C4" s="117"/>
      <c r="D4" s="117"/>
      <c r="E4" s="117"/>
      <c r="F4" s="117"/>
      <c r="G4" s="117"/>
      <c r="H4" s="117"/>
      <c r="I4" s="117"/>
    </row>
    <row r="5" spans="1:9" ht="37.5" customHeight="1">
      <c r="A5" s="49" t="s">
        <v>416</v>
      </c>
      <c r="B5" s="43" t="s">
        <v>417</v>
      </c>
      <c r="C5" s="43" t="s">
        <v>418</v>
      </c>
      <c r="D5" s="43" t="s">
        <v>419</v>
      </c>
      <c r="E5" s="44" t="s">
        <v>420</v>
      </c>
      <c r="F5" s="44" t="s">
        <v>421</v>
      </c>
      <c r="G5" s="44" t="s">
        <v>422</v>
      </c>
      <c r="H5" s="44" t="s">
        <v>423</v>
      </c>
      <c r="I5" s="117"/>
    </row>
    <row r="6" spans="1:9">
      <c r="A6" s="47" t="s">
        <v>424</v>
      </c>
      <c r="B6" s="134">
        <v>3254171</v>
      </c>
      <c r="C6" s="134">
        <v>3214243</v>
      </c>
      <c r="D6" s="134">
        <v>3237393</v>
      </c>
      <c r="E6" s="135">
        <v>3293966</v>
      </c>
      <c r="F6" s="135">
        <v>3365197</v>
      </c>
      <c r="G6" s="135">
        <v>3438565</v>
      </c>
      <c r="H6" s="136">
        <v>3501185</v>
      </c>
      <c r="I6" s="117"/>
    </row>
    <row r="7" spans="1:9">
      <c r="A7" s="47" t="s">
        <v>425</v>
      </c>
      <c r="B7" s="134">
        <v>517211</v>
      </c>
      <c r="C7" s="134">
        <v>564994</v>
      </c>
      <c r="D7" s="134">
        <v>587593</v>
      </c>
      <c r="E7" s="135">
        <v>611097</v>
      </c>
      <c r="F7" s="135">
        <v>635541</v>
      </c>
      <c r="G7" s="135">
        <v>660963</v>
      </c>
      <c r="H7" s="136">
        <v>687401</v>
      </c>
      <c r="I7" s="117"/>
    </row>
    <row r="8" spans="1:9">
      <c r="A8" s="47" t="s">
        <v>426</v>
      </c>
      <c r="B8" s="134">
        <v>363667</v>
      </c>
      <c r="C8" s="134">
        <v>438896</v>
      </c>
      <c r="D8" s="134">
        <v>456452</v>
      </c>
      <c r="E8" s="135">
        <v>474710</v>
      </c>
      <c r="F8" s="135">
        <v>493699</v>
      </c>
      <c r="G8" s="135">
        <v>513447</v>
      </c>
      <c r="H8" s="136">
        <v>533984</v>
      </c>
      <c r="I8" s="117"/>
    </row>
    <row r="9" spans="1:9">
      <c r="A9" s="47" t="s">
        <v>427</v>
      </c>
      <c r="B9" s="290">
        <v>1719900</v>
      </c>
      <c r="C9" s="290">
        <v>1120000</v>
      </c>
      <c r="D9" s="290">
        <v>1580000</v>
      </c>
      <c r="E9" s="290">
        <v>1109400</v>
      </c>
      <c r="F9" s="290">
        <v>1138000</v>
      </c>
      <c r="G9" s="290">
        <v>1169964</v>
      </c>
      <c r="H9" s="289">
        <v>1202602</v>
      </c>
      <c r="I9" s="117"/>
    </row>
    <row r="10" spans="1:9">
      <c r="A10" s="47" t="s">
        <v>428</v>
      </c>
      <c r="B10" s="290">
        <v>43935</v>
      </c>
      <c r="C10" s="290">
        <v>0</v>
      </c>
      <c r="D10" s="290">
        <v>0</v>
      </c>
      <c r="E10" s="290">
        <v>0</v>
      </c>
      <c r="F10" s="290">
        <v>0</v>
      </c>
      <c r="G10" s="290">
        <v>0</v>
      </c>
      <c r="H10" s="289">
        <v>0</v>
      </c>
      <c r="I10" s="117"/>
    </row>
    <row r="11" spans="1:9">
      <c r="A11" s="47" t="s">
        <v>429</v>
      </c>
      <c r="B11" s="290">
        <v>267733</v>
      </c>
      <c r="C11" s="290">
        <v>265000</v>
      </c>
      <c r="D11" s="290">
        <v>265000</v>
      </c>
      <c r="E11" s="290">
        <v>265000</v>
      </c>
      <c r="F11" s="290">
        <v>265000</v>
      </c>
      <c r="G11" s="290">
        <v>265000</v>
      </c>
      <c r="H11" s="289">
        <v>265000</v>
      </c>
      <c r="I11" s="117"/>
    </row>
    <row r="12" spans="1:9" s="117" customFormat="1">
      <c r="A12" s="47" t="s">
        <v>430</v>
      </c>
      <c r="B12" s="290">
        <v>0</v>
      </c>
      <c r="C12" s="290">
        <v>0</v>
      </c>
      <c r="D12" s="290">
        <v>0</v>
      </c>
      <c r="E12" s="290">
        <v>0</v>
      </c>
      <c r="F12" s="290">
        <v>0</v>
      </c>
      <c r="G12" s="290">
        <v>0</v>
      </c>
      <c r="H12" s="289">
        <v>0</v>
      </c>
    </row>
    <row r="13" spans="1:9">
      <c r="A13" s="47" t="s">
        <v>431</v>
      </c>
      <c r="B13" s="134">
        <v>0</v>
      </c>
      <c r="C13" s="134">
        <v>28125</v>
      </c>
      <c r="D13" s="290">
        <v>107719</v>
      </c>
      <c r="E13" s="290">
        <v>18605</v>
      </c>
      <c r="F13" s="290">
        <v>19535</v>
      </c>
      <c r="G13" s="290">
        <v>110512</v>
      </c>
      <c r="H13" s="289">
        <v>21538</v>
      </c>
      <c r="I13" s="117"/>
    </row>
    <row r="14" spans="1:9">
      <c r="A14" s="47" t="s">
        <v>31</v>
      </c>
      <c r="B14" s="134">
        <v>303653</v>
      </c>
      <c r="C14" s="134">
        <v>300000</v>
      </c>
      <c r="D14" s="134">
        <v>309000</v>
      </c>
      <c r="E14" s="135">
        <v>318250</v>
      </c>
      <c r="F14" s="135">
        <v>327798</v>
      </c>
      <c r="G14" s="135">
        <v>337632</v>
      </c>
      <c r="H14" s="136">
        <v>347761</v>
      </c>
      <c r="I14" s="117"/>
    </row>
    <row r="15" spans="1:9">
      <c r="A15" s="47" t="s">
        <v>33</v>
      </c>
      <c r="B15" s="134">
        <v>836246</v>
      </c>
      <c r="C15" s="134">
        <v>625000</v>
      </c>
      <c r="D15" s="134">
        <v>630000</v>
      </c>
      <c r="E15" s="135">
        <v>761500</v>
      </c>
      <c r="F15" s="135">
        <v>694575</v>
      </c>
      <c r="G15" s="135">
        <v>829303</v>
      </c>
      <c r="H15" s="136">
        <v>765768</v>
      </c>
      <c r="I15" s="117"/>
    </row>
    <row r="16" spans="1:9" ht="13.5" thickBot="1">
      <c r="A16" s="48" t="s">
        <v>432</v>
      </c>
      <c r="B16" s="138">
        <v>57852</v>
      </c>
      <c r="C16" s="138">
        <v>65911</v>
      </c>
      <c r="D16" s="138">
        <v>67888</v>
      </c>
      <c r="E16" s="139">
        <v>69925</v>
      </c>
      <c r="F16" s="139">
        <v>74023</v>
      </c>
      <c r="G16" s="139">
        <v>74184</v>
      </c>
      <c r="H16" s="140">
        <v>76410</v>
      </c>
      <c r="I16" s="117"/>
    </row>
    <row r="17" spans="1:9" s="429" customFormat="1" ht="15.75" thickBot="1">
      <c r="A17" s="624" t="s">
        <v>433</v>
      </c>
      <c r="B17" s="622">
        <f>SUM(B6:B16)</f>
        <v>7364368</v>
      </c>
      <c r="C17" s="622">
        <f t="shared" ref="C17:H17" si="0">SUM(C6:C16)</f>
        <v>6622169</v>
      </c>
      <c r="D17" s="622">
        <f t="shared" si="0"/>
        <v>7241045</v>
      </c>
      <c r="E17" s="622">
        <f t="shared" si="0"/>
        <v>6922453</v>
      </c>
      <c r="F17" s="622">
        <f t="shared" si="0"/>
        <v>7013368</v>
      </c>
      <c r="G17" s="622">
        <f t="shared" si="0"/>
        <v>7399570</v>
      </c>
      <c r="H17" s="623">
        <f t="shared" si="0"/>
        <v>7401649</v>
      </c>
      <c r="I17" s="625"/>
    </row>
    <row r="18" spans="1:9" ht="15">
      <c r="A18" s="80"/>
      <c r="B18" s="137"/>
      <c r="C18" s="137"/>
      <c r="D18" s="137"/>
      <c r="E18" s="141"/>
      <c r="F18" s="141"/>
      <c r="G18" s="141"/>
      <c r="H18" s="142"/>
      <c r="I18" s="117"/>
    </row>
    <row r="19" spans="1:9" ht="15">
      <c r="A19" s="195" t="s">
        <v>434</v>
      </c>
      <c r="B19" s="134">
        <f>68605783+7457150</f>
        <v>76062933</v>
      </c>
      <c r="C19" s="134">
        <f>109073317+11310124</f>
        <v>120383441</v>
      </c>
      <c r="D19" s="134">
        <f>110164050+11423225</f>
        <v>121587275</v>
      </c>
      <c r="E19" s="134">
        <f>111265691+11537458</f>
        <v>122803149</v>
      </c>
      <c r="F19" s="134">
        <f>112378348+11652832</f>
        <v>124031180</v>
      </c>
      <c r="G19" s="134">
        <f>113502131+11769360</f>
        <v>125271491</v>
      </c>
      <c r="H19" s="136">
        <f>114637152+11887054</f>
        <v>126524206</v>
      </c>
      <c r="I19" s="117"/>
    </row>
    <row r="20" spans="1:9" ht="13.5" thickBot="1">
      <c r="A20" s="68"/>
      <c r="B20" s="137"/>
      <c r="C20" s="137"/>
      <c r="D20" s="137"/>
      <c r="E20" s="141"/>
      <c r="F20" s="141"/>
      <c r="G20" s="141"/>
      <c r="H20" s="142"/>
      <c r="I20" s="117"/>
    </row>
    <row r="21" spans="1:9" s="429" customFormat="1" ht="30.75" thickBot="1">
      <c r="A21" s="621" t="s">
        <v>435</v>
      </c>
      <c r="B21" s="622">
        <f>B19+B17</f>
        <v>83427301</v>
      </c>
      <c r="C21" s="622">
        <f t="shared" ref="C21:H21" si="1">C19+C17</f>
        <v>127005610</v>
      </c>
      <c r="D21" s="622">
        <f t="shared" si="1"/>
        <v>128828320</v>
      </c>
      <c r="E21" s="622">
        <f t="shared" si="1"/>
        <v>129725602</v>
      </c>
      <c r="F21" s="622">
        <f t="shared" si="1"/>
        <v>131044548</v>
      </c>
      <c r="G21" s="622">
        <f t="shared" si="1"/>
        <v>132671061</v>
      </c>
      <c r="H21" s="623">
        <f t="shared" si="1"/>
        <v>133925855</v>
      </c>
    </row>
    <row r="22" spans="1:9" ht="35.1" customHeight="1">
      <c r="A22" s="721" t="s">
        <v>436</v>
      </c>
      <c r="B22" s="721"/>
      <c r="C22" s="721"/>
      <c r="D22" s="721"/>
      <c r="E22" s="721"/>
      <c r="F22" s="721"/>
      <c r="G22" s="721"/>
      <c r="H22" s="721"/>
      <c r="I22" s="117"/>
    </row>
    <row r="25" spans="1:9">
      <c r="A25" s="117"/>
      <c r="B25" s="117"/>
      <c r="C25" s="26"/>
      <c r="D25" s="117"/>
      <c r="E25" s="117"/>
      <c r="F25" s="117"/>
      <c r="G25" s="117"/>
      <c r="H25" s="117"/>
      <c r="I25" s="117"/>
    </row>
  </sheetData>
  <mergeCells count="1">
    <mergeCell ref="A22:H22"/>
  </mergeCells>
  <phoneticPr fontId="6" type="noConversion"/>
  <printOptions horizontalCentered="1"/>
  <pageMargins left="0" right="0" top="1" bottom="1" header="0.5" footer="0.5"/>
  <pageSetup scale="94"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D52E9-2402-4B69-AAC3-F4EB970E44EA}">
  <sheetPr>
    <pageSetUpPr fitToPage="1"/>
  </sheetPr>
  <dimension ref="A1:I79"/>
  <sheetViews>
    <sheetView zoomScaleNormal="100" workbookViewId="0"/>
  </sheetViews>
  <sheetFormatPr defaultRowHeight="15"/>
  <cols>
    <col min="1" max="1" width="21.7109375" style="296" customWidth="1"/>
    <col min="2" max="8" width="16.28515625" style="295" customWidth="1"/>
    <col min="9" max="256" width="9.140625" style="295"/>
    <col min="257" max="257" width="21.7109375" style="295" customWidth="1"/>
    <col min="258" max="258" width="13.7109375" style="295" customWidth="1"/>
    <col min="259" max="259" width="12.7109375" style="295" customWidth="1"/>
    <col min="260" max="260" width="14.140625" style="295" customWidth="1"/>
    <col min="261" max="261" width="11.42578125" style="295" customWidth="1"/>
    <col min="262" max="262" width="14" style="295" customWidth="1"/>
    <col min="263" max="263" width="11.28515625" style="295" customWidth="1"/>
    <col min="264" max="264" width="13.7109375" style="295" customWidth="1"/>
    <col min="265" max="512" width="9.140625" style="295"/>
    <col min="513" max="513" width="21.7109375" style="295" customWidth="1"/>
    <col min="514" max="514" width="13.7109375" style="295" customWidth="1"/>
    <col min="515" max="515" width="12.7109375" style="295" customWidth="1"/>
    <col min="516" max="516" width="14.140625" style="295" customWidth="1"/>
    <col min="517" max="517" width="11.42578125" style="295" customWidth="1"/>
    <col min="518" max="518" width="14" style="295" customWidth="1"/>
    <col min="519" max="519" width="11.28515625" style="295" customWidth="1"/>
    <col min="520" max="520" width="13.7109375" style="295" customWidth="1"/>
    <col min="521" max="768" width="9.140625" style="295"/>
    <col min="769" max="769" width="21.7109375" style="295" customWidth="1"/>
    <col min="770" max="770" width="13.7109375" style="295" customWidth="1"/>
    <col min="771" max="771" width="12.7109375" style="295" customWidth="1"/>
    <col min="772" max="772" width="14.140625" style="295" customWidth="1"/>
    <col min="773" max="773" width="11.42578125" style="295" customWidth="1"/>
    <col min="774" max="774" width="14" style="295" customWidth="1"/>
    <col min="775" max="775" width="11.28515625" style="295" customWidth="1"/>
    <col min="776" max="776" width="13.7109375" style="295" customWidth="1"/>
    <col min="777" max="1024" width="9.140625" style="295"/>
    <col min="1025" max="1025" width="21.7109375" style="295" customWidth="1"/>
    <col min="1026" max="1026" width="13.7109375" style="295" customWidth="1"/>
    <col min="1027" max="1027" width="12.7109375" style="295" customWidth="1"/>
    <col min="1028" max="1028" width="14.140625" style="295" customWidth="1"/>
    <col min="1029" max="1029" width="11.42578125" style="295" customWidth="1"/>
    <col min="1030" max="1030" width="14" style="295" customWidth="1"/>
    <col min="1031" max="1031" width="11.28515625" style="295" customWidth="1"/>
    <col min="1032" max="1032" width="13.7109375" style="295" customWidth="1"/>
    <col min="1033" max="1280" width="9.140625" style="295"/>
    <col min="1281" max="1281" width="21.7109375" style="295" customWidth="1"/>
    <col min="1282" max="1282" width="13.7109375" style="295" customWidth="1"/>
    <col min="1283" max="1283" width="12.7109375" style="295" customWidth="1"/>
    <col min="1284" max="1284" width="14.140625" style="295" customWidth="1"/>
    <col min="1285" max="1285" width="11.42578125" style="295" customWidth="1"/>
    <col min="1286" max="1286" width="14" style="295" customWidth="1"/>
    <col min="1287" max="1287" width="11.28515625" style="295" customWidth="1"/>
    <col min="1288" max="1288" width="13.7109375" style="295" customWidth="1"/>
    <col min="1289" max="1536" width="9.140625" style="295"/>
    <col min="1537" max="1537" width="21.7109375" style="295" customWidth="1"/>
    <col min="1538" max="1538" width="13.7109375" style="295" customWidth="1"/>
    <col min="1539" max="1539" width="12.7109375" style="295" customWidth="1"/>
    <col min="1540" max="1540" width="14.140625" style="295" customWidth="1"/>
    <col min="1541" max="1541" width="11.42578125" style="295" customWidth="1"/>
    <col min="1542" max="1542" width="14" style="295" customWidth="1"/>
    <col min="1543" max="1543" width="11.28515625" style="295" customWidth="1"/>
    <col min="1544" max="1544" width="13.7109375" style="295" customWidth="1"/>
    <col min="1545" max="1792" width="9.140625" style="295"/>
    <col min="1793" max="1793" width="21.7109375" style="295" customWidth="1"/>
    <col min="1794" max="1794" width="13.7109375" style="295" customWidth="1"/>
    <col min="1795" max="1795" width="12.7109375" style="295" customWidth="1"/>
    <col min="1796" max="1796" width="14.140625" style="295" customWidth="1"/>
    <col min="1797" max="1797" width="11.42578125" style="295" customWidth="1"/>
    <col min="1798" max="1798" width="14" style="295" customWidth="1"/>
    <col min="1799" max="1799" width="11.28515625" style="295" customWidth="1"/>
    <col min="1800" max="1800" width="13.7109375" style="295" customWidth="1"/>
    <col min="1801" max="2048" width="9.140625" style="295"/>
    <col min="2049" max="2049" width="21.7109375" style="295" customWidth="1"/>
    <col min="2050" max="2050" width="13.7109375" style="295" customWidth="1"/>
    <col min="2051" max="2051" width="12.7109375" style="295" customWidth="1"/>
    <col min="2052" max="2052" width="14.140625" style="295" customWidth="1"/>
    <col min="2053" max="2053" width="11.42578125" style="295" customWidth="1"/>
    <col min="2054" max="2054" width="14" style="295" customWidth="1"/>
    <col min="2055" max="2055" width="11.28515625" style="295" customWidth="1"/>
    <col min="2056" max="2056" width="13.7109375" style="295" customWidth="1"/>
    <col min="2057" max="2304" width="9.140625" style="295"/>
    <col min="2305" max="2305" width="21.7109375" style="295" customWidth="1"/>
    <col min="2306" max="2306" width="13.7109375" style="295" customWidth="1"/>
    <col min="2307" max="2307" width="12.7109375" style="295" customWidth="1"/>
    <col min="2308" max="2308" width="14.140625" style="295" customWidth="1"/>
    <col min="2309" max="2309" width="11.42578125" style="295" customWidth="1"/>
    <col min="2310" max="2310" width="14" style="295" customWidth="1"/>
    <col min="2311" max="2311" width="11.28515625" style="295" customWidth="1"/>
    <col min="2312" max="2312" width="13.7109375" style="295" customWidth="1"/>
    <col min="2313" max="2560" width="9.140625" style="295"/>
    <col min="2561" max="2561" width="21.7109375" style="295" customWidth="1"/>
    <col min="2562" max="2562" width="13.7109375" style="295" customWidth="1"/>
    <col min="2563" max="2563" width="12.7109375" style="295" customWidth="1"/>
    <col min="2564" max="2564" width="14.140625" style="295" customWidth="1"/>
    <col min="2565" max="2565" width="11.42578125" style="295" customWidth="1"/>
    <col min="2566" max="2566" width="14" style="295" customWidth="1"/>
    <col min="2567" max="2567" width="11.28515625" style="295" customWidth="1"/>
    <col min="2568" max="2568" width="13.7109375" style="295" customWidth="1"/>
    <col min="2569" max="2816" width="9.140625" style="295"/>
    <col min="2817" max="2817" width="21.7109375" style="295" customWidth="1"/>
    <col min="2818" max="2818" width="13.7109375" style="295" customWidth="1"/>
    <col min="2819" max="2819" width="12.7109375" style="295" customWidth="1"/>
    <col min="2820" max="2820" width="14.140625" style="295" customWidth="1"/>
    <col min="2821" max="2821" width="11.42578125" style="295" customWidth="1"/>
    <col min="2822" max="2822" width="14" style="295" customWidth="1"/>
    <col min="2823" max="2823" width="11.28515625" style="295" customWidth="1"/>
    <col min="2824" max="2824" width="13.7109375" style="295" customWidth="1"/>
    <col min="2825" max="3072" width="9.140625" style="295"/>
    <col min="3073" max="3073" width="21.7109375" style="295" customWidth="1"/>
    <col min="3074" max="3074" width="13.7109375" style="295" customWidth="1"/>
    <col min="3075" max="3075" width="12.7109375" style="295" customWidth="1"/>
    <col min="3076" max="3076" width="14.140625" style="295" customWidth="1"/>
    <col min="3077" max="3077" width="11.42578125" style="295" customWidth="1"/>
    <col min="3078" max="3078" width="14" style="295" customWidth="1"/>
    <col min="3079" max="3079" width="11.28515625" style="295" customWidth="1"/>
    <col min="3080" max="3080" width="13.7109375" style="295" customWidth="1"/>
    <col min="3081" max="3328" width="9.140625" style="295"/>
    <col min="3329" max="3329" width="21.7109375" style="295" customWidth="1"/>
    <col min="3330" max="3330" width="13.7109375" style="295" customWidth="1"/>
    <col min="3331" max="3331" width="12.7109375" style="295" customWidth="1"/>
    <col min="3332" max="3332" width="14.140625" style="295" customWidth="1"/>
    <col min="3333" max="3333" width="11.42578125" style="295" customWidth="1"/>
    <col min="3334" max="3334" width="14" style="295" customWidth="1"/>
    <col min="3335" max="3335" width="11.28515625" style="295" customWidth="1"/>
    <col min="3336" max="3336" width="13.7109375" style="295" customWidth="1"/>
    <col min="3337" max="3584" width="9.140625" style="295"/>
    <col min="3585" max="3585" width="21.7109375" style="295" customWidth="1"/>
    <col min="3586" max="3586" width="13.7109375" style="295" customWidth="1"/>
    <col min="3587" max="3587" width="12.7109375" style="295" customWidth="1"/>
    <col min="3588" max="3588" width="14.140625" style="295" customWidth="1"/>
    <col min="3589" max="3589" width="11.42578125" style="295" customWidth="1"/>
    <col min="3590" max="3590" width="14" style="295" customWidth="1"/>
    <col min="3591" max="3591" width="11.28515625" style="295" customWidth="1"/>
    <col min="3592" max="3592" width="13.7109375" style="295" customWidth="1"/>
    <col min="3593" max="3840" width="9.140625" style="295"/>
    <col min="3841" max="3841" width="21.7109375" style="295" customWidth="1"/>
    <col min="3842" max="3842" width="13.7109375" style="295" customWidth="1"/>
    <col min="3843" max="3843" width="12.7109375" style="295" customWidth="1"/>
    <col min="3844" max="3844" width="14.140625" style="295" customWidth="1"/>
    <col min="3845" max="3845" width="11.42578125" style="295" customWidth="1"/>
    <col min="3846" max="3846" width="14" style="295" customWidth="1"/>
    <col min="3847" max="3847" width="11.28515625" style="295" customWidth="1"/>
    <col min="3848" max="3848" width="13.7109375" style="295" customWidth="1"/>
    <col min="3849" max="4096" width="9.140625" style="295"/>
    <col min="4097" max="4097" width="21.7109375" style="295" customWidth="1"/>
    <col min="4098" max="4098" width="13.7109375" style="295" customWidth="1"/>
    <col min="4099" max="4099" width="12.7109375" style="295" customWidth="1"/>
    <col min="4100" max="4100" width="14.140625" style="295" customWidth="1"/>
    <col min="4101" max="4101" width="11.42578125" style="295" customWidth="1"/>
    <col min="4102" max="4102" width="14" style="295" customWidth="1"/>
    <col min="4103" max="4103" width="11.28515625" style="295" customWidth="1"/>
    <col min="4104" max="4104" width="13.7109375" style="295" customWidth="1"/>
    <col min="4105" max="4352" width="9.140625" style="295"/>
    <col min="4353" max="4353" width="21.7109375" style="295" customWidth="1"/>
    <col min="4354" max="4354" width="13.7109375" style="295" customWidth="1"/>
    <col min="4355" max="4355" width="12.7109375" style="295" customWidth="1"/>
    <col min="4356" max="4356" width="14.140625" style="295" customWidth="1"/>
    <col min="4357" max="4357" width="11.42578125" style="295" customWidth="1"/>
    <col min="4358" max="4358" width="14" style="295" customWidth="1"/>
    <col min="4359" max="4359" width="11.28515625" style="295" customWidth="1"/>
    <col min="4360" max="4360" width="13.7109375" style="295" customWidth="1"/>
    <col min="4361" max="4608" width="9.140625" style="295"/>
    <col min="4609" max="4609" width="21.7109375" style="295" customWidth="1"/>
    <col min="4610" max="4610" width="13.7109375" style="295" customWidth="1"/>
    <col min="4611" max="4611" width="12.7109375" style="295" customWidth="1"/>
    <col min="4612" max="4612" width="14.140625" style="295" customWidth="1"/>
    <col min="4613" max="4613" width="11.42578125" style="295" customWidth="1"/>
    <col min="4614" max="4614" width="14" style="295" customWidth="1"/>
    <col min="4615" max="4615" width="11.28515625" style="295" customWidth="1"/>
    <col min="4616" max="4616" width="13.7109375" style="295" customWidth="1"/>
    <col min="4617" max="4864" width="9.140625" style="295"/>
    <col min="4865" max="4865" width="21.7109375" style="295" customWidth="1"/>
    <col min="4866" max="4866" width="13.7109375" style="295" customWidth="1"/>
    <col min="4867" max="4867" width="12.7109375" style="295" customWidth="1"/>
    <col min="4868" max="4868" width="14.140625" style="295" customWidth="1"/>
    <col min="4869" max="4869" width="11.42578125" style="295" customWidth="1"/>
    <col min="4870" max="4870" width="14" style="295" customWidth="1"/>
    <col min="4871" max="4871" width="11.28515625" style="295" customWidth="1"/>
    <col min="4872" max="4872" width="13.7109375" style="295" customWidth="1"/>
    <col min="4873" max="5120" width="9.140625" style="295"/>
    <col min="5121" max="5121" width="21.7109375" style="295" customWidth="1"/>
    <col min="5122" max="5122" width="13.7109375" style="295" customWidth="1"/>
    <col min="5123" max="5123" width="12.7109375" style="295" customWidth="1"/>
    <col min="5124" max="5124" width="14.140625" style="295" customWidth="1"/>
    <col min="5125" max="5125" width="11.42578125" style="295" customWidth="1"/>
    <col min="5126" max="5126" width="14" style="295" customWidth="1"/>
    <col min="5127" max="5127" width="11.28515625" style="295" customWidth="1"/>
    <col min="5128" max="5128" width="13.7109375" style="295" customWidth="1"/>
    <col min="5129" max="5376" width="9.140625" style="295"/>
    <col min="5377" max="5377" width="21.7109375" style="295" customWidth="1"/>
    <col min="5378" max="5378" width="13.7109375" style="295" customWidth="1"/>
    <col min="5379" max="5379" width="12.7109375" style="295" customWidth="1"/>
    <col min="5380" max="5380" width="14.140625" style="295" customWidth="1"/>
    <col min="5381" max="5381" width="11.42578125" style="295" customWidth="1"/>
    <col min="5382" max="5382" width="14" style="295" customWidth="1"/>
    <col min="5383" max="5383" width="11.28515625" style="295" customWidth="1"/>
    <col min="5384" max="5384" width="13.7109375" style="295" customWidth="1"/>
    <col min="5385" max="5632" width="9.140625" style="295"/>
    <col min="5633" max="5633" width="21.7109375" style="295" customWidth="1"/>
    <col min="5634" max="5634" width="13.7109375" style="295" customWidth="1"/>
    <col min="5635" max="5635" width="12.7109375" style="295" customWidth="1"/>
    <col min="5636" max="5636" width="14.140625" style="295" customWidth="1"/>
    <col min="5637" max="5637" width="11.42578125" style="295" customWidth="1"/>
    <col min="5638" max="5638" width="14" style="295" customWidth="1"/>
    <col min="5639" max="5639" width="11.28515625" style="295" customWidth="1"/>
    <col min="5640" max="5640" width="13.7109375" style="295" customWidth="1"/>
    <col min="5641" max="5888" width="9.140625" style="295"/>
    <col min="5889" max="5889" width="21.7109375" style="295" customWidth="1"/>
    <col min="5890" max="5890" width="13.7109375" style="295" customWidth="1"/>
    <col min="5891" max="5891" width="12.7109375" style="295" customWidth="1"/>
    <col min="5892" max="5892" width="14.140625" style="295" customWidth="1"/>
    <col min="5893" max="5893" width="11.42578125" style="295" customWidth="1"/>
    <col min="5894" max="5894" width="14" style="295" customWidth="1"/>
    <col min="5895" max="5895" width="11.28515625" style="295" customWidth="1"/>
    <col min="5896" max="5896" width="13.7109375" style="295" customWidth="1"/>
    <col min="5897" max="6144" width="9.140625" style="295"/>
    <col min="6145" max="6145" width="21.7109375" style="295" customWidth="1"/>
    <col min="6146" max="6146" width="13.7109375" style="295" customWidth="1"/>
    <col min="6147" max="6147" width="12.7109375" style="295" customWidth="1"/>
    <col min="6148" max="6148" width="14.140625" style="295" customWidth="1"/>
    <col min="6149" max="6149" width="11.42578125" style="295" customWidth="1"/>
    <col min="6150" max="6150" width="14" style="295" customWidth="1"/>
    <col min="6151" max="6151" width="11.28515625" style="295" customWidth="1"/>
    <col min="6152" max="6152" width="13.7109375" style="295" customWidth="1"/>
    <col min="6153" max="6400" width="9.140625" style="295"/>
    <col min="6401" max="6401" width="21.7109375" style="295" customWidth="1"/>
    <col min="6402" max="6402" width="13.7109375" style="295" customWidth="1"/>
    <col min="6403" max="6403" width="12.7109375" style="295" customWidth="1"/>
    <col min="6404" max="6404" width="14.140625" style="295" customWidth="1"/>
    <col min="6405" max="6405" width="11.42578125" style="295" customWidth="1"/>
    <col min="6406" max="6406" width="14" style="295" customWidth="1"/>
    <col min="6407" max="6407" width="11.28515625" style="295" customWidth="1"/>
    <col min="6408" max="6408" width="13.7109375" style="295" customWidth="1"/>
    <col min="6409" max="6656" width="9.140625" style="295"/>
    <col min="6657" max="6657" width="21.7109375" style="295" customWidth="1"/>
    <col min="6658" max="6658" width="13.7109375" style="295" customWidth="1"/>
    <col min="6659" max="6659" width="12.7109375" style="295" customWidth="1"/>
    <col min="6660" max="6660" width="14.140625" style="295" customWidth="1"/>
    <col min="6661" max="6661" width="11.42578125" style="295" customWidth="1"/>
    <col min="6662" max="6662" width="14" style="295" customWidth="1"/>
    <col min="6663" max="6663" width="11.28515625" style="295" customWidth="1"/>
    <col min="6664" max="6664" width="13.7109375" style="295" customWidth="1"/>
    <col min="6665" max="6912" width="9.140625" style="295"/>
    <col min="6913" max="6913" width="21.7109375" style="295" customWidth="1"/>
    <col min="6914" max="6914" width="13.7109375" style="295" customWidth="1"/>
    <col min="6915" max="6915" width="12.7109375" style="295" customWidth="1"/>
    <col min="6916" max="6916" width="14.140625" style="295" customWidth="1"/>
    <col min="6917" max="6917" width="11.42578125" style="295" customWidth="1"/>
    <col min="6918" max="6918" width="14" style="295" customWidth="1"/>
    <col min="6919" max="6919" width="11.28515625" style="295" customWidth="1"/>
    <col min="6920" max="6920" width="13.7109375" style="295" customWidth="1"/>
    <col min="6921" max="7168" width="9.140625" style="295"/>
    <col min="7169" max="7169" width="21.7109375" style="295" customWidth="1"/>
    <col min="7170" max="7170" width="13.7109375" style="295" customWidth="1"/>
    <col min="7171" max="7171" width="12.7109375" style="295" customWidth="1"/>
    <col min="7172" max="7172" width="14.140625" style="295" customWidth="1"/>
    <col min="7173" max="7173" width="11.42578125" style="295" customWidth="1"/>
    <col min="7174" max="7174" width="14" style="295" customWidth="1"/>
    <col min="7175" max="7175" width="11.28515625" style="295" customWidth="1"/>
    <col min="7176" max="7176" width="13.7109375" style="295" customWidth="1"/>
    <col min="7177" max="7424" width="9.140625" style="295"/>
    <col min="7425" max="7425" width="21.7109375" style="295" customWidth="1"/>
    <col min="7426" max="7426" width="13.7109375" style="295" customWidth="1"/>
    <col min="7427" max="7427" width="12.7109375" style="295" customWidth="1"/>
    <col min="7428" max="7428" width="14.140625" style="295" customWidth="1"/>
    <col min="7429" max="7429" width="11.42578125" style="295" customWidth="1"/>
    <col min="7430" max="7430" width="14" style="295" customWidth="1"/>
    <col min="7431" max="7431" width="11.28515625" style="295" customWidth="1"/>
    <col min="7432" max="7432" width="13.7109375" style="295" customWidth="1"/>
    <col min="7433" max="7680" width="9.140625" style="295"/>
    <col min="7681" max="7681" width="21.7109375" style="295" customWidth="1"/>
    <col min="7682" max="7682" width="13.7109375" style="295" customWidth="1"/>
    <col min="7683" max="7683" width="12.7109375" style="295" customWidth="1"/>
    <col min="7684" max="7684" width="14.140625" style="295" customWidth="1"/>
    <col min="7685" max="7685" width="11.42578125" style="295" customWidth="1"/>
    <col min="7686" max="7686" width="14" style="295" customWidth="1"/>
    <col min="7687" max="7687" width="11.28515625" style="295" customWidth="1"/>
    <col min="7688" max="7688" width="13.7109375" style="295" customWidth="1"/>
    <col min="7689" max="7936" width="9.140625" style="295"/>
    <col min="7937" max="7937" width="21.7109375" style="295" customWidth="1"/>
    <col min="7938" max="7938" width="13.7109375" style="295" customWidth="1"/>
    <col min="7939" max="7939" width="12.7109375" style="295" customWidth="1"/>
    <col min="7940" max="7940" width="14.140625" style="295" customWidth="1"/>
    <col min="7941" max="7941" width="11.42578125" style="295" customWidth="1"/>
    <col min="7942" max="7942" width="14" style="295" customWidth="1"/>
    <col min="7943" max="7943" width="11.28515625" style="295" customWidth="1"/>
    <col min="7944" max="7944" width="13.7109375" style="295" customWidth="1"/>
    <col min="7945" max="8192" width="9.140625" style="295"/>
    <col min="8193" max="8193" width="21.7109375" style="295" customWidth="1"/>
    <col min="8194" max="8194" width="13.7109375" style="295" customWidth="1"/>
    <col min="8195" max="8195" width="12.7109375" style="295" customWidth="1"/>
    <col min="8196" max="8196" width="14.140625" style="295" customWidth="1"/>
    <col min="8197" max="8197" width="11.42578125" style="295" customWidth="1"/>
    <col min="8198" max="8198" width="14" style="295" customWidth="1"/>
    <col min="8199" max="8199" width="11.28515625" style="295" customWidth="1"/>
    <col min="8200" max="8200" width="13.7109375" style="295" customWidth="1"/>
    <col min="8201" max="8448" width="9.140625" style="295"/>
    <col min="8449" max="8449" width="21.7109375" style="295" customWidth="1"/>
    <col min="8450" max="8450" width="13.7109375" style="295" customWidth="1"/>
    <col min="8451" max="8451" width="12.7109375" style="295" customWidth="1"/>
    <col min="8452" max="8452" width="14.140625" style="295" customWidth="1"/>
    <col min="8453" max="8453" width="11.42578125" style="295" customWidth="1"/>
    <col min="8454" max="8454" width="14" style="295" customWidth="1"/>
    <col min="8455" max="8455" width="11.28515625" style="295" customWidth="1"/>
    <col min="8456" max="8456" width="13.7109375" style="295" customWidth="1"/>
    <col min="8457" max="8704" width="9.140625" style="295"/>
    <col min="8705" max="8705" width="21.7109375" style="295" customWidth="1"/>
    <col min="8706" max="8706" width="13.7109375" style="295" customWidth="1"/>
    <col min="8707" max="8707" width="12.7109375" style="295" customWidth="1"/>
    <col min="8708" max="8708" width="14.140625" style="295" customWidth="1"/>
    <col min="8709" max="8709" width="11.42578125" style="295" customWidth="1"/>
    <col min="8710" max="8710" width="14" style="295" customWidth="1"/>
    <col min="8711" max="8711" width="11.28515625" style="295" customWidth="1"/>
    <col min="8712" max="8712" width="13.7109375" style="295" customWidth="1"/>
    <col min="8713" max="8960" width="9.140625" style="295"/>
    <col min="8961" max="8961" width="21.7109375" style="295" customWidth="1"/>
    <col min="8962" max="8962" width="13.7109375" style="295" customWidth="1"/>
    <col min="8963" max="8963" width="12.7109375" style="295" customWidth="1"/>
    <col min="8964" max="8964" width="14.140625" style="295" customWidth="1"/>
    <col min="8965" max="8965" width="11.42578125" style="295" customWidth="1"/>
    <col min="8966" max="8966" width="14" style="295" customWidth="1"/>
    <col min="8967" max="8967" width="11.28515625" style="295" customWidth="1"/>
    <col min="8968" max="8968" width="13.7109375" style="295" customWidth="1"/>
    <col min="8969" max="9216" width="9.140625" style="295"/>
    <col min="9217" max="9217" width="21.7109375" style="295" customWidth="1"/>
    <col min="9218" max="9218" width="13.7109375" style="295" customWidth="1"/>
    <col min="9219" max="9219" width="12.7109375" style="295" customWidth="1"/>
    <col min="9220" max="9220" width="14.140625" style="295" customWidth="1"/>
    <col min="9221" max="9221" width="11.42578125" style="295" customWidth="1"/>
    <col min="9222" max="9222" width="14" style="295" customWidth="1"/>
    <col min="9223" max="9223" width="11.28515625" style="295" customWidth="1"/>
    <col min="9224" max="9224" width="13.7109375" style="295" customWidth="1"/>
    <col min="9225" max="9472" width="9.140625" style="295"/>
    <col min="9473" max="9473" width="21.7109375" style="295" customWidth="1"/>
    <col min="9474" max="9474" width="13.7109375" style="295" customWidth="1"/>
    <col min="9475" max="9475" width="12.7109375" style="295" customWidth="1"/>
    <col min="9476" max="9476" width="14.140625" style="295" customWidth="1"/>
    <col min="9477" max="9477" width="11.42578125" style="295" customWidth="1"/>
    <col min="9478" max="9478" width="14" style="295" customWidth="1"/>
    <col min="9479" max="9479" width="11.28515625" style="295" customWidth="1"/>
    <col min="9480" max="9480" width="13.7109375" style="295" customWidth="1"/>
    <col min="9481" max="9728" width="9.140625" style="295"/>
    <col min="9729" max="9729" width="21.7109375" style="295" customWidth="1"/>
    <col min="9730" max="9730" width="13.7109375" style="295" customWidth="1"/>
    <col min="9731" max="9731" width="12.7109375" style="295" customWidth="1"/>
    <col min="9732" max="9732" width="14.140625" style="295" customWidth="1"/>
    <col min="9733" max="9733" width="11.42578125" style="295" customWidth="1"/>
    <col min="9734" max="9734" width="14" style="295" customWidth="1"/>
    <col min="9735" max="9735" width="11.28515625" style="295" customWidth="1"/>
    <col min="9736" max="9736" width="13.7109375" style="295" customWidth="1"/>
    <col min="9737" max="9984" width="9.140625" style="295"/>
    <col min="9985" max="9985" width="21.7109375" style="295" customWidth="1"/>
    <col min="9986" max="9986" width="13.7109375" style="295" customWidth="1"/>
    <col min="9987" max="9987" width="12.7109375" style="295" customWidth="1"/>
    <col min="9988" max="9988" width="14.140625" style="295" customWidth="1"/>
    <col min="9989" max="9989" width="11.42578125" style="295" customWidth="1"/>
    <col min="9990" max="9990" width="14" style="295" customWidth="1"/>
    <col min="9991" max="9991" width="11.28515625" style="295" customWidth="1"/>
    <col min="9992" max="9992" width="13.7109375" style="295" customWidth="1"/>
    <col min="9993" max="10240" width="9.140625" style="295"/>
    <col min="10241" max="10241" width="21.7109375" style="295" customWidth="1"/>
    <col min="10242" max="10242" width="13.7109375" style="295" customWidth="1"/>
    <col min="10243" max="10243" width="12.7109375" style="295" customWidth="1"/>
    <col min="10244" max="10244" width="14.140625" style="295" customWidth="1"/>
    <col min="10245" max="10245" width="11.42578125" style="295" customWidth="1"/>
    <col min="10246" max="10246" width="14" style="295" customWidth="1"/>
    <col min="10247" max="10247" width="11.28515625" style="295" customWidth="1"/>
    <col min="10248" max="10248" width="13.7109375" style="295" customWidth="1"/>
    <col min="10249" max="10496" width="9.140625" style="295"/>
    <col min="10497" max="10497" width="21.7109375" style="295" customWidth="1"/>
    <col min="10498" max="10498" width="13.7109375" style="295" customWidth="1"/>
    <col min="10499" max="10499" width="12.7109375" style="295" customWidth="1"/>
    <col min="10500" max="10500" width="14.140625" style="295" customWidth="1"/>
    <col min="10501" max="10501" width="11.42578125" style="295" customWidth="1"/>
    <col min="10502" max="10502" width="14" style="295" customWidth="1"/>
    <col min="10503" max="10503" width="11.28515625" style="295" customWidth="1"/>
    <col min="10504" max="10504" width="13.7109375" style="295" customWidth="1"/>
    <col min="10505" max="10752" width="9.140625" style="295"/>
    <col min="10753" max="10753" width="21.7109375" style="295" customWidth="1"/>
    <col min="10754" max="10754" width="13.7109375" style="295" customWidth="1"/>
    <col min="10755" max="10755" width="12.7109375" style="295" customWidth="1"/>
    <col min="10756" max="10756" width="14.140625" style="295" customWidth="1"/>
    <col min="10757" max="10757" width="11.42578125" style="295" customWidth="1"/>
    <col min="10758" max="10758" width="14" style="295" customWidth="1"/>
    <col min="10759" max="10759" width="11.28515625" style="295" customWidth="1"/>
    <col min="10760" max="10760" width="13.7109375" style="295" customWidth="1"/>
    <col min="10761" max="11008" width="9.140625" style="295"/>
    <col min="11009" max="11009" width="21.7109375" style="295" customWidth="1"/>
    <col min="11010" max="11010" width="13.7109375" style="295" customWidth="1"/>
    <col min="11011" max="11011" width="12.7109375" style="295" customWidth="1"/>
    <col min="11012" max="11012" width="14.140625" style="295" customWidth="1"/>
    <col min="11013" max="11013" width="11.42578125" style="295" customWidth="1"/>
    <col min="11014" max="11014" width="14" style="295" customWidth="1"/>
    <col min="11015" max="11015" width="11.28515625" style="295" customWidth="1"/>
    <col min="11016" max="11016" width="13.7109375" style="295" customWidth="1"/>
    <col min="11017" max="11264" width="9.140625" style="295"/>
    <col min="11265" max="11265" width="21.7109375" style="295" customWidth="1"/>
    <col min="11266" max="11266" width="13.7109375" style="295" customWidth="1"/>
    <col min="11267" max="11267" width="12.7109375" style="295" customWidth="1"/>
    <col min="11268" max="11268" width="14.140625" style="295" customWidth="1"/>
    <col min="11269" max="11269" width="11.42578125" style="295" customWidth="1"/>
    <col min="11270" max="11270" width="14" style="295" customWidth="1"/>
    <col min="11271" max="11271" width="11.28515625" style="295" customWidth="1"/>
    <col min="11272" max="11272" width="13.7109375" style="295" customWidth="1"/>
    <col min="11273" max="11520" width="9.140625" style="295"/>
    <col min="11521" max="11521" width="21.7109375" style="295" customWidth="1"/>
    <col min="11522" max="11522" width="13.7109375" style="295" customWidth="1"/>
    <col min="11523" max="11523" width="12.7109375" style="295" customWidth="1"/>
    <col min="11524" max="11524" width="14.140625" style="295" customWidth="1"/>
    <col min="11525" max="11525" width="11.42578125" style="295" customWidth="1"/>
    <col min="11526" max="11526" width="14" style="295" customWidth="1"/>
    <col min="11527" max="11527" width="11.28515625" style="295" customWidth="1"/>
    <col min="11528" max="11528" width="13.7109375" style="295" customWidth="1"/>
    <col min="11529" max="11776" width="9.140625" style="295"/>
    <col min="11777" max="11777" width="21.7109375" style="295" customWidth="1"/>
    <col min="11778" max="11778" width="13.7109375" style="295" customWidth="1"/>
    <col min="11779" max="11779" width="12.7109375" style="295" customWidth="1"/>
    <col min="11780" max="11780" width="14.140625" style="295" customWidth="1"/>
    <col min="11781" max="11781" width="11.42578125" style="295" customWidth="1"/>
    <col min="11782" max="11782" width="14" style="295" customWidth="1"/>
    <col min="11783" max="11783" width="11.28515625" style="295" customWidth="1"/>
    <col min="11784" max="11784" width="13.7109375" style="295" customWidth="1"/>
    <col min="11785" max="12032" width="9.140625" style="295"/>
    <col min="12033" max="12033" width="21.7109375" style="295" customWidth="1"/>
    <col min="12034" max="12034" width="13.7109375" style="295" customWidth="1"/>
    <col min="12035" max="12035" width="12.7109375" style="295" customWidth="1"/>
    <col min="12036" max="12036" width="14.140625" style="295" customWidth="1"/>
    <col min="12037" max="12037" width="11.42578125" style="295" customWidth="1"/>
    <col min="12038" max="12038" width="14" style="295" customWidth="1"/>
    <col min="12039" max="12039" width="11.28515625" style="295" customWidth="1"/>
    <col min="12040" max="12040" width="13.7109375" style="295" customWidth="1"/>
    <col min="12041" max="12288" width="9.140625" style="295"/>
    <col min="12289" max="12289" width="21.7109375" style="295" customWidth="1"/>
    <col min="12290" max="12290" width="13.7109375" style="295" customWidth="1"/>
    <col min="12291" max="12291" width="12.7109375" style="295" customWidth="1"/>
    <col min="12292" max="12292" width="14.140625" style="295" customWidth="1"/>
    <col min="12293" max="12293" width="11.42578125" style="295" customWidth="1"/>
    <col min="12294" max="12294" width="14" style="295" customWidth="1"/>
    <col min="12295" max="12295" width="11.28515625" style="295" customWidth="1"/>
    <col min="12296" max="12296" width="13.7109375" style="295" customWidth="1"/>
    <col min="12297" max="12544" width="9.140625" style="295"/>
    <col min="12545" max="12545" width="21.7109375" style="295" customWidth="1"/>
    <col min="12546" max="12546" width="13.7109375" style="295" customWidth="1"/>
    <col min="12547" max="12547" width="12.7109375" style="295" customWidth="1"/>
    <col min="12548" max="12548" width="14.140625" style="295" customWidth="1"/>
    <col min="12549" max="12549" width="11.42578125" style="295" customWidth="1"/>
    <col min="12550" max="12550" width="14" style="295" customWidth="1"/>
    <col min="12551" max="12551" width="11.28515625" style="295" customWidth="1"/>
    <col min="12552" max="12552" width="13.7109375" style="295" customWidth="1"/>
    <col min="12553" max="12800" width="9.140625" style="295"/>
    <col min="12801" max="12801" width="21.7109375" style="295" customWidth="1"/>
    <col min="12802" max="12802" width="13.7109375" style="295" customWidth="1"/>
    <col min="12803" max="12803" width="12.7109375" style="295" customWidth="1"/>
    <col min="12804" max="12804" width="14.140625" style="295" customWidth="1"/>
    <col min="12805" max="12805" width="11.42578125" style="295" customWidth="1"/>
    <col min="12806" max="12806" width="14" style="295" customWidth="1"/>
    <col min="12807" max="12807" width="11.28515625" style="295" customWidth="1"/>
    <col min="12808" max="12808" width="13.7109375" style="295" customWidth="1"/>
    <col min="12809" max="13056" width="9.140625" style="295"/>
    <col min="13057" max="13057" width="21.7109375" style="295" customWidth="1"/>
    <col min="13058" max="13058" width="13.7109375" style="295" customWidth="1"/>
    <col min="13059" max="13059" width="12.7109375" style="295" customWidth="1"/>
    <col min="13060" max="13060" width="14.140625" style="295" customWidth="1"/>
    <col min="13061" max="13061" width="11.42578125" style="295" customWidth="1"/>
    <col min="13062" max="13062" width="14" style="295" customWidth="1"/>
    <col min="13063" max="13063" width="11.28515625" style="295" customWidth="1"/>
    <col min="13064" max="13064" width="13.7109375" style="295" customWidth="1"/>
    <col min="13065" max="13312" width="9.140625" style="295"/>
    <col min="13313" max="13313" width="21.7109375" style="295" customWidth="1"/>
    <col min="13314" max="13314" width="13.7109375" style="295" customWidth="1"/>
    <col min="13315" max="13315" width="12.7109375" style="295" customWidth="1"/>
    <col min="13316" max="13316" width="14.140625" style="295" customWidth="1"/>
    <col min="13317" max="13317" width="11.42578125" style="295" customWidth="1"/>
    <col min="13318" max="13318" width="14" style="295" customWidth="1"/>
    <col min="13319" max="13319" width="11.28515625" style="295" customWidth="1"/>
    <col min="13320" max="13320" width="13.7109375" style="295" customWidth="1"/>
    <col min="13321" max="13568" width="9.140625" style="295"/>
    <col min="13569" max="13569" width="21.7109375" style="295" customWidth="1"/>
    <col min="13570" max="13570" width="13.7109375" style="295" customWidth="1"/>
    <col min="13571" max="13571" width="12.7109375" style="295" customWidth="1"/>
    <col min="13572" max="13572" width="14.140625" style="295" customWidth="1"/>
    <col min="13573" max="13573" width="11.42578125" style="295" customWidth="1"/>
    <col min="13574" max="13574" width="14" style="295" customWidth="1"/>
    <col min="13575" max="13575" width="11.28515625" style="295" customWidth="1"/>
    <col min="13576" max="13576" width="13.7109375" style="295" customWidth="1"/>
    <col min="13577" max="13824" width="9.140625" style="295"/>
    <col min="13825" max="13825" width="21.7109375" style="295" customWidth="1"/>
    <col min="13826" max="13826" width="13.7109375" style="295" customWidth="1"/>
    <col min="13827" max="13827" width="12.7109375" style="295" customWidth="1"/>
    <col min="13828" max="13828" width="14.140625" style="295" customWidth="1"/>
    <col min="13829" max="13829" width="11.42578125" style="295" customWidth="1"/>
    <col min="13830" max="13830" width="14" style="295" customWidth="1"/>
    <col min="13831" max="13831" width="11.28515625" style="295" customWidth="1"/>
    <col min="13832" max="13832" width="13.7109375" style="295" customWidth="1"/>
    <col min="13833" max="14080" width="9.140625" style="295"/>
    <col min="14081" max="14081" width="21.7109375" style="295" customWidth="1"/>
    <col min="14082" max="14082" width="13.7109375" style="295" customWidth="1"/>
    <col min="14083" max="14083" width="12.7109375" style="295" customWidth="1"/>
    <col min="14084" max="14084" width="14.140625" style="295" customWidth="1"/>
    <col min="14085" max="14085" width="11.42578125" style="295" customWidth="1"/>
    <col min="14086" max="14086" width="14" style="295" customWidth="1"/>
    <col min="14087" max="14087" width="11.28515625" style="295" customWidth="1"/>
    <col min="14088" max="14088" width="13.7109375" style="295" customWidth="1"/>
    <col min="14089" max="14336" width="9.140625" style="295"/>
    <col min="14337" max="14337" width="21.7109375" style="295" customWidth="1"/>
    <col min="14338" max="14338" width="13.7109375" style="295" customWidth="1"/>
    <col min="14339" max="14339" width="12.7109375" style="295" customWidth="1"/>
    <col min="14340" max="14340" width="14.140625" style="295" customWidth="1"/>
    <col min="14341" max="14341" width="11.42578125" style="295" customWidth="1"/>
    <col min="14342" max="14342" width="14" style="295" customWidth="1"/>
    <col min="14343" max="14343" width="11.28515625" style="295" customWidth="1"/>
    <col min="14344" max="14344" width="13.7109375" style="295" customWidth="1"/>
    <col min="14345" max="14592" width="9.140625" style="295"/>
    <col min="14593" max="14593" width="21.7109375" style="295" customWidth="1"/>
    <col min="14594" max="14594" width="13.7109375" style="295" customWidth="1"/>
    <col min="14595" max="14595" width="12.7109375" style="295" customWidth="1"/>
    <col min="14596" max="14596" width="14.140625" style="295" customWidth="1"/>
    <col min="14597" max="14597" width="11.42578125" style="295" customWidth="1"/>
    <col min="14598" max="14598" width="14" style="295" customWidth="1"/>
    <col min="14599" max="14599" width="11.28515625" style="295" customWidth="1"/>
    <col min="14600" max="14600" width="13.7109375" style="295" customWidth="1"/>
    <col min="14601" max="14848" width="9.140625" style="295"/>
    <col min="14849" max="14849" width="21.7109375" style="295" customWidth="1"/>
    <col min="14850" max="14850" width="13.7109375" style="295" customWidth="1"/>
    <col min="14851" max="14851" width="12.7109375" style="295" customWidth="1"/>
    <col min="14852" max="14852" width="14.140625" style="295" customWidth="1"/>
    <col min="14853" max="14853" width="11.42578125" style="295" customWidth="1"/>
    <col min="14854" max="14854" width="14" style="295" customWidth="1"/>
    <col min="14855" max="14855" width="11.28515625" style="295" customWidth="1"/>
    <col min="14856" max="14856" width="13.7109375" style="295" customWidth="1"/>
    <col min="14857" max="15104" width="9.140625" style="295"/>
    <col min="15105" max="15105" width="21.7109375" style="295" customWidth="1"/>
    <col min="15106" max="15106" width="13.7109375" style="295" customWidth="1"/>
    <col min="15107" max="15107" width="12.7109375" style="295" customWidth="1"/>
    <col min="15108" max="15108" width="14.140625" style="295" customWidth="1"/>
    <col min="15109" max="15109" width="11.42578125" style="295" customWidth="1"/>
    <col min="15110" max="15110" width="14" style="295" customWidth="1"/>
    <col min="15111" max="15111" width="11.28515625" style="295" customWidth="1"/>
    <col min="15112" max="15112" width="13.7109375" style="295" customWidth="1"/>
    <col min="15113" max="15360" width="9.140625" style="295"/>
    <col min="15361" max="15361" width="21.7109375" style="295" customWidth="1"/>
    <col min="15362" max="15362" width="13.7109375" style="295" customWidth="1"/>
    <col min="15363" max="15363" width="12.7109375" style="295" customWidth="1"/>
    <col min="15364" max="15364" width="14.140625" style="295" customWidth="1"/>
    <col min="15365" max="15365" width="11.42578125" style="295" customWidth="1"/>
    <col min="15366" max="15366" width="14" style="295" customWidth="1"/>
    <col min="15367" max="15367" width="11.28515625" style="295" customWidth="1"/>
    <col min="15368" max="15368" width="13.7109375" style="295" customWidth="1"/>
    <col min="15369" max="15616" width="9.140625" style="295"/>
    <col min="15617" max="15617" width="21.7109375" style="295" customWidth="1"/>
    <col min="15618" max="15618" width="13.7109375" style="295" customWidth="1"/>
    <col min="15619" max="15619" width="12.7109375" style="295" customWidth="1"/>
    <col min="15620" max="15620" width="14.140625" style="295" customWidth="1"/>
    <col min="15621" max="15621" width="11.42578125" style="295" customWidth="1"/>
    <col min="15622" max="15622" width="14" style="295" customWidth="1"/>
    <col min="15623" max="15623" width="11.28515625" style="295" customWidth="1"/>
    <col min="15624" max="15624" width="13.7109375" style="295" customWidth="1"/>
    <col min="15625" max="15872" width="9.140625" style="295"/>
    <col min="15873" max="15873" width="21.7109375" style="295" customWidth="1"/>
    <col min="15874" max="15874" width="13.7109375" style="295" customWidth="1"/>
    <col min="15875" max="15875" width="12.7109375" style="295" customWidth="1"/>
    <col min="15876" max="15876" width="14.140625" style="295" customWidth="1"/>
    <col min="15877" max="15877" width="11.42578125" style="295" customWidth="1"/>
    <col min="15878" max="15878" width="14" style="295" customWidth="1"/>
    <col min="15879" max="15879" width="11.28515625" style="295" customWidth="1"/>
    <col min="15880" max="15880" width="13.7109375" style="295" customWidth="1"/>
    <col min="15881" max="16128" width="9.140625" style="295"/>
    <col min="16129" max="16129" width="21.7109375" style="295" customWidth="1"/>
    <col min="16130" max="16130" width="13.7109375" style="295" customWidth="1"/>
    <col min="16131" max="16131" width="12.7109375" style="295" customWidth="1"/>
    <col min="16132" max="16132" width="14.140625" style="295" customWidth="1"/>
    <col min="16133" max="16133" width="11.42578125" style="295" customWidth="1"/>
    <col min="16134" max="16134" width="14" style="295" customWidth="1"/>
    <col min="16135" max="16135" width="11.28515625" style="295" customWidth="1"/>
    <col min="16136" max="16136" width="13.7109375" style="295" customWidth="1"/>
    <col min="16137" max="16384" width="9.140625" style="295"/>
  </cols>
  <sheetData>
    <row r="1" spans="1:8" ht="15.75">
      <c r="A1" s="294" t="s">
        <v>437</v>
      </c>
    </row>
    <row r="2" spans="1:8" ht="15.75">
      <c r="A2" s="294" t="s">
        <v>438</v>
      </c>
    </row>
    <row r="3" spans="1:8" s="299" customFormat="1" ht="15.75" thickBot="1">
      <c r="A3" s="305"/>
    </row>
    <row r="4" spans="1:8">
      <c r="A4" s="297" t="s">
        <v>361</v>
      </c>
      <c r="B4" s="726" t="s">
        <v>439</v>
      </c>
      <c r="C4" s="726" t="s">
        <v>440</v>
      </c>
      <c r="D4" s="726" t="s">
        <v>441</v>
      </c>
      <c r="E4" s="726" t="s">
        <v>442</v>
      </c>
      <c r="F4" s="726" t="s">
        <v>443</v>
      </c>
      <c r="G4" s="726" t="s">
        <v>444</v>
      </c>
      <c r="H4" s="722" t="s">
        <v>445</v>
      </c>
    </row>
    <row r="5" spans="1:8">
      <c r="A5" s="298"/>
      <c r="B5" s="727"/>
      <c r="C5" s="727"/>
      <c r="D5" s="727"/>
      <c r="E5" s="727"/>
      <c r="F5" s="727"/>
      <c r="G5" s="727"/>
      <c r="H5" s="723"/>
    </row>
    <row r="6" spans="1:8">
      <c r="A6" s="298"/>
      <c r="B6" s="727"/>
      <c r="C6" s="727"/>
      <c r="D6" s="727"/>
      <c r="E6" s="727"/>
      <c r="F6" s="727"/>
      <c r="G6" s="727"/>
      <c r="H6" s="723"/>
    </row>
    <row r="7" spans="1:8">
      <c r="A7" s="300" t="s">
        <v>294</v>
      </c>
      <c r="B7" s="728"/>
      <c r="C7" s="728"/>
      <c r="D7" s="728"/>
      <c r="E7" s="728"/>
      <c r="F7" s="728"/>
      <c r="G7" s="728"/>
      <c r="H7" s="724"/>
    </row>
    <row r="8" spans="1:8" ht="25.5">
      <c r="A8" s="301" t="s">
        <v>446</v>
      </c>
      <c r="B8" s="594">
        <v>1.2689172827538526E-2</v>
      </c>
      <c r="C8" s="594">
        <v>2.2523691563700068E-2</v>
      </c>
      <c r="D8" s="594">
        <v>1.1869023083639618E-3</v>
      </c>
      <c r="E8" s="594">
        <v>2.6272707945832675E-2</v>
      </c>
      <c r="F8" s="594">
        <v>9.5738513908089264E-3</v>
      </c>
      <c r="G8" s="594">
        <v>5.9557153208705631E-2</v>
      </c>
      <c r="H8" s="595">
        <v>7.224632603624416E-2</v>
      </c>
    </row>
    <row r="9" spans="1:8">
      <c r="A9" s="302" t="s">
        <v>447</v>
      </c>
      <c r="B9" s="594">
        <v>1.2689172827538526E-2</v>
      </c>
      <c r="C9" s="594">
        <v>0</v>
      </c>
      <c r="D9" s="594">
        <v>0</v>
      </c>
      <c r="E9" s="594">
        <v>2.6272707945832675E-2</v>
      </c>
      <c r="F9" s="594">
        <v>9.5738513908089264E-3</v>
      </c>
      <c r="G9" s="594">
        <v>3.5846559336641604E-2</v>
      </c>
      <c r="H9" s="595">
        <v>4.8535732164180126E-2</v>
      </c>
    </row>
    <row r="10" spans="1:8">
      <c r="A10" s="302" t="s">
        <v>448</v>
      </c>
      <c r="B10" s="594">
        <v>3.740241536688825E-2</v>
      </c>
      <c r="C10" s="594">
        <v>2.2523691563700068E-2</v>
      </c>
      <c r="D10" s="594">
        <v>1.1869023083639621E-3</v>
      </c>
      <c r="E10" s="594">
        <v>6.0869535559028359E-3</v>
      </c>
      <c r="F10" s="594">
        <v>2.2181036262846772E-3</v>
      </c>
      <c r="G10" s="594">
        <v>3.2015651054251547E-2</v>
      </c>
      <c r="H10" s="595">
        <v>6.941806642113979E-2</v>
      </c>
    </row>
    <row r="11" spans="1:8">
      <c r="A11" s="302" t="s">
        <v>449</v>
      </c>
      <c r="B11" s="594">
        <v>3.7205319234789438E-2</v>
      </c>
      <c r="C11" s="594">
        <v>2.2523691563700068E-2</v>
      </c>
      <c r="D11" s="594">
        <v>1.1869023083639618E-3</v>
      </c>
      <c r="E11" s="594">
        <v>2.028170858483393E-3</v>
      </c>
      <c r="F11" s="594">
        <v>7.3907137529648204E-4</v>
      </c>
      <c r="G11" s="594">
        <v>2.6477836105843908E-2</v>
      </c>
      <c r="H11" s="595">
        <v>6.3683155340633346E-2</v>
      </c>
    </row>
    <row r="12" spans="1:8">
      <c r="A12" s="302" t="s">
        <v>450</v>
      </c>
      <c r="B12" s="303" t="s">
        <v>97</v>
      </c>
      <c r="C12" s="303" t="s">
        <v>97</v>
      </c>
      <c r="D12" s="303" t="s">
        <v>97</v>
      </c>
      <c r="E12" s="303" t="s">
        <v>97</v>
      </c>
      <c r="F12" s="303" t="s">
        <v>97</v>
      </c>
      <c r="G12" s="303" t="s">
        <v>97</v>
      </c>
      <c r="H12" s="307" t="s">
        <v>97</v>
      </c>
    </row>
    <row r="13" spans="1:8">
      <c r="A13" s="302" t="s">
        <v>451</v>
      </c>
      <c r="B13" s="303" t="s">
        <v>97</v>
      </c>
      <c r="C13" s="303" t="s">
        <v>97</v>
      </c>
      <c r="D13" s="303" t="s">
        <v>97</v>
      </c>
      <c r="E13" s="303" t="s">
        <v>97</v>
      </c>
      <c r="F13" s="303" t="s">
        <v>97</v>
      </c>
      <c r="G13" s="303" t="s">
        <v>97</v>
      </c>
      <c r="H13" s="307" t="s">
        <v>97</v>
      </c>
    </row>
    <row r="14" spans="1:8" ht="15.75" thickBot="1">
      <c r="A14" s="304" t="s">
        <v>452</v>
      </c>
      <c r="B14" s="596">
        <v>2.1984629559317511E-2</v>
      </c>
      <c r="C14" s="596">
        <v>2.2523691563700064E-2</v>
      </c>
      <c r="D14" s="596">
        <v>1.1869023083639621E-3</v>
      </c>
      <c r="E14" s="596">
        <v>1.7234128630647525E-2</v>
      </c>
      <c r="F14" s="596">
        <v>6.2801667304369447E-3</v>
      </c>
      <c r="G14" s="596">
        <v>4.72248892331485E-2</v>
      </c>
      <c r="H14" s="597">
        <v>6.9209518792466007E-2</v>
      </c>
    </row>
    <row r="15" spans="1:8" s="299" customFormat="1" ht="15.75" thickBot="1">
      <c r="A15" s="577"/>
    </row>
    <row r="16" spans="1:8">
      <c r="A16" s="297" t="s">
        <v>362</v>
      </c>
      <c r="B16" s="726" t="s">
        <v>439</v>
      </c>
      <c r="C16" s="726" t="s">
        <v>440</v>
      </c>
      <c r="D16" s="726" t="s">
        <v>441</v>
      </c>
      <c r="E16" s="726" t="s">
        <v>442</v>
      </c>
      <c r="F16" s="726" t="s">
        <v>443</v>
      </c>
      <c r="G16" s="726" t="s">
        <v>444</v>
      </c>
      <c r="H16" s="722" t="s">
        <v>445</v>
      </c>
    </row>
    <row r="17" spans="1:9">
      <c r="A17" s="298"/>
      <c r="B17" s="727"/>
      <c r="C17" s="727"/>
      <c r="D17" s="727"/>
      <c r="E17" s="727"/>
      <c r="F17" s="727"/>
      <c r="G17" s="727"/>
      <c r="H17" s="723"/>
    </row>
    <row r="18" spans="1:9">
      <c r="A18" s="298"/>
      <c r="B18" s="727"/>
      <c r="C18" s="727"/>
      <c r="D18" s="727"/>
      <c r="E18" s="727"/>
      <c r="F18" s="727"/>
      <c r="G18" s="727"/>
      <c r="H18" s="723"/>
    </row>
    <row r="19" spans="1:9">
      <c r="A19" s="300" t="s">
        <v>294</v>
      </c>
      <c r="B19" s="728"/>
      <c r="C19" s="728"/>
      <c r="D19" s="728"/>
      <c r="E19" s="728"/>
      <c r="F19" s="728"/>
      <c r="G19" s="728"/>
      <c r="H19" s="724"/>
    </row>
    <row r="20" spans="1:9" ht="25.5">
      <c r="A20" s="301" t="s">
        <v>446</v>
      </c>
      <c r="B20" s="594">
        <v>1.2689172827538526E-2</v>
      </c>
      <c r="C20" s="594">
        <v>2.2773986163414917E-2</v>
      </c>
      <c r="D20" s="594">
        <v>1.2992540440619727E-3</v>
      </c>
      <c r="E20" s="594">
        <v>2.55161293605967E-2</v>
      </c>
      <c r="F20" s="594">
        <v>1.2145461772473672E-2</v>
      </c>
      <c r="G20" s="594">
        <v>6.1734831340547261E-2</v>
      </c>
      <c r="H20" s="595">
        <v>7.4424004168085783E-2</v>
      </c>
      <c r="I20" s="306"/>
    </row>
    <row r="21" spans="1:9">
      <c r="A21" s="302" t="s">
        <v>447</v>
      </c>
      <c r="B21" s="594">
        <v>1.2689172827538526E-2</v>
      </c>
      <c r="C21" s="594">
        <v>0</v>
      </c>
      <c r="D21" s="594">
        <v>0</v>
      </c>
      <c r="E21" s="594">
        <v>2.55161293605967E-2</v>
      </c>
      <c r="F21" s="594">
        <v>1.2145461772473672E-2</v>
      </c>
      <c r="G21" s="594">
        <v>3.7661591133070368E-2</v>
      </c>
      <c r="H21" s="595">
        <v>5.0350763960608891E-2</v>
      </c>
    </row>
    <row r="22" spans="1:9">
      <c r="A22" s="302" t="s">
        <v>448</v>
      </c>
      <c r="B22" s="594">
        <v>3.740241536688825E-2</v>
      </c>
      <c r="C22" s="594">
        <v>2.2773986163414917E-2</v>
      </c>
      <c r="D22" s="594">
        <v>1.2992540440619725E-3</v>
      </c>
      <c r="E22" s="594">
        <v>5.9116667632655145E-3</v>
      </c>
      <c r="F22" s="594">
        <v>2.8139033812754361E-3</v>
      </c>
      <c r="G22" s="594">
        <v>3.2798810352017836E-2</v>
      </c>
      <c r="H22" s="595">
        <v>7.0201225718906093E-2</v>
      </c>
    </row>
    <row r="23" spans="1:9">
      <c r="A23" s="302" t="s">
        <v>449</v>
      </c>
      <c r="B23" s="594">
        <v>3.7205319234789438E-2</v>
      </c>
      <c r="C23" s="594">
        <v>2.2773986163414917E-2</v>
      </c>
      <c r="D23" s="594">
        <v>1.2992540440619725E-3</v>
      </c>
      <c r="E23" s="594">
        <v>1.969765358681398E-3</v>
      </c>
      <c r="F23" s="594">
        <v>9.3759165140274055E-4</v>
      </c>
      <c r="G23" s="594">
        <v>2.6980597217561027E-2</v>
      </c>
      <c r="H23" s="595">
        <v>6.4185916452350472E-2</v>
      </c>
    </row>
    <row r="24" spans="1:9">
      <c r="A24" s="302" t="s">
        <v>450</v>
      </c>
      <c r="B24" s="303" t="s">
        <v>97</v>
      </c>
      <c r="C24" s="303" t="s">
        <v>97</v>
      </c>
      <c r="D24" s="303" t="s">
        <v>97</v>
      </c>
      <c r="E24" s="303" t="s">
        <v>97</v>
      </c>
      <c r="F24" s="303" t="s">
        <v>97</v>
      </c>
      <c r="G24" s="303" t="s">
        <v>97</v>
      </c>
      <c r="H24" s="307" t="s">
        <v>97</v>
      </c>
    </row>
    <row r="25" spans="1:9">
      <c r="A25" s="302" t="s">
        <v>451</v>
      </c>
      <c r="B25" s="303" t="s">
        <v>97</v>
      </c>
      <c r="C25" s="303" t="s">
        <v>97</v>
      </c>
      <c r="D25" s="303" t="s">
        <v>97</v>
      </c>
      <c r="E25" s="303" t="s">
        <v>97</v>
      </c>
      <c r="F25" s="303" t="s">
        <v>97</v>
      </c>
      <c r="G25" s="303" t="s">
        <v>97</v>
      </c>
      <c r="H25" s="307" t="s">
        <v>97</v>
      </c>
    </row>
    <row r="26" spans="1:9" ht="15.75" thickBot="1">
      <c r="A26" s="304" t="s">
        <v>452</v>
      </c>
      <c r="B26" s="596">
        <v>2.1984629559317511E-2</v>
      </c>
      <c r="C26" s="596">
        <v>2.2773986163414917E-2</v>
      </c>
      <c r="D26" s="596">
        <v>1.2992540440619725E-3</v>
      </c>
      <c r="E26" s="596">
        <v>1.673783518864554E-2</v>
      </c>
      <c r="F26" s="596">
        <v>7.967067989222058E-3</v>
      </c>
      <c r="G26" s="596">
        <v>4.8778143385344488E-2</v>
      </c>
      <c r="H26" s="597">
        <v>7.0762772944662003E-2</v>
      </c>
    </row>
    <row r="27" spans="1:9" s="299" customFormat="1" ht="15.75" thickBot="1">
      <c r="A27" s="577"/>
    </row>
    <row r="28" spans="1:9">
      <c r="A28" s="297" t="s">
        <v>315</v>
      </c>
      <c r="B28" s="726" t="s">
        <v>439</v>
      </c>
      <c r="C28" s="726" t="s">
        <v>440</v>
      </c>
      <c r="D28" s="726" t="s">
        <v>441</v>
      </c>
      <c r="E28" s="726" t="s">
        <v>442</v>
      </c>
      <c r="F28" s="726" t="s">
        <v>443</v>
      </c>
      <c r="G28" s="726" t="s">
        <v>444</v>
      </c>
      <c r="H28" s="722" t="s">
        <v>445</v>
      </c>
    </row>
    <row r="29" spans="1:9">
      <c r="A29" s="298"/>
      <c r="B29" s="727"/>
      <c r="C29" s="727"/>
      <c r="D29" s="727"/>
      <c r="E29" s="727"/>
      <c r="F29" s="727"/>
      <c r="G29" s="727"/>
      <c r="H29" s="723"/>
    </row>
    <row r="30" spans="1:9">
      <c r="A30" s="298"/>
      <c r="B30" s="727"/>
      <c r="C30" s="727"/>
      <c r="D30" s="727"/>
      <c r="E30" s="727"/>
      <c r="F30" s="727"/>
      <c r="G30" s="727"/>
      <c r="H30" s="723"/>
    </row>
    <row r="31" spans="1:9">
      <c r="A31" s="300" t="s">
        <v>294</v>
      </c>
      <c r="B31" s="728"/>
      <c r="C31" s="728"/>
      <c r="D31" s="728"/>
      <c r="E31" s="728"/>
      <c r="F31" s="728"/>
      <c r="G31" s="728"/>
      <c r="H31" s="724"/>
    </row>
    <row r="32" spans="1:9" ht="25.5">
      <c r="A32" s="301" t="s">
        <v>446</v>
      </c>
      <c r="B32" s="594">
        <v>1.2689172827538526E-2</v>
      </c>
      <c r="C32" s="594">
        <v>2.3027346010845096E-2</v>
      </c>
      <c r="D32" s="594">
        <v>1.2434727686751396E-3</v>
      </c>
      <c r="E32" s="594">
        <v>2.9470455988335215E-2</v>
      </c>
      <c r="F32" s="594">
        <v>8.9740644888651518E-3</v>
      </c>
      <c r="G32" s="594">
        <v>6.2715339256720598E-2</v>
      </c>
      <c r="H32" s="595">
        <v>7.540451208425912E-2</v>
      </c>
    </row>
    <row r="33" spans="1:8">
      <c r="A33" s="302" t="s">
        <v>447</v>
      </c>
      <c r="B33" s="594">
        <v>1.2689172827538526E-2</v>
      </c>
      <c r="C33" s="594">
        <v>0</v>
      </c>
      <c r="D33" s="594">
        <v>0</v>
      </c>
      <c r="E33" s="594">
        <v>2.9470455988335215E-2</v>
      </c>
      <c r="F33" s="594">
        <v>8.9740644888651518E-3</v>
      </c>
      <c r="G33" s="594">
        <v>3.8444520477200365E-2</v>
      </c>
      <c r="H33" s="595">
        <v>5.1133693304738895E-2</v>
      </c>
    </row>
    <row r="34" spans="1:8">
      <c r="A34" s="302" t="s">
        <v>448</v>
      </c>
      <c r="B34" s="594">
        <v>3.740241536688825E-2</v>
      </c>
      <c r="C34" s="594">
        <v>2.3027346010845096E-2</v>
      </c>
      <c r="D34" s="594">
        <v>1.2434727686751394E-3</v>
      </c>
      <c r="E34" s="594">
        <v>6.8278190905223688E-3</v>
      </c>
      <c r="F34" s="594">
        <v>2.0791428833305155E-3</v>
      </c>
      <c r="G34" s="594">
        <v>3.3177780753373118E-2</v>
      </c>
      <c r="H34" s="595">
        <v>7.0580196120261368E-2</v>
      </c>
    </row>
    <row r="35" spans="1:8">
      <c r="A35" s="302" t="s">
        <v>449</v>
      </c>
      <c r="B35" s="594">
        <v>3.7205319234789438E-2</v>
      </c>
      <c r="C35" s="594">
        <v>2.3027346010845093E-2</v>
      </c>
      <c r="D35" s="594">
        <v>1.2434727686751396E-3</v>
      </c>
      <c r="E35" s="594">
        <v>2.275027003116352E-3</v>
      </c>
      <c r="F35" s="594">
        <v>6.9276970291728003E-4</v>
      </c>
      <c r="G35" s="594">
        <v>2.7238615485553865E-2</v>
      </c>
      <c r="H35" s="595">
        <v>6.4443934720343293E-2</v>
      </c>
    </row>
    <row r="36" spans="1:8">
      <c r="A36" s="302" t="s">
        <v>450</v>
      </c>
      <c r="B36" s="303" t="s">
        <v>97</v>
      </c>
      <c r="C36" s="303" t="s">
        <v>97</v>
      </c>
      <c r="D36" s="303" t="s">
        <v>97</v>
      </c>
      <c r="E36" s="303" t="s">
        <v>97</v>
      </c>
      <c r="F36" s="303" t="s">
        <v>97</v>
      </c>
      <c r="G36" s="303" t="s">
        <v>97</v>
      </c>
      <c r="H36" s="307" t="s">
        <v>97</v>
      </c>
    </row>
    <row r="37" spans="1:8">
      <c r="A37" s="302" t="s">
        <v>451</v>
      </c>
      <c r="B37" s="303" t="s">
        <v>97</v>
      </c>
      <c r="C37" s="303" t="s">
        <v>97</v>
      </c>
      <c r="D37" s="303" t="s">
        <v>97</v>
      </c>
      <c r="E37" s="303" t="s">
        <v>97</v>
      </c>
      <c r="F37" s="303" t="s">
        <v>97</v>
      </c>
      <c r="G37" s="303" t="s">
        <v>97</v>
      </c>
      <c r="H37" s="307" t="s">
        <v>97</v>
      </c>
    </row>
    <row r="38" spans="1:8" ht="15.75" thickBot="1">
      <c r="A38" s="304" t="s">
        <v>452</v>
      </c>
      <c r="B38" s="596">
        <v>2.1984629559317511E-2</v>
      </c>
      <c r="C38" s="596">
        <v>2.3027346010845096E-2</v>
      </c>
      <c r="D38" s="596">
        <v>1.2434727686751396E-3</v>
      </c>
      <c r="E38" s="596">
        <v>1.9331757896976408E-2</v>
      </c>
      <c r="F38" s="596">
        <v>5.886724050664904E-3</v>
      </c>
      <c r="G38" s="596">
        <v>4.9489300727161546E-2</v>
      </c>
      <c r="H38" s="597">
        <v>7.1473930286479054E-2</v>
      </c>
    </row>
    <row r="39" spans="1:8" s="299" customFormat="1" ht="15.75" thickBot="1">
      <c r="A39" s="577"/>
    </row>
    <row r="40" spans="1:8">
      <c r="A40" s="297" t="s">
        <v>363</v>
      </c>
      <c r="B40" s="726" t="s">
        <v>439</v>
      </c>
      <c r="C40" s="726" t="s">
        <v>440</v>
      </c>
      <c r="D40" s="726" t="s">
        <v>441</v>
      </c>
      <c r="E40" s="726" t="s">
        <v>442</v>
      </c>
      <c r="F40" s="726" t="s">
        <v>443</v>
      </c>
      <c r="G40" s="726" t="s">
        <v>444</v>
      </c>
      <c r="H40" s="722" t="s">
        <v>445</v>
      </c>
    </row>
    <row r="41" spans="1:8">
      <c r="A41" s="298"/>
      <c r="B41" s="727"/>
      <c r="C41" s="727"/>
      <c r="D41" s="727"/>
      <c r="E41" s="727"/>
      <c r="F41" s="727"/>
      <c r="G41" s="727"/>
      <c r="H41" s="723"/>
    </row>
    <row r="42" spans="1:8">
      <c r="A42" s="298"/>
      <c r="B42" s="727"/>
      <c r="C42" s="727"/>
      <c r="D42" s="727"/>
      <c r="E42" s="727"/>
      <c r="F42" s="727"/>
      <c r="G42" s="727"/>
      <c r="H42" s="723"/>
    </row>
    <row r="43" spans="1:8">
      <c r="A43" s="300" t="s">
        <v>294</v>
      </c>
      <c r="B43" s="728"/>
      <c r="C43" s="728"/>
      <c r="D43" s="728"/>
      <c r="E43" s="728"/>
      <c r="F43" s="728"/>
      <c r="G43" s="728"/>
      <c r="H43" s="724"/>
    </row>
    <row r="44" spans="1:8" ht="25.5">
      <c r="A44" s="301" t="s">
        <v>446</v>
      </c>
      <c r="B44" s="594">
        <v>1.2689172827538526E-2</v>
      </c>
      <c r="C44" s="594">
        <v>2.328381030412224E-2</v>
      </c>
      <c r="D44" s="594">
        <v>1.2612224830367508E-3</v>
      </c>
      <c r="E44" s="594">
        <v>3.3498268228783462E-2</v>
      </c>
      <c r="F44" s="594">
        <v>8.7506502893641841E-3</v>
      </c>
      <c r="G44" s="594">
        <v>6.6793951305306631E-2</v>
      </c>
      <c r="H44" s="595">
        <v>7.9483124132845154E-2</v>
      </c>
    </row>
    <row r="45" spans="1:8">
      <c r="A45" s="302" t="s">
        <v>447</v>
      </c>
      <c r="B45" s="594">
        <v>1.2689172827538526E-2</v>
      </c>
      <c r="C45" s="594">
        <v>0</v>
      </c>
      <c r="D45" s="594">
        <v>0</v>
      </c>
      <c r="E45" s="594">
        <v>3.3498268228783462E-2</v>
      </c>
      <c r="F45" s="594">
        <v>8.7506502893641841E-3</v>
      </c>
      <c r="G45" s="594">
        <v>4.2248918518147646E-2</v>
      </c>
      <c r="H45" s="595">
        <v>5.4938091345686169E-2</v>
      </c>
    </row>
    <row r="46" spans="1:8">
      <c r="A46" s="302" t="s">
        <v>448</v>
      </c>
      <c r="B46" s="594">
        <v>3.740241536688825E-2</v>
      </c>
      <c r="C46" s="594">
        <v>2.328381030412224E-2</v>
      </c>
      <c r="D46" s="594">
        <v>1.2612224830367508E-3</v>
      </c>
      <c r="E46" s="594">
        <v>7.7609968234783012E-3</v>
      </c>
      <c r="F46" s="594">
        <v>2.0273814943296037E-3</v>
      </c>
      <c r="G46" s="594">
        <v>3.4333411104966897E-2</v>
      </c>
      <c r="H46" s="595">
        <v>7.1735826471855141E-2</v>
      </c>
    </row>
    <row r="47" spans="1:8">
      <c r="A47" s="302" t="s">
        <v>449</v>
      </c>
      <c r="B47" s="594">
        <v>3.7205319234789438E-2</v>
      </c>
      <c r="C47" s="594">
        <v>2.328381030412224E-2</v>
      </c>
      <c r="D47" s="594">
        <v>1.2612224830367506E-3</v>
      </c>
      <c r="E47" s="594">
        <v>2.5859615069506099E-3</v>
      </c>
      <c r="F47" s="594">
        <v>6.7552282567365999E-4</v>
      </c>
      <c r="G47" s="594">
        <v>2.7806517119783263E-2</v>
      </c>
      <c r="H47" s="595">
        <v>6.5011836354572708E-2</v>
      </c>
    </row>
    <row r="48" spans="1:8">
      <c r="A48" s="302" t="s">
        <v>450</v>
      </c>
      <c r="B48" s="303" t="s">
        <v>97</v>
      </c>
      <c r="C48" s="303" t="s">
        <v>97</v>
      </c>
      <c r="D48" s="303" t="s">
        <v>97</v>
      </c>
      <c r="E48" s="303" t="s">
        <v>97</v>
      </c>
      <c r="F48" s="303" t="s">
        <v>97</v>
      </c>
      <c r="G48" s="303" t="s">
        <v>97</v>
      </c>
      <c r="H48" s="307" t="s">
        <v>97</v>
      </c>
    </row>
    <row r="49" spans="1:8">
      <c r="A49" s="302" t="s">
        <v>451</v>
      </c>
      <c r="B49" s="303" t="s">
        <v>97</v>
      </c>
      <c r="C49" s="303" t="s">
        <v>97</v>
      </c>
      <c r="D49" s="303" t="s">
        <v>97</v>
      </c>
      <c r="E49" s="303" t="s">
        <v>97</v>
      </c>
      <c r="F49" s="303" t="s">
        <v>97</v>
      </c>
      <c r="G49" s="303" t="s">
        <v>97</v>
      </c>
      <c r="H49" s="307" t="s">
        <v>97</v>
      </c>
    </row>
    <row r="50" spans="1:8" ht="15.75" thickBot="1">
      <c r="A50" s="304" t="s">
        <v>452</v>
      </c>
      <c r="B50" s="596">
        <v>2.1984629559317511E-2</v>
      </c>
      <c r="C50" s="596">
        <v>2.328381030412224E-2</v>
      </c>
      <c r="D50" s="596">
        <v>1.2612224830367508E-3</v>
      </c>
      <c r="E50" s="596">
        <v>2.1973885019734317E-2</v>
      </c>
      <c r="F50" s="596">
        <v>5.7401708647485065E-3</v>
      </c>
      <c r="G50" s="596">
        <v>5.2259088671641814E-2</v>
      </c>
      <c r="H50" s="597">
        <v>7.4243718230959321E-2</v>
      </c>
    </row>
    <row r="51" spans="1:8" s="299" customFormat="1" ht="15.75" thickBot="1">
      <c r="A51" s="577"/>
    </row>
    <row r="52" spans="1:8">
      <c r="A52" s="297" t="s">
        <v>364</v>
      </c>
      <c r="B52" s="726" t="s">
        <v>439</v>
      </c>
      <c r="C52" s="726" t="s">
        <v>440</v>
      </c>
      <c r="D52" s="726" t="s">
        <v>441</v>
      </c>
      <c r="E52" s="726" t="s">
        <v>442</v>
      </c>
      <c r="F52" s="726" t="s">
        <v>443</v>
      </c>
      <c r="G52" s="726" t="s">
        <v>444</v>
      </c>
      <c r="H52" s="722" t="s">
        <v>445</v>
      </c>
    </row>
    <row r="53" spans="1:8">
      <c r="A53" s="298"/>
      <c r="B53" s="727"/>
      <c r="C53" s="727"/>
      <c r="D53" s="727"/>
      <c r="E53" s="727"/>
      <c r="F53" s="727"/>
      <c r="G53" s="727"/>
      <c r="H53" s="723"/>
    </row>
    <row r="54" spans="1:8">
      <c r="A54" s="298"/>
      <c r="B54" s="727"/>
      <c r="C54" s="727"/>
      <c r="D54" s="727"/>
      <c r="E54" s="727"/>
      <c r="F54" s="727"/>
      <c r="G54" s="727"/>
      <c r="H54" s="723"/>
    </row>
    <row r="55" spans="1:8">
      <c r="A55" s="300" t="s">
        <v>294</v>
      </c>
      <c r="B55" s="728"/>
      <c r="C55" s="728"/>
      <c r="D55" s="728"/>
      <c r="E55" s="728"/>
      <c r="F55" s="728"/>
      <c r="G55" s="728"/>
      <c r="H55" s="724"/>
    </row>
    <row r="56" spans="1:8" ht="25.5">
      <c r="A56" s="301" t="s">
        <v>446</v>
      </c>
      <c r="B56" s="594">
        <v>1.2689172827538526E-2</v>
      </c>
      <c r="C56" s="594">
        <v>2.3543426765530468E-2</v>
      </c>
      <c r="D56" s="594">
        <v>1.332188929153961E-3</v>
      </c>
      <c r="E56" s="594">
        <v>3.5574490091537472E-2</v>
      </c>
      <c r="F56" s="594">
        <v>9.4150458981580188E-3</v>
      </c>
      <c r="G56" s="594">
        <v>6.9865151684379914E-2</v>
      </c>
      <c r="H56" s="595">
        <v>8.255432451191845E-2</v>
      </c>
    </row>
    <row r="57" spans="1:8">
      <c r="A57" s="302" t="s">
        <v>447</v>
      </c>
      <c r="B57" s="594">
        <v>1.2689172827538526E-2</v>
      </c>
      <c r="C57" s="594">
        <v>0</v>
      </c>
      <c r="D57" s="594">
        <v>0</v>
      </c>
      <c r="E57" s="594">
        <v>3.5574490091537472E-2</v>
      </c>
      <c r="F57" s="594">
        <v>9.4150458981580188E-3</v>
      </c>
      <c r="G57" s="594">
        <v>4.4989535989695489E-2</v>
      </c>
      <c r="H57" s="595">
        <v>5.7678708817234012E-2</v>
      </c>
    </row>
    <row r="58" spans="1:8">
      <c r="A58" s="302" t="s">
        <v>448</v>
      </c>
      <c r="B58" s="594">
        <v>3.740241536688825E-2</v>
      </c>
      <c r="C58" s="594">
        <v>2.3543426765530468E-2</v>
      </c>
      <c r="D58" s="594">
        <v>1.332188929153961E-3</v>
      </c>
      <c r="E58" s="594">
        <v>8.2420232207720111E-3</v>
      </c>
      <c r="F58" s="594">
        <v>2.1813110101530889E-3</v>
      </c>
      <c r="G58" s="594">
        <v>3.529894992560953E-2</v>
      </c>
      <c r="H58" s="595">
        <v>7.270136529249778E-2</v>
      </c>
    </row>
    <row r="59" spans="1:8">
      <c r="A59" s="302" t="s">
        <v>449</v>
      </c>
      <c r="B59" s="594">
        <v>3.7205319234789438E-2</v>
      </c>
      <c r="C59" s="594">
        <v>2.3543426765530468E-2</v>
      </c>
      <c r="D59" s="594">
        <v>1.332188929153961E-3</v>
      </c>
      <c r="E59" s="594">
        <v>2.7462393392344232E-3</v>
      </c>
      <c r="F59" s="594">
        <v>7.2681208809145836E-4</v>
      </c>
      <c r="G59" s="594">
        <v>2.8348667122010309E-2</v>
      </c>
      <c r="H59" s="595">
        <v>6.5553986356799751E-2</v>
      </c>
    </row>
    <row r="60" spans="1:8">
      <c r="A60" s="302" t="s">
        <v>450</v>
      </c>
      <c r="B60" s="303" t="s">
        <v>97</v>
      </c>
      <c r="C60" s="303" t="s">
        <v>97</v>
      </c>
      <c r="D60" s="303" t="s">
        <v>97</v>
      </c>
      <c r="E60" s="303" t="s">
        <v>97</v>
      </c>
      <c r="F60" s="303" t="s">
        <v>97</v>
      </c>
      <c r="G60" s="303" t="s">
        <v>97</v>
      </c>
      <c r="H60" s="307" t="s">
        <v>97</v>
      </c>
    </row>
    <row r="61" spans="1:8">
      <c r="A61" s="302" t="s">
        <v>451</v>
      </c>
      <c r="B61" s="303" t="s">
        <v>97</v>
      </c>
      <c r="C61" s="303" t="s">
        <v>97</v>
      </c>
      <c r="D61" s="303" t="s">
        <v>97</v>
      </c>
      <c r="E61" s="303" t="s">
        <v>97</v>
      </c>
      <c r="F61" s="303" t="s">
        <v>97</v>
      </c>
      <c r="G61" s="303" t="s">
        <v>97</v>
      </c>
      <c r="H61" s="307" t="s">
        <v>97</v>
      </c>
    </row>
    <row r="62" spans="1:8" ht="15.75" thickBot="1">
      <c r="A62" s="304" t="s">
        <v>452</v>
      </c>
      <c r="B62" s="596">
        <v>2.1984629559317511E-2</v>
      </c>
      <c r="C62" s="596">
        <v>2.3543426765530468E-2</v>
      </c>
      <c r="D62" s="596">
        <v>1.332188929153961E-3</v>
      </c>
      <c r="E62" s="596">
        <v>2.3335825887125596E-2</v>
      </c>
      <c r="F62" s="596">
        <v>6.1759949681183509E-3</v>
      </c>
      <c r="G62" s="596">
        <v>5.4387436549928378E-2</v>
      </c>
      <c r="H62" s="597">
        <v>7.6372066109245892E-2</v>
      </c>
    </row>
    <row r="63" spans="1:8" s="299" customFormat="1" ht="15.75" thickBot="1">
      <c r="A63" s="577"/>
    </row>
    <row r="64" spans="1:8">
      <c r="A64" s="297" t="s">
        <v>318</v>
      </c>
      <c r="B64" s="726" t="s">
        <v>439</v>
      </c>
      <c r="C64" s="726" t="s">
        <v>440</v>
      </c>
      <c r="D64" s="726" t="s">
        <v>441</v>
      </c>
      <c r="E64" s="726" t="s">
        <v>442</v>
      </c>
      <c r="F64" s="726" t="s">
        <v>443</v>
      </c>
      <c r="G64" s="726" t="s">
        <v>444</v>
      </c>
      <c r="H64" s="722" t="s">
        <v>445</v>
      </c>
    </row>
    <row r="65" spans="1:8">
      <c r="A65" s="298"/>
      <c r="B65" s="727"/>
      <c r="C65" s="727"/>
      <c r="D65" s="727"/>
      <c r="E65" s="727"/>
      <c r="F65" s="727"/>
      <c r="G65" s="727"/>
      <c r="H65" s="723"/>
    </row>
    <row r="66" spans="1:8">
      <c r="A66" s="298"/>
      <c r="B66" s="727"/>
      <c r="C66" s="727"/>
      <c r="D66" s="727"/>
      <c r="E66" s="727"/>
      <c r="F66" s="727"/>
      <c r="G66" s="727"/>
      <c r="H66" s="723"/>
    </row>
    <row r="67" spans="1:8">
      <c r="A67" s="300" t="s">
        <v>294</v>
      </c>
      <c r="B67" s="728"/>
      <c r="C67" s="728"/>
      <c r="D67" s="728"/>
      <c r="E67" s="728"/>
      <c r="F67" s="728"/>
      <c r="G67" s="728"/>
      <c r="H67" s="724"/>
    </row>
    <row r="68" spans="1:8" ht="25.5">
      <c r="A68" s="301" t="s">
        <v>446</v>
      </c>
      <c r="B68" s="594">
        <v>1.2689172827538526E-2</v>
      </c>
      <c r="C68" s="594">
        <v>2.3806241686641694E-2</v>
      </c>
      <c r="D68" s="594">
        <v>1.3340975861329547E-3</v>
      </c>
      <c r="E68" s="594">
        <v>3.8470318534178108E-2</v>
      </c>
      <c r="F68" s="594">
        <v>9.1258710137079747E-3</v>
      </c>
      <c r="G68" s="594">
        <v>7.2736528820660729E-2</v>
      </c>
      <c r="H68" s="595">
        <v>8.5425701648199251E-2</v>
      </c>
    </row>
    <row r="69" spans="1:8">
      <c r="A69" s="302" t="s">
        <v>447</v>
      </c>
      <c r="B69" s="594">
        <v>1.2689172827538526E-2</v>
      </c>
      <c r="C69" s="594">
        <v>0</v>
      </c>
      <c r="D69" s="594">
        <v>0</v>
      </c>
      <c r="E69" s="594">
        <v>3.8470318534178108E-2</v>
      </c>
      <c r="F69" s="594">
        <v>9.1258710137079747E-3</v>
      </c>
      <c r="G69" s="594">
        <v>4.7596189547886081E-2</v>
      </c>
      <c r="H69" s="595">
        <v>6.0285362375424603E-2</v>
      </c>
    </row>
    <row r="70" spans="1:8">
      <c r="A70" s="302" t="s">
        <v>448</v>
      </c>
      <c r="B70" s="594">
        <v>3.740241536688825E-2</v>
      </c>
      <c r="C70" s="594">
        <v>2.3806241686641694E-2</v>
      </c>
      <c r="D70" s="594">
        <v>1.3340975861329547E-3</v>
      </c>
      <c r="E70" s="594">
        <v>8.9129389585999377E-3</v>
      </c>
      <c r="F70" s="594">
        <v>2.1143139539375657E-3</v>
      </c>
      <c r="G70" s="594">
        <v>3.6167592185312153E-2</v>
      </c>
      <c r="H70" s="595">
        <v>7.3570007552200403E-2</v>
      </c>
    </row>
    <row r="71" spans="1:8">
      <c r="A71" s="302" t="s">
        <v>449</v>
      </c>
      <c r="B71" s="594">
        <v>3.7205319234789438E-2</v>
      </c>
      <c r="C71" s="594">
        <v>2.3806241686641694E-2</v>
      </c>
      <c r="D71" s="594">
        <v>1.3340975861329547E-3</v>
      </c>
      <c r="E71" s="594">
        <v>2.9697882353223386E-3</v>
      </c>
      <c r="F71" s="594">
        <v>7.0448869170399505E-4</v>
      </c>
      <c r="G71" s="594">
        <v>2.8814616199800983E-2</v>
      </c>
      <c r="H71" s="595">
        <v>6.6019935434590407E-2</v>
      </c>
    </row>
    <row r="72" spans="1:8">
      <c r="A72" s="302" t="s">
        <v>450</v>
      </c>
      <c r="B72" s="303" t="s">
        <v>97</v>
      </c>
      <c r="C72" s="303" t="s">
        <v>97</v>
      </c>
      <c r="D72" s="303" t="s">
        <v>97</v>
      </c>
      <c r="E72" s="303" t="s">
        <v>97</v>
      </c>
      <c r="F72" s="303" t="s">
        <v>97</v>
      </c>
      <c r="G72" s="303" t="s">
        <v>97</v>
      </c>
      <c r="H72" s="307" t="s">
        <v>97</v>
      </c>
    </row>
    <row r="73" spans="1:8">
      <c r="A73" s="302" t="s">
        <v>451</v>
      </c>
      <c r="B73" s="303" t="s">
        <v>97</v>
      </c>
      <c r="C73" s="303" t="s">
        <v>97</v>
      </c>
      <c r="D73" s="303" t="s">
        <v>97</v>
      </c>
      <c r="E73" s="303" t="s">
        <v>97</v>
      </c>
      <c r="F73" s="303" t="s">
        <v>97</v>
      </c>
      <c r="G73" s="303" t="s">
        <v>97</v>
      </c>
      <c r="H73" s="307" t="s">
        <v>97</v>
      </c>
    </row>
    <row r="74" spans="1:8" ht="15.75" thickBot="1">
      <c r="A74" s="304" t="s">
        <v>452</v>
      </c>
      <c r="B74" s="596">
        <v>2.1984629559317511E-2</v>
      </c>
      <c r="C74" s="596">
        <v>2.3806241686641694E-2</v>
      </c>
      <c r="D74" s="596">
        <v>1.3340975861329547E-3</v>
      </c>
      <c r="E74" s="596">
        <v>2.523540471910788E-2</v>
      </c>
      <c r="F74" s="596">
        <v>5.9863046946360861E-3</v>
      </c>
      <c r="G74" s="596">
        <v>5.6362048686518618E-2</v>
      </c>
      <c r="H74" s="597">
        <v>7.8346678245836118E-2</v>
      </c>
    </row>
    <row r="75" spans="1:8">
      <c r="B75" s="299"/>
      <c r="C75" s="299"/>
      <c r="D75" s="299"/>
      <c r="E75" s="299"/>
      <c r="F75" s="299"/>
      <c r="G75" s="299"/>
      <c r="H75" s="299"/>
    </row>
    <row r="76" spans="1:8">
      <c r="A76" s="577" t="s">
        <v>453</v>
      </c>
    </row>
    <row r="77" spans="1:8">
      <c r="A77" s="577" t="s">
        <v>454</v>
      </c>
    </row>
    <row r="79" spans="1:8" ht="28.5" customHeight="1">
      <c r="A79" s="725" t="s">
        <v>455</v>
      </c>
      <c r="B79" s="725"/>
      <c r="C79" s="725"/>
      <c r="D79" s="725"/>
      <c r="E79" s="725"/>
      <c r="F79" s="725"/>
      <c r="G79" s="725"/>
      <c r="H79" s="725"/>
    </row>
  </sheetData>
  <mergeCells count="43">
    <mergeCell ref="G4:G7"/>
    <mergeCell ref="H4:H7"/>
    <mergeCell ref="B4:B7"/>
    <mergeCell ref="C4:C7"/>
    <mergeCell ref="D4:D7"/>
    <mergeCell ref="E4:E7"/>
    <mergeCell ref="F4:F7"/>
    <mergeCell ref="H16:H19"/>
    <mergeCell ref="B28:B31"/>
    <mergeCell ref="C28:C31"/>
    <mergeCell ref="D28:D31"/>
    <mergeCell ref="E28:E31"/>
    <mergeCell ref="F28:F31"/>
    <mergeCell ref="G28:G31"/>
    <mergeCell ref="H28:H31"/>
    <mergeCell ref="B16:B19"/>
    <mergeCell ref="C16:C19"/>
    <mergeCell ref="D16:D19"/>
    <mergeCell ref="E16:E19"/>
    <mergeCell ref="F16:F19"/>
    <mergeCell ref="G16:G19"/>
    <mergeCell ref="H40:H43"/>
    <mergeCell ref="B52:B55"/>
    <mergeCell ref="C52:C55"/>
    <mergeCell ref="D52:D55"/>
    <mergeCell ref="E52:E55"/>
    <mergeCell ref="F52:F55"/>
    <mergeCell ref="G52:G55"/>
    <mergeCell ref="H52:H55"/>
    <mergeCell ref="B40:B43"/>
    <mergeCell ref="C40:C43"/>
    <mergeCell ref="D40:D43"/>
    <mergeCell ref="E40:E43"/>
    <mergeCell ref="F40:F43"/>
    <mergeCell ref="G40:G43"/>
    <mergeCell ref="H64:H67"/>
    <mergeCell ref="A79:H79"/>
    <mergeCell ref="B64:B67"/>
    <mergeCell ref="C64:C67"/>
    <mergeCell ref="D64:D67"/>
    <mergeCell ref="E64:E67"/>
    <mergeCell ref="F64:F67"/>
    <mergeCell ref="G64:G67"/>
  </mergeCells>
  <printOptions horizontalCentered="1"/>
  <pageMargins left="0.25" right="0.25" top="0.75" bottom="0.75" header="0.3" footer="0.3"/>
  <pageSetup scale="58"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8BD7F-C0B8-4816-AC78-206DF466FE3F}">
  <sheetPr>
    <pageSetUpPr fitToPage="1"/>
  </sheetPr>
  <dimension ref="A1:J78"/>
  <sheetViews>
    <sheetView zoomScaleNormal="100" workbookViewId="0">
      <selection activeCell="B8" sqref="B8"/>
    </sheetView>
  </sheetViews>
  <sheetFormatPr defaultColWidth="9.140625" defaultRowHeight="12.75"/>
  <cols>
    <col min="1" max="1" width="22.140625" style="117" customWidth="1"/>
    <col min="2" max="10" width="15.5703125" style="117" customWidth="1"/>
    <col min="11" max="16384" width="9.140625" style="117"/>
  </cols>
  <sheetData>
    <row r="1" spans="1:10" ht="15.75">
      <c r="A1" s="12" t="s">
        <v>560</v>
      </c>
      <c r="B1" s="12"/>
      <c r="C1" s="12"/>
      <c r="D1" s="12"/>
      <c r="E1" s="12"/>
      <c r="F1" s="12"/>
      <c r="G1" s="12"/>
      <c r="H1" s="12"/>
      <c r="I1" s="12"/>
      <c r="J1" s="12"/>
    </row>
    <row r="2" spans="1:10" ht="15.75">
      <c r="A2" s="12" t="s">
        <v>438</v>
      </c>
      <c r="B2" s="12"/>
      <c r="C2" s="12"/>
      <c r="D2" s="12"/>
      <c r="E2" s="12"/>
      <c r="F2" s="12"/>
      <c r="G2" s="12"/>
      <c r="H2" s="12"/>
      <c r="I2" s="12"/>
      <c r="J2" s="12"/>
    </row>
    <row r="3" spans="1:10" ht="13.5" thickBot="1"/>
    <row r="4" spans="1:10" ht="12.95" customHeight="1">
      <c r="A4" s="37" t="s">
        <v>361</v>
      </c>
      <c r="B4" s="729" t="s">
        <v>456</v>
      </c>
      <c r="C4" s="729" t="s">
        <v>440</v>
      </c>
      <c r="D4" s="729" t="s">
        <v>441</v>
      </c>
      <c r="E4" s="729" t="s">
        <v>457</v>
      </c>
      <c r="F4" s="729" t="s">
        <v>458</v>
      </c>
      <c r="G4" s="729" t="s">
        <v>442</v>
      </c>
      <c r="H4" s="729" t="s">
        <v>459</v>
      </c>
      <c r="I4" s="713" t="s">
        <v>460</v>
      </c>
      <c r="J4" s="731" t="s">
        <v>461</v>
      </c>
    </row>
    <row r="5" spans="1:10" ht="12.6" customHeight="1">
      <c r="A5" s="33"/>
      <c r="B5" s="730"/>
      <c r="C5" s="730"/>
      <c r="D5" s="730"/>
      <c r="E5" s="730"/>
      <c r="F5" s="730"/>
      <c r="G5" s="730"/>
      <c r="H5" s="730"/>
      <c r="I5" s="714"/>
      <c r="J5" s="732"/>
    </row>
    <row r="6" spans="1:10" ht="12.6" customHeight="1">
      <c r="A6" s="33"/>
      <c r="B6" s="730"/>
      <c r="C6" s="730"/>
      <c r="D6" s="730"/>
      <c r="E6" s="730"/>
      <c r="F6" s="730"/>
      <c r="G6" s="730"/>
      <c r="H6" s="730"/>
      <c r="I6" s="714"/>
      <c r="J6" s="732"/>
    </row>
    <row r="7" spans="1:10">
      <c r="A7" s="38" t="s">
        <v>294</v>
      </c>
      <c r="B7" s="730"/>
      <c r="C7" s="730"/>
      <c r="D7" s="730"/>
      <c r="E7" s="730"/>
      <c r="F7" s="730"/>
      <c r="G7" s="730"/>
      <c r="H7" s="730"/>
      <c r="I7" s="715"/>
      <c r="J7" s="732"/>
    </row>
    <row r="8" spans="1:10">
      <c r="A8" s="16" t="s">
        <v>556</v>
      </c>
      <c r="B8" s="578">
        <v>26.62989935434863</v>
      </c>
      <c r="C8" s="171">
        <v>0.60983477588673352</v>
      </c>
      <c r="D8" s="171">
        <v>3.3692661447887913E-2</v>
      </c>
      <c r="E8" s="171">
        <v>1.6711704328233216E-2</v>
      </c>
      <c r="F8" s="171">
        <v>3.3242951806267953E-3</v>
      </c>
      <c r="G8" s="171">
        <v>5.8993337912042872E-2</v>
      </c>
      <c r="H8" s="579">
        <v>1.8543870895843265E-2</v>
      </c>
      <c r="I8" s="579">
        <v>0.74110064565136768</v>
      </c>
      <c r="J8" s="580">
        <v>27.370999999999999</v>
      </c>
    </row>
    <row r="9" spans="1:10" ht="14.25">
      <c r="A9" s="16" t="s">
        <v>557</v>
      </c>
      <c r="B9" s="578">
        <v>26.62989935434863</v>
      </c>
      <c r="C9" s="171" t="s">
        <v>97</v>
      </c>
      <c r="D9" s="171" t="s">
        <v>97</v>
      </c>
      <c r="E9" s="171">
        <v>1.6711704328233216E-2</v>
      </c>
      <c r="F9" s="171">
        <v>3.3242951806267953E-3</v>
      </c>
      <c r="G9" s="171">
        <v>5.8993337912042872E-2</v>
      </c>
      <c r="H9" s="579">
        <v>1.8543870895843265E-2</v>
      </c>
      <c r="I9" s="579">
        <v>9.7573208316746152E-2</v>
      </c>
      <c r="J9" s="580">
        <v>26.727472562665376</v>
      </c>
    </row>
    <row r="10" spans="1:10">
      <c r="A10" s="16" t="s">
        <v>462</v>
      </c>
      <c r="B10" s="578">
        <v>24.597518832368895</v>
      </c>
      <c r="C10" s="171">
        <v>0.57002492577766906</v>
      </c>
      <c r="D10" s="171">
        <v>3.1493213572739195E-2</v>
      </c>
      <c r="E10" s="171">
        <v>1.5620768765552982E-2</v>
      </c>
      <c r="F10" s="171">
        <v>3.1072860855541028E-3</v>
      </c>
      <c r="G10" s="171">
        <v>5.4959190072956146E-2</v>
      </c>
      <c r="H10" s="579">
        <v>1.7275783356631519E-2</v>
      </c>
      <c r="I10" s="579">
        <v>0.6924811676311029</v>
      </c>
      <c r="J10" s="174">
        <v>25.29</v>
      </c>
    </row>
    <row r="11" spans="1:10">
      <c r="A11" s="16" t="s">
        <v>463</v>
      </c>
      <c r="B11" s="578">
        <v>22.392814293193219</v>
      </c>
      <c r="C11" s="171">
        <v>0.61754316337369908</v>
      </c>
      <c r="D11" s="171">
        <v>3.4118540883067427E-2</v>
      </c>
      <c r="E11" s="171">
        <v>1.6922942351421236E-2</v>
      </c>
      <c r="F11" s="171">
        <v>3.3663146855591984E-3</v>
      </c>
      <c r="G11" s="171">
        <v>5.9524051090728447E-2</v>
      </c>
      <c r="H11" s="579">
        <v>1.8710694422305545E-2</v>
      </c>
      <c r="I11" s="579">
        <v>0.75018570680678087</v>
      </c>
      <c r="J11" s="581">
        <v>23.143000000000001</v>
      </c>
    </row>
    <row r="12" spans="1:10">
      <c r="A12" s="16" t="s">
        <v>450</v>
      </c>
      <c r="B12" s="578">
        <v>16.851096596057815</v>
      </c>
      <c r="C12" s="171">
        <v>0.53581585369219464</v>
      </c>
      <c r="D12" s="171">
        <v>2.9603202163425338E-2</v>
      </c>
      <c r="E12" s="171">
        <v>1.4683315014732697E-2</v>
      </c>
      <c r="F12" s="171">
        <v>2.9208076196415933E-3</v>
      </c>
      <c r="G12" s="171">
        <v>5.1645927667689225E-2</v>
      </c>
      <c r="H12" s="579">
        <v>1.6234297784499176E-2</v>
      </c>
      <c r="I12" s="579">
        <v>0.65090340394218282</v>
      </c>
      <c r="J12" s="581">
        <v>17.501999999999999</v>
      </c>
    </row>
    <row r="13" spans="1:10">
      <c r="A13" s="16" t="s">
        <v>17</v>
      </c>
      <c r="B13" s="578">
        <v>22.257000000000001</v>
      </c>
      <c r="C13" s="171">
        <v>0</v>
      </c>
      <c r="D13" s="171">
        <v>0</v>
      </c>
      <c r="E13" s="171">
        <v>0</v>
      </c>
      <c r="F13" s="171">
        <v>0</v>
      </c>
      <c r="G13" s="171">
        <v>0</v>
      </c>
      <c r="H13" s="579">
        <v>0</v>
      </c>
      <c r="I13" s="579">
        <v>0</v>
      </c>
      <c r="J13" s="581">
        <v>22.257000000000001</v>
      </c>
    </row>
    <row r="14" spans="1:10" ht="13.5" thickBot="1">
      <c r="A14" s="17" t="s">
        <v>452</v>
      </c>
      <c r="B14" s="582">
        <v>23.90490530635719</v>
      </c>
      <c r="C14" s="172">
        <v>0.60749202139243674</v>
      </c>
      <c r="D14" s="172">
        <v>3.3563226989321515E-2</v>
      </c>
      <c r="E14" s="172">
        <v>1.6647504282630045E-2</v>
      </c>
      <c r="F14" s="172">
        <v>3.3115244962009047E-3</v>
      </c>
      <c r="G14" s="172">
        <v>5.8645792463374757E-2</v>
      </c>
      <c r="H14" s="583">
        <v>1.8434624018845925E-2</v>
      </c>
      <c r="I14" s="583">
        <v>0.73809469364280977</v>
      </c>
      <c r="J14" s="584">
        <v>24.643000000000001</v>
      </c>
    </row>
    <row r="15" spans="1:10" ht="13.5" thickBot="1"/>
    <row r="16" spans="1:10" ht="12.75" customHeight="1">
      <c r="A16" s="37" t="s">
        <v>362</v>
      </c>
      <c r="B16" s="729" t="s">
        <v>456</v>
      </c>
      <c r="C16" s="729" t="s">
        <v>440</v>
      </c>
      <c r="D16" s="729" t="s">
        <v>441</v>
      </c>
      <c r="E16" s="729" t="s">
        <v>457</v>
      </c>
      <c r="F16" s="729" t="s">
        <v>458</v>
      </c>
      <c r="G16" s="729" t="s">
        <v>442</v>
      </c>
      <c r="H16" s="729" t="s">
        <v>459</v>
      </c>
      <c r="I16" s="713" t="s">
        <v>460</v>
      </c>
      <c r="J16" s="731" t="s">
        <v>461</v>
      </c>
    </row>
    <row r="17" spans="1:10" ht="12.6" customHeight="1">
      <c r="A17" s="33"/>
      <c r="B17" s="730"/>
      <c r="C17" s="730"/>
      <c r="D17" s="730"/>
      <c r="E17" s="730"/>
      <c r="F17" s="730"/>
      <c r="G17" s="730"/>
      <c r="H17" s="730"/>
      <c r="I17" s="714"/>
      <c r="J17" s="732"/>
    </row>
    <row r="18" spans="1:10" ht="12.6" customHeight="1">
      <c r="A18" s="33"/>
      <c r="B18" s="730"/>
      <c r="C18" s="730"/>
      <c r="D18" s="730"/>
      <c r="E18" s="730"/>
      <c r="F18" s="730"/>
      <c r="G18" s="730"/>
      <c r="H18" s="730"/>
      <c r="I18" s="714"/>
      <c r="J18" s="732"/>
    </row>
    <row r="19" spans="1:10">
      <c r="A19" s="38" t="s">
        <v>294</v>
      </c>
      <c r="B19" s="730"/>
      <c r="C19" s="730"/>
      <c r="D19" s="730"/>
      <c r="E19" s="730"/>
      <c r="F19" s="730"/>
      <c r="G19" s="730"/>
      <c r="H19" s="730"/>
      <c r="I19" s="715"/>
      <c r="J19" s="732"/>
    </row>
    <row r="20" spans="1:10">
      <c r="A20" s="16" t="s">
        <v>556</v>
      </c>
      <c r="B20" s="171">
        <v>26.602228206393594</v>
      </c>
      <c r="C20" s="171">
        <v>0.61593312269512168</v>
      </c>
      <c r="D20" s="171">
        <v>3.6841415209113743E-2</v>
      </c>
      <c r="E20" s="171">
        <v>1.9183883782989405E-2</v>
      </c>
      <c r="F20" s="171">
        <v>3.9313494304455479E-3</v>
      </c>
      <c r="G20" s="171">
        <v>5.9357124734906105E-2</v>
      </c>
      <c r="H20" s="579">
        <v>2.3524897753830869E-2</v>
      </c>
      <c r="I20" s="579">
        <v>0.75877179360640734</v>
      </c>
      <c r="J20" s="585">
        <v>27.361000000000001</v>
      </c>
    </row>
    <row r="21" spans="1:10" ht="14.25">
      <c r="A21" s="16" t="s">
        <v>557</v>
      </c>
      <c r="B21" s="171">
        <v>26.602228206393594</v>
      </c>
      <c r="C21" s="171" t="s">
        <v>97</v>
      </c>
      <c r="D21" s="171" t="s">
        <v>97</v>
      </c>
      <c r="E21" s="171">
        <v>1.9183883782989405E-2</v>
      </c>
      <c r="F21" s="171">
        <v>3.9313494304455479E-3</v>
      </c>
      <c r="G21" s="171">
        <v>5.9357124734906105E-2</v>
      </c>
      <c r="H21" s="579">
        <v>2.3524897753830869E-2</v>
      </c>
      <c r="I21" s="579">
        <v>0.10599725570217192</v>
      </c>
      <c r="J21" s="586">
        <v>26.708225462095765</v>
      </c>
    </row>
    <row r="22" spans="1:10">
      <c r="A22" s="16" t="s">
        <v>462</v>
      </c>
      <c r="B22" s="171">
        <v>24.598017839174108</v>
      </c>
      <c r="C22" s="171">
        <v>0.57572517414701363</v>
      </c>
      <c r="D22" s="171">
        <v>3.4436417535525787E-2</v>
      </c>
      <c r="E22" s="171">
        <v>1.7931565010580852E-2</v>
      </c>
      <c r="F22" s="171">
        <v>3.6747119972574773E-3</v>
      </c>
      <c r="G22" s="171">
        <v>5.5298100021967458E-2</v>
      </c>
      <c r="H22" s="579">
        <v>2.1916192113545691E-2</v>
      </c>
      <c r="I22" s="579">
        <v>0.70898216082589083</v>
      </c>
      <c r="J22" s="18">
        <v>25.306999999999999</v>
      </c>
    </row>
    <row r="23" spans="1:10">
      <c r="A23" s="16" t="s">
        <v>463</v>
      </c>
      <c r="B23" s="171">
        <v>22.392939256069102</v>
      </c>
      <c r="C23" s="171">
        <v>0.6237185940449429</v>
      </c>
      <c r="D23" s="171">
        <v>3.7307095283830874E-2</v>
      </c>
      <c r="E23" s="171">
        <v>1.942637046225295E-2</v>
      </c>
      <c r="F23" s="171">
        <v>3.9810421766692632E-3</v>
      </c>
      <c r="G23" s="171">
        <v>5.9891110596032769E-2</v>
      </c>
      <c r="H23" s="579">
        <v>2.3736531367168755E-2</v>
      </c>
      <c r="I23" s="579">
        <v>0.76806074393089763</v>
      </c>
      <c r="J23" s="581">
        <v>23.161000000000001</v>
      </c>
    </row>
    <row r="24" spans="1:10">
      <c r="A24" s="16" t="s">
        <v>450</v>
      </c>
      <c r="B24" s="171">
        <v>16.850587239017393</v>
      </c>
      <c r="C24" s="171">
        <v>0.54117401139400212</v>
      </c>
      <c r="D24" s="171">
        <v>3.2369774768578122E-2</v>
      </c>
      <c r="E24" s="171">
        <v>1.6855432770897724E-2</v>
      </c>
      <c r="F24" s="171">
        <v>3.4541804346489859E-3</v>
      </c>
      <c r="G24" s="171">
        <v>5.1964406136699837E-2</v>
      </c>
      <c r="H24" s="579">
        <v>2.0594955477779665E-2</v>
      </c>
      <c r="I24" s="579">
        <v>0.66641276098260649</v>
      </c>
      <c r="J24" s="581">
        <v>17.516999999999999</v>
      </c>
    </row>
    <row r="25" spans="1:10">
      <c r="A25" s="16" t="s">
        <v>17</v>
      </c>
      <c r="B25" s="171">
        <v>22.257000000000001</v>
      </c>
      <c r="C25" s="171">
        <v>0</v>
      </c>
      <c r="D25" s="171">
        <v>0</v>
      </c>
      <c r="E25" s="171">
        <v>0</v>
      </c>
      <c r="F25" s="171">
        <v>0</v>
      </c>
      <c r="G25" s="171">
        <v>0</v>
      </c>
      <c r="H25" s="579">
        <v>0</v>
      </c>
      <c r="I25" s="579">
        <v>0</v>
      </c>
      <c r="J25" s="581">
        <v>22.257000000000001</v>
      </c>
    </row>
    <row r="26" spans="1:10" ht="13.5" thickBot="1">
      <c r="A26" s="17" t="s">
        <v>452</v>
      </c>
      <c r="B26" s="172">
        <v>23.896312999234461</v>
      </c>
      <c r="C26" s="172">
        <v>0.61356694065953332</v>
      </c>
      <c r="D26" s="172">
        <v>3.6699884429843392E-2</v>
      </c>
      <c r="E26" s="172">
        <v>1.9110186559203969E-2</v>
      </c>
      <c r="F26" s="172">
        <v>3.9162466732545762E-3</v>
      </c>
      <c r="G26" s="172">
        <v>5.9007436121279955E-2</v>
      </c>
      <c r="H26" s="583">
        <v>2.3386306322423535E-2</v>
      </c>
      <c r="I26" s="583">
        <v>0.75568700076553874</v>
      </c>
      <c r="J26" s="584">
        <v>24.652000000000001</v>
      </c>
    </row>
    <row r="27" spans="1:10" ht="13.5" thickBot="1"/>
    <row r="28" spans="1:10" ht="12.75" customHeight="1">
      <c r="A28" s="37" t="s">
        <v>315</v>
      </c>
      <c r="B28" s="729" t="s">
        <v>456</v>
      </c>
      <c r="C28" s="729" t="s">
        <v>440</v>
      </c>
      <c r="D28" s="729" t="s">
        <v>441</v>
      </c>
      <c r="E28" s="729" t="s">
        <v>457</v>
      </c>
      <c r="F28" s="729" t="s">
        <v>458</v>
      </c>
      <c r="G28" s="729" t="s">
        <v>442</v>
      </c>
      <c r="H28" s="729" t="s">
        <v>459</v>
      </c>
      <c r="I28" s="713" t="s">
        <v>460</v>
      </c>
      <c r="J28" s="731" t="s">
        <v>461</v>
      </c>
    </row>
    <row r="29" spans="1:10" ht="12.6" customHeight="1">
      <c r="A29" s="33"/>
      <c r="B29" s="730"/>
      <c r="C29" s="730"/>
      <c r="D29" s="730"/>
      <c r="E29" s="730"/>
      <c r="F29" s="730"/>
      <c r="G29" s="730"/>
      <c r="H29" s="730"/>
      <c r="I29" s="714"/>
      <c r="J29" s="732"/>
    </row>
    <row r="30" spans="1:10" ht="12.6" customHeight="1">
      <c r="A30" s="33"/>
      <c r="B30" s="730"/>
      <c r="C30" s="730"/>
      <c r="D30" s="730"/>
      <c r="E30" s="730"/>
      <c r="F30" s="730"/>
      <c r="G30" s="730"/>
      <c r="H30" s="730"/>
      <c r="I30" s="714"/>
      <c r="J30" s="732"/>
    </row>
    <row r="31" spans="1:10">
      <c r="A31" s="38" t="s">
        <v>294</v>
      </c>
      <c r="B31" s="730"/>
      <c r="C31" s="730"/>
      <c r="D31" s="730"/>
      <c r="E31" s="730"/>
      <c r="F31" s="730"/>
      <c r="G31" s="730"/>
      <c r="H31" s="730"/>
      <c r="I31" s="715"/>
      <c r="J31" s="732"/>
    </row>
    <row r="32" spans="1:10">
      <c r="A32" s="16" t="s">
        <v>556</v>
      </c>
      <c r="B32" s="171">
        <v>26.578509870657893</v>
      </c>
      <c r="C32" s="171">
        <v>0.62209245671759972</v>
      </c>
      <c r="D32" s="171">
        <v>3.5220464068180087E-2</v>
      </c>
      <c r="E32" s="171">
        <v>2.1701043265005691E-2</v>
      </c>
      <c r="F32" s="171">
        <v>3.4239221670466333E-3</v>
      </c>
      <c r="G32" s="171">
        <v>7.1670116903659348E-2</v>
      </c>
      <c r="H32" s="579">
        <v>1.738212622061874E-2</v>
      </c>
      <c r="I32" s="579">
        <v>0.77149012934211025</v>
      </c>
      <c r="J32" s="586">
        <v>27.35</v>
      </c>
    </row>
    <row r="33" spans="1:10" ht="14.25">
      <c r="A33" s="16" t="s">
        <v>557</v>
      </c>
      <c r="B33" s="171">
        <v>26.578509870657893</v>
      </c>
      <c r="C33" s="171" t="s">
        <v>97</v>
      </c>
      <c r="D33" s="171" t="s">
        <v>97</v>
      </c>
      <c r="E33" s="171">
        <v>2.1701043265005691E-2</v>
      </c>
      <c r="F33" s="171">
        <v>3.4239221670466333E-3</v>
      </c>
      <c r="G33" s="171">
        <v>7.1670116903659348E-2</v>
      </c>
      <c r="H33" s="579">
        <v>1.738212622061874E-2</v>
      </c>
      <c r="I33" s="579">
        <v>0.11417720855633041</v>
      </c>
      <c r="J33" s="586">
        <v>26.692687079214224</v>
      </c>
    </row>
    <row r="34" spans="1:10">
      <c r="A34" s="16" t="s">
        <v>462</v>
      </c>
      <c r="B34" s="171">
        <v>24.596148901498967</v>
      </c>
      <c r="C34" s="171">
        <v>0.58148242850151943</v>
      </c>
      <c r="D34" s="171">
        <v>3.2921281648995847E-2</v>
      </c>
      <c r="E34" s="171">
        <v>2.0284404998790029E-2</v>
      </c>
      <c r="F34" s="171">
        <v>3.2004094491026075E-3</v>
      </c>
      <c r="G34" s="171">
        <v>6.6769091508807638E-2</v>
      </c>
      <c r="H34" s="579">
        <v>1.6193482393815933E-2</v>
      </c>
      <c r="I34" s="579">
        <v>0.72085109850103146</v>
      </c>
      <c r="J34" s="174">
        <v>25.317</v>
      </c>
    </row>
    <row r="35" spans="1:10">
      <c r="A35" s="16" t="s">
        <v>463</v>
      </c>
      <c r="B35" s="171">
        <v>22.392082643085587</v>
      </c>
      <c r="C35" s="171">
        <v>0.62995578281625497</v>
      </c>
      <c r="D35" s="171">
        <v>3.566565511867982E-2</v>
      </c>
      <c r="E35" s="171">
        <v>2.1975347153488988E-2</v>
      </c>
      <c r="F35" s="171">
        <v>3.4672009694901806E-3</v>
      </c>
      <c r="G35" s="171">
        <v>7.2314872343933287E-2</v>
      </c>
      <c r="H35" s="579">
        <v>1.7538498512564869E-2</v>
      </c>
      <c r="I35" s="579">
        <v>0.78091735691441211</v>
      </c>
      <c r="J35" s="174">
        <v>23.172999999999998</v>
      </c>
    </row>
    <row r="36" spans="1:10">
      <c r="A36" s="16" t="s">
        <v>450</v>
      </c>
      <c r="B36" s="171">
        <v>16.850432162198214</v>
      </c>
      <c r="C36" s="171">
        <v>0.54658575396416098</v>
      </c>
      <c r="D36" s="171">
        <v>3.094556717380819E-2</v>
      </c>
      <c r="E36" s="171">
        <v>1.9067071086824892E-2</v>
      </c>
      <c r="F36" s="171">
        <v>3.0083423436194218E-3</v>
      </c>
      <c r="G36" s="171">
        <v>6.2743858960142104E-2</v>
      </c>
      <c r="H36" s="579">
        <v>1.5217244273229378E-2</v>
      </c>
      <c r="I36" s="579">
        <v>0.67756783780178498</v>
      </c>
      <c r="J36" s="174">
        <v>17.527999999999999</v>
      </c>
    </row>
    <row r="37" spans="1:10">
      <c r="A37" s="16" t="s">
        <v>17</v>
      </c>
      <c r="B37" s="171">
        <v>22.257000000000001</v>
      </c>
      <c r="C37" s="171">
        <v>0</v>
      </c>
      <c r="D37" s="171">
        <v>0</v>
      </c>
      <c r="E37" s="171">
        <v>0</v>
      </c>
      <c r="F37" s="171">
        <v>0</v>
      </c>
      <c r="G37" s="171">
        <v>0</v>
      </c>
      <c r="H37" s="579">
        <v>0</v>
      </c>
      <c r="I37" s="579">
        <v>0</v>
      </c>
      <c r="J37" s="174">
        <v>22.257000000000001</v>
      </c>
    </row>
    <row r="38" spans="1:10" ht="13.5" thickBot="1">
      <c r="A38" s="17" t="s">
        <v>452</v>
      </c>
      <c r="B38" s="172">
        <v>23.887656169291002</v>
      </c>
      <c r="C38" s="172">
        <v>0.61970261285091599</v>
      </c>
      <c r="D38" s="172">
        <v>3.5085160369949749E-2</v>
      </c>
      <c r="E38" s="172">
        <v>2.1617676066790246E-2</v>
      </c>
      <c r="F38" s="172">
        <v>3.410768753430121E-3</v>
      </c>
      <c r="G38" s="172">
        <v>7.1247889177326648E-2</v>
      </c>
      <c r="H38" s="583">
        <v>1.7279723490582384E-2</v>
      </c>
      <c r="I38" s="583">
        <v>0.76834383070899515</v>
      </c>
      <c r="J38" s="173">
        <v>24.655999999999999</v>
      </c>
    </row>
    <row r="39" spans="1:10" ht="13.5" thickBot="1"/>
    <row r="40" spans="1:10" ht="12.95" customHeight="1">
      <c r="A40" s="37" t="s">
        <v>363</v>
      </c>
      <c r="B40" s="729" t="s">
        <v>456</v>
      </c>
      <c r="C40" s="729" t="s">
        <v>440</v>
      </c>
      <c r="D40" s="729" t="s">
        <v>441</v>
      </c>
      <c r="E40" s="729" t="s">
        <v>457</v>
      </c>
      <c r="F40" s="729" t="s">
        <v>458</v>
      </c>
      <c r="G40" s="729" t="s">
        <v>442</v>
      </c>
      <c r="H40" s="729" t="s">
        <v>459</v>
      </c>
      <c r="I40" s="713" t="s">
        <v>460</v>
      </c>
      <c r="J40" s="731" t="s">
        <v>461</v>
      </c>
    </row>
    <row r="41" spans="1:10" ht="12.6" customHeight="1">
      <c r="A41" s="33"/>
      <c r="B41" s="730"/>
      <c r="C41" s="730"/>
      <c r="D41" s="730"/>
      <c r="E41" s="730"/>
      <c r="F41" s="730"/>
      <c r="G41" s="730"/>
      <c r="H41" s="730"/>
      <c r="I41" s="714"/>
      <c r="J41" s="732"/>
    </row>
    <row r="42" spans="1:10" ht="12.6" customHeight="1">
      <c r="A42" s="33"/>
      <c r="B42" s="730"/>
      <c r="C42" s="730"/>
      <c r="D42" s="730"/>
      <c r="E42" s="730"/>
      <c r="F42" s="730"/>
      <c r="G42" s="730"/>
      <c r="H42" s="730"/>
      <c r="I42" s="714"/>
      <c r="J42" s="732"/>
    </row>
    <row r="43" spans="1:10">
      <c r="A43" s="38" t="s">
        <v>294</v>
      </c>
      <c r="B43" s="730"/>
      <c r="C43" s="730"/>
      <c r="D43" s="730"/>
      <c r="E43" s="730"/>
      <c r="F43" s="730"/>
      <c r="G43" s="730"/>
      <c r="H43" s="730"/>
      <c r="I43" s="715"/>
      <c r="J43" s="732"/>
    </row>
    <row r="44" spans="1:10">
      <c r="A44" s="16" t="s">
        <v>556</v>
      </c>
      <c r="B44" s="587">
        <v>26.551369815811277</v>
      </c>
      <c r="C44" s="171">
        <v>0.62831338178797069</v>
      </c>
      <c r="D44" s="171">
        <v>3.5683026759578435E-2</v>
      </c>
      <c r="E44" s="171">
        <v>2.485062919866874E-2</v>
      </c>
      <c r="F44" s="171">
        <v>3.4766010752933204E-3</v>
      </c>
      <c r="G44" s="171">
        <v>8.2357156600175688E-2</v>
      </c>
      <c r="H44" s="579">
        <v>1.6949388767035389E-2</v>
      </c>
      <c r="I44" s="579">
        <v>0.79163018418872233</v>
      </c>
      <c r="J44" s="588">
        <v>27.343</v>
      </c>
    </row>
    <row r="45" spans="1:10" ht="14.25">
      <c r="A45" s="16" t="s">
        <v>557</v>
      </c>
      <c r="B45" s="587">
        <v>26.551369815811277</v>
      </c>
      <c r="C45" s="171" t="s">
        <v>97</v>
      </c>
      <c r="D45" s="171" t="s">
        <v>97</v>
      </c>
      <c r="E45" s="171">
        <v>2.485062919866874E-2</v>
      </c>
      <c r="F45" s="171">
        <v>3.4766010752933204E-3</v>
      </c>
      <c r="G45" s="171">
        <v>8.2357156600175688E-2</v>
      </c>
      <c r="H45" s="579">
        <v>1.6949388767035389E-2</v>
      </c>
      <c r="I45" s="579">
        <v>0.12763377564117312</v>
      </c>
      <c r="J45" s="588">
        <v>26.679003591452449</v>
      </c>
    </row>
    <row r="46" spans="1:10">
      <c r="A46" s="16" t="s">
        <v>462</v>
      </c>
      <c r="B46" s="587">
        <v>24.59635540698774</v>
      </c>
      <c r="C46" s="171">
        <v>0.58729725325688098</v>
      </c>
      <c r="D46" s="171">
        <v>3.3353648372340658E-2</v>
      </c>
      <c r="E46" s="171">
        <v>2.3228386810021012E-2</v>
      </c>
      <c r="F46" s="171">
        <v>3.2496494923908961E-3</v>
      </c>
      <c r="G46" s="171">
        <v>7.6725318208062915E-2</v>
      </c>
      <c r="H46" s="579">
        <v>1.5790336872560057E-2</v>
      </c>
      <c r="I46" s="579">
        <v>0.7396445930122566</v>
      </c>
      <c r="J46" s="588">
        <v>25.335999999999999</v>
      </c>
    </row>
    <row r="47" spans="1:10">
      <c r="A47" s="16" t="s">
        <v>463</v>
      </c>
      <c r="B47" s="587">
        <v>22.392725381808731</v>
      </c>
      <c r="C47" s="171">
        <v>0.63625534115397275</v>
      </c>
      <c r="D47" s="171">
        <v>3.6134064660082947E-2</v>
      </c>
      <c r="E47" s="171">
        <v>2.5164744245452845E-2</v>
      </c>
      <c r="F47" s="171">
        <v>3.520545745695226E-3</v>
      </c>
      <c r="G47" s="171">
        <v>8.3098054300047366E-2</v>
      </c>
      <c r="H47" s="579">
        <v>1.7101868086017859E-2</v>
      </c>
      <c r="I47" s="579">
        <v>0.80127461819126911</v>
      </c>
      <c r="J47" s="588">
        <v>23.193999999999999</v>
      </c>
    </row>
    <row r="48" spans="1:10">
      <c r="A48" s="16" t="s">
        <v>450</v>
      </c>
      <c r="B48" s="587">
        <v>16.850769131085013</v>
      </c>
      <c r="C48" s="171">
        <v>0.55205161194592189</v>
      </c>
      <c r="D48" s="171">
        <v>3.1351986146910177E-2</v>
      </c>
      <c r="E48" s="171">
        <v>2.183437485917656E-2</v>
      </c>
      <c r="F48" s="171">
        <v>3.0546273298318414E-3</v>
      </c>
      <c r="G48" s="171">
        <v>7.2099865904026755E-2</v>
      </c>
      <c r="H48" s="579">
        <v>1.4838402729118284E-2</v>
      </c>
      <c r="I48" s="579">
        <v>0.69523086891498553</v>
      </c>
      <c r="J48" s="588">
        <v>17.545999999999999</v>
      </c>
    </row>
    <row r="49" spans="1:10">
      <c r="A49" s="16" t="s">
        <v>17</v>
      </c>
      <c r="B49" s="587">
        <v>22.257000000000001</v>
      </c>
      <c r="C49" s="171">
        <v>0</v>
      </c>
      <c r="D49" s="171">
        <v>0</v>
      </c>
      <c r="E49" s="171">
        <v>0</v>
      </c>
      <c r="F49" s="171">
        <v>0</v>
      </c>
      <c r="G49" s="171">
        <v>0</v>
      </c>
      <c r="H49" s="579">
        <v>0</v>
      </c>
      <c r="I49" s="579">
        <v>0</v>
      </c>
      <c r="J49" s="588">
        <v>22.257000000000001</v>
      </c>
    </row>
    <row r="50" spans="1:10" ht="13.5" thickBot="1">
      <c r="A50" s="17" t="s">
        <v>452</v>
      </c>
      <c r="B50" s="589">
        <v>23.878614502588533</v>
      </c>
      <c r="C50" s="172">
        <v>0.62589963948068694</v>
      </c>
      <c r="D50" s="172">
        <v>3.5545946070485945E-2</v>
      </c>
      <c r="E50" s="172">
        <v>2.4755162482857671E-2</v>
      </c>
      <c r="F50" s="172">
        <v>3.463245289240979E-3</v>
      </c>
      <c r="G50" s="172">
        <v>8.1871968679730969E-2</v>
      </c>
      <c r="H50" s="583">
        <v>1.6849535408466794E-2</v>
      </c>
      <c r="I50" s="583">
        <v>0.78838549741146946</v>
      </c>
      <c r="J50" s="590">
        <v>24.667000000000002</v>
      </c>
    </row>
    <row r="51" spans="1:10" ht="13.5" thickBot="1"/>
    <row r="52" spans="1:10" ht="12.95" customHeight="1">
      <c r="A52" s="37" t="s">
        <v>364</v>
      </c>
      <c r="B52" s="729" t="s">
        <v>456</v>
      </c>
      <c r="C52" s="729" t="s">
        <v>440</v>
      </c>
      <c r="D52" s="729" t="s">
        <v>441</v>
      </c>
      <c r="E52" s="729" t="s">
        <v>457</v>
      </c>
      <c r="F52" s="729" t="s">
        <v>458</v>
      </c>
      <c r="G52" s="729" t="s">
        <v>442</v>
      </c>
      <c r="H52" s="729" t="s">
        <v>459</v>
      </c>
      <c r="I52" s="713" t="s">
        <v>460</v>
      </c>
      <c r="J52" s="731" t="s">
        <v>461</v>
      </c>
    </row>
    <row r="53" spans="1:10" ht="12.6" customHeight="1">
      <c r="A53" s="33"/>
      <c r="B53" s="730"/>
      <c r="C53" s="730"/>
      <c r="D53" s="730"/>
      <c r="E53" s="730"/>
      <c r="F53" s="730"/>
      <c r="G53" s="730"/>
      <c r="H53" s="730"/>
      <c r="I53" s="714"/>
      <c r="J53" s="732"/>
    </row>
    <row r="54" spans="1:10" ht="12.6" customHeight="1">
      <c r="A54" s="33"/>
      <c r="B54" s="730"/>
      <c r="C54" s="730"/>
      <c r="D54" s="730"/>
      <c r="E54" s="730"/>
      <c r="F54" s="730"/>
      <c r="G54" s="730"/>
      <c r="H54" s="730"/>
      <c r="I54" s="714"/>
      <c r="J54" s="732"/>
    </row>
    <row r="55" spans="1:10">
      <c r="A55" s="38" t="s">
        <v>294</v>
      </c>
      <c r="B55" s="730"/>
      <c r="C55" s="730"/>
      <c r="D55" s="730"/>
      <c r="E55" s="730"/>
      <c r="F55" s="730"/>
      <c r="G55" s="730"/>
      <c r="H55" s="730"/>
      <c r="I55" s="715"/>
      <c r="J55" s="732"/>
    </row>
    <row r="56" spans="1:10">
      <c r="A56" s="16" t="s">
        <v>556</v>
      </c>
      <c r="B56" s="171">
        <v>26.52586708127669</v>
      </c>
      <c r="C56" s="171">
        <v>0.63459651292214458</v>
      </c>
      <c r="D56" s="171">
        <v>3.7647968040372876E-2</v>
      </c>
      <c r="E56" s="171">
        <v>2.7465861354167839E-2</v>
      </c>
      <c r="F56" s="171">
        <v>3.5255954791317537E-3</v>
      </c>
      <c r="G56" s="171">
        <v>8.7660705003939701E-2</v>
      </c>
      <c r="H56" s="579">
        <v>1.8236275923552765E-2</v>
      </c>
      <c r="I56" s="579">
        <v>0.80913291872330961</v>
      </c>
      <c r="J56" s="174">
        <v>27.335000000000001</v>
      </c>
    </row>
    <row r="57" spans="1:10" ht="14.25">
      <c r="A57" s="16" t="s">
        <v>557</v>
      </c>
      <c r="B57" s="171">
        <v>26.52586708127669</v>
      </c>
      <c r="C57" s="171" t="s">
        <v>97</v>
      </c>
      <c r="D57" s="171" t="s">
        <v>97</v>
      </c>
      <c r="E57" s="171">
        <v>2.7465861354167839E-2</v>
      </c>
      <c r="F57" s="171">
        <v>3.5255954791317537E-3</v>
      </c>
      <c r="G57" s="171">
        <v>8.7660705003939701E-2</v>
      </c>
      <c r="H57" s="579">
        <v>1.8236275923552765E-2</v>
      </c>
      <c r="I57" s="579">
        <v>0.13688843776079207</v>
      </c>
      <c r="J57" s="174">
        <v>26.662755519037482</v>
      </c>
    </row>
    <row r="58" spans="1:10">
      <c r="A58" s="16" t="s">
        <v>462</v>
      </c>
      <c r="B58" s="171">
        <v>24.597015698865825</v>
      </c>
      <c r="C58" s="171">
        <v>0.5931702232809356</v>
      </c>
      <c r="D58" s="171">
        <v>3.5190318814943229E-2</v>
      </c>
      <c r="E58" s="171">
        <v>2.5672897313972057E-2</v>
      </c>
      <c r="F58" s="171">
        <v>3.2954455547274776E-3</v>
      </c>
      <c r="G58" s="171">
        <v>8.1666193484830174E-2</v>
      </c>
      <c r="H58" s="579">
        <v>1.6989222684767113E-2</v>
      </c>
      <c r="I58" s="579">
        <v>0.7559843011341757</v>
      </c>
      <c r="J58" s="174">
        <v>25.353000000000002</v>
      </c>
    </row>
    <row r="59" spans="1:10">
      <c r="A59" s="16" t="s">
        <v>463</v>
      </c>
      <c r="B59" s="171">
        <v>22.393025425880495</v>
      </c>
      <c r="C59" s="171">
        <v>0.64261789184788431</v>
      </c>
      <c r="D59" s="171">
        <v>3.8123843043286768E-2</v>
      </c>
      <c r="E59" s="171">
        <v>2.7813033260973834E-2</v>
      </c>
      <c r="F59" s="171">
        <v>3.5701594448976043E-3</v>
      </c>
      <c r="G59" s="171">
        <v>8.8449314244322438E-2</v>
      </c>
      <c r="H59" s="579">
        <v>1.8400332278139888E-2</v>
      </c>
      <c r="I59" s="579">
        <v>0.81897457411950481</v>
      </c>
      <c r="J59" s="174">
        <v>23.212</v>
      </c>
    </row>
    <row r="60" spans="1:10">
      <c r="A60" s="16" t="s">
        <v>450</v>
      </c>
      <c r="B60" s="171">
        <v>16.85041169617703</v>
      </c>
      <c r="C60" s="171">
        <v>0.5575721257074111</v>
      </c>
      <c r="D60" s="171">
        <v>3.3078431950682205E-2</v>
      </c>
      <c r="E60" s="171">
        <v>2.4132182241453977E-2</v>
      </c>
      <c r="F60" s="171">
        <v>3.0976750197256459E-3</v>
      </c>
      <c r="G60" s="171">
        <v>7.6742876232604368E-2</v>
      </c>
      <c r="H60" s="579">
        <v>1.5965012671092887E-2</v>
      </c>
      <c r="I60" s="579">
        <v>0.71058830382297011</v>
      </c>
      <c r="J60" s="174">
        <v>17.561</v>
      </c>
    </row>
    <row r="61" spans="1:10">
      <c r="A61" s="16" t="s">
        <v>17</v>
      </c>
      <c r="B61" s="171">
        <v>22.257000000000001</v>
      </c>
      <c r="C61" s="171">
        <v>0</v>
      </c>
      <c r="D61" s="171">
        <v>0</v>
      </c>
      <c r="E61" s="171">
        <v>0</v>
      </c>
      <c r="F61" s="171">
        <v>0</v>
      </c>
      <c r="G61" s="171">
        <v>0</v>
      </c>
      <c r="H61" s="579">
        <v>0</v>
      </c>
      <c r="I61" s="579">
        <v>0</v>
      </c>
      <c r="J61" s="174">
        <v>22.257000000000001</v>
      </c>
    </row>
    <row r="62" spans="1:10" ht="13.5" thickBot="1">
      <c r="A62" s="17" t="s">
        <v>452</v>
      </c>
      <c r="B62" s="172">
        <v>23.869192514987482</v>
      </c>
      <c r="C62" s="172">
        <v>0.63215863320209786</v>
      </c>
      <c r="D62" s="172">
        <v>3.7503338790262498E-2</v>
      </c>
      <c r="E62" s="172">
        <v>2.7360347905818417E-2</v>
      </c>
      <c r="F62" s="172">
        <v>3.5120514751155866E-3</v>
      </c>
      <c r="G62" s="172">
        <v>8.7144272468852743E-2</v>
      </c>
      <c r="H62" s="583">
        <v>1.812884117037206E-2</v>
      </c>
      <c r="I62" s="583">
        <v>0.80580748501251909</v>
      </c>
      <c r="J62" s="173">
        <v>24.675000000000001</v>
      </c>
    </row>
    <row r="64" spans="1:10" ht="13.5" thickBot="1"/>
    <row r="65" spans="1:10" ht="12.95" customHeight="1">
      <c r="A65" s="37" t="s">
        <v>318</v>
      </c>
      <c r="B65" s="729" t="s">
        <v>456</v>
      </c>
      <c r="C65" s="729" t="s">
        <v>440</v>
      </c>
      <c r="D65" s="729" t="s">
        <v>441</v>
      </c>
      <c r="E65" s="729" t="s">
        <v>457</v>
      </c>
      <c r="F65" s="729" t="s">
        <v>458</v>
      </c>
      <c r="G65" s="729" t="s">
        <v>442</v>
      </c>
      <c r="H65" s="729" t="s">
        <v>459</v>
      </c>
      <c r="I65" s="713" t="s">
        <v>460</v>
      </c>
      <c r="J65" s="731" t="s">
        <v>461</v>
      </c>
    </row>
    <row r="66" spans="1:10" ht="12.6" customHeight="1">
      <c r="A66" s="33"/>
      <c r="B66" s="730"/>
      <c r="C66" s="730"/>
      <c r="D66" s="730"/>
      <c r="E66" s="730"/>
      <c r="F66" s="730"/>
      <c r="G66" s="730"/>
      <c r="H66" s="730"/>
      <c r="I66" s="714"/>
      <c r="J66" s="732"/>
    </row>
    <row r="67" spans="1:10" ht="12.6" customHeight="1">
      <c r="A67" s="33"/>
      <c r="B67" s="730"/>
      <c r="C67" s="730"/>
      <c r="D67" s="730"/>
      <c r="E67" s="730"/>
      <c r="F67" s="730"/>
      <c r="G67" s="730"/>
      <c r="H67" s="730"/>
      <c r="I67" s="714"/>
      <c r="J67" s="732"/>
    </row>
    <row r="68" spans="1:10" ht="15.6" customHeight="1">
      <c r="A68" s="38" t="s">
        <v>294</v>
      </c>
      <c r="B68" s="730"/>
      <c r="C68" s="730"/>
      <c r="D68" s="730"/>
      <c r="E68" s="730"/>
      <c r="F68" s="730"/>
      <c r="G68" s="730"/>
      <c r="H68" s="730"/>
      <c r="I68" s="715"/>
      <c r="J68" s="732"/>
    </row>
    <row r="69" spans="1:10">
      <c r="A69" s="16" t="s">
        <v>556</v>
      </c>
      <c r="B69" s="171">
        <v>26.498915825934901</v>
      </c>
      <c r="C69" s="171">
        <v>0.64094247631813939</v>
      </c>
      <c r="D69" s="171">
        <v>3.7658545699014646E-2</v>
      </c>
      <c r="E69" s="171">
        <v>3.012885788168472E-2</v>
      </c>
      <c r="F69" s="171">
        <v>3.5803318951511832E-3</v>
      </c>
      <c r="G69" s="171">
        <v>9.3097797582277694E-2</v>
      </c>
      <c r="H69" s="579">
        <v>1.7676164688829609E-2</v>
      </c>
      <c r="I69" s="579">
        <v>0.82308417406509715</v>
      </c>
      <c r="J69" s="174">
        <v>27.321999999999999</v>
      </c>
    </row>
    <row r="70" spans="1:10" ht="14.25">
      <c r="A70" s="16" t="s">
        <v>557</v>
      </c>
      <c r="B70" s="171">
        <v>26.498915825934901</v>
      </c>
      <c r="C70" s="171" t="s">
        <v>97</v>
      </c>
      <c r="D70" s="171" t="s">
        <v>97</v>
      </c>
      <c r="E70" s="171">
        <v>3.012885788168472E-2</v>
      </c>
      <c r="F70" s="171">
        <v>3.5803318951511832E-3</v>
      </c>
      <c r="G70" s="171">
        <v>9.3097797582277694E-2</v>
      </c>
      <c r="H70" s="579">
        <v>1.7676164688829609E-2</v>
      </c>
      <c r="I70" s="579">
        <v>0.14448315204794321</v>
      </c>
      <c r="J70" s="174">
        <v>26.643398977982844</v>
      </c>
    </row>
    <row r="71" spans="1:10">
      <c r="A71" s="16" t="s">
        <v>462</v>
      </c>
      <c r="B71" s="171">
        <v>24.596990312834784</v>
      </c>
      <c r="C71" s="171">
        <v>0.5991019238936629</v>
      </c>
      <c r="D71" s="171">
        <v>3.5200205966874523E-2</v>
      </c>
      <c r="E71" s="171">
        <v>2.8162054144585363E-2</v>
      </c>
      <c r="F71" s="171">
        <v>3.3466087922346252E-3</v>
      </c>
      <c r="G71" s="171">
        <v>8.6731480770365119E-2</v>
      </c>
      <c r="H71" s="579">
        <v>1.6467413597492798E-2</v>
      </c>
      <c r="I71" s="579">
        <v>0.76900968716521534</v>
      </c>
      <c r="J71" s="174">
        <v>25.366</v>
      </c>
    </row>
    <row r="72" spans="1:10">
      <c r="A72" s="16" t="s">
        <v>463</v>
      </c>
      <c r="B72" s="171">
        <v>22.391915596508333</v>
      </c>
      <c r="C72" s="171">
        <v>0.64904406901122835</v>
      </c>
      <c r="D72" s="171">
        <v>3.8134554404850612E-2</v>
      </c>
      <c r="E72" s="171">
        <v>3.0509690396121187E-2</v>
      </c>
      <c r="F72" s="171">
        <v>3.625587736029784E-3</v>
      </c>
      <c r="G72" s="171">
        <v>9.3935319747190354E-2</v>
      </c>
      <c r="H72" s="579">
        <v>1.7835182196246552E-2</v>
      </c>
      <c r="I72" s="579">
        <v>0.8330844034916669</v>
      </c>
      <c r="J72" s="174">
        <v>23.225000000000001</v>
      </c>
    </row>
    <row r="73" spans="1:10">
      <c r="A73" s="16" t="s">
        <v>450</v>
      </c>
      <c r="B73" s="171">
        <v>16.851169244874917</v>
      </c>
      <c r="C73" s="171">
        <v>0.56314784544162955</v>
      </c>
      <c r="D73" s="171">
        <v>3.3087725742081638E-2</v>
      </c>
      <c r="E73" s="171">
        <v>2.6471956577373158E-2</v>
      </c>
      <c r="F73" s="171">
        <v>3.1457677829414801E-3</v>
      </c>
      <c r="G73" s="171">
        <v>8.150279828417642E-2</v>
      </c>
      <c r="H73" s="579">
        <v>1.5474661296883446E-2</v>
      </c>
      <c r="I73" s="579">
        <v>0.72283075512508566</v>
      </c>
      <c r="J73" s="174">
        <v>17.574000000000002</v>
      </c>
    </row>
    <row r="74" spans="1:10">
      <c r="A74" s="16" t="s">
        <v>17</v>
      </c>
      <c r="B74" s="171">
        <v>22.257000000000001</v>
      </c>
      <c r="C74" s="171">
        <v>0</v>
      </c>
      <c r="D74" s="171">
        <v>0</v>
      </c>
      <c r="E74" s="171">
        <v>0</v>
      </c>
      <c r="F74" s="171">
        <v>0</v>
      </c>
      <c r="G74" s="171">
        <v>0</v>
      </c>
      <c r="H74" s="579">
        <v>0</v>
      </c>
      <c r="I74" s="579">
        <v>0</v>
      </c>
      <c r="J74" s="174">
        <v>22.257000000000001</v>
      </c>
    </row>
    <row r="75" spans="1:10" ht="13.5" thickBot="1">
      <c r="A75" s="17" t="s">
        <v>452</v>
      </c>
      <c r="B75" s="172">
        <v>23.860304851167989</v>
      </c>
      <c r="C75" s="172">
        <v>0.6384802178075506</v>
      </c>
      <c r="D75" s="172">
        <v>3.7513875813541549E-2</v>
      </c>
      <c r="E75" s="172">
        <v>3.0013114208150008E-2</v>
      </c>
      <c r="F75" s="172">
        <v>3.5665776145327268E-3</v>
      </c>
      <c r="G75" s="172">
        <v>9.2549333688287064E-2</v>
      </c>
      <c r="H75" s="583">
        <v>1.7572029699948831E-2</v>
      </c>
      <c r="I75" s="583">
        <v>0.81969514883201089</v>
      </c>
      <c r="J75" s="173">
        <v>24.68</v>
      </c>
    </row>
    <row r="77" spans="1:10" ht="14.25">
      <c r="A77" s="98" t="s">
        <v>558</v>
      </c>
    </row>
    <row r="78" spans="1:10">
      <c r="A78" s="593" t="s">
        <v>559</v>
      </c>
    </row>
  </sheetData>
  <mergeCells count="54">
    <mergeCell ref="H4:H7"/>
    <mergeCell ref="I4:I7"/>
    <mergeCell ref="J4:J7"/>
    <mergeCell ref="B16:B19"/>
    <mergeCell ref="C16:C19"/>
    <mergeCell ref="D16:D19"/>
    <mergeCell ref="E16:E19"/>
    <mergeCell ref="F16:F19"/>
    <mergeCell ref="G16:G19"/>
    <mergeCell ref="H16:H19"/>
    <mergeCell ref="B4:B7"/>
    <mergeCell ref="C4:C7"/>
    <mergeCell ref="D4:D7"/>
    <mergeCell ref="E4:E7"/>
    <mergeCell ref="F4:F7"/>
    <mergeCell ref="G4:G7"/>
    <mergeCell ref="I16:I19"/>
    <mergeCell ref="J16:J19"/>
    <mergeCell ref="B28:B31"/>
    <mergeCell ref="C28:C31"/>
    <mergeCell ref="D28:D31"/>
    <mergeCell ref="E28:E31"/>
    <mergeCell ref="F28:F31"/>
    <mergeCell ref="G28:G31"/>
    <mergeCell ref="H28:H31"/>
    <mergeCell ref="I28:I31"/>
    <mergeCell ref="J28:J31"/>
    <mergeCell ref="B40:B43"/>
    <mergeCell ref="C40:C43"/>
    <mergeCell ref="D40:D43"/>
    <mergeCell ref="E40:E43"/>
    <mergeCell ref="F40:F43"/>
    <mergeCell ref="G40:G43"/>
    <mergeCell ref="H40:H43"/>
    <mergeCell ref="I40:I43"/>
    <mergeCell ref="J40:J43"/>
    <mergeCell ref="G65:G68"/>
    <mergeCell ref="H65:H68"/>
    <mergeCell ref="G52:G55"/>
    <mergeCell ref="I65:I68"/>
    <mergeCell ref="J65:J68"/>
    <mergeCell ref="H52:H55"/>
    <mergeCell ref="I52:I55"/>
    <mergeCell ref="J52:J55"/>
    <mergeCell ref="B52:B55"/>
    <mergeCell ref="C52:C55"/>
    <mergeCell ref="D52:D55"/>
    <mergeCell ref="E52:E55"/>
    <mergeCell ref="F52:F55"/>
    <mergeCell ref="B65:B68"/>
    <mergeCell ref="C65:C68"/>
    <mergeCell ref="D65:D68"/>
    <mergeCell ref="E65:E68"/>
    <mergeCell ref="F65:F68"/>
  </mergeCells>
  <printOptions horizontalCentered="1"/>
  <pageMargins left="0.25" right="0.25" top="0.75" bottom="0.75" header="0.3" footer="0.3"/>
  <pageSetup scale="64"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Y14"/>
  <sheetViews>
    <sheetView zoomScale="85" zoomScaleNormal="85" workbookViewId="0">
      <selection activeCell="H40" sqref="H40"/>
    </sheetView>
  </sheetViews>
  <sheetFormatPr defaultRowHeight="12.75"/>
  <cols>
    <col min="2" max="2" width="10.140625" bestFit="1" customWidth="1"/>
    <col min="3" max="3" width="13.140625" customWidth="1"/>
    <col min="4" max="4" width="9.7109375" customWidth="1"/>
    <col min="5" max="5" width="11.42578125" customWidth="1"/>
    <col min="6" max="6" width="13" customWidth="1"/>
    <col min="7" max="7" width="10" customWidth="1"/>
    <col min="8" max="8" width="11.5703125" customWidth="1"/>
    <col min="9" max="9" width="12.5703125" customWidth="1"/>
    <col min="10" max="10" width="11.7109375" customWidth="1"/>
    <col min="11" max="11" width="11.85546875" customWidth="1"/>
    <col min="12" max="12" width="13.42578125" customWidth="1"/>
    <col min="13" max="13" width="10.28515625" customWidth="1"/>
    <col min="14" max="14" width="12.28515625" customWidth="1"/>
    <col min="15" max="15" width="12.42578125" customWidth="1"/>
    <col min="16" max="16" width="10.140625" customWidth="1"/>
    <col min="17" max="17" width="13" customWidth="1"/>
    <col min="18" max="18" width="13.5703125" customWidth="1"/>
    <col min="19" max="19" width="12.85546875" customWidth="1"/>
    <col min="20" max="20" width="12.140625" customWidth="1"/>
    <col min="21" max="21" width="14" customWidth="1"/>
    <col min="22" max="22" width="10.85546875" customWidth="1"/>
    <col min="23" max="23" width="12.5703125" customWidth="1"/>
    <col min="24" max="25" width="11" customWidth="1"/>
  </cols>
  <sheetData>
    <row r="1" spans="1:25" ht="15.75">
      <c r="A1" s="59" t="s">
        <v>464</v>
      </c>
      <c r="B1" s="27"/>
      <c r="C1" s="27"/>
      <c r="D1" s="28"/>
      <c r="E1" s="29"/>
      <c r="F1" s="29"/>
      <c r="G1" s="29"/>
      <c r="H1" s="29"/>
      <c r="I1" s="29"/>
      <c r="J1" s="29"/>
      <c r="K1" s="29"/>
      <c r="L1" s="29"/>
      <c r="M1" s="29"/>
      <c r="N1" s="29"/>
      <c r="O1" s="117"/>
      <c r="P1" s="117"/>
      <c r="Q1" s="117"/>
      <c r="R1" s="117"/>
      <c r="S1" s="117"/>
      <c r="T1" s="117"/>
      <c r="U1" s="117"/>
      <c r="V1" s="117"/>
      <c r="W1" s="117"/>
      <c r="X1" s="117"/>
      <c r="Y1" s="117"/>
    </row>
    <row r="2" spans="1:25" ht="15.75">
      <c r="A2" s="567" t="s">
        <v>1</v>
      </c>
      <c r="B2" s="27"/>
      <c r="C2" s="27"/>
      <c r="D2" s="28"/>
      <c r="E2" s="29"/>
      <c r="F2" s="29"/>
      <c r="G2" s="29"/>
      <c r="H2" s="29"/>
      <c r="I2" s="29"/>
      <c r="J2" s="29"/>
      <c r="K2" s="29"/>
      <c r="L2" s="29"/>
      <c r="M2" s="29"/>
      <c r="N2" s="29"/>
      <c r="O2" s="117"/>
      <c r="P2" s="117"/>
      <c r="Q2" s="117"/>
      <c r="R2" s="117"/>
      <c r="S2" s="117"/>
      <c r="T2" s="117"/>
      <c r="U2" s="117"/>
      <c r="V2" s="117"/>
      <c r="W2" s="117"/>
      <c r="X2" s="117"/>
      <c r="Y2" s="117"/>
    </row>
    <row r="3" spans="1:25" ht="16.5" thickBot="1">
      <c r="A3" s="28"/>
      <c r="B3" s="28"/>
      <c r="C3" s="28"/>
      <c r="D3" s="28"/>
      <c r="E3" s="29"/>
      <c r="F3" s="29"/>
      <c r="G3" s="29"/>
      <c r="H3" s="29"/>
      <c r="I3" s="29"/>
      <c r="J3" s="29"/>
      <c r="K3" s="29"/>
      <c r="L3" s="29"/>
      <c r="M3" s="29"/>
      <c r="N3" s="29"/>
      <c r="O3" s="117"/>
      <c r="P3" s="117"/>
      <c r="Q3" s="117"/>
      <c r="R3" s="117"/>
      <c r="S3" s="117"/>
      <c r="T3" s="117"/>
      <c r="U3" s="117"/>
      <c r="V3" s="117"/>
      <c r="W3" s="117"/>
      <c r="X3" s="117"/>
      <c r="Y3" s="117"/>
    </row>
    <row r="4" spans="1:25" ht="75" customHeight="1" thickBot="1">
      <c r="A4" s="60"/>
      <c r="B4" s="64" t="s">
        <v>465</v>
      </c>
      <c r="C4" s="65" t="s">
        <v>466</v>
      </c>
      <c r="D4" s="65" t="s">
        <v>467</v>
      </c>
      <c r="E4" s="65" t="s">
        <v>468</v>
      </c>
      <c r="F4" s="65" t="s">
        <v>469</v>
      </c>
      <c r="G4" s="65" t="s">
        <v>470</v>
      </c>
      <c r="H4" s="65" t="s">
        <v>471</v>
      </c>
      <c r="I4" s="65" t="s">
        <v>472</v>
      </c>
      <c r="J4" s="66" t="s">
        <v>473</v>
      </c>
      <c r="K4" s="65" t="s">
        <v>474</v>
      </c>
      <c r="L4" s="65" t="s">
        <v>475</v>
      </c>
      <c r="M4" s="66" t="s">
        <v>476</v>
      </c>
      <c r="N4" s="65" t="s">
        <v>477</v>
      </c>
      <c r="O4" s="66" t="s">
        <v>478</v>
      </c>
      <c r="P4" s="66" t="s">
        <v>479</v>
      </c>
      <c r="Q4" s="65" t="s">
        <v>480</v>
      </c>
      <c r="R4" s="65" t="s">
        <v>481</v>
      </c>
      <c r="S4" s="66" t="s">
        <v>482</v>
      </c>
      <c r="T4" s="65" t="s">
        <v>483</v>
      </c>
      <c r="U4" s="65" t="s">
        <v>484</v>
      </c>
      <c r="V4" s="66" t="s">
        <v>485</v>
      </c>
      <c r="W4" s="65" t="s">
        <v>486</v>
      </c>
      <c r="X4" s="65" t="s">
        <v>487</v>
      </c>
      <c r="Y4" s="66" t="s">
        <v>488</v>
      </c>
    </row>
    <row r="5" spans="1:25" ht="13.5" thickBot="1">
      <c r="A5" s="61" t="s">
        <v>489</v>
      </c>
      <c r="B5" s="62" t="s">
        <v>490</v>
      </c>
      <c r="C5" s="178" t="s">
        <v>491</v>
      </c>
      <c r="D5" s="62" t="s">
        <v>492</v>
      </c>
      <c r="E5" s="62" t="s">
        <v>493</v>
      </c>
      <c r="F5" s="62" t="s">
        <v>494</v>
      </c>
      <c r="G5" s="178" t="s">
        <v>495</v>
      </c>
      <c r="H5" s="62" t="s">
        <v>492</v>
      </c>
      <c r="I5" s="62" t="s">
        <v>494</v>
      </c>
      <c r="J5" s="186" t="s">
        <v>495</v>
      </c>
      <c r="K5" s="62" t="s">
        <v>492</v>
      </c>
      <c r="L5" s="62" t="s">
        <v>494</v>
      </c>
      <c r="M5" s="186" t="s">
        <v>495</v>
      </c>
      <c r="N5" s="62" t="s">
        <v>492</v>
      </c>
      <c r="O5" s="62" t="s">
        <v>494</v>
      </c>
      <c r="P5" s="186" t="s">
        <v>495</v>
      </c>
      <c r="Q5" s="62" t="s">
        <v>492</v>
      </c>
      <c r="R5" s="62" t="s">
        <v>494</v>
      </c>
      <c r="S5" s="186" t="s">
        <v>495</v>
      </c>
      <c r="T5" s="62" t="s">
        <v>492</v>
      </c>
      <c r="U5" s="62" t="s">
        <v>494</v>
      </c>
      <c r="V5" s="186" t="s">
        <v>495</v>
      </c>
      <c r="W5" s="62" t="s">
        <v>492</v>
      </c>
      <c r="X5" s="62" t="s">
        <v>494</v>
      </c>
      <c r="Y5" s="186" t="s">
        <v>495</v>
      </c>
    </row>
    <row r="6" spans="1:25">
      <c r="A6" s="50"/>
      <c r="B6" s="51">
        <v>292999</v>
      </c>
      <c r="C6" s="51">
        <v>297084</v>
      </c>
      <c r="D6" s="51">
        <v>319125</v>
      </c>
      <c r="E6" s="51">
        <f>C6-B6</f>
        <v>4085</v>
      </c>
      <c r="F6" s="51">
        <v>290085</v>
      </c>
      <c r="G6" s="52">
        <v>0.9</v>
      </c>
      <c r="H6" s="51">
        <v>2901</v>
      </c>
      <c r="I6" s="51">
        <v>292985</v>
      </c>
      <c r="J6" s="53">
        <v>0.9</v>
      </c>
      <c r="K6" s="51">
        <v>2930</v>
      </c>
      <c r="L6" s="51">
        <v>295915</v>
      </c>
      <c r="M6" s="53">
        <v>0.9</v>
      </c>
      <c r="N6" s="51">
        <v>2959</v>
      </c>
      <c r="O6" s="51">
        <v>298874</v>
      </c>
      <c r="P6" s="53">
        <v>0.9</v>
      </c>
      <c r="Q6" s="51">
        <v>2989</v>
      </c>
      <c r="R6" s="51">
        <v>301863</v>
      </c>
      <c r="S6" s="53">
        <v>0.9</v>
      </c>
      <c r="T6" s="51">
        <v>3019</v>
      </c>
      <c r="U6" s="51">
        <v>304882</v>
      </c>
      <c r="V6" s="53">
        <v>0.9</v>
      </c>
      <c r="W6" s="51">
        <v>3049</v>
      </c>
      <c r="X6" s="51">
        <v>307931</v>
      </c>
      <c r="Y6" s="53">
        <v>0.9</v>
      </c>
    </row>
    <row r="7" spans="1:25" ht="15">
      <c r="A7" s="30"/>
      <c r="B7" s="67"/>
      <c r="C7" s="30"/>
      <c r="D7" s="30"/>
      <c r="E7" s="30"/>
      <c r="F7" s="30"/>
      <c r="G7" s="30"/>
      <c r="H7" s="30"/>
      <c r="I7" s="31"/>
      <c r="J7" s="30"/>
      <c r="K7" s="29"/>
      <c r="L7" s="29"/>
      <c r="M7" s="29"/>
      <c r="N7" s="29"/>
      <c r="O7" s="117"/>
      <c r="P7" s="117"/>
      <c r="Q7" s="117"/>
      <c r="R7" s="117"/>
      <c r="S7" s="117"/>
      <c r="T7" s="117"/>
      <c r="U7" s="117"/>
      <c r="V7" s="117"/>
      <c r="W7" s="117"/>
      <c r="X7" s="117"/>
      <c r="Y7" s="117"/>
    </row>
    <row r="8" spans="1:25" ht="15">
      <c r="A8" s="81" t="s">
        <v>496</v>
      </c>
      <c r="B8" s="30"/>
      <c r="C8" s="30"/>
      <c r="D8" s="30"/>
      <c r="E8" s="30"/>
      <c r="F8" s="30"/>
      <c r="G8" s="30"/>
      <c r="H8" s="30"/>
      <c r="I8" s="30"/>
      <c r="J8" s="30"/>
      <c r="K8" s="29"/>
      <c r="L8" s="29"/>
      <c r="M8" s="29"/>
      <c r="N8" s="29"/>
      <c r="O8" s="117"/>
      <c r="P8" s="117"/>
      <c r="Q8" s="117"/>
      <c r="R8" s="117"/>
      <c r="S8" s="117"/>
      <c r="T8" s="117"/>
      <c r="U8" s="117"/>
      <c r="V8" s="117"/>
      <c r="W8" s="117"/>
      <c r="X8" s="117"/>
      <c r="Y8" s="117"/>
    </row>
    <row r="9" spans="1:25" ht="15">
      <c r="A9" s="81" t="s">
        <v>497</v>
      </c>
      <c r="B9" s="30"/>
      <c r="C9" s="30"/>
      <c r="D9" s="30"/>
      <c r="E9" s="30"/>
      <c r="F9" s="30"/>
      <c r="G9" s="30"/>
      <c r="H9" s="30"/>
      <c r="I9" s="30"/>
      <c r="J9" s="30"/>
      <c r="K9" s="29"/>
      <c r="L9" s="29"/>
      <c r="M9" s="29"/>
      <c r="N9" s="29"/>
      <c r="O9" s="117"/>
      <c r="P9" s="117"/>
      <c r="Q9" s="117"/>
      <c r="R9" s="117"/>
      <c r="S9" s="117"/>
      <c r="T9" s="117"/>
      <c r="U9" s="117"/>
      <c r="V9" s="117"/>
      <c r="W9" s="117"/>
      <c r="X9" s="117"/>
      <c r="Y9" s="117"/>
    </row>
    <row r="10" spans="1:25" ht="15">
      <c r="A10" s="32" t="s">
        <v>498</v>
      </c>
      <c r="B10" s="30"/>
      <c r="C10" s="30"/>
      <c r="D10" s="30"/>
      <c r="E10" s="30"/>
      <c r="F10" s="30"/>
      <c r="G10" s="30"/>
      <c r="H10" s="30"/>
      <c r="I10" s="30"/>
      <c r="J10" s="30"/>
      <c r="K10" s="29"/>
      <c r="L10" s="29"/>
      <c r="M10" s="29"/>
      <c r="N10" s="29"/>
      <c r="O10" s="117"/>
      <c r="P10" s="117"/>
      <c r="Q10" s="117"/>
      <c r="R10" s="117"/>
      <c r="S10" s="117"/>
      <c r="T10" s="117"/>
      <c r="U10" s="117"/>
      <c r="V10" s="117"/>
      <c r="W10" s="117"/>
      <c r="X10" s="117"/>
      <c r="Y10" s="117"/>
    </row>
    <row r="11" spans="1:25" ht="15">
      <c r="A11" s="81" t="s">
        <v>499</v>
      </c>
      <c r="B11" s="30"/>
      <c r="C11" s="30"/>
      <c r="D11" s="30"/>
      <c r="E11" s="30"/>
      <c r="F11" s="30"/>
      <c r="G11" s="30"/>
      <c r="H11" s="30"/>
      <c r="I11" s="30"/>
      <c r="J11" s="30"/>
      <c r="K11" s="29"/>
      <c r="L11" s="29"/>
      <c r="M11" s="29"/>
      <c r="N11" s="29"/>
      <c r="O11" s="117"/>
      <c r="P11" s="117"/>
      <c r="Q11" s="117"/>
      <c r="R11" s="117"/>
      <c r="S11" s="117"/>
      <c r="T11" s="117"/>
      <c r="U11" s="117"/>
      <c r="V11" s="117"/>
      <c r="W11" s="117"/>
      <c r="X11" s="117"/>
      <c r="Y11" s="117"/>
    </row>
    <row r="12" spans="1:25">
      <c r="A12" s="117" t="s">
        <v>500</v>
      </c>
      <c r="B12" s="117"/>
      <c r="C12" s="117"/>
      <c r="D12" s="117"/>
      <c r="E12" s="117"/>
      <c r="F12" s="117"/>
      <c r="G12" s="117"/>
      <c r="H12" s="117"/>
      <c r="I12" s="117"/>
      <c r="J12" s="117"/>
      <c r="K12" s="117"/>
      <c r="L12" s="117"/>
      <c r="M12" s="117"/>
      <c r="N12" s="117"/>
      <c r="O12" s="117"/>
      <c r="P12" s="117"/>
      <c r="Q12" s="117"/>
      <c r="R12" s="117"/>
      <c r="S12" s="117"/>
      <c r="T12" s="117"/>
      <c r="U12" s="117"/>
      <c r="V12" s="117"/>
      <c r="W12" s="117"/>
      <c r="X12" s="117"/>
      <c r="Y12" s="117"/>
    </row>
    <row r="13" spans="1:25">
      <c r="A13" s="117" t="s">
        <v>501</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row>
    <row r="14" spans="1:25">
      <c r="A14" s="117" t="s">
        <v>502</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row>
  </sheetData>
  <phoneticPr fontId="6" type="noConversion"/>
  <printOptions horizontalCentered="1"/>
  <pageMargins left="0.75" right="0.75" top="1" bottom="1" header="0.5" footer="0.5"/>
  <pageSetup scale="42"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T27"/>
  <sheetViews>
    <sheetView zoomScale="85" zoomScaleNormal="85" workbookViewId="0">
      <selection activeCell="D24" sqref="D24"/>
    </sheetView>
  </sheetViews>
  <sheetFormatPr defaultRowHeight="12.75"/>
  <cols>
    <col min="2" max="2" width="15.7109375" customWidth="1"/>
    <col min="3" max="18" width="14.7109375" customWidth="1"/>
  </cols>
  <sheetData>
    <row r="1" spans="1:20" ht="15.75">
      <c r="A1" s="12" t="s">
        <v>503</v>
      </c>
      <c r="B1" s="12"/>
      <c r="C1" s="12"/>
      <c r="D1" s="12"/>
      <c r="E1" s="12"/>
      <c r="F1" s="12"/>
      <c r="G1" s="12"/>
      <c r="H1" s="12"/>
      <c r="I1" s="12"/>
      <c r="J1" s="12"/>
      <c r="K1" s="12"/>
      <c r="L1" s="12"/>
      <c r="M1" s="12"/>
      <c r="N1" s="12"/>
      <c r="O1" s="12"/>
      <c r="P1" s="12"/>
      <c r="Q1" s="117"/>
      <c r="R1" s="117"/>
      <c r="S1" s="117"/>
      <c r="T1" s="117"/>
    </row>
    <row r="2" spans="1:20" ht="15.75" customHeight="1">
      <c r="A2" s="567" t="s">
        <v>1</v>
      </c>
      <c r="B2" s="12"/>
      <c r="C2" s="12"/>
      <c r="D2" s="12"/>
      <c r="E2" s="12"/>
      <c r="F2" s="12"/>
      <c r="G2" s="12"/>
      <c r="H2" s="12"/>
      <c r="I2" s="12"/>
      <c r="J2" s="12"/>
      <c r="K2" s="12"/>
      <c r="L2" s="12"/>
      <c r="M2" s="12"/>
      <c r="N2" s="12"/>
      <c r="O2" s="12"/>
      <c r="P2" s="12"/>
      <c r="Q2" s="117"/>
      <c r="R2" s="117"/>
      <c r="S2" s="117"/>
      <c r="T2" s="117"/>
    </row>
    <row r="3" spans="1:20" ht="13.5" thickBot="1">
      <c r="A3" s="117"/>
      <c r="B3" s="117"/>
      <c r="C3" s="117"/>
      <c r="D3" s="117"/>
      <c r="E3" s="117"/>
      <c r="F3" s="117"/>
      <c r="G3" s="117"/>
      <c r="H3" s="117"/>
      <c r="I3" s="117"/>
      <c r="J3" s="117"/>
      <c r="K3" s="117"/>
      <c r="L3" s="117"/>
      <c r="M3" s="117"/>
      <c r="N3" s="117"/>
      <c r="O3" s="117"/>
      <c r="P3" s="117"/>
      <c r="Q3" s="117"/>
      <c r="R3" s="117"/>
      <c r="S3" s="117"/>
      <c r="T3" s="117"/>
    </row>
    <row r="4" spans="1:20" ht="15" thickBot="1">
      <c r="A4" s="39"/>
      <c r="B4" s="40"/>
      <c r="C4" s="739" t="s">
        <v>504</v>
      </c>
      <c r="D4" s="740"/>
      <c r="E4" s="704" t="s">
        <v>505</v>
      </c>
      <c r="F4" s="705"/>
      <c r="G4" s="739" t="s">
        <v>506</v>
      </c>
      <c r="H4" s="740"/>
      <c r="I4" s="739" t="s">
        <v>507</v>
      </c>
      <c r="J4" s="740"/>
      <c r="K4" s="704" t="s">
        <v>508</v>
      </c>
      <c r="L4" s="705"/>
      <c r="M4" s="704" t="s">
        <v>509</v>
      </c>
      <c r="N4" s="705"/>
      <c r="O4" s="704" t="s">
        <v>510</v>
      </c>
      <c r="P4" s="705"/>
      <c r="Q4" s="704" t="s">
        <v>511</v>
      </c>
      <c r="R4" s="705"/>
      <c r="S4" s="117"/>
      <c r="T4" s="117"/>
    </row>
    <row r="5" spans="1:20" ht="12.75" customHeight="1">
      <c r="A5" s="38"/>
      <c r="B5" s="71"/>
      <c r="C5" s="737" t="s">
        <v>512</v>
      </c>
      <c r="D5" s="733" t="s">
        <v>513</v>
      </c>
      <c r="E5" s="735" t="s">
        <v>512</v>
      </c>
      <c r="F5" s="735" t="s">
        <v>514</v>
      </c>
      <c r="G5" s="733" t="s">
        <v>512</v>
      </c>
      <c r="H5" s="733" t="s">
        <v>514</v>
      </c>
      <c r="I5" s="733" t="s">
        <v>512</v>
      </c>
      <c r="J5" s="733" t="s">
        <v>514</v>
      </c>
      <c r="K5" s="733" t="s">
        <v>512</v>
      </c>
      <c r="L5" s="733" t="s">
        <v>514</v>
      </c>
      <c r="M5" s="733" t="s">
        <v>512</v>
      </c>
      <c r="N5" s="735" t="s">
        <v>514</v>
      </c>
      <c r="O5" s="733" t="s">
        <v>512</v>
      </c>
      <c r="P5" s="735" t="s">
        <v>514</v>
      </c>
      <c r="Q5" s="733" t="s">
        <v>512</v>
      </c>
      <c r="R5" s="735" t="s">
        <v>514</v>
      </c>
      <c r="S5" s="117"/>
      <c r="T5" s="117"/>
    </row>
    <row r="6" spans="1:20" s="321" customFormat="1" ht="42.95" customHeight="1" thickBot="1">
      <c r="A6" s="349"/>
      <c r="B6" s="350"/>
      <c r="C6" s="738"/>
      <c r="D6" s="734"/>
      <c r="E6" s="736"/>
      <c r="F6" s="736"/>
      <c r="G6" s="734"/>
      <c r="H6" s="734"/>
      <c r="I6" s="734"/>
      <c r="J6" s="734"/>
      <c r="K6" s="734"/>
      <c r="L6" s="734"/>
      <c r="M6" s="734"/>
      <c r="N6" s="736"/>
      <c r="O6" s="734"/>
      <c r="P6" s="736"/>
      <c r="Q6" s="734"/>
      <c r="R6" s="736"/>
      <c r="S6" s="574"/>
      <c r="T6" s="574"/>
    </row>
    <row r="7" spans="1:20" ht="14.25">
      <c r="A7" s="20" t="s">
        <v>515</v>
      </c>
      <c r="B7" s="21" t="s">
        <v>516</v>
      </c>
      <c r="C7" s="179">
        <v>22641</v>
      </c>
      <c r="D7" s="180">
        <v>293345</v>
      </c>
      <c r="E7" s="180">
        <v>23761</v>
      </c>
      <c r="F7" s="180">
        <v>296279</v>
      </c>
      <c r="G7" s="180">
        <v>20000</v>
      </c>
      <c r="H7" s="180">
        <v>299242</v>
      </c>
      <c r="I7" s="180">
        <v>18000</v>
      </c>
      <c r="J7" s="180">
        <v>302234</v>
      </c>
      <c r="K7" s="180">
        <v>20390</v>
      </c>
      <c r="L7" s="181">
        <v>305256</v>
      </c>
      <c r="M7" s="180">
        <v>23353</v>
      </c>
      <c r="N7" s="180">
        <v>308309</v>
      </c>
      <c r="O7" s="180">
        <v>24414</v>
      </c>
      <c r="P7" s="180">
        <v>311392</v>
      </c>
      <c r="Q7" s="180">
        <v>26537</v>
      </c>
      <c r="R7" s="180">
        <v>7091</v>
      </c>
      <c r="S7" s="117"/>
      <c r="T7" s="117"/>
    </row>
    <row r="8" spans="1:20" ht="14.25">
      <c r="A8" s="16"/>
      <c r="B8" s="22" t="s">
        <v>517</v>
      </c>
      <c r="C8" s="182">
        <v>15318.78968853946</v>
      </c>
      <c r="D8" s="167">
        <v>196499</v>
      </c>
      <c r="E8" s="167">
        <v>16076.576201995766</v>
      </c>
      <c r="F8" s="167">
        <v>198464</v>
      </c>
      <c r="G8" s="167">
        <v>13531.902026005442</v>
      </c>
      <c r="H8" s="167">
        <v>200448</v>
      </c>
      <c r="I8" s="167">
        <v>12178.711823404898</v>
      </c>
      <c r="J8" s="167">
        <v>202453</v>
      </c>
      <c r="K8" s="167">
        <v>13795.774115512548</v>
      </c>
      <c r="L8" s="183">
        <v>204477</v>
      </c>
      <c r="M8" s="167">
        <v>15800.525400665254</v>
      </c>
      <c r="N8" s="167">
        <v>206522</v>
      </c>
      <c r="O8" s="167">
        <v>16518.392803144845</v>
      </c>
      <c r="P8" s="167">
        <v>208587</v>
      </c>
      <c r="Q8" s="167">
        <v>17954.80420320532</v>
      </c>
      <c r="R8" s="167">
        <v>4798</v>
      </c>
      <c r="S8" s="117"/>
      <c r="T8" s="117"/>
    </row>
    <row r="9" spans="1:20" ht="14.25">
      <c r="A9" s="16"/>
      <c r="B9" s="22" t="s">
        <v>518</v>
      </c>
      <c r="C9" s="182">
        <v>3320.497429694587</v>
      </c>
      <c r="D9" s="106">
        <v>53406</v>
      </c>
      <c r="E9" s="167">
        <v>3484.7550650136072</v>
      </c>
      <c r="F9" s="106">
        <v>53940</v>
      </c>
      <c r="G9" s="167">
        <v>2933.1720592682186</v>
      </c>
      <c r="H9" s="106">
        <v>54479</v>
      </c>
      <c r="I9" s="167">
        <v>2639.8548533413968</v>
      </c>
      <c r="J9" s="106">
        <v>55024</v>
      </c>
      <c r="K9" s="167">
        <v>2990.3689144239488</v>
      </c>
      <c r="L9" s="183">
        <v>55574</v>
      </c>
      <c r="M9" s="167">
        <v>3424.9183550045354</v>
      </c>
      <c r="N9" s="167">
        <v>56130</v>
      </c>
      <c r="O9" s="167">
        <v>3580.5231327487145</v>
      </c>
      <c r="P9" s="167">
        <v>56691</v>
      </c>
      <c r="Q9" s="167">
        <v>3891.8793468400359</v>
      </c>
      <c r="R9" s="167">
        <v>1040</v>
      </c>
      <c r="S9" s="335"/>
      <c r="T9" s="335"/>
    </row>
    <row r="10" spans="1:20" s="117" customFormat="1">
      <c r="A10" s="16"/>
      <c r="B10" s="143" t="s">
        <v>519</v>
      </c>
      <c r="C10" s="182">
        <v>4001.7128817659523</v>
      </c>
      <c r="D10" s="167">
        <v>43441</v>
      </c>
      <c r="E10" s="167">
        <v>4199.6687329906272</v>
      </c>
      <c r="F10" s="167">
        <v>43876</v>
      </c>
      <c r="G10" s="167">
        <v>3534.9259147263392</v>
      </c>
      <c r="H10" s="167">
        <v>44314</v>
      </c>
      <c r="I10" s="167">
        <v>3181.4333232537051</v>
      </c>
      <c r="J10" s="167">
        <v>44757</v>
      </c>
      <c r="K10" s="167">
        <v>3603.8569700635026</v>
      </c>
      <c r="L10" s="183">
        <v>45205</v>
      </c>
      <c r="M10" s="167">
        <v>4127.5562443302097</v>
      </c>
      <c r="N10" s="167">
        <v>45657</v>
      </c>
      <c r="O10" s="167">
        <v>4315.0840641064424</v>
      </c>
      <c r="P10" s="167">
        <v>46114</v>
      </c>
      <c r="Q10" s="167">
        <v>4690.3164499546428</v>
      </c>
      <c r="R10" s="167">
        <v>1253</v>
      </c>
    </row>
    <row r="11" spans="1:20" ht="6.75" customHeight="1">
      <c r="A11" s="54"/>
      <c r="B11" s="55"/>
      <c r="C11" s="56"/>
      <c r="D11" s="57"/>
      <c r="E11" s="57"/>
      <c r="F11" s="57"/>
      <c r="G11" s="57"/>
      <c r="H11" s="57"/>
      <c r="I11" s="57"/>
      <c r="J11" s="57"/>
      <c r="K11" s="57"/>
      <c r="L11" s="58"/>
      <c r="M11" s="57"/>
      <c r="N11" s="57"/>
      <c r="O11" s="57"/>
      <c r="P11" s="57"/>
      <c r="Q11" s="57"/>
      <c r="R11" s="57"/>
      <c r="S11" s="117"/>
      <c r="T11" s="117"/>
    </row>
    <row r="12" spans="1:20" ht="14.25">
      <c r="A12" s="16" t="s">
        <v>520</v>
      </c>
      <c r="B12" s="22" t="s">
        <v>516</v>
      </c>
      <c r="C12" s="182">
        <v>150739</v>
      </c>
      <c r="D12" s="167">
        <v>13358.189999999999</v>
      </c>
      <c r="E12" s="167">
        <v>152246</v>
      </c>
      <c r="F12" s="167">
        <v>14018.99</v>
      </c>
      <c r="G12" s="167">
        <v>153769</v>
      </c>
      <c r="H12" s="167">
        <v>11800</v>
      </c>
      <c r="I12" s="167">
        <v>155307</v>
      </c>
      <c r="J12" s="167">
        <v>10620</v>
      </c>
      <c r="K12" s="167">
        <v>156860</v>
      </c>
      <c r="L12" s="183">
        <v>12030.099999999999</v>
      </c>
      <c r="M12" s="167">
        <v>158428</v>
      </c>
      <c r="N12" s="167">
        <v>13778.269999999999</v>
      </c>
      <c r="O12" s="167">
        <v>160012</v>
      </c>
      <c r="P12" s="167">
        <v>14404.259999999998</v>
      </c>
      <c r="Q12" s="167">
        <v>161613</v>
      </c>
      <c r="R12" s="167">
        <v>15656.83</v>
      </c>
      <c r="S12" s="117"/>
      <c r="T12" s="117"/>
    </row>
    <row r="13" spans="1:20">
      <c r="A13" s="16"/>
      <c r="B13" s="22" t="s">
        <v>521</v>
      </c>
      <c r="C13" s="182">
        <v>132123</v>
      </c>
      <c r="D13" s="167">
        <v>11708.477151699293</v>
      </c>
      <c r="E13" s="167">
        <v>133444</v>
      </c>
      <c r="F13" s="167">
        <v>12287.669519964971</v>
      </c>
      <c r="G13" s="167">
        <v>134779</v>
      </c>
      <c r="H13" s="167">
        <v>10342.720861887103</v>
      </c>
      <c r="I13" s="167">
        <v>136126</v>
      </c>
      <c r="J13" s="167">
        <v>9308.4487756983926</v>
      </c>
      <c r="K13" s="167">
        <v>137488</v>
      </c>
      <c r="L13" s="183">
        <v>10544.403918693899</v>
      </c>
      <c r="M13" s="167">
        <v>138863</v>
      </c>
      <c r="N13" s="167">
        <v>12076.678014382474</v>
      </c>
      <c r="O13" s="167">
        <v>140251</v>
      </c>
      <c r="P13" s="167">
        <v>12625.359356105584</v>
      </c>
      <c r="Q13" s="167">
        <v>141654</v>
      </c>
      <c r="R13" s="167">
        <v>13723.239175594901</v>
      </c>
      <c r="S13" s="117"/>
      <c r="T13" s="117"/>
    </row>
    <row r="14" spans="1:20" ht="13.5" thickBot="1">
      <c r="A14" s="17"/>
      <c r="B14" s="23" t="s">
        <v>522</v>
      </c>
      <c r="C14" s="184">
        <v>18616</v>
      </c>
      <c r="D14" s="352">
        <v>1649.712848300705</v>
      </c>
      <c r="E14" s="185">
        <v>18802</v>
      </c>
      <c r="F14" s="352">
        <v>1731.3204800350275</v>
      </c>
      <c r="G14" s="185">
        <v>18990</v>
      </c>
      <c r="H14" s="352">
        <v>1457.279138112897</v>
      </c>
      <c r="I14" s="185">
        <v>19180</v>
      </c>
      <c r="J14" s="352">
        <v>1311.5512243016074</v>
      </c>
      <c r="K14" s="185">
        <v>19372</v>
      </c>
      <c r="L14" s="353">
        <v>1485.6960813060984</v>
      </c>
      <c r="M14" s="185">
        <v>19566</v>
      </c>
      <c r="N14" s="352">
        <v>1701.5919856175242</v>
      </c>
      <c r="O14" s="185">
        <v>19761</v>
      </c>
      <c r="P14" s="352">
        <v>1778.9006438944132</v>
      </c>
      <c r="Q14" s="185">
        <v>19959</v>
      </c>
      <c r="R14" s="352">
        <v>1933.5908244050975</v>
      </c>
      <c r="S14" s="117"/>
      <c r="T14" s="117"/>
    </row>
    <row r="16" spans="1:20">
      <c r="A16" s="117" t="s">
        <v>523</v>
      </c>
      <c r="B16" s="117"/>
      <c r="C16" s="117"/>
      <c r="D16" s="117"/>
      <c r="E16" s="117"/>
      <c r="F16" s="117"/>
      <c r="G16" s="117"/>
      <c r="H16" s="117"/>
      <c r="I16" s="117"/>
      <c r="J16" s="117"/>
      <c r="K16" s="117"/>
      <c r="L16" s="117"/>
      <c r="M16" s="117"/>
      <c r="N16" s="117"/>
      <c r="O16" s="117"/>
      <c r="P16" s="117"/>
      <c r="Q16" s="117"/>
      <c r="R16" s="117"/>
      <c r="S16" s="117"/>
      <c r="T16" s="117"/>
    </row>
    <row r="17" spans="1:18">
      <c r="A17" s="117" t="s">
        <v>524</v>
      </c>
      <c r="B17" s="117"/>
      <c r="C17" s="117"/>
      <c r="D17" s="117"/>
      <c r="E17" s="117"/>
      <c r="F17" s="117"/>
      <c r="G17" s="117"/>
      <c r="H17" s="117"/>
      <c r="I17" s="117"/>
      <c r="J17" s="117"/>
      <c r="K17" s="117"/>
      <c r="L17" s="117"/>
      <c r="M17" s="117"/>
      <c r="N17" s="117"/>
      <c r="O17" s="117"/>
      <c r="P17" s="117"/>
      <c r="Q17" s="117"/>
      <c r="R17" s="117"/>
    </row>
    <row r="18" spans="1:18" ht="14.25">
      <c r="A18" s="117" t="s">
        <v>525</v>
      </c>
      <c r="B18" s="117"/>
      <c r="C18" s="117"/>
      <c r="D18" s="117"/>
      <c r="E18" s="117"/>
      <c r="F18" s="117"/>
      <c r="G18" s="117"/>
      <c r="H18" s="117"/>
      <c r="I18" s="117"/>
      <c r="J18" s="117"/>
      <c r="K18" s="117"/>
      <c r="L18" s="117"/>
      <c r="M18" s="117"/>
      <c r="N18" s="117"/>
      <c r="O18" s="117"/>
      <c r="P18" s="117"/>
      <c r="Q18" s="117"/>
      <c r="R18" s="117"/>
    </row>
    <row r="19" spans="1:18" s="117" customFormat="1" ht="14.25">
      <c r="A19" s="351" t="s">
        <v>526</v>
      </c>
    </row>
    <row r="20" spans="1:18" ht="14.25">
      <c r="A20" s="117" t="s">
        <v>527</v>
      </c>
      <c r="B20" s="117"/>
      <c r="C20" s="117"/>
      <c r="D20" s="117"/>
      <c r="E20" s="117"/>
      <c r="F20" s="117"/>
      <c r="G20" s="117"/>
      <c r="H20" s="117"/>
      <c r="I20" s="117"/>
      <c r="J20" s="117"/>
      <c r="K20" s="117"/>
      <c r="L20" s="117"/>
      <c r="M20" s="117"/>
      <c r="N20" s="117"/>
      <c r="O20" s="117"/>
      <c r="P20" s="117"/>
      <c r="Q20" s="117"/>
      <c r="R20" s="117"/>
    </row>
    <row r="21" spans="1:18" ht="14.25">
      <c r="A21" s="117" t="s">
        <v>528</v>
      </c>
      <c r="B21" s="117"/>
      <c r="C21" s="117"/>
      <c r="D21" s="117"/>
      <c r="E21" s="117"/>
      <c r="F21" s="117"/>
      <c r="G21" s="117"/>
      <c r="H21" s="117"/>
      <c r="I21" s="117"/>
      <c r="J21" s="117"/>
      <c r="K21" s="117"/>
      <c r="L21" s="117"/>
      <c r="M21" s="117"/>
      <c r="N21" s="117"/>
      <c r="O21" s="117"/>
      <c r="P21" s="117"/>
      <c r="Q21" s="117"/>
      <c r="R21" s="117"/>
    </row>
    <row r="22" spans="1:18" ht="14.25">
      <c r="A22" s="117" t="s">
        <v>529</v>
      </c>
      <c r="B22" s="117"/>
      <c r="C22" s="117"/>
      <c r="D22" s="117"/>
      <c r="E22" s="117"/>
      <c r="F22" s="117"/>
      <c r="G22" s="117"/>
      <c r="H22" s="117"/>
      <c r="I22" s="117"/>
      <c r="J22" s="117"/>
      <c r="K22" s="117"/>
      <c r="L22" s="117"/>
      <c r="M22" s="117"/>
      <c r="N22" s="117"/>
      <c r="O22" s="117"/>
      <c r="P22" s="117"/>
      <c r="Q22" s="117"/>
      <c r="R22" s="117"/>
    </row>
    <row r="23" spans="1:18">
      <c r="A23" s="117"/>
      <c r="B23" s="117"/>
      <c r="C23" s="117"/>
      <c r="D23" s="117"/>
      <c r="E23" s="117"/>
      <c r="F23" s="117"/>
      <c r="G23" s="117"/>
      <c r="H23" s="117"/>
      <c r="I23" s="117"/>
      <c r="J23" s="117"/>
      <c r="K23" s="117"/>
      <c r="L23" s="117"/>
      <c r="M23" s="117"/>
      <c r="N23" s="117"/>
      <c r="O23" s="117"/>
      <c r="P23" s="117"/>
      <c r="Q23" s="117"/>
      <c r="R23" s="117"/>
    </row>
    <row r="25" spans="1:18">
      <c r="A25" s="117"/>
      <c r="B25" s="117"/>
      <c r="C25" s="117"/>
      <c r="D25" s="117"/>
      <c r="E25" s="117"/>
      <c r="F25" s="328"/>
      <c r="G25" s="117"/>
      <c r="H25" s="117"/>
      <c r="I25" s="117"/>
      <c r="J25" s="117"/>
      <c r="K25" s="117"/>
      <c r="L25" s="117"/>
      <c r="M25" s="117"/>
      <c r="N25" s="117"/>
      <c r="O25" s="117"/>
      <c r="P25" s="117"/>
      <c r="Q25" s="117"/>
      <c r="R25" s="117"/>
    </row>
    <row r="27" spans="1:18">
      <c r="A27" s="117"/>
      <c r="B27" s="117"/>
      <c r="C27" s="117"/>
      <c r="D27" s="117"/>
      <c r="E27" s="117"/>
      <c r="F27" s="117"/>
      <c r="G27" s="117"/>
      <c r="H27" s="117"/>
      <c r="I27" s="117"/>
      <c r="J27" s="117"/>
      <c r="K27" s="117"/>
      <c r="L27" s="117"/>
      <c r="M27" s="117"/>
      <c r="N27" s="117"/>
      <c r="O27" s="117"/>
      <c r="P27" s="117"/>
      <c r="Q27" s="117"/>
      <c r="R27" s="117"/>
    </row>
  </sheetData>
  <mergeCells count="24">
    <mergeCell ref="G4:H4"/>
    <mergeCell ref="G5:G6"/>
    <mergeCell ref="H5:H6"/>
    <mergeCell ref="K4:L4"/>
    <mergeCell ref="I4:J4"/>
    <mergeCell ref="L5:L6"/>
    <mergeCell ref="I5:I6"/>
    <mergeCell ref="J5:J6"/>
    <mergeCell ref="Q4:R4"/>
    <mergeCell ref="Q5:Q6"/>
    <mergeCell ref="R5:R6"/>
    <mergeCell ref="K5:K6"/>
    <mergeCell ref="C5:C6"/>
    <mergeCell ref="O4:P4"/>
    <mergeCell ref="O5:O6"/>
    <mergeCell ref="P5:P6"/>
    <mergeCell ref="D5:D6"/>
    <mergeCell ref="E5:E6"/>
    <mergeCell ref="M4:N4"/>
    <mergeCell ref="M5:M6"/>
    <mergeCell ref="N5:N6"/>
    <mergeCell ref="C4:D4"/>
    <mergeCell ref="E4:F4"/>
    <mergeCell ref="F5:F6"/>
  </mergeCells>
  <phoneticPr fontId="6" type="noConversion"/>
  <printOptions horizontalCentered="1"/>
  <pageMargins left="0.75" right="0.75" top="1" bottom="1" header="0.5" footer="0.5"/>
  <pageSetup scale="46"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5E79E-CC04-4781-8D5E-AEA27FEB2410}">
  <sheetPr>
    <tabColor rgb="FF00B0F0"/>
    <pageSetUpPr fitToPage="1"/>
  </sheetPr>
  <dimension ref="A1:I58"/>
  <sheetViews>
    <sheetView zoomScale="80" zoomScaleNormal="80" workbookViewId="0">
      <pane xSplit="1" ySplit="7" topLeftCell="B8" activePane="bottomRight" state="frozen"/>
      <selection pane="topRight" activeCell="J34" sqref="J34"/>
      <selection pane="bottomLeft" activeCell="J34" sqref="J34"/>
      <selection pane="bottomRight" activeCell="C43" sqref="C43"/>
    </sheetView>
  </sheetViews>
  <sheetFormatPr defaultRowHeight="12.75"/>
  <cols>
    <col min="1" max="1" width="50.140625" style="117" customWidth="1"/>
    <col min="2" max="8" width="28.7109375" style="117" customWidth="1"/>
    <col min="9" max="255" width="8.7109375" style="117"/>
    <col min="256" max="256" width="38" style="117" customWidth="1"/>
    <col min="257" max="263" width="28.7109375" style="117" customWidth="1"/>
    <col min="264" max="511" width="8.7109375" style="117"/>
    <col min="512" max="512" width="38" style="117" customWidth="1"/>
    <col min="513" max="519" width="28.7109375" style="117" customWidth="1"/>
    <col min="520" max="767" width="8.7109375" style="117"/>
    <col min="768" max="768" width="38" style="117" customWidth="1"/>
    <col min="769" max="775" width="28.7109375" style="117" customWidth="1"/>
    <col min="776" max="1023" width="8.7109375" style="117"/>
    <col min="1024" max="1024" width="38" style="117" customWidth="1"/>
    <col min="1025" max="1031" width="28.7109375" style="117" customWidth="1"/>
    <col min="1032" max="1279" width="8.7109375" style="117"/>
    <col min="1280" max="1280" width="38" style="117" customWidth="1"/>
    <col min="1281" max="1287" width="28.7109375" style="117" customWidth="1"/>
    <col min="1288" max="1535" width="8.7109375" style="117"/>
    <col min="1536" max="1536" width="38" style="117" customWidth="1"/>
    <col min="1537" max="1543" width="28.7109375" style="117" customWidth="1"/>
    <col min="1544" max="1791" width="8.7109375" style="117"/>
    <col min="1792" max="1792" width="38" style="117" customWidth="1"/>
    <col min="1793" max="1799" width="28.7109375" style="117" customWidth="1"/>
    <col min="1800" max="2047" width="8.7109375" style="117"/>
    <col min="2048" max="2048" width="38" style="117" customWidth="1"/>
    <col min="2049" max="2055" width="28.7109375" style="117" customWidth="1"/>
    <col min="2056" max="2303" width="8.7109375" style="117"/>
    <col min="2304" max="2304" width="38" style="117" customWidth="1"/>
    <col min="2305" max="2311" width="28.7109375" style="117" customWidth="1"/>
    <col min="2312" max="2559" width="8.7109375" style="117"/>
    <col min="2560" max="2560" width="38" style="117" customWidth="1"/>
    <col min="2561" max="2567" width="28.7109375" style="117" customWidth="1"/>
    <col min="2568" max="2815" width="8.7109375" style="117"/>
    <col min="2816" max="2816" width="38" style="117" customWidth="1"/>
    <col min="2817" max="2823" width="28.7109375" style="117" customWidth="1"/>
    <col min="2824" max="3071" width="8.7109375" style="117"/>
    <col min="3072" max="3072" width="38" style="117" customWidth="1"/>
    <col min="3073" max="3079" width="28.7109375" style="117" customWidth="1"/>
    <col min="3080" max="3327" width="8.7109375" style="117"/>
    <col min="3328" max="3328" width="38" style="117" customWidth="1"/>
    <col min="3329" max="3335" width="28.7109375" style="117" customWidth="1"/>
    <col min="3336" max="3583" width="8.7109375" style="117"/>
    <col min="3584" max="3584" width="38" style="117" customWidth="1"/>
    <col min="3585" max="3591" width="28.7109375" style="117" customWidth="1"/>
    <col min="3592" max="3839" width="8.7109375" style="117"/>
    <col min="3840" max="3840" width="38" style="117" customWidth="1"/>
    <col min="3841" max="3847" width="28.7109375" style="117" customWidth="1"/>
    <col min="3848" max="4095" width="8.7109375" style="117"/>
    <col min="4096" max="4096" width="38" style="117" customWidth="1"/>
    <col min="4097" max="4103" width="28.7109375" style="117" customWidth="1"/>
    <col min="4104" max="4351" width="8.7109375" style="117"/>
    <col min="4352" max="4352" width="38" style="117" customWidth="1"/>
    <col min="4353" max="4359" width="28.7109375" style="117" customWidth="1"/>
    <col min="4360" max="4607" width="8.7109375" style="117"/>
    <col min="4608" max="4608" width="38" style="117" customWidth="1"/>
    <col min="4609" max="4615" width="28.7109375" style="117" customWidth="1"/>
    <col min="4616" max="4863" width="8.7109375" style="117"/>
    <col min="4864" max="4864" width="38" style="117" customWidth="1"/>
    <col min="4865" max="4871" width="28.7109375" style="117" customWidth="1"/>
    <col min="4872" max="5119" width="8.7109375" style="117"/>
    <col min="5120" max="5120" width="38" style="117" customWidth="1"/>
    <col min="5121" max="5127" width="28.7109375" style="117" customWidth="1"/>
    <col min="5128" max="5375" width="8.7109375" style="117"/>
    <col min="5376" max="5376" width="38" style="117" customWidth="1"/>
    <col min="5377" max="5383" width="28.7109375" style="117" customWidth="1"/>
    <col min="5384" max="5631" width="8.7109375" style="117"/>
    <col min="5632" max="5632" width="38" style="117" customWidth="1"/>
    <col min="5633" max="5639" width="28.7109375" style="117" customWidth="1"/>
    <col min="5640" max="5887" width="8.7109375" style="117"/>
    <col min="5888" max="5888" width="38" style="117" customWidth="1"/>
    <col min="5889" max="5895" width="28.7109375" style="117" customWidth="1"/>
    <col min="5896" max="6143" width="8.7109375" style="117"/>
    <col min="6144" max="6144" width="38" style="117" customWidth="1"/>
    <col min="6145" max="6151" width="28.7109375" style="117" customWidth="1"/>
    <col min="6152" max="6399" width="8.7109375" style="117"/>
    <col min="6400" max="6400" width="38" style="117" customWidth="1"/>
    <col min="6401" max="6407" width="28.7109375" style="117" customWidth="1"/>
    <col min="6408" max="6655" width="8.7109375" style="117"/>
    <col min="6656" max="6656" width="38" style="117" customWidth="1"/>
    <col min="6657" max="6663" width="28.7109375" style="117" customWidth="1"/>
    <col min="6664" max="6911" width="8.7109375" style="117"/>
    <col min="6912" max="6912" width="38" style="117" customWidth="1"/>
    <col min="6913" max="6919" width="28.7109375" style="117" customWidth="1"/>
    <col min="6920" max="7167" width="8.7109375" style="117"/>
    <col min="7168" max="7168" width="38" style="117" customWidth="1"/>
    <col min="7169" max="7175" width="28.7109375" style="117" customWidth="1"/>
    <col min="7176" max="7423" width="8.7109375" style="117"/>
    <col min="7424" max="7424" width="38" style="117" customWidth="1"/>
    <col min="7425" max="7431" width="28.7109375" style="117" customWidth="1"/>
    <col min="7432" max="7679" width="8.7109375" style="117"/>
    <col min="7680" max="7680" width="38" style="117" customWidth="1"/>
    <col min="7681" max="7687" width="28.7109375" style="117" customWidth="1"/>
    <col min="7688" max="7935" width="8.7109375" style="117"/>
    <col min="7936" max="7936" width="38" style="117" customWidth="1"/>
    <col min="7937" max="7943" width="28.7109375" style="117" customWidth="1"/>
    <col min="7944" max="8191" width="8.7109375" style="117"/>
    <col min="8192" max="8192" width="38" style="117" customWidth="1"/>
    <col min="8193" max="8199" width="28.7109375" style="117" customWidth="1"/>
    <col min="8200" max="8447" width="8.7109375" style="117"/>
    <col min="8448" max="8448" width="38" style="117" customWidth="1"/>
    <col min="8449" max="8455" width="28.7109375" style="117" customWidth="1"/>
    <col min="8456" max="8703" width="8.7109375" style="117"/>
    <col min="8704" max="8704" width="38" style="117" customWidth="1"/>
    <col min="8705" max="8711" width="28.7109375" style="117" customWidth="1"/>
    <col min="8712" max="8959" width="8.7109375" style="117"/>
    <col min="8960" max="8960" width="38" style="117" customWidth="1"/>
    <col min="8961" max="8967" width="28.7109375" style="117" customWidth="1"/>
    <col min="8968" max="9215" width="8.7109375" style="117"/>
    <col min="9216" max="9216" width="38" style="117" customWidth="1"/>
    <col min="9217" max="9223" width="28.7109375" style="117" customWidth="1"/>
    <col min="9224" max="9471" width="8.7109375" style="117"/>
    <col min="9472" max="9472" width="38" style="117" customWidth="1"/>
    <col min="9473" max="9479" width="28.7109375" style="117" customWidth="1"/>
    <col min="9480" max="9727" width="8.7109375" style="117"/>
    <col min="9728" max="9728" width="38" style="117" customWidth="1"/>
    <col min="9729" max="9735" width="28.7109375" style="117" customWidth="1"/>
    <col min="9736" max="9983" width="8.7109375" style="117"/>
    <col min="9984" max="9984" width="38" style="117" customWidth="1"/>
    <col min="9985" max="9991" width="28.7109375" style="117" customWidth="1"/>
    <col min="9992" max="10239" width="8.7109375" style="117"/>
    <col min="10240" max="10240" width="38" style="117" customWidth="1"/>
    <col min="10241" max="10247" width="28.7109375" style="117" customWidth="1"/>
    <col min="10248" max="10495" width="8.7109375" style="117"/>
    <col min="10496" max="10496" width="38" style="117" customWidth="1"/>
    <col min="10497" max="10503" width="28.7109375" style="117" customWidth="1"/>
    <col min="10504" max="10751" width="8.7109375" style="117"/>
    <col min="10752" max="10752" width="38" style="117" customWidth="1"/>
    <col min="10753" max="10759" width="28.7109375" style="117" customWidth="1"/>
    <col min="10760" max="11007" width="8.7109375" style="117"/>
    <col min="11008" max="11008" width="38" style="117" customWidth="1"/>
    <col min="11009" max="11015" width="28.7109375" style="117" customWidth="1"/>
    <col min="11016" max="11263" width="8.7109375" style="117"/>
    <col min="11264" max="11264" width="38" style="117" customWidth="1"/>
    <col min="11265" max="11271" width="28.7109375" style="117" customWidth="1"/>
    <col min="11272" max="11519" width="8.7109375" style="117"/>
    <col min="11520" max="11520" width="38" style="117" customWidth="1"/>
    <col min="11521" max="11527" width="28.7109375" style="117" customWidth="1"/>
    <col min="11528" max="11775" width="8.7109375" style="117"/>
    <col min="11776" max="11776" width="38" style="117" customWidth="1"/>
    <col min="11777" max="11783" width="28.7109375" style="117" customWidth="1"/>
    <col min="11784" max="12031" width="8.7109375" style="117"/>
    <col min="12032" max="12032" width="38" style="117" customWidth="1"/>
    <col min="12033" max="12039" width="28.7109375" style="117" customWidth="1"/>
    <col min="12040" max="12287" width="8.7109375" style="117"/>
    <col min="12288" max="12288" width="38" style="117" customWidth="1"/>
    <col min="12289" max="12295" width="28.7109375" style="117" customWidth="1"/>
    <col min="12296" max="12543" width="8.7109375" style="117"/>
    <col min="12544" max="12544" width="38" style="117" customWidth="1"/>
    <col min="12545" max="12551" width="28.7109375" style="117" customWidth="1"/>
    <col min="12552" max="12799" width="8.7109375" style="117"/>
    <col min="12800" max="12800" width="38" style="117" customWidth="1"/>
    <col min="12801" max="12807" width="28.7109375" style="117" customWidth="1"/>
    <col min="12808" max="13055" width="8.7109375" style="117"/>
    <col min="13056" max="13056" width="38" style="117" customWidth="1"/>
    <col min="13057" max="13063" width="28.7109375" style="117" customWidth="1"/>
    <col min="13064" max="13311" width="8.7109375" style="117"/>
    <col min="13312" max="13312" width="38" style="117" customWidth="1"/>
    <col min="13313" max="13319" width="28.7109375" style="117" customWidth="1"/>
    <col min="13320" max="13567" width="8.7109375" style="117"/>
    <col min="13568" max="13568" width="38" style="117" customWidth="1"/>
    <col min="13569" max="13575" width="28.7109375" style="117" customWidth="1"/>
    <col min="13576" max="13823" width="8.7109375" style="117"/>
    <col min="13824" max="13824" width="38" style="117" customWidth="1"/>
    <col min="13825" max="13831" width="28.7109375" style="117" customWidth="1"/>
    <col min="13832" max="14079" width="8.7109375" style="117"/>
    <col min="14080" max="14080" width="38" style="117" customWidth="1"/>
    <col min="14081" max="14087" width="28.7109375" style="117" customWidth="1"/>
    <col min="14088" max="14335" width="8.7109375" style="117"/>
    <col min="14336" max="14336" width="38" style="117" customWidth="1"/>
    <col min="14337" max="14343" width="28.7109375" style="117" customWidth="1"/>
    <col min="14344" max="14591" width="8.7109375" style="117"/>
    <col min="14592" max="14592" width="38" style="117" customWidth="1"/>
    <col min="14593" max="14599" width="28.7109375" style="117" customWidth="1"/>
    <col min="14600" max="14847" width="8.7109375" style="117"/>
    <col min="14848" max="14848" width="38" style="117" customWidth="1"/>
    <col min="14849" max="14855" width="28.7109375" style="117" customWidth="1"/>
    <col min="14856" max="15103" width="8.7109375" style="117"/>
    <col min="15104" max="15104" width="38" style="117" customWidth="1"/>
    <col min="15105" max="15111" width="28.7109375" style="117" customWidth="1"/>
    <col min="15112" max="15359" width="8.7109375" style="117"/>
    <col min="15360" max="15360" width="38" style="117" customWidth="1"/>
    <col min="15361" max="15367" width="28.7109375" style="117" customWidth="1"/>
    <col min="15368" max="15615" width="8.7109375" style="117"/>
    <col min="15616" max="15616" width="38" style="117" customWidth="1"/>
    <col min="15617" max="15623" width="28.7109375" style="117" customWidth="1"/>
    <col min="15624" max="15871" width="8.7109375" style="117"/>
    <col min="15872" max="15872" width="38" style="117" customWidth="1"/>
    <col min="15873" max="15879" width="28.7109375" style="117" customWidth="1"/>
    <col min="15880" max="16127" width="8.7109375" style="117"/>
    <col min="16128" max="16128" width="38" style="117" customWidth="1"/>
    <col min="16129" max="16135" width="28.7109375" style="117" customWidth="1"/>
    <col min="16136" max="16384" width="8.7109375" style="117"/>
  </cols>
  <sheetData>
    <row r="1" spans="1:9" ht="15.75">
      <c r="A1" s="630" t="s">
        <v>44</v>
      </c>
      <c r="B1" s="630"/>
      <c r="C1" s="630"/>
      <c r="D1" s="630"/>
      <c r="E1" s="630"/>
      <c r="F1" s="630"/>
      <c r="G1" s="630"/>
      <c r="H1" s="631"/>
      <c r="I1" s="631"/>
    </row>
    <row r="2" spans="1:9" ht="15.75">
      <c r="A2" s="567" t="s">
        <v>1</v>
      </c>
      <c r="B2" s="567"/>
      <c r="C2" s="567"/>
      <c r="D2" s="567"/>
      <c r="E2" s="567"/>
      <c r="F2" s="567"/>
      <c r="G2" s="567"/>
      <c r="H2" s="118"/>
      <c r="I2" s="118"/>
    </row>
    <row r="3" spans="1:9">
      <c r="A3" s="119"/>
      <c r="B3" s="119"/>
      <c r="C3" s="119"/>
      <c r="D3" s="119"/>
      <c r="E3" s="119"/>
      <c r="F3" s="119"/>
      <c r="G3" s="119"/>
      <c r="H3" s="119"/>
    </row>
    <row r="4" spans="1:9" ht="12.95" customHeight="1">
      <c r="A4" s="633" t="s">
        <v>2</v>
      </c>
      <c r="B4" s="632" t="s">
        <v>45</v>
      </c>
      <c r="C4" s="632" t="s">
        <v>4</v>
      </c>
      <c r="D4" s="632" t="s">
        <v>5</v>
      </c>
      <c r="E4" s="632" t="s">
        <v>6</v>
      </c>
      <c r="F4" s="632" t="s">
        <v>7</v>
      </c>
      <c r="G4" s="632" t="s">
        <v>8</v>
      </c>
      <c r="H4" s="632" t="s">
        <v>9</v>
      </c>
    </row>
    <row r="5" spans="1:9" ht="12.75" customHeight="1">
      <c r="A5" s="634"/>
      <c r="B5" s="632"/>
      <c r="C5" s="632"/>
      <c r="D5" s="632"/>
      <c r="E5" s="632"/>
      <c r="F5" s="632"/>
      <c r="G5" s="632"/>
      <c r="H5" s="632"/>
    </row>
    <row r="6" spans="1:9" ht="14.25" customHeight="1">
      <c r="A6" s="366" t="s">
        <v>10</v>
      </c>
      <c r="B6" s="367"/>
      <c r="C6" s="367"/>
      <c r="D6" s="367"/>
      <c r="E6" s="367"/>
      <c r="F6" s="367"/>
      <c r="G6" s="367"/>
      <c r="H6" s="367"/>
    </row>
    <row r="7" spans="1:9" ht="12.75" customHeight="1">
      <c r="A7" s="376" t="s">
        <v>11</v>
      </c>
      <c r="B7" s="627"/>
      <c r="C7" s="628"/>
      <c r="D7" s="628"/>
      <c r="E7" s="628"/>
      <c r="F7" s="628"/>
      <c r="G7" s="628"/>
      <c r="H7" s="628"/>
    </row>
    <row r="8" spans="1:9">
      <c r="A8" s="369" t="s">
        <v>12</v>
      </c>
      <c r="B8" s="361">
        <v>0</v>
      </c>
      <c r="C8" s="361">
        <f>'A-2a ESA Budget Electric MF'!C8+'A-3a ESA Budget Gas MF'!C8</f>
        <v>304590</v>
      </c>
      <c r="D8" s="361">
        <f>'A-2a ESA Budget Electric MF'!D8+'A-3a ESA Budget Gas MF'!D8</f>
        <v>250982.15999999997</v>
      </c>
      <c r="E8" s="361">
        <f>'A-2a ESA Budget Electric MF'!E8+'A-3a ESA Budget Gas MF'!E8</f>
        <v>307829.09986301092</v>
      </c>
      <c r="F8" s="361">
        <f>'A-2a ESA Budget Electric MF'!F8+'A-3a ESA Budget Gas MF'!F8</f>
        <v>323683.41945417668</v>
      </c>
      <c r="G8" s="361">
        <f>'A-2a ESA Budget Electric MF'!G8+'A-3a ESA Budget Gas MF'!G8</f>
        <v>348548.19122133846</v>
      </c>
      <c r="H8" s="361">
        <f>'A-2a ESA Budget Electric MF'!H8+'A-3a ESA Budget Gas MF'!H8</f>
        <v>390222.43147606374</v>
      </c>
    </row>
    <row r="9" spans="1:9">
      <c r="A9" s="369" t="s">
        <v>13</v>
      </c>
      <c r="B9" s="361">
        <v>0</v>
      </c>
      <c r="C9" s="361">
        <f>'A-2a ESA Budget Electric MF'!C9+'A-3a ESA Budget Gas MF'!C9</f>
        <v>431787.49995999999</v>
      </c>
      <c r="D9" s="361">
        <f>'A-2a ESA Budget Electric MF'!D9+'A-3a ESA Budget Gas MF'!D9</f>
        <v>362745.39996703999</v>
      </c>
      <c r="E9" s="361">
        <f>'A-2a ESA Budget Electric MF'!E9+'A-3a ESA Budget Gas MF'!E9</f>
        <v>272012.817348563</v>
      </c>
      <c r="F9" s="361">
        <f>'A-2a ESA Budget Electric MF'!F9+'A-3a ESA Budget Gas MF'!F9</f>
        <v>286022.46796657401</v>
      </c>
      <c r="G9" s="361">
        <f>'A-2a ESA Budget Electric MF'!G9+'A-3a ESA Budget Gas MF'!G9</f>
        <v>307994.19391491602</v>
      </c>
      <c r="H9" s="361">
        <f>'A-2a ESA Budget Electric MF'!H9+'A-3a ESA Budget Gas MF'!H9</f>
        <v>344819.58666561201</v>
      </c>
    </row>
    <row r="10" spans="1:9">
      <c r="A10" s="369" t="s">
        <v>14</v>
      </c>
      <c r="B10" s="361">
        <v>0</v>
      </c>
      <c r="C10" s="361">
        <f>'A-2a ESA Budget Electric MF'!C10+'A-3a ESA Budget Gas MF'!C10</f>
        <v>650020</v>
      </c>
      <c r="D10" s="361">
        <f>'A-2a ESA Budget Electric MF'!D10+'A-3a ESA Budget Gas MF'!D10</f>
        <v>535616.48</v>
      </c>
      <c r="E10" s="361">
        <f>'A-2a ESA Budget Electric MF'!E10+'A-3a ESA Budget Gas MF'!E10</f>
        <v>1089731.9438374997</v>
      </c>
      <c r="F10" s="361">
        <f>'A-2a ESA Budget Electric MF'!F10+'A-3a ESA Budget Gas MF'!F10</f>
        <v>1145857.10716348</v>
      </c>
      <c r="G10" s="361">
        <f>'A-2a ESA Budget Electric MF'!G10+'A-3a ESA Budget Gas MF'!G10</f>
        <v>1233879.76675922</v>
      </c>
      <c r="H10" s="361">
        <f>'A-2a ESA Budget Electric MF'!H10+'A-3a ESA Budget Gas MF'!H10</f>
        <v>1381408.8693065201</v>
      </c>
    </row>
    <row r="11" spans="1:9">
      <c r="A11" s="369" t="s">
        <v>15</v>
      </c>
      <c r="B11" s="361">
        <v>0</v>
      </c>
      <c r="C11" s="361">
        <f>'A-2a ESA Budget Electric MF'!C11+'A-3a ESA Budget Gas MF'!C11</f>
        <v>587915.67636206816</v>
      </c>
      <c r="D11" s="361">
        <f>'A-2a ESA Budget Electric MF'!D11+'A-3a ESA Budget Gas MF'!D11</f>
        <v>484442.51732234412</v>
      </c>
      <c r="E11" s="361">
        <f>'A-2a ESA Budget Electric MF'!E11+'A-3a ESA Budget Gas MF'!E11</f>
        <v>375628.0444150804</v>
      </c>
      <c r="F11" s="361">
        <f>'A-2a ESA Budget Electric MF'!F11+'A-3a ESA Budget Gas MF'!F11</f>
        <v>394974.25653801323</v>
      </c>
      <c r="G11" s="361">
        <f>'A-2a ESA Budget Electric MF'!G11+'A-3a ESA Budget Gas MF'!G11</f>
        <v>425315.46079025156</v>
      </c>
      <c r="H11" s="361">
        <f>'A-2a ESA Budget Electric MF'!H11+'A-3a ESA Budget Gas MF'!H11</f>
        <v>476168.39631952072</v>
      </c>
    </row>
    <row r="12" spans="1:9">
      <c r="A12" s="369" t="s">
        <v>16</v>
      </c>
      <c r="B12" s="361">
        <v>0</v>
      </c>
      <c r="C12" s="361">
        <f>'A-2a ESA Budget Electric MF'!C12+'A-3a ESA Budget Gas MF'!C12</f>
        <v>0</v>
      </c>
      <c r="D12" s="361">
        <f>'A-2a ESA Budget Electric MF'!D12+'A-3a ESA Budget Gas MF'!D12</f>
        <v>0</v>
      </c>
      <c r="E12" s="361">
        <f>'A-2a ESA Budget Electric MF'!E12+'A-3a ESA Budget Gas MF'!E12</f>
        <v>0</v>
      </c>
      <c r="F12" s="361">
        <f>'A-2a ESA Budget Electric MF'!F12+'A-3a ESA Budget Gas MF'!F12</f>
        <v>0</v>
      </c>
      <c r="G12" s="361">
        <f>'A-2a ESA Budget Electric MF'!G12+'A-3a ESA Budget Gas MF'!G12</f>
        <v>0</v>
      </c>
      <c r="H12" s="361">
        <f>'A-2a ESA Budget Electric MF'!H12+'A-3a ESA Budget Gas MF'!H12</f>
        <v>0</v>
      </c>
    </row>
    <row r="13" spans="1:9">
      <c r="A13" s="369" t="s">
        <v>17</v>
      </c>
      <c r="B13" s="361">
        <v>0</v>
      </c>
      <c r="C13" s="361">
        <f>'A-2a ESA Budget Electric MF'!C13+'A-3a ESA Budget Gas MF'!C13</f>
        <v>992225.35085714306</v>
      </c>
      <c r="D13" s="361">
        <f>'A-2a ESA Budget Electric MF'!D13+'A-3a ESA Budget Gas MF'!D13</f>
        <v>802546.99590628571</v>
      </c>
      <c r="E13" s="361">
        <f>'A-2a ESA Budget Electric MF'!E13+'A-3a ESA Budget Gas MF'!E13</f>
        <v>717290.34552843613</v>
      </c>
      <c r="F13" s="361">
        <f>'A-2a ESA Budget Electric MF'!F13+'A-3a ESA Budget Gas MF'!F13</f>
        <v>671240.87837950524</v>
      </c>
      <c r="G13" s="361">
        <f>'A-2a ESA Budget Electric MF'!G13+'A-3a ESA Budget Gas MF'!G13</f>
        <v>770655.5078343713</v>
      </c>
      <c r="H13" s="361">
        <f>'A-2a ESA Budget Electric MF'!H13+'A-3a ESA Budget Gas MF'!H13</f>
        <v>870162.22540498851</v>
      </c>
    </row>
    <row r="14" spans="1:9">
      <c r="A14" s="369" t="s">
        <v>18</v>
      </c>
      <c r="B14" s="361">
        <v>0</v>
      </c>
      <c r="C14" s="361">
        <f>'A-2a ESA Budget Electric MF'!C14+'A-3a ESA Budget Gas MF'!C14</f>
        <v>177029.65594901532</v>
      </c>
      <c r="D14" s="361">
        <f>'A-2a ESA Budget Electric MF'!D14+'A-3a ESA Budget Gas MF'!D14</f>
        <v>145872.43650198862</v>
      </c>
      <c r="E14" s="361">
        <f>'A-2a ESA Budget Electric MF'!E14+'A-3a ESA Budget Gas MF'!E14</f>
        <v>109385.73564271441</v>
      </c>
      <c r="F14" s="361">
        <f>'A-2a ESA Budget Electric MF'!F14+'A-3a ESA Budget Gas MF'!F14</f>
        <v>115019.4993524031</v>
      </c>
      <c r="G14" s="361">
        <f>'A-2a ESA Budget Electric MF'!G14+'A-3a ESA Budget Gas MF'!G14</f>
        <v>123855.08816629223</v>
      </c>
      <c r="H14" s="361">
        <f>'A-2a ESA Budget Electric MF'!H14+'A-3a ESA Budget Gas MF'!H14</f>
        <v>138663.84870791415</v>
      </c>
    </row>
    <row r="15" spans="1:9">
      <c r="A15" s="370" t="s">
        <v>19</v>
      </c>
      <c r="B15" s="361">
        <v>0</v>
      </c>
      <c r="C15" s="361">
        <f>'A-2a ESA Budget Electric MF'!C15+'A-3a ESA Budget Gas MF'!C15</f>
        <v>0</v>
      </c>
      <c r="D15" s="361">
        <f>'A-2a ESA Budget Electric MF'!D15+'A-3a ESA Budget Gas MF'!D15</f>
        <v>0</v>
      </c>
      <c r="E15" s="361">
        <f>'A-2a ESA Budget Electric MF'!E15+'A-3a ESA Budget Gas MF'!E15</f>
        <v>91449.58</v>
      </c>
      <c r="F15" s="361">
        <f>'A-2a ESA Budget Electric MF'!F15+'A-3a ESA Budget Gas MF'!F15</f>
        <v>188386.1348</v>
      </c>
      <c r="G15" s="361">
        <f>'A-2a ESA Budget Electric MF'!G15+'A-3a ESA Budget Gas MF'!G15</f>
        <v>242547.14855499999</v>
      </c>
      <c r="H15" s="361">
        <f>'A-2a ESA Budget Electric MF'!H15+'A-3a ESA Budget Gas MF'!H15</f>
        <v>249823.56301165</v>
      </c>
    </row>
    <row r="16" spans="1:9">
      <c r="A16" s="370" t="s">
        <v>20</v>
      </c>
      <c r="B16" s="361">
        <v>0</v>
      </c>
      <c r="C16" s="361">
        <f>'A-2a ESA Budget Electric MF'!C16+'A-3a ESA Budget Gas MF'!C16</f>
        <v>2200000</v>
      </c>
      <c r="D16" s="361">
        <f>'A-2a ESA Budget Electric MF'!D16+'A-3a ESA Budget Gas MF'!D16</f>
        <v>1816000</v>
      </c>
      <c r="E16" s="361">
        <f>'A-2a ESA Budget Electric MF'!E16+'A-3a ESA Budget Gas MF'!E16</f>
        <v>1031418.90859795</v>
      </c>
      <c r="F16" s="361">
        <f>'A-2a ESA Budget Electric MF'!F16+'A-3a ESA Budget Gas MF'!F16</f>
        <v>930881.90025599999</v>
      </c>
      <c r="G16" s="361">
        <f>'A-2a ESA Budget Electric MF'!G16+'A-3a ESA Budget Gas MF'!G16</f>
        <v>1002390.55532112</v>
      </c>
      <c r="H16" s="361">
        <f>'A-2a ESA Budget Electric MF'!H16+'A-3a ESA Budget Gas MF'!H16</f>
        <v>1122241.59997908</v>
      </c>
    </row>
    <row r="17" spans="1:8">
      <c r="A17" s="361" t="s">
        <v>21</v>
      </c>
      <c r="B17" s="361">
        <v>0</v>
      </c>
      <c r="C17" s="361">
        <f>'A-2a ESA Budget Electric MF'!C17+'A-3a ESA Budget Gas MF'!C17</f>
        <v>402600</v>
      </c>
      <c r="D17" s="361">
        <f>'A-2a ESA Budget Electric MF'!D17+'A-3a ESA Budget Gas MF'!D17</f>
        <v>334000</v>
      </c>
      <c r="E17" s="361">
        <f>'A-2a ESA Budget Electric MF'!E17+'A-3a ESA Budget Gas MF'!E17</f>
        <v>524182.75199999998</v>
      </c>
      <c r="F17" s="361">
        <f>'A-2a ESA Budget Electric MF'!F17+'A-3a ESA Budget Gas MF'!F17</f>
        <v>551180.07252000005</v>
      </c>
      <c r="G17" s="361">
        <f>'A-2a ESA Budget Electric MF'!G17+'A-3a ESA Budget Gas MF'!G17</f>
        <v>593520.72354539996</v>
      </c>
      <c r="H17" s="361">
        <f>'A-2a ESA Budget Electric MF'!H17+'A-3a ESA Budget Gas MF'!H17</f>
        <v>664485.15788235003</v>
      </c>
    </row>
    <row r="18" spans="1:8">
      <c r="A18" s="361" t="s">
        <v>22</v>
      </c>
      <c r="B18" s="361">
        <v>0</v>
      </c>
      <c r="C18" s="361">
        <f>'A-2a ESA Budget Electric MF'!C18+'A-3a ESA Budget Gas MF'!C18</f>
        <v>0</v>
      </c>
      <c r="D18" s="361">
        <f>'A-2a ESA Budget Electric MF'!D18+'A-3a ESA Budget Gas MF'!D18</f>
        <v>0</v>
      </c>
      <c r="E18" s="361">
        <f>'A-2a ESA Budget Electric MF'!E18+'A-3a ESA Budget Gas MF'!E18</f>
        <v>0</v>
      </c>
      <c r="F18" s="361">
        <f>'A-2a ESA Budget Electric MF'!F18+'A-3a ESA Budget Gas MF'!F18</f>
        <v>0</v>
      </c>
      <c r="G18" s="361">
        <f>'A-2a ESA Budget Electric MF'!G18+'A-3a ESA Budget Gas MF'!G18</f>
        <v>0</v>
      </c>
      <c r="H18" s="361">
        <f>'A-2a ESA Budget Electric MF'!H18+'A-3a ESA Budget Gas MF'!H18</f>
        <v>0</v>
      </c>
    </row>
    <row r="19" spans="1:8">
      <c r="A19" s="361" t="s">
        <v>23</v>
      </c>
      <c r="B19" s="361">
        <v>0</v>
      </c>
      <c r="C19" s="361">
        <f>'A-2a ESA Budget Electric MF'!C19+'A-3a ESA Budget Gas MF'!C19</f>
        <v>0</v>
      </c>
      <c r="D19" s="361">
        <f>'A-2a ESA Budget Electric MF'!D19+'A-3a ESA Budget Gas MF'!D19</f>
        <v>822784.32146011083</v>
      </c>
      <c r="E19" s="361">
        <f>'A-2a ESA Budget Electric MF'!E19+'A-3a ESA Budget Gas MF'!E19</f>
        <v>2866435.3787338296</v>
      </c>
      <c r="F19" s="361">
        <f>'A-2a ESA Budget Electric MF'!F19+'A-3a ESA Budget Gas MF'!F19</f>
        <v>3440220.9649812398</v>
      </c>
      <c r="G19" s="361">
        <f>'A-2a ESA Budget Electric MF'!G19+'A-3a ESA Budget Gas MF'!G19</f>
        <v>3834305.9785070796</v>
      </c>
      <c r="H19" s="361">
        <f>'A-2a ESA Budget Electric MF'!H19+'A-3a ESA Budget Gas MF'!H19</f>
        <v>4221703.0997838303</v>
      </c>
    </row>
    <row r="20" spans="1:8">
      <c r="A20" s="361" t="s">
        <v>24</v>
      </c>
      <c r="B20" s="361">
        <v>0</v>
      </c>
      <c r="C20" s="361">
        <f>'A-2a ESA Budget Electric MF'!C20+'A-3a ESA Budget Gas MF'!C20</f>
        <v>0</v>
      </c>
      <c r="D20" s="361">
        <f>'A-2a ESA Budget Electric MF'!D20+'A-3a ESA Budget Gas MF'!D20</f>
        <v>1891379.08337368</v>
      </c>
      <c r="E20" s="361">
        <f>'A-2a ESA Budget Electric MF'!E20+'A-3a ESA Budget Gas MF'!E20</f>
        <v>2898423.1172772795</v>
      </c>
      <c r="F20" s="361">
        <f>'A-2a ESA Budget Electric MF'!F20+'A-3a ESA Budget Gas MF'!F20</f>
        <v>3719484.6167289498</v>
      </c>
      <c r="G20" s="361">
        <f>'A-2a ESA Budget Electric MF'!G20+'A-3a ESA Budget Gas MF'!G20</f>
        <v>3326981.1084899199</v>
      </c>
      <c r="H20" s="361">
        <f>'A-2a ESA Budget Electric MF'!H20+'A-3a ESA Budget Gas MF'!H20</f>
        <v>2388369.16545837</v>
      </c>
    </row>
    <row r="21" spans="1:8">
      <c r="A21" s="377" t="s">
        <v>25</v>
      </c>
      <c r="B21" s="378">
        <f>SUM(B8:B20)</f>
        <v>0</v>
      </c>
      <c r="C21" s="378">
        <f t="shared" ref="C21:G21" si="0">SUM(C8:C20)</f>
        <v>5746168.1831282265</v>
      </c>
      <c r="D21" s="378">
        <f t="shared" si="0"/>
        <v>7446369.3945314502</v>
      </c>
      <c r="E21" s="378">
        <f t="shared" si="0"/>
        <v>10283787.723244365</v>
      </c>
      <c r="F21" s="378">
        <f t="shared" si="0"/>
        <v>11766951.318140343</v>
      </c>
      <c r="G21" s="378">
        <f t="shared" si="0"/>
        <v>12209993.723104907</v>
      </c>
      <c r="H21" s="378">
        <f>SUM(H8:H20)</f>
        <v>12248067.9439959</v>
      </c>
    </row>
    <row r="22" spans="1:8" ht="12" customHeight="1">
      <c r="A22" s="366" t="s">
        <v>2</v>
      </c>
      <c r="B22" s="374"/>
      <c r="C22" s="374"/>
      <c r="D22" s="374"/>
      <c r="E22" s="374"/>
      <c r="F22" s="374"/>
      <c r="G22" s="374"/>
      <c r="H22" s="374"/>
    </row>
    <row r="23" spans="1:8">
      <c r="A23" s="197" t="s">
        <v>26</v>
      </c>
      <c r="B23" s="197">
        <v>0</v>
      </c>
      <c r="C23" s="361">
        <f>'A-2a ESA Budget Electric MF'!C23+'A-3a ESA Budget Gas MF'!C23</f>
        <v>99000</v>
      </c>
      <c r="D23" s="361">
        <f>'A-2a ESA Budget Electric MF'!D23+'A-3a ESA Budget Gas MF'!D23</f>
        <v>140706</v>
      </c>
      <c r="E23" s="361">
        <f>'A-2a ESA Budget Electric MF'!E23+'A-3a ESA Budget Gas MF'!E23</f>
        <v>126632.7</v>
      </c>
      <c r="F23" s="361">
        <f>'A-2a ESA Budget Electric MF'!F23+'A-3a ESA Budget Gas MF'!F23</f>
        <v>66708.539999999994</v>
      </c>
      <c r="G23" s="361">
        <f>'A-2a ESA Budget Electric MF'!G23+'A-3a ESA Budget Gas MF'!G23</f>
        <v>78787.625400000004</v>
      </c>
      <c r="H23" s="361">
        <f>'A-2a ESA Budget Electric MF'!H23+'A-3a ESA Budget Gas MF'!H23</f>
        <v>66819.261654000002</v>
      </c>
    </row>
    <row r="24" spans="1:8" ht="14.25">
      <c r="A24" s="361" t="s">
        <v>27</v>
      </c>
      <c r="B24" s="197">
        <v>0</v>
      </c>
      <c r="C24" s="361">
        <f>'A-2a ESA Budget Electric MF'!C24+'A-3a ESA Budget Gas MF'!C24</f>
        <v>0</v>
      </c>
      <c r="D24" s="361">
        <f>'A-2a ESA Budget Electric MF'!D24+'A-3a ESA Budget Gas MF'!D24</f>
        <v>0</v>
      </c>
      <c r="E24" s="361">
        <f>'A-2a ESA Budget Electric MF'!E24+'A-3a ESA Budget Gas MF'!E24</f>
        <v>0</v>
      </c>
      <c r="F24" s="361">
        <f>'A-2a ESA Budget Electric MF'!F24+'A-3a ESA Budget Gas MF'!F24</f>
        <v>0</v>
      </c>
      <c r="G24" s="361">
        <f>'A-2a ESA Budget Electric MF'!G24+'A-3a ESA Budget Gas MF'!G24</f>
        <v>0</v>
      </c>
      <c r="H24" s="361">
        <f>'A-2a ESA Budget Electric MF'!H24+'A-3a ESA Budget Gas MF'!H24</f>
        <v>0</v>
      </c>
    </row>
    <row r="25" spans="1:8">
      <c r="A25" s="197" t="s">
        <v>28</v>
      </c>
      <c r="B25" s="197">
        <v>0</v>
      </c>
      <c r="C25" s="361">
        <f>'A-2a ESA Budget Electric MF'!C25+'A-3a ESA Budget Gas MF'!C25</f>
        <v>74453.524000000005</v>
      </c>
      <c r="D25" s="361">
        <f>'A-2a ESA Budget Electric MF'!D25+'A-3a ESA Budget Gas MF'!D25</f>
        <v>75854.477719999995</v>
      </c>
      <c r="E25" s="361">
        <f>'A-2a ESA Budget Electric MF'!E25+'A-3a ESA Budget Gas MF'!E25</f>
        <v>78130.112051599994</v>
      </c>
      <c r="F25" s="361">
        <f>'A-2a ESA Budget Electric MF'!F25+'A-3a ESA Budget Gas MF'!F25</f>
        <v>80474.015413147994</v>
      </c>
      <c r="G25" s="361">
        <f>'A-2a ESA Budget Electric MF'!G25+'A-3a ESA Budget Gas MF'!G25</f>
        <v>82888.235875542494</v>
      </c>
      <c r="H25" s="361">
        <f>'A-2a ESA Budget Electric MF'!H25+'A-3a ESA Budget Gas MF'!H25</f>
        <v>85374.8829518087</v>
      </c>
    </row>
    <row r="26" spans="1:8">
      <c r="A26" s="197" t="s">
        <v>29</v>
      </c>
      <c r="B26" s="197">
        <v>0</v>
      </c>
      <c r="C26" s="361">
        <f>'A-2a ESA Budget Electric MF'!C26+'A-3a ESA Budget Gas MF'!C26</f>
        <v>243474</v>
      </c>
      <c r="D26" s="361">
        <f>'A-2a ESA Budget Electric MF'!D26+'A-3a ESA Budget Gas MF'!D26</f>
        <v>248799.42</v>
      </c>
      <c r="E26" s="361">
        <f>'A-2a ESA Budget Electric MF'!E26+'A-3a ESA Budget Gas MF'!E26</f>
        <v>350541.88309999998</v>
      </c>
      <c r="F26" s="361">
        <f>'A-2a ESA Budget Electric MF'!F26+'A-3a ESA Budget Gas MF'!F26</f>
        <v>369394.725752</v>
      </c>
      <c r="G26" s="361">
        <f>'A-2a ESA Budget Electric MF'!G26+'A-3a ESA Budget Gas MF'!G26</f>
        <v>378120.43281644001</v>
      </c>
      <c r="H26" s="361">
        <f>'A-2a ESA Budget Electric MF'!H26+'A-3a ESA Budget Gas MF'!H26</f>
        <v>389585.20600497001</v>
      </c>
    </row>
    <row r="27" spans="1:8" ht="12" customHeight="1">
      <c r="A27" s="375" t="s">
        <v>30</v>
      </c>
      <c r="B27" s="197">
        <v>0</v>
      </c>
      <c r="C27" s="361">
        <f>'A-2a ESA Budget Electric MF'!C27+'A-3a ESA Budget Gas MF'!C27</f>
        <v>84500</v>
      </c>
      <c r="D27" s="361">
        <f>'A-2a ESA Budget Electric MF'!D27+'A-3a ESA Budget Gas MF'!D27</f>
        <v>65000</v>
      </c>
      <c r="E27" s="361">
        <f>'A-2a ESA Budget Electric MF'!E27+'A-3a ESA Budget Gas MF'!E27</f>
        <v>50000</v>
      </c>
      <c r="F27" s="361">
        <f>'A-2a ESA Budget Electric MF'!F27+'A-3a ESA Budget Gas MF'!F27</f>
        <v>20000</v>
      </c>
      <c r="G27" s="361">
        <f>'A-2a ESA Budget Electric MF'!G27+'A-3a ESA Budget Gas MF'!G27</f>
        <v>65000</v>
      </c>
      <c r="H27" s="361">
        <f>'A-2a ESA Budget Electric MF'!H27+'A-3a ESA Budget Gas MF'!H27</f>
        <v>20000</v>
      </c>
    </row>
    <row r="28" spans="1:8">
      <c r="A28" s="197" t="s">
        <v>31</v>
      </c>
      <c r="B28" s="197">
        <v>0</v>
      </c>
      <c r="C28" s="361">
        <f>'A-2a ESA Budget Electric MF'!C28+'A-3a ESA Budget Gas MF'!C28</f>
        <v>129310.70976</v>
      </c>
      <c r="D28" s="361">
        <f>'A-2a ESA Budget Electric MF'!D28+'A-3a ESA Budget Gas MF'!D28</f>
        <v>137149.9070528</v>
      </c>
      <c r="E28" s="361">
        <f>'A-2a ESA Budget Electric MF'!E28+'A-3a ESA Budget Gas MF'!E28</f>
        <v>139929.496744384</v>
      </c>
      <c r="F28" s="361">
        <f>'A-2a ESA Budget Electric MF'!F28+'A-3a ESA Budget Gas MF'!F28</f>
        <v>137592.223943916</v>
      </c>
      <c r="G28" s="361">
        <f>'A-2a ESA Budget Electric MF'!G28+'A-3a ESA Budget Gas MF'!G28</f>
        <v>140519.990662233</v>
      </c>
      <c r="H28" s="361">
        <f>'A-2a ESA Budget Electric MF'!H28+'A-3a ESA Budget Gas MF'!H28</f>
        <v>143535.5903821</v>
      </c>
    </row>
    <row r="29" spans="1:8">
      <c r="A29" s="361" t="s">
        <v>32</v>
      </c>
      <c r="B29" s="197">
        <v>0</v>
      </c>
      <c r="C29" s="361">
        <f>'A-2a ESA Budget Electric MF'!C29+'A-3a ESA Budget Gas MF'!C29</f>
        <v>0</v>
      </c>
      <c r="D29" s="361">
        <f>'A-2a ESA Budget Electric MF'!D29+'A-3a ESA Budget Gas MF'!D29</f>
        <v>210153.23148596499</v>
      </c>
      <c r="E29" s="361">
        <f>'A-2a ESA Budget Electric MF'!E29+'A-3a ESA Budget Gas MF'!E29</f>
        <v>322047.013030809</v>
      </c>
      <c r="F29" s="361">
        <f>'A-2a ESA Budget Electric MF'!F29+'A-3a ESA Budget Gas MF'!F29</f>
        <v>413276.06852543802</v>
      </c>
      <c r="G29" s="361">
        <f>'A-2a ESA Budget Electric MF'!G29+'A-3a ESA Budget Gas MF'!G29</f>
        <v>369664.56760999101</v>
      </c>
      <c r="H29" s="361">
        <f>'A-2a ESA Budget Electric MF'!H29+'A-3a ESA Budget Gas MF'!H29</f>
        <v>265374.351717596</v>
      </c>
    </row>
    <row r="30" spans="1:8">
      <c r="A30" s="197" t="s">
        <v>33</v>
      </c>
      <c r="B30" s="197">
        <v>0</v>
      </c>
      <c r="C30" s="361">
        <f>'A-2a ESA Budget Electric MF'!C30+'A-3a ESA Budget Gas MF'!C30</f>
        <v>1906527.0460000001</v>
      </c>
      <c r="D30" s="361">
        <f>'A-2a ESA Budget Electric MF'!D30+'A-3a ESA Budget Gas MF'!D30</f>
        <v>2761743.2348799999</v>
      </c>
      <c r="E30" s="361">
        <f>'A-2a ESA Budget Electric MF'!E30+'A-3a ESA Budget Gas MF'!E30</f>
        <v>943710.26342640002</v>
      </c>
      <c r="F30" s="361">
        <f>'A-2a ESA Budget Electric MF'!F30+'A-3a ESA Budget Gas MF'!F30</f>
        <v>783894.13292919204</v>
      </c>
      <c r="G30" s="361">
        <f>'A-2a ESA Budget Electric MF'!G30+'A-3a ESA Budget Gas MF'!G30</f>
        <v>841396.93813306803</v>
      </c>
      <c r="H30" s="361">
        <f>'A-2a ESA Budget Electric MF'!H30+'A-3a ESA Budget Gas MF'!H30</f>
        <v>795755.97754022002</v>
      </c>
    </row>
    <row r="31" spans="1:8">
      <c r="A31" s="197" t="s">
        <v>34</v>
      </c>
      <c r="B31" s="197">
        <v>0</v>
      </c>
      <c r="C31" s="361">
        <f>'A-2a ESA Budget Electric MF'!C31+'A-3a ESA Budget Gas MF'!C31</f>
        <v>30000</v>
      </c>
      <c r="D31" s="361">
        <f>'A-2a ESA Budget Electric MF'!D31+'A-3a ESA Budget Gas MF'!D31</f>
        <v>30900</v>
      </c>
      <c r="E31" s="361">
        <f>'A-2a ESA Budget Electric MF'!E31+'A-3a ESA Budget Gas MF'!E31</f>
        <v>31827</v>
      </c>
      <c r="F31" s="361">
        <f>'A-2a ESA Budget Electric MF'!F31+'A-3a ESA Budget Gas MF'!F31</f>
        <v>32781.81</v>
      </c>
      <c r="G31" s="361">
        <f>'A-2a ESA Budget Electric MF'!G31+'A-3a ESA Budget Gas MF'!G31</f>
        <v>33765.264300000003</v>
      </c>
      <c r="H31" s="361">
        <f>'A-2a ESA Budget Electric MF'!H31+'A-3a ESA Budget Gas MF'!H31</f>
        <v>34778.222228999999</v>
      </c>
    </row>
    <row r="32" spans="1:8">
      <c r="A32" s="361" t="s">
        <v>35</v>
      </c>
      <c r="B32" s="197">
        <v>0</v>
      </c>
      <c r="C32" s="361">
        <f>'A-2a ESA Budget Electric MF'!C32+'A-3a ESA Budget Gas MF'!C32</f>
        <v>153874.81296987299</v>
      </c>
      <c r="D32" s="361">
        <f>'A-2a ESA Budget Electric MF'!D32+'A-3a ESA Budget Gas MF'!D32</f>
        <v>299605.15098416898</v>
      </c>
      <c r="E32" s="361">
        <f>'A-2a ESA Budget Electric MF'!E32+'A-3a ESA Budget Gas MF'!E32</f>
        <v>318861.80116033403</v>
      </c>
      <c r="F32" s="361">
        <f>'A-2a ESA Budget Electric MF'!F32+'A-3a ESA Budget Gas MF'!F32</f>
        <v>467283.56050418399</v>
      </c>
      <c r="G32" s="361">
        <f>'A-2a ESA Budget Electric MF'!G32+'A-3a ESA Budget Gas MF'!G32</f>
        <v>619082.34907634999</v>
      </c>
      <c r="H32" s="361">
        <f>'A-2a ESA Budget Electric MF'!H32+'A-3a ESA Budget Gas MF'!H32</f>
        <v>637837.68647048099</v>
      </c>
    </row>
    <row r="33" spans="1:8">
      <c r="A33" s="250" t="s">
        <v>36</v>
      </c>
      <c r="B33" s="197">
        <v>0</v>
      </c>
      <c r="C33" s="361">
        <f>'A-2a ESA Budget Electric MF'!C33+'A-3a ESA Budget Gas MF'!C33</f>
        <v>0</v>
      </c>
      <c r="D33" s="361">
        <f>'A-2a ESA Budget Electric MF'!D33+'A-3a ESA Budget Gas MF'!D33</f>
        <v>0</v>
      </c>
      <c r="E33" s="361">
        <f>'A-2a ESA Budget Electric MF'!E33+'A-3a ESA Budget Gas MF'!E33</f>
        <v>0</v>
      </c>
      <c r="F33" s="361">
        <f>'A-2a ESA Budget Electric MF'!F33+'A-3a ESA Budget Gas MF'!F33</f>
        <v>0</v>
      </c>
      <c r="G33" s="361">
        <f>'A-2a ESA Budget Electric MF'!G33+'A-3a ESA Budget Gas MF'!G33</f>
        <v>0</v>
      </c>
      <c r="H33" s="361">
        <f>'A-2a ESA Budget Electric MF'!H33+'A-3a ESA Budget Gas MF'!H33</f>
        <v>0</v>
      </c>
    </row>
    <row r="34" spans="1:8" ht="12.75" customHeight="1">
      <c r="A34" s="366" t="s">
        <v>2</v>
      </c>
      <c r="B34" s="374"/>
      <c r="C34" s="374"/>
      <c r="D34" s="374"/>
      <c r="E34" s="374"/>
      <c r="F34" s="374"/>
      <c r="G34" s="374"/>
      <c r="H34" s="374"/>
    </row>
    <row r="35" spans="1:8">
      <c r="A35" s="377" t="s">
        <v>37</v>
      </c>
      <c r="B35" s="378">
        <f>SUM(B23:B31)+B21</f>
        <v>0</v>
      </c>
      <c r="C35" s="378">
        <f>SUM(C23:C33)+C21</f>
        <v>8467308.2758581005</v>
      </c>
      <c r="D35" s="378">
        <f t="shared" ref="D35:H35" si="1">SUM(D23:D33)+D21</f>
        <v>11416280.816654384</v>
      </c>
      <c r="E35" s="378">
        <f t="shared" si="1"/>
        <v>12645467.992757892</v>
      </c>
      <c r="F35" s="378">
        <f t="shared" si="1"/>
        <v>14138356.395208221</v>
      </c>
      <c r="G35" s="378">
        <f t="shared" si="1"/>
        <v>14819219.126978531</v>
      </c>
      <c r="H35" s="378">
        <f t="shared" si="1"/>
        <v>14687129.122946076</v>
      </c>
    </row>
    <row r="36" spans="1:8" ht="14.25">
      <c r="A36" s="379" t="s">
        <v>46</v>
      </c>
      <c r="B36" s="197">
        <v>0</v>
      </c>
      <c r="C36" s="197">
        <v>0</v>
      </c>
      <c r="D36" s="197">
        <v>987716</v>
      </c>
      <c r="E36" s="197">
        <v>1513614</v>
      </c>
      <c r="F36" s="197">
        <v>1942390</v>
      </c>
      <c r="G36" s="197">
        <v>1737416</v>
      </c>
      <c r="H36" s="197">
        <v>1247254</v>
      </c>
    </row>
    <row r="37" spans="1:8">
      <c r="A37" s="379" t="s">
        <v>47</v>
      </c>
      <c r="B37" s="197">
        <v>0</v>
      </c>
      <c r="C37" s="197">
        <v>0</v>
      </c>
      <c r="D37" s="197">
        <v>2619753.3057366135</v>
      </c>
      <c r="E37" s="197">
        <v>3574629.2663077549</v>
      </c>
      <c r="F37" s="197">
        <v>4072561.6556618181</v>
      </c>
      <c r="G37" s="197">
        <v>4539739.8441577945</v>
      </c>
      <c r="H37" s="197">
        <v>4902239.9612771459</v>
      </c>
    </row>
    <row r="38" spans="1:8" ht="14.25">
      <c r="A38" s="380" t="s">
        <v>48</v>
      </c>
      <c r="B38" s="197"/>
      <c r="C38" s="197"/>
      <c r="D38" s="197">
        <v>483357</v>
      </c>
      <c r="E38" s="197">
        <v>740714</v>
      </c>
      <c r="F38" s="197">
        <v>950543</v>
      </c>
      <c r="G38" s="197">
        <v>850236</v>
      </c>
      <c r="H38" s="197">
        <v>610366</v>
      </c>
    </row>
    <row r="39" spans="1:8">
      <c r="A39" s="380" t="s">
        <v>49</v>
      </c>
      <c r="B39" s="197"/>
      <c r="C39" s="197"/>
      <c r="D39" s="197">
        <v>6694995.1960581252</v>
      </c>
      <c r="E39" s="197">
        <v>5850368.596142048</v>
      </c>
      <c r="F39" s="197">
        <v>5933034.0542920157</v>
      </c>
      <c r="G39" s="197">
        <v>6582833.6067208285</v>
      </c>
      <c r="H39" s="197">
        <v>7131145.6444929643</v>
      </c>
    </row>
    <row r="40" spans="1:8">
      <c r="A40" s="380" t="s">
        <v>50</v>
      </c>
      <c r="B40" s="197">
        <v>0</v>
      </c>
      <c r="C40" s="197">
        <v>0</v>
      </c>
      <c r="D40" s="197">
        <v>0</v>
      </c>
      <c r="E40" s="197">
        <v>0</v>
      </c>
      <c r="F40" s="197">
        <v>0</v>
      </c>
      <c r="G40" s="197">
        <v>0</v>
      </c>
      <c r="H40" s="197">
        <v>0</v>
      </c>
    </row>
    <row r="41" spans="1:8">
      <c r="A41" s="627" t="s">
        <v>38</v>
      </c>
      <c r="B41" s="627"/>
      <c r="C41" s="627"/>
      <c r="D41" s="627"/>
      <c r="E41" s="627"/>
      <c r="F41" s="627"/>
      <c r="G41" s="627"/>
      <c r="H41" s="627"/>
    </row>
    <row r="42" spans="1:8" ht="14.25">
      <c r="A42" s="381" t="s">
        <v>51</v>
      </c>
      <c r="B42" s="197">
        <v>0</v>
      </c>
      <c r="C42" s="197">
        <v>0</v>
      </c>
      <c r="D42" s="197">
        <v>0</v>
      </c>
      <c r="E42" s="197">
        <v>0</v>
      </c>
      <c r="F42" s="197">
        <v>0</v>
      </c>
      <c r="G42" s="197">
        <v>0</v>
      </c>
      <c r="H42" s="197">
        <v>0</v>
      </c>
    </row>
    <row r="43" spans="1:8" ht="14.25">
      <c r="A43" s="381" t="s">
        <v>52</v>
      </c>
      <c r="B43" s="197">
        <v>0</v>
      </c>
      <c r="C43" s="197">
        <f>'A-3a ESA Budget Gas MF'!C43</f>
        <v>70200</v>
      </c>
      <c r="D43" s="197">
        <f>'A-3a ESA Budget Gas MF'!D43</f>
        <v>57845</v>
      </c>
      <c r="E43" s="197">
        <f>'A-3a ESA Budget Gas MF'!E43</f>
        <v>120490</v>
      </c>
      <c r="F43" s="197">
        <f>'A-3a ESA Budget Gas MF'!F43</f>
        <v>126695</v>
      </c>
      <c r="G43" s="197">
        <f>'A-3a ESA Budget Gas MF'!G43</f>
        <v>136428</v>
      </c>
      <c r="H43" s="197">
        <f>'A-3a ESA Budget Gas MF'!H43</f>
        <v>152740</v>
      </c>
    </row>
    <row r="44" spans="1:8" ht="13.5">
      <c r="A44" s="364" t="s">
        <v>41</v>
      </c>
      <c r="B44" s="98"/>
      <c r="C44" s="98"/>
      <c r="D44" s="98"/>
      <c r="E44" s="98"/>
      <c r="F44" s="98"/>
      <c r="G44" s="98"/>
      <c r="H44" s="98"/>
    </row>
    <row r="45" spans="1:8" ht="13.5">
      <c r="A45" s="364" t="s">
        <v>53</v>
      </c>
      <c r="B45" s="98"/>
      <c r="C45" s="215"/>
      <c r="D45" s="215"/>
      <c r="E45" s="215"/>
      <c r="F45" s="215"/>
      <c r="G45" s="215"/>
      <c r="H45" s="215"/>
    </row>
    <row r="46" spans="1:8" ht="13.5">
      <c r="A46" s="364" t="s">
        <v>54</v>
      </c>
      <c r="B46" s="98"/>
      <c r="C46" s="98"/>
      <c r="D46" s="215"/>
      <c r="E46" s="215"/>
      <c r="F46" s="215"/>
      <c r="G46" s="215"/>
      <c r="H46" s="215"/>
    </row>
    <row r="47" spans="1:8" ht="13.5">
      <c r="A47" s="364" t="s">
        <v>55</v>
      </c>
      <c r="B47" s="98"/>
      <c r="C47" s="98"/>
      <c r="D47" s="215"/>
      <c r="E47" s="215"/>
      <c r="F47" s="215"/>
      <c r="G47" s="215"/>
      <c r="H47" s="215"/>
    </row>
    <row r="48" spans="1:8" ht="13.5">
      <c r="A48" s="364" t="s">
        <v>56</v>
      </c>
      <c r="B48" s="98"/>
      <c r="C48" s="98"/>
      <c r="D48" s="98"/>
      <c r="E48" s="98"/>
      <c r="F48" s="98"/>
      <c r="G48" s="98"/>
      <c r="H48" s="98"/>
    </row>
    <row r="49" spans="1:8">
      <c r="A49" s="98" t="s">
        <v>2</v>
      </c>
      <c r="B49" s="98"/>
      <c r="C49" s="98"/>
      <c r="D49" s="98"/>
      <c r="E49" s="98"/>
      <c r="F49" s="98"/>
      <c r="G49" s="98"/>
      <c r="H49" s="98"/>
    </row>
    <row r="50" spans="1:8">
      <c r="A50" s="98"/>
      <c r="B50" s="98"/>
      <c r="C50" s="98"/>
      <c r="D50" s="98"/>
      <c r="E50" s="98"/>
      <c r="F50" s="98"/>
      <c r="G50" s="98"/>
      <c r="H50" s="98"/>
    </row>
    <row r="51" spans="1:8">
      <c r="A51" s="98"/>
      <c r="B51" s="98"/>
      <c r="C51" s="98"/>
      <c r="D51" s="98"/>
      <c r="E51" s="98"/>
      <c r="F51" s="98"/>
      <c r="G51" s="98"/>
      <c r="H51" s="98"/>
    </row>
    <row r="52" spans="1:8">
      <c r="A52" s="98"/>
      <c r="B52" s="98"/>
      <c r="C52" s="98"/>
      <c r="D52" s="98"/>
      <c r="E52" s="98"/>
      <c r="F52" s="98"/>
      <c r="G52" s="98"/>
      <c r="H52" s="98"/>
    </row>
    <row r="53" spans="1:8">
      <c r="A53" s="98"/>
      <c r="B53" s="98"/>
      <c r="C53" s="98"/>
      <c r="D53" s="98"/>
      <c r="E53" s="98"/>
      <c r="F53" s="98"/>
      <c r="G53" s="98"/>
      <c r="H53" s="98"/>
    </row>
    <row r="54" spans="1:8">
      <c r="A54" s="98"/>
      <c r="B54" s="98"/>
      <c r="C54" s="98"/>
      <c r="D54" s="98"/>
      <c r="E54" s="98"/>
      <c r="F54" s="98"/>
      <c r="G54" s="98"/>
      <c r="H54" s="98"/>
    </row>
    <row r="55" spans="1:8">
      <c r="A55" s="98"/>
      <c r="B55" s="98"/>
      <c r="C55" s="98"/>
      <c r="D55" s="98"/>
      <c r="E55" s="98"/>
      <c r="F55" s="98"/>
      <c r="G55" s="98"/>
      <c r="H55" s="98"/>
    </row>
    <row r="56" spans="1:8">
      <c r="A56" s="98"/>
      <c r="B56" s="98"/>
      <c r="C56" s="98"/>
      <c r="D56" s="98"/>
      <c r="E56" s="98"/>
      <c r="F56" s="98"/>
      <c r="G56" s="98"/>
      <c r="H56" s="98"/>
    </row>
    <row r="57" spans="1:8">
      <c r="A57" s="98"/>
      <c r="B57" s="98"/>
      <c r="C57" s="98"/>
      <c r="D57" s="98"/>
      <c r="E57" s="98"/>
      <c r="F57" s="98"/>
      <c r="G57" s="98"/>
      <c r="H57" s="98"/>
    </row>
    <row r="58" spans="1:8">
      <c r="A58" s="98"/>
      <c r="B58" s="98"/>
      <c r="C58" s="98"/>
      <c r="D58" s="98"/>
      <c r="E58" s="98"/>
      <c r="F58" s="98"/>
      <c r="G58" s="98"/>
      <c r="H58" s="98"/>
    </row>
  </sheetData>
  <mergeCells count="11">
    <mergeCell ref="B7:H7"/>
    <mergeCell ref="A41:H41"/>
    <mergeCell ref="A1:I1"/>
    <mergeCell ref="B4:B5"/>
    <mergeCell ref="C4:C5"/>
    <mergeCell ref="D4:D5"/>
    <mergeCell ref="E4:E5"/>
    <mergeCell ref="F4:F5"/>
    <mergeCell ref="G4:G5"/>
    <mergeCell ref="H4:H5"/>
    <mergeCell ref="A4:A5"/>
  </mergeCells>
  <pageMargins left="0.7" right="0.7" top="0.75" bottom="0.75" header="0.3" footer="0.3"/>
  <pageSetup scale="48" orientation="landscape"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18"/>
  <sheetViews>
    <sheetView zoomScale="85" zoomScaleNormal="85" workbookViewId="0">
      <selection activeCell="A23" sqref="A23"/>
    </sheetView>
  </sheetViews>
  <sheetFormatPr defaultRowHeight="12.75"/>
  <cols>
    <col min="1" max="1" width="8.28515625" customWidth="1"/>
    <col min="2" max="2" width="27.28515625" customWidth="1"/>
    <col min="3" max="3" width="17.28515625" customWidth="1"/>
    <col min="4" max="4" width="21.140625" customWidth="1"/>
    <col min="5" max="5" width="24.28515625" customWidth="1"/>
    <col min="6" max="7" width="13.140625" customWidth="1"/>
  </cols>
  <sheetData>
    <row r="1" spans="1:7" ht="15.75">
      <c r="A1" s="716" t="s">
        <v>530</v>
      </c>
      <c r="B1" s="716"/>
      <c r="C1" s="716"/>
      <c r="D1" s="716"/>
      <c r="E1" s="716"/>
      <c r="F1" s="259"/>
      <c r="G1" s="259"/>
    </row>
    <row r="2" spans="1:7" ht="15.75">
      <c r="A2" s="716" t="s">
        <v>1</v>
      </c>
      <c r="B2" s="716"/>
      <c r="C2" s="716"/>
      <c r="D2" s="716"/>
      <c r="E2" s="716"/>
      <c r="F2" s="259"/>
      <c r="G2" s="259"/>
    </row>
    <row r="3" spans="1:7" ht="15.75" customHeight="1">
      <c r="A3" s="742" t="s">
        <v>30</v>
      </c>
      <c r="B3" s="743"/>
      <c r="C3" s="743"/>
      <c r="D3" s="743"/>
      <c r="E3" s="743"/>
      <c r="F3" s="743"/>
      <c r="G3" s="744"/>
    </row>
    <row r="4" spans="1:7">
      <c r="A4" s="315" t="s">
        <v>531</v>
      </c>
      <c r="B4" s="315" t="s">
        <v>532</v>
      </c>
      <c r="C4" s="315" t="s">
        <v>533</v>
      </c>
      <c r="D4" s="315" t="s">
        <v>534</v>
      </c>
      <c r="E4" s="315" t="s">
        <v>535</v>
      </c>
      <c r="F4" s="315" t="s">
        <v>536</v>
      </c>
      <c r="G4" s="315" t="s">
        <v>537</v>
      </c>
    </row>
    <row r="5" spans="1:7">
      <c r="A5" s="233"/>
      <c r="B5" s="233" t="s">
        <v>538</v>
      </c>
      <c r="C5" s="256">
        <v>1500000</v>
      </c>
      <c r="D5" s="268">
        <v>0.15</v>
      </c>
      <c r="E5" s="256">
        <v>225000</v>
      </c>
      <c r="F5" s="233" t="s">
        <v>289</v>
      </c>
      <c r="G5" s="233" t="s">
        <v>289</v>
      </c>
    </row>
    <row r="6" spans="1:7">
      <c r="A6" s="233"/>
      <c r="B6" s="233" t="s">
        <v>539</v>
      </c>
      <c r="C6" s="256">
        <v>500000</v>
      </c>
      <c r="D6" s="268">
        <v>0.15</v>
      </c>
      <c r="E6" s="256">
        <v>75000</v>
      </c>
      <c r="F6" s="233" t="s">
        <v>289</v>
      </c>
      <c r="G6" s="233" t="s">
        <v>289</v>
      </c>
    </row>
    <row r="7" spans="1:7">
      <c r="A7" s="233"/>
      <c r="B7" s="233" t="s">
        <v>540</v>
      </c>
      <c r="C7" s="256">
        <v>1000000</v>
      </c>
      <c r="D7" s="268">
        <v>0.15</v>
      </c>
      <c r="E7" s="256">
        <v>150000</v>
      </c>
      <c r="F7" s="233" t="s">
        <v>289</v>
      </c>
      <c r="G7" s="233" t="s">
        <v>289</v>
      </c>
    </row>
    <row r="8" spans="1:7">
      <c r="A8" s="233"/>
      <c r="B8" s="233" t="s">
        <v>541</v>
      </c>
      <c r="C8" s="256">
        <v>500000</v>
      </c>
      <c r="D8" s="268">
        <v>0.15</v>
      </c>
      <c r="E8" s="256">
        <v>75000</v>
      </c>
      <c r="F8" s="233" t="s">
        <v>289</v>
      </c>
      <c r="G8" s="233" t="s">
        <v>289</v>
      </c>
    </row>
    <row r="9" spans="1:7">
      <c r="A9" s="233"/>
      <c r="B9" s="233" t="s">
        <v>542</v>
      </c>
      <c r="C9" s="256">
        <v>150000</v>
      </c>
      <c r="D9" s="268">
        <v>0.15</v>
      </c>
      <c r="E9" s="256">
        <v>22500</v>
      </c>
      <c r="F9" s="233" t="s">
        <v>289</v>
      </c>
      <c r="G9" s="233" t="s">
        <v>289</v>
      </c>
    </row>
    <row r="10" spans="1:7">
      <c r="A10" s="10" t="s">
        <v>165</v>
      </c>
      <c r="B10" s="233"/>
      <c r="C10" s="256">
        <f>SUM(C5:C9)</f>
        <v>3650000</v>
      </c>
      <c r="D10" s="233"/>
      <c r="E10" s="256">
        <f>SUM(E5:E9)</f>
        <v>547500</v>
      </c>
      <c r="F10" s="233"/>
      <c r="G10" s="233"/>
    </row>
    <row r="11" spans="1:7" s="117" customFormat="1">
      <c r="A11" s="10"/>
      <c r="B11" s="315" t="s">
        <v>543</v>
      </c>
      <c r="C11" s="256"/>
      <c r="D11" s="233"/>
      <c r="E11" s="256"/>
      <c r="F11" s="233"/>
      <c r="G11" s="233"/>
    </row>
    <row r="12" spans="1:7" s="117" customFormat="1">
      <c r="A12" s="10"/>
      <c r="B12" s="233" t="s">
        <v>544</v>
      </c>
      <c r="C12" s="256">
        <v>300000</v>
      </c>
      <c r="D12" s="268">
        <v>1</v>
      </c>
      <c r="E12" s="256">
        <v>300000</v>
      </c>
      <c r="F12" s="233" t="s">
        <v>289</v>
      </c>
      <c r="G12" s="233" t="s">
        <v>289</v>
      </c>
    </row>
    <row r="13" spans="1:7" s="117" customFormat="1">
      <c r="A13" s="10"/>
      <c r="B13" s="233"/>
      <c r="C13" s="256"/>
      <c r="D13" s="268"/>
      <c r="E13" s="256"/>
      <c r="F13" s="233"/>
      <c r="G13" s="233"/>
    </row>
    <row r="14" spans="1:7">
      <c r="A14" s="741" t="s">
        <v>430</v>
      </c>
      <c r="B14" s="741"/>
      <c r="C14" s="741"/>
      <c r="D14" s="741"/>
      <c r="E14" s="741"/>
      <c r="F14" s="741"/>
      <c r="G14" s="741"/>
    </row>
    <row r="15" spans="1:7">
      <c r="A15" s="315" t="s">
        <v>531</v>
      </c>
      <c r="B15" s="315" t="s">
        <v>545</v>
      </c>
      <c r="C15" s="315" t="s">
        <v>533</v>
      </c>
      <c r="D15" s="315" t="s">
        <v>534</v>
      </c>
      <c r="E15" s="315" t="s">
        <v>535</v>
      </c>
      <c r="F15" s="315" t="s">
        <v>536</v>
      </c>
      <c r="G15" s="315" t="s">
        <v>537</v>
      </c>
    </row>
    <row r="16" spans="1:7">
      <c r="A16" s="233"/>
      <c r="B16" s="233" t="s">
        <v>97</v>
      </c>
      <c r="C16" s="233"/>
      <c r="D16" s="233"/>
      <c r="E16" s="233"/>
      <c r="F16" s="233"/>
      <c r="G16" s="233"/>
    </row>
    <row r="17" spans="1:7">
      <c r="A17" s="10" t="s">
        <v>165</v>
      </c>
      <c r="B17" s="233"/>
      <c r="C17" s="233"/>
      <c r="D17" s="233"/>
      <c r="E17" s="233"/>
      <c r="F17" s="233"/>
      <c r="G17" s="233"/>
    </row>
    <row r="18" spans="1:7">
      <c r="A18" s="259"/>
      <c r="B18" s="259"/>
      <c r="C18" s="259"/>
      <c r="D18" s="259"/>
      <c r="E18" s="259"/>
      <c r="F18" s="259"/>
      <c r="G18" s="259"/>
    </row>
  </sheetData>
  <mergeCells count="4">
    <mergeCell ref="A1:E1"/>
    <mergeCell ref="A2:E2"/>
    <mergeCell ref="A14:G14"/>
    <mergeCell ref="A3:G3"/>
  </mergeCells>
  <phoneticPr fontId="6" type="noConversion"/>
  <printOptions horizontalCentered="1"/>
  <pageMargins left="0.75" right="0.75" top="1" bottom="1" header="0.5" footer="0.5"/>
  <pageSetup scale="67"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D00D8-8854-49CC-BBAC-C0843B4575E2}">
  <sheetPr>
    <pageSetUpPr fitToPage="1"/>
  </sheetPr>
  <dimension ref="A1:K19"/>
  <sheetViews>
    <sheetView zoomScaleNormal="100" workbookViewId="0">
      <selection activeCell="A18" sqref="A18"/>
    </sheetView>
  </sheetViews>
  <sheetFormatPr defaultColWidth="9.140625" defaultRowHeight="21"/>
  <cols>
    <col min="1" max="1" width="43.42578125" style="187" customWidth="1"/>
    <col min="2" max="7" width="16" style="187" bestFit="1" customWidth="1"/>
    <col min="8" max="8" width="14" style="187" bestFit="1" customWidth="1"/>
    <col min="9" max="16384" width="9.140625" style="187"/>
  </cols>
  <sheetData>
    <row r="1" spans="1:11" s="190" customFormat="1" ht="15.75">
      <c r="A1" s="188" t="s">
        <v>546</v>
      </c>
      <c r="B1" s="269"/>
      <c r="C1" s="269"/>
      <c r="D1" s="269"/>
      <c r="E1" s="269"/>
      <c r="F1" s="269"/>
      <c r="G1" s="269"/>
    </row>
    <row r="2" spans="1:11" s="190" customFormat="1" ht="15.75">
      <c r="A2" s="567" t="s">
        <v>1</v>
      </c>
      <c r="B2" s="269"/>
      <c r="C2" s="269"/>
      <c r="D2" s="269"/>
      <c r="E2" s="269"/>
      <c r="F2" s="269"/>
      <c r="G2" s="269"/>
    </row>
    <row r="3" spans="1:11" s="193" customFormat="1" ht="15.75" thickBot="1">
      <c r="A3" s="270"/>
      <c r="B3" s="270"/>
      <c r="C3" s="270"/>
      <c r="D3" s="270"/>
      <c r="E3" s="270"/>
      <c r="F3" s="270"/>
      <c r="G3" s="270"/>
    </row>
    <row r="4" spans="1:11" s="191" customFormat="1" ht="12.75">
      <c r="A4" s="598" t="s">
        <v>547</v>
      </c>
      <c r="B4" s="599">
        <v>2021</v>
      </c>
      <c r="C4" s="599">
        <v>2022</v>
      </c>
      <c r="D4" s="599">
        <v>2023</v>
      </c>
      <c r="E4" s="599">
        <v>2024</v>
      </c>
      <c r="F4" s="599">
        <v>2025</v>
      </c>
      <c r="G4" s="600">
        <v>2026</v>
      </c>
    </row>
    <row r="5" spans="1:11" s="191" customFormat="1" ht="12.75">
      <c r="A5" s="271" t="s">
        <v>424</v>
      </c>
      <c r="B5" s="272">
        <v>358000</v>
      </c>
      <c r="C5" s="272">
        <v>361080</v>
      </c>
      <c r="D5" s="272">
        <v>364691</v>
      </c>
      <c r="E5" s="272">
        <v>368338</v>
      </c>
      <c r="F5" s="272">
        <v>372021</v>
      </c>
      <c r="G5" s="273">
        <v>375741</v>
      </c>
    </row>
    <row r="6" spans="1:11" s="191" customFormat="1" ht="12.75">
      <c r="A6" s="271" t="s">
        <v>548</v>
      </c>
      <c r="B6" s="272">
        <v>12379</v>
      </c>
      <c r="C6" s="272">
        <v>12874</v>
      </c>
      <c r="D6" s="272">
        <v>13389</v>
      </c>
      <c r="E6" s="272">
        <v>13925</v>
      </c>
      <c r="F6" s="272">
        <v>14482</v>
      </c>
      <c r="G6" s="273">
        <v>15061</v>
      </c>
    </row>
    <row r="7" spans="1:11" s="191" customFormat="1" ht="12.75">
      <c r="A7" s="271" t="s">
        <v>426</v>
      </c>
      <c r="B7" s="272">
        <v>879</v>
      </c>
      <c r="C7" s="272">
        <v>923</v>
      </c>
      <c r="D7" s="272">
        <v>969</v>
      </c>
      <c r="E7" s="272">
        <v>1018</v>
      </c>
      <c r="F7" s="272">
        <v>1069</v>
      </c>
      <c r="G7" s="273">
        <v>1122</v>
      </c>
    </row>
    <row r="8" spans="1:11" s="191" customFormat="1" ht="12.75">
      <c r="A8" s="271" t="s">
        <v>427</v>
      </c>
      <c r="B8" s="272">
        <v>50000</v>
      </c>
      <c r="C8" s="272">
        <v>151500</v>
      </c>
      <c r="D8" s="272">
        <v>53045</v>
      </c>
      <c r="E8" s="272">
        <v>54636</v>
      </c>
      <c r="F8" s="272">
        <v>56275</v>
      </c>
      <c r="G8" s="273">
        <v>57963</v>
      </c>
    </row>
    <row r="9" spans="1:11" s="191" customFormat="1" ht="12.75">
      <c r="A9" s="271" t="s">
        <v>549</v>
      </c>
      <c r="B9" s="272">
        <v>50000</v>
      </c>
      <c r="C9" s="272">
        <v>50000</v>
      </c>
      <c r="D9" s="272">
        <v>50000</v>
      </c>
      <c r="E9" s="272">
        <v>50000</v>
      </c>
      <c r="F9" s="272">
        <v>50000</v>
      </c>
      <c r="G9" s="273">
        <v>50000</v>
      </c>
    </row>
    <row r="10" spans="1:11" s="191" customFormat="1" ht="12.75">
      <c r="A10" s="271" t="s">
        <v>31</v>
      </c>
      <c r="B10" s="272">
        <v>43400</v>
      </c>
      <c r="C10" s="272">
        <v>44660</v>
      </c>
      <c r="D10" s="272">
        <v>45920</v>
      </c>
      <c r="E10" s="272">
        <v>47180</v>
      </c>
      <c r="F10" s="272">
        <v>47600</v>
      </c>
      <c r="G10" s="273">
        <v>48860</v>
      </c>
    </row>
    <row r="11" spans="1:11" s="191" customFormat="1" ht="12.75">
      <c r="A11" s="271" t="s">
        <v>33</v>
      </c>
      <c r="B11" s="272">
        <v>70030</v>
      </c>
      <c r="C11" s="272">
        <v>71930</v>
      </c>
      <c r="D11" s="272">
        <v>73891</v>
      </c>
      <c r="E11" s="272">
        <v>75915</v>
      </c>
      <c r="F11" s="272">
        <v>78004</v>
      </c>
      <c r="G11" s="273">
        <v>80160</v>
      </c>
    </row>
    <row r="12" spans="1:11" s="191" customFormat="1" ht="12.75">
      <c r="A12" s="274" t="s">
        <v>432</v>
      </c>
      <c r="B12" s="275">
        <v>9886</v>
      </c>
      <c r="C12" s="275">
        <v>10183</v>
      </c>
      <c r="D12" s="275">
        <v>10488</v>
      </c>
      <c r="E12" s="275">
        <v>10803</v>
      </c>
      <c r="F12" s="275">
        <v>11127</v>
      </c>
      <c r="G12" s="276">
        <v>11461</v>
      </c>
    </row>
    <row r="13" spans="1:11" s="192" customFormat="1" ht="15">
      <c r="A13" s="277" t="s">
        <v>550</v>
      </c>
      <c r="B13" s="278">
        <f>SUM(B5:B12)</f>
        <v>594574</v>
      </c>
      <c r="C13" s="278">
        <f t="shared" ref="C13:G13" si="0">SUM(C5:C12)</f>
        <v>703150</v>
      </c>
      <c r="D13" s="278">
        <f t="shared" si="0"/>
        <v>612393</v>
      </c>
      <c r="E13" s="278">
        <f t="shared" si="0"/>
        <v>621815</v>
      </c>
      <c r="F13" s="278">
        <f t="shared" si="0"/>
        <v>630578</v>
      </c>
      <c r="G13" s="279">
        <f t="shared" si="0"/>
        <v>640368</v>
      </c>
      <c r="H13" s="317"/>
    </row>
    <row r="14" spans="1:11" s="192" customFormat="1" ht="12.75">
      <c r="A14" s="274"/>
      <c r="B14" s="278"/>
      <c r="C14" s="278"/>
      <c r="D14" s="278"/>
      <c r="E14" s="278"/>
      <c r="F14" s="278"/>
      <c r="G14" s="279"/>
    </row>
    <row r="15" spans="1:11" s="191" customFormat="1" ht="15">
      <c r="A15" s="277" t="s">
        <v>551</v>
      </c>
      <c r="B15" s="275">
        <v>2989008</v>
      </c>
      <c r="C15" s="275">
        <v>3431175</v>
      </c>
      <c r="D15" s="275">
        <v>3881387</v>
      </c>
      <c r="E15" s="275">
        <v>4444713</v>
      </c>
      <c r="F15" s="275">
        <v>4912466</v>
      </c>
      <c r="G15" s="276">
        <v>5388762</v>
      </c>
      <c r="H15" s="194"/>
      <c r="I15" s="194"/>
      <c r="J15" s="194"/>
      <c r="K15" s="194"/>
    </row>
    <row r="16" spans="1:11" s="191" customFormat="1" ht="12.75">
      <c r="A16" s="280"/>
      <c r="B16" s="281"/>
      <c r="C16" s="281"/>
      <c r="D16" s="281"/>
      <c r="E16" s="281"/>
      <c r="F16" s="281"/>
      <c r="G16" s="282"/>
      <c r="H16" s="194"/>
      <c r="I16" s="194"/>
      <c r="J16" s="194"/>
      <c r="K16" s="194"/>
    </row>
    <row r="17" spans="1:8" s="191" customFormat="1" ht="15.75" thickBot="1">
      <c r="A17" s="283" t="s">
        <v>552</v>
      </c>
      <c r="B17" s="284">
        <f>SUM(B13:B15)</f>
        <v>3583582</v>
      </c>
      <c r="C17" s="284">
        <f>SUM(C13:C15)</f>
        <v>4134325</v>
      </c>
      <c r="D17" s="284">
        <f t="shared" ref="D17:G17" si="1">SUM(D13:D15)</f>
        <v>4493780</v>
      </c>
      <c r="E17" s="284">
        <f t="shared" si="1"/>
        <v>5066528</v>
      </c>
      <c r="F17" s="284">
        <f t="shared" si="1"/>
        <v>5543044</v>
      </c>
      <c r="G17" s="285">
        <f t="shared" si="1"/>
        <v>6029130</v>
      </c>
      <c r="H17" s="318"/>
    </row>
    <row r="18" spans="1:8">
      <c r="A18" s="286"/>
      <c r="B18" s="286"/>
      <c r="C18" s="286"/>
      <c r="D18" s="286"/>
      <c r="E18" s="286"/>
      <c r="F18" s="286"/>
      <c r="G18" s="286"/>
    </row>
    <row r="19" spans="1:8">
      <c r="A19" s="286"/>
      <c r="B19" s="286"/>
      <c r="C19" s="286"/>
      <c r="D19" s="286"/>
      <c r="E19" s="286"/>
      <c r="F19" s="286"/>
      <c r="G19" s="286"/>
    </row>
  </sheetData>
  <printOptions horizontalCentered="1"/>
  <pageMargins left="0" right="0" top="0.75" bottom="0.75" header="0.3" footer="0.3"/>
  <pageSetup orientation="landscape" r:id="rId1"/>
  <ignoredErrors>
    <ignoredError sqref="B13:G13"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242D-EBD9-40DE-A16D-F3F919400826}">
  <sheetPr>
    <pageSetUpPr fitToPage="1"/>
  </sheetPr>
  <dimension ref="A1:Y12"/>
  <sheetViews>
    <sheetView zoomScaleNormal="100" workbookViewId="0"/>
  </sheetViews>
  <sheetFormatPr defaultRowHeight="12.75"/>
  <cols>
    <col min="2" max="25" width="13" customWidth="1"/>
  </cols>
  <sheetData>
    <row r="1" spans="1:25" ht="15.75">
      <c r="A1" s="189" t="s">
        <v>553</v>
      </c>
      <c r="B1" s="27"/>
      <c r="C1" s="27"/>
      <c r="D1" s="28"/>
      <c r="E1" s="29"/>
      <c r="F1" s="29"/>
      <c r="G1" s="29"/>
      <c r="H1" s="29"/>
      <c r="I1" s="29"/>
      <c r="J1" s="29"/>
      <c r="K1" s="29"/>
      <c r="L1" s="29"/>
      <c r="M1" s="29"/>
      <c r="N1" s="29"/>
      <c r="O1" s="117"/>
      <c r="P1" s="117"/>
      <c r="Q1" s="117"/>
      <c r="R1" s="117"/>
      <c r="S1" s="117"/>
      <c r="T1" s="117"/>
      <c r="U1" s="117"/>
      <c r="V1" s="117"/>
      <c r="W1" s="117"/>
      <c r="X1" s="117"/>
      <c r="Y1" s="117"/>
    </row>
    <row r="2" spans="1:25" ht="15.75">
      <c r="A2" s="567" t="s">
        <v>1</v>
      </c>
      <c r="B2" s="27"/>
      <c r="C2" s="27"/>
      <c r="D2" s="28"/>
      <c r="E2" s="29"/>
      <c r="F2" s="29"/>
      <c r="G2" s="29"/>
      <c r="H2" s="29"/>
      <c r="I2" s="29"/>
      <c r="J2" s="29"/>
      <c r="K2" s="29"/>
      <c r="L2" s="29"/>
      <c r="M2" s="29"/>
      <c r="N2" s="29"/>
      <c r="O2" s="117"/>
      <c r="P2" s="117"/>
      <c r="Q2" s="117"/>
      <c r="R2" s="117"/>
      <c r="S2" s="117"/>
      <c r="T2" s="117"/>
      <c r="U2" s="117"/>
      <c r="V2" s="117"/>
      <c r="W2" s="117"/>
      <c r="X2" s="117"/>
      <c r="Y2" s="117"/>
    </row>
    <row r="3" spans="1:25" ht="16.5" thickBot="1">
      <c r="A3" s="28"/>
      <c r="B3" s="28"/>
      <c r="C3" s="28"/>
      <c r="D3" s="28"/>
      <c r="E3" s="29"/>
      <c r="F3" s="29"/>
      <c r="G3" s="29"/>
      <c r="H3" s="29"/>
      <c r="I3" s="29"/>
      <c r="J3" s="29"/>
      <c r="K3" s="29"/>
      <c r="L3" s="29"/>
      <c r="M3" s="29"/>
      <c r="N3" s="29"/>
      <c r="O3" s="117"/>
      <c r="P3" s="117"/>
      <c r="Q3" s="117"/>
      <c r="R3" s="117"/>
      <c r="S3" s="117"/>
      <c r="T3" s="117"/>
      <c r="U3" s="117"/>
      <c r="V3" s="117"/>
      <c r="W3" s="117"/>
      <c r="X3" s="117"/>
      <c r="Y3" s="117"/>
    </row>
    <row r="4" spans="1:25" ht="51.75" thickBot="1">
      <c r="A4" s="60"/>
      <c r="B4" s="64" t="s">
        <v>465</v>
      </c>
      <c r="C4" s="65" t="s">
        <v>466</v>
      </c>
      <c r="D4" s="65" t="s">
        <v>467</v>
      </c>
      <c r="E4" s="65" t="s">
        <v>468</v>
      </c>
      <c r="F4" s="65" t="s">
        <v>469</v>
      </c>
      <c r="G4" s="65" t="s">
        <v>554</v>
      </c>
      <c r="H4" s="65" t="s">
        <v>471</v>
      </c>
      <c r="I4" s="65" t="s">
        <v>472</v>
      </c>
      <c r="J4" s="66" t="s">
        <v>473</v>
      </c>
      <c r="K4" s="65" t="s">
        <v>474</v>
      </c>
      <c r="L4" s="65" t="s">
        <v>475</v>
      </c>
      <c r="M4" s="66" t="s">
        <v>476</v>
      </c>
      <c r="N4" s="65" t="s">
        <v>477</v>
      </c>
      <c r="O4" s="66" t="s">
        <v>478</v>
      </c>
      <c r="P4" s="66" t="s">
        <v>479</v>
      </c>
      <c r="Q4" s="65" t="s">
        <v>480</v>
      </c>
      <c r="R4" s="65" t="s">
        <v>481</v>
      </c>
      <c r="S4" s="66" t="s">
        <v>482</v>
      </c>
      <c r="T4" s="65" t="s">
        <v>483</v>
      </c>
      <c r="U4" s="65" t="s">
        <v>484</v>
      </c>
      <c r="V4" s="66" t="s">
        <v>485</v>
      </c>
      <c r="W4" s="65" t="s">
        <v>486</v>
      </c>
      <c r="X4" s="65" t="s">
        <v>487</v>
      </c>
      <c r="Y4" s="66" t="s">
        <v>488</v>
      </c>
    </row>
    <row r="5" spans="1:25" ht="13.5" thickBot="1">
      <c r="A5" s="61" t="s">
        <v>489</v>
      </c>
      <c r="B5" s="62"/>
      <c r="C5" s="63"/>
      <c r="D5" s="62"/>
      <c r="E5" s="62"/>
      <c r="F5" s="62"/>
      <c r="G5" s="178"/>
      <c r="H5" s="62"/>
      <c r="I5" s="62"/>
      <c r="J5" s="186"/>
      <c r="K5" s="62"/>
      <c r="L5" s="62"/>
      <c r="M5" s="186"/>
      <c r="N5" s="62"/>
      <c r="O5" s="62"/>
      <c r="P5" s="186"/>
      <c r="Q5" s="62"/>
      <c r="R5" s="62"/>
      <c r="S5" s="186"/>
      <c r="T5" s="62"/>
      <c r="U5" s="62"/>
      <c r="V5" s="186"/>
      <c r="W5" s="62"/>
      <c r="X5" s="62"/>
      <c r="Y5" s="186"/>
    </row>
    <row r="6" spans="1:25">
      <c r="A6" s="50"/>
      <c r="B6" s="51">
        <v>8174</v>
      </c>
      <c r="C6" s="51">
        <v>9736</v>
      </c>
      <c r="D6" s="51">
        <v>47459</v>
      </c>
      <c r="E6" s="51">
        <f>C6-B6</f>
        <v>1562</v>
      </c>
      <c r="F6" s="51">
        <v>11553</v>
      </c>
      <c r="G6" s="52">
        <v>0.24</v>
      </c>
      <c r="H6" s="51">
        <v>2342</v>
      </c>
      <c r="I6" s="51">
        <v>13895</v>
      </c>
      <c r="J6" s="53">
        <v>0.28999999999999998</v>
      </c>
      <c r="K6" s="51">
        <v>2342</v>
      </c>
      <c r="L6" s="51">
        <v>16237</v>
      </c>
      <c r="M6" s="53">
        <v>0.33</v>
      </c>
      <c r="N6" s="51">
        <v>2342</v>
      </c>
      <c r="O6" s="51">
        <v>18579</v>
      </c>
      <c r="P6" s="53">
        <v>0.37</v>
      </c>
      <c r="Q6" s="51">
        <v>2342</v>
      </c>
      <c r="R6" s="51">
        <v>20921</v>
      </c>
      <c r="S6" s="53">
        <v>0.42</v>
      </c>
      <c r="T6" s="51">
        <v>2342</v>
      </c>
      <c r="U6" s="51">
        <v>23263</v>
      </c>
      <c r="V6" s="53">
        <v>0.46</v>
      </c>
      <c r="W6" s="51">
        <v>2342</v>
      </c>
      <c r="X6" s="51">
        <v>25602</v>
      </c>
      <c r="Y6" s="53">
        <v>0.5</v>
      </c>
    </row>
    <row r="7" spans="1:25" ht="15">
      <c r="A7" s="30"/>
      <c r="B7" s="67"/>
      <c r="C7" s="30"/>
      <c r="D7" s="30"/>
      <c r="E7" s="30"/>
      <c r="F7" s="30"/>
      <c r="G7" s="30"/>
      <c r="H7" s="30"/>
      <c r="I7" s="31"/>
      <c r="J7" s="30"/>
      <c r="K7" s="29"/>
      <c r="L7" s="29"/>
      <c r="M7" s="29"/>
      <c r="N7" s="29"/>
      <c r="O7" s="117"/>
      <c r="P7" s="117"/>
      <c r="Q7" s="117"/>
      <c r="R7" s="117"/>
      <c r="S7" s="117"/>
      <c r="T7" s="117"/>
      <c r="U7" s="117"/>
      <c r="V7" s="117"/>
      <c r="W7" s="117"/>
      <c r="X7" s="117"/>
      <c r="Y7" s="117"/>
    </row>
    <row r="8" spans="1:25">
      <c r="A8" s="117" t="s">
        <v>555</v>
      </c>
      <c r="B8" s="117"/>
      <c r="C8" s="117"/>
      <c r="D8" s="117"/>
      <c r="E8" s="117"/>
      <c r="F8" s="117"/>
      <c r="G8" s="117"/>
      <c r="H8" s="117"/>
      <c r="I8" s="117"/>
      <c r="J8" s="117"/>
      <c r="K8" s="117"/>
      <c r="L8" s="117"/>
      <c r="M8" s="117"/>
      <c r="N8" s="117"/>
      <c r="O8" s="117"/>
      <c r="P8" s="117"/>
      <c r="Q8" s="117"/>
      <c r="R8" s="117"/>
      <c r="S8" s="117"/>
      <c r="T8" s="117"/>
      <c r="U8" s="117"/>
      <c r="V8" s="117"/>
      <c r="W8" s="117"/>
      <c r="X8" s="117"/>
      <c r="Y8" s="117"/>
    </row>
    <row r="12" spans="1:25">
      <c r="A12" s="117"/>
      <c r="B12" s="117"/>
      <c r="C12" s="117"/>
      <c r="D12" s="117"/>
      <c r="E12" s="117"/>
      <c r="F12" s="117"/>
      <c r="G12" s="117"/>
      <c r="H12" s="117"/>
      <c r="I12" s="117"/>
      <c r="J12" s="117"/>
      <c r="K12" s="117"/>
      <c r="L12" s="117"/>
      <c r="M12" s="117"/>
      <c r="N12" s="329"/>
      <c r="O12" s="117"/>
      <c r="P12" s="117"/>
      <c r="Q12" s="117"/>
      <c r="R12" s="117"/>
      <c r="S12" s="117"/>
      <c r="T12" s="117"/>
      <c r="U12" s="117"/>
      <c r="V12" s="117"/>
      <c r="W12" s="117"/>
      <c r="X12" s="117"/>
      <c r="Y12" s="117"/>
    </row>
  </sheetData>
  <pageMargins left="0.7" right="0.7" top="0.75" bottom="0.75" header="0.3" footer="0.3"/>
  <pageSetup scale="3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59C7-ED99-49FE-99AD-8F00F8E70F0F}">
  <sheetPr>
    <tabColor rgb="FFFFFF00"/>
    <pageSetUpPr fitToPage="1"/>
  </sheetPr>
  <dimension ref="A1:I53"/>
  <sheetViews>
    <sheetView zoomScale="80" zoomScaleNormal="80" workbookViewId="0">
      <pane xSplit="1" ySplit="7" topLeftCell="B8" activePane="bottomRight" state="frozen"/>
      <selection pane="topRight" activeCell="I41" sqref="I41"/>
      <selection pane="bottomLeft" activeCell="I41" sqref="I41"/>
      <selection pane="bottomRight" activeCell="C39" sqref="C39"/>
    </sheetView>
  </sheetViews>
  <sheetFormatPr defaultColWidth="8.7109375" defaultRowHeight="12.75"/>
  <cols>
    <col min="1" max="1" width="48.140625" style="117" customWidth="1"/>
    <col min="2" max="8" width="28.7109375" style="117" customWidth="1"/>
    <col min="9" max="16384" width="8.7109375" style="117"/>
  </cols>
  <sheetData>
    <row r="1" spans="1:9" ht="15.75">
      <c r="A1" s="630" t="s">
        <v>57</v>
      </c>
      <c r="B1" s="630"/>
      <c r="C1" s="630"/>
      <c r="D1" s="630"/>
      <c r="E1" s="630"/>
      <c r="F1" s="630"/>
      <c r="G1" s="630"/>
      <c r="H1" s="631"/>
    </row>
    <row r="2" spans="1:9" ht="15.75">
      <c r="A2" s="567" t="s">
        <v>1</v>
      </c>
      <c r="B2" s="567"/>
      <c r="C2" s="567"/>
      <c r="D2" s="567"/>
      <c r="E2" s="567"/>
      <c r="F2" s="567"/>
      <c r="G2" s="567"/>
      <c r="H2" s="118"/>
    </row>
    <row r="3" spans="1:9" ht="13.5" thickBot="1">
      <c r="A3" s="119"/>
      <c r="B3" s="119"/>
      <c r="C3" s="119"/>
      <c r="D3" s="119"/>
      <c r="E3" s="119"/>
      <c r="F3" s="119"/>
      <c r="G3" s="119"/>
      <c r="H3" s="119"/>
    </row>
    <row r="4" spans="1:9">
      <c r="A4" s="4" t="s">
        <v>2</v>
      </c>
      <c r="B4" s="639" t="s">
        <v>3</v>
      </c>
      <c r="C4" s="639" t="s">
        <v>4</v>
      </c>
      <c r="D4" s="639" t="s">
        <v>5</v>
      </c>
      <c r="E4" s="639" t="s">
        <v>6</v>
      </c>
      <c r="F4" s="639" t="s">
        <v>7</v>
      </c>
      <c r="G4" s="639" t="s">
        <v>8</v>
      </c>
      <c r="H4" s="639" t="s">
        <v>9</v>
      </c>
      <c r="I4" s="73"/>
    </row>
    <row r="5" spans="1:9" ht="12.75" customHeight="1" thickBot="1">
      <c r="A5" s="6"/>
      <c r="B5" s="640"/>
      <c r="C5" s="640"/>
      <c r="D5" s="640"/>
      <c r="E5" s="640"/>
      <c r="F5" s="640"/>
      <c r="G5" s="640"/>
      <c r="H5" s="640"/>
      <c r="I5" s="73"/>
    </row>
    <row r="6" spans="1:9" ht="14.25" customHeight="1">
      <c r="A6" s="45" t="s">
        <v>10</v>
      </c>
      <c r="B6" s="46"/>
      <c r="C6" s="46"/>
      <c r="D6" s="46"/>
      <c r="E6" s="46"/>
      <c r="F6" s="46"/>
      <c r="G6" s="46"/>
      <c r="H6" s="46"/>
      <c r="I6" s="73"/>
    </row>
    <row r="7" spans="1:9" ht="12.75" customHeight="1">
      <c r="A7" s="120" t="s">
        <v>11</v>
      </c>
      <c r="B7" s="635"/>
      <c r="C7" s="636"/>
      <c r="D7" s="636"/>
      <c r="E7" s="636"/>
      <c r="F7" s="636"/>
      <c r="G7" s="636"/>
      <c r="H7" s="636"/>
      <c r="I7" s="73"/>
    </row>
    <row r="8" spans="1:9">
      <c r="A8" s="196" t="s">
        <v>12</v>
      </c>
      <c r="B8" s="197">
        <v>854260.10359505448</v>
      </c>
      <c r="C8" s="197">
        <v>1475995</v>
      </c>
      <c r="D8" s="197">
        <v>1238936.0150000001</v>
      </c>
      <c r="E8" s="198">
        <v>1089583.9660087717</v>
      </c>
      <c r="F8" s="198">
        <v>1206957.7177318197</v>
      </c>
      <c r="G8" s="198">
        <v>1301054.6023474426</v>
      </c>
      <c r="H8" s="198">
        <v>1458887.9502063973</v>
      </c>
      <c r="I8" s="73"/>
    </row>
    <row r="9" spans="1:9">
      <c r="A9" s="196" t="s">
        <v>13</v>
      </c>
      <c r="B9" s="197">
        <v>65957.637148802285</v>
      </c>
      <c r="C9" s="197">
        <v>76246.715847768006</v>
      </c>
      <c r="D9" s="197">
        <v>73329.23943869544</v>
      </c>
      <c r="E9" s="198">
        <v>65711.854361405247</v>
      </c>
      <c r="F9" s="198">
        <v>72495.636301650695</v>
      </c>
      <c r="G9" s="198">
        <v>77859.965020008458</v>
      </c>
      <c r="H9" s="198">
        <v>86766.050806983723</v>
      </c>
      <c r="I9" s="73"/>
    </row>
    <row r="10" spans="1:9">
      <c r="A10" s="196" t="s">
        <v>14</v>
      </c>
      <c r="B10" s="197">
        <v>2560350.001878405</v>
      </c>
      <c r="C10" s="197">
        <v>2006160.7</v>
      </c>
      <c r="D10" s="197">
        <v>1637395.0994000002</v>
      </c>
      <c r="E10" s="198">
        <v>2271914.0377968363</v>
      </c>
      <c r="F10" s="198">
        <v>2525284.5458793472</v>
      </c>
      <c r="G10" s="198">
        <v>2729403.3199071609</v>
      </c>
      <c r="H10" s="198">
        <v>3075707.509066327</v>
      </c>
      <c r="I10" s="73"/>
    </row>
    <row r="11" spans="1:9">
      <c r="A11" s="196" t="s">
        <v>15</v>
      </c>
      <c r="B11" s="197">
        <v>427357.53750093095</v>
      </c>
      <c r="C11" s="197">
        <v>1757666.1161231571</v>
      </c>
      <c r="D11" s="197">
        <v>1438592.5516275575</v>
      </c>
      <c r="E11" s="198">
        <v>1847308.9656541829</v>
      </c>
      <c r="F11" s="198">
        <v>2056307.7257486237</v>
      </c>
      <c r="G11" s="198">
        <v>2223846.8834324391</v>
      </c>
      <c r="H11" s="198">
        <v>2508613.1373128062</v>
      </c>
      <c r="I11" s="73"/>
    </row>
    <row r="12" spans="1:9">
      <c r="A12" s="196" t="s">
        <v>16</v>
      </c>
      <c r="B12" s="197">
        <v>7063.1124482809673</v>
      </c>
      <c r="C12" s="197">
        <v>0</v>
      </c>
      <c r="D12" s="197"/>
      <c r="E12" s="198">
        <v>0</v>
      </c>
      <c r="F12" s="198">
        <v>0</v>
      </c>
      <c r="G12" s="198">
        <v>0</v>
      </c>
      <c r="H12" s="198">
        <v>0</v>
      </c>
      <c r="I12" s="73"/>
    </row>
    <row r="13" spans="1:9">
      <c r="A13" s="196" t="s">
        <v>17</v>
      </c>
      <c r="B13" s="197">
        <v>4642828.8894102387</v>
      </c>
      <c r="C13" s="197">
        <v>2379500.8137142858</v>
      </c>
      <c r="D13" s="197">
        <v>1922329.4826491429</v>
      </c>
      <c r="E13" s="198">
        <v>1727176.4909134211</v>
      </c>
      <c r="F13" s="198">
        <v>1809720.7203908036</v>
      </c>
      <c r="G13" s="198">
        <v>2002385.8574553947</v>
      </c>
      <c r="H13" s="198">
        <v>2294636.2730585728</v>
      </c>
      <c r="I13" s="73"/>
    </row>
    <row r="14" spans="1:9">
      <c r="A14" s="196" t="s">
        <v>18</v>
      </c>
      <c r="B14" s="197">
        <v>1775159.0723121529</v>
      </c>
      <c r="C14" s="197">
        <v>836513.68750997621</v>
      </c>
      <c r="D14" s="197">
        <v>684284.39944700827</v>
      </c>
      <c r="E14" s="198">
        <v>598564.25619258103</v>
      </c>
      <c r="F14" s="198">
        <v>663665.65158573561</v>
      </c>
      <c r="G14" s="198">
        <v>715889.69050934934</v>
      </c>
      <c r="H14" s="198">
        <v>803933.36413927528</v>
      </c>
      <c r="I14" s="73"/>
    </row>
    <row r="15" spans="1:9">
      <c r="A15" s="354" t="s">
        <v>19</v>
      </c>
      <c r="B15" s="197">
        <v>2195740.3802192803</v>
      </c>
      <c r="C15" s="197">
        <v>0</v>
      </c>
      <c r="D15" s="197">
        <v>0</v>
      </c>
      <c r="E15" s="198">
        <f>264079.228*0.5</f>
        <v>132039.614</v>
      </c>
      <c r="F15" s="198">
        <v>415536.75992500008</v>
      </c>
      <c r="G15" s="198">
        <v>485033.40012512507</v>
      </c>
      <c r="H15" s="198">
        <v>498759.40212887886</v>
      </c>
      <c r="I15" s="73"/>
    </row>
    <row r="16" spans="1:9">
      <c r="A16" s="354" t="s">
        <v>20</v>
      </c>
      <c r="B16" s="197">
        <v>348432.63062108232</v>
      </c>
      <c r="C16" s="197">
        <v>2200000</v>
      </c>
      <c r="D16" s="197">
        <v>1974900</v>
      </c>
      <c r="E16" s="198">
        <f>2359856.75625795*0.5</f>
        <v>1179928.3781289749</v>
      </c>
      <c r="F16" s="198">
        <v>1152407.3943119999</v>
      </c>
      <c r="G16" s="198">
        <v>1198367.03369324</v>
      </c>
      <c r="H16" s="198">
        <v>1337326.6504609098</v>
      </c>
      <c r="I16" s="73"/>
    </row>
    <row r="17" spans="1:9">
      <c r="A17" s="355" t="s">
        <v>21</v>
      </c>
      <c r="B17" s="197">
        <v>0</v>
      </c>
      <c r="C17" s="197">
        <v>404095</v>
      </c>
      <c r="D17" s="197">
        <v>335169.34999999998</v>
      </c>
      <c r="E17" s="198">
        <f>1163092.752*0.5</f>
        <v>581546.37600000005</v>
      </c>
      <c r="F17" s="198">
        <v>632398.25979000004</v>
      </c>
      <c r="G17" s="198">
        <v>680977.94429204997</v>
      </c>
      <c r="H17" s="198">
        <v>762399.22024001239</v>
      </c>
      <c r="I17" s="73"/>
    </row>
    <row r="18" spans="1:9">
      <c r="A18" s="355" t="s">
        <v>22</v>
      </c>
      <c r="B18" s="197">
        <v>0</v>
      </c>
      <c r="C18" s="197">
        <v>0</v>
      </c>
      <c r="D18" s="197"/>
      <c r="E18" s="198"/>
      <c r="F18" s="198"/>
      <c r="G18" s="198">
        <v>120000</v>
      </c>
      <c r="H18" s="198">
        <v>120000</v>
      </c>
      <c r="I18" s="73"/>
    </row>
    <row r="19" spans="1:9">
      <c r="A19" s="355" t="s">
        <v>58</v>
      </c>
      <c r="B19" s="197">
        <v>0</v>
      </c>
      <c r="C19" s="197">
        <v>0</v>
      </c>
      <c r="D19" s="197">
        <v>575949.02502207749</v>
      </c>
      <c r="E19" s="198">
        <v>2006504.765113679</v>
      </c>
      <c r="F19" s="198">
        <v>2408154.6754868692</v>
      </c>
      <c r="G19" s="198">
        <v>2684014.1849549548</v>
      </c>
      <c r="H19" s="198">
        <v>2955192.1698486791</v>
      </c>
      <c r="I19" s="73"/>
    </row>
    <row r="20" spans="1:9" ht="13.5" thickBot="1">
      <c r="A20" s="355" t="s">
        <v>59</v>
      </c>
      <c r="B20" s="197">
        <v>0</v>
      </c>
      <c r="C20" s="197">
        <v>0</v>
      </c>
      <c r="D20" s="197">
        <v>1323965.358361579</v>
      </c>
      <c r="E20" s="198">
        <v>2028896.1820940978</v>
      </c>
      <c r="F20" s="198">
        <v>2603639.2317102621</v>
      </c>
      <c r="G20" s="198">
        <v>2328886.7759429421</v>
      </c>
      <c r="H20" s="198">
        <v>1671858.4158208573</v>
      </c>
      <c r="I20" s="73"/>
    </row>
    <row r="21" spans="1:9" s="14" customFormat="1" ht="13.5" thickBot="1">
      <c r="A21" s="200" t="s">
        <v>25</v>
      </c>
      <c r="B21" s="216">
        <f>SUM(B8:B20)</f>
        <v>12877149.365134228</v>
      </c>
      <c r="C21" s="216">
        <f t="shared" ref="C21:H21" si="0">SUM(C8:C20)</f>
        <v>11136178.033195188</v>
      </c>
      <c r="D21" s="216">
        <f t="shared" si="0"/>
        <v>11204850.520946061</v>
      </c>
      <c r="E21" s="216">
        <f t="shared" si="0"/>
        <v>13529174.88626395</v>
      </c>
      <c r="F21" s="216">
        <f t="shared" si="0"/>
        <v>15546568.31886211</v>
      </c>
      <c r="G21" s="216">
        <f t="shared" si="0"/>
        <v>16547719.657680105</v>
      </c>
      <c r="H21" s="216">
        <f t="shared" si="0"/>
        <v>17574080.143089697</v>
      </c>
      <c r="I21" s="217"/>
    </row>
    <row r="22" spans="1:9" ht="12" customHeight="1" thickBot="1">
      <c r="A22" s="202" t="s">
        <v>2</v>
      </c>
      <c r="B22" s="203"/>
      <c r="C22" s="203"/>
      <c r="D22" s="203"/>
      <c r="E22" s="203"/>
      <c r="F22" s="203"/>
      <c r="G22" s="203"/>
      <c r="H22" s="203"/>
      <c r="I22" s="73"/>
    </row>
    <row r="23" spans="1:9">
      <c r="A23" s="204" t="s">
        <v>26</v>
      </c>
      <c r="B23" s="205">
        <v>249089.39478000003</v>
      </c>
      <c r="C23" s="205">
        <v>132000</v>
      </c>
      <c r="D23" s="205">
        <v>187608</v>
      </c>
      <c r="E23" s="206">
        <v>168843.6</v>
      </c>
      <c r="F23" s="206">
        <v>88944.72</v>
      </c>
      <c r="G23" s="206">
        <v>105050.1672</v>
      </c>
      <c r="H23" s="206">
        <v>89092.348872000002</v>
      </c>
      <c r="I23" s="73"/>
    </row>
    <row r="24" spans="1:9" ht="14.25">
      <c r="A24" s="117" t="s">
        <v>27</v>
      </c>
      <c r="B24" s="207">
        <v>0</v>
      </c>
      <c r="C24" s="207">
        <v>0</v>
      </c>
      <c r="D24" s="207">
        <v>0</v>
      </c>
      <c r="E24" s="208">
        <v>0</v>
      </c>
      <c r="F24" s="208">
        <v>0</v>
      </c>
      <c r="G24" s="208">
        <v>0</v>
      </c>
      <c r="H24" s="208">
        <v>0</v>
      </c>
      <c r="I24" s="73"/>
    </row>
    <row r="25" spans="1:9">
      <c r="A25" s="210" t="s">
        <v>28</v>
      </c>
      <c r="B25" s="207">
        <v>90209.94927479999</v>
      </c>
      <c r="C25" s="207">
        <v>93066.904999999999</v>
      </c>
      <c r="D25" s="207">
        <v>94818.097150000016</v>
      </c>
      <c r="E25" s="208">
        <v>97662.64006450001</v>
      </c>
      <c r="F25" s="208">
        <v>100592.51926643502</v>
      </c>
      <c r="G25" s="208">
        <v>103610.29484442806</v>
      </c>
      <c r="H25" s="208">
        <v>106718.60368976093</v>
      </c>
      <c r="I25" s="73"/>
    </row>
    <row r="26" spans="1:9">
      <c r="A26" s="210" t="s">
        <v>29</v>
      </c>
      <c r="B26" s="207">
        <v>600000</v>
      </c>
      <c r="C26" s="207">
        <v>608685</v>
      </c>
      <c r="D26" s="207">
        <v>621998.55000000005</v>
      </c>
      <c r="E26" s="208">
        <v>876354.70774999994</v>
      </c>
      <c r="F26" s="208">
        <v>923486.81438</v>
      </c>
      <c r="G26" s="208">
        <v>945301.08204110002</v>
      </c>
      <c r="H26" s="208">
        <v>973963.0150124256</v>
      </c>
      <c r="I26" s="73"/>
    </row>
    <row r="27" spans="1:9" ht="11.25" customHeight="1">
      <c r="A27" s="356" t="s">
        <v>30</v>
      </c>
      <c r="B27" s="207">
        <v>17083</v>
      </c>
      <c r="C27" s="207">
        <v>105625</v>
      </c>
      <c r="D27" s="207">
        <v>81250</v>
      </c>
      <c r="E27" s="208">
        <v>62500</v>
      </c>
      <c r="F27" s="208">
        <v>25000</v>
      </c>
      <c r="G27" s="208">
        <v>81250</v>
      </c>
      <c r="H27" s="208">
        <v>25000</v>
      </c>
      <c r="I27" s="73"/>
    </row>
    <row r="28" spans="1:9">
      <c r="A28" s="210" t="s">
        <v>31</v>
      </c>
      <c r="B28" s="207">
        <v>168265.98956800002</v>
      </c>
      <c r="C28" s="207">
        <v>161638.3872</v>
      </c>
      <c r="D28" s="207">
        <v>171437.38381600002</v>
      </c>
      <c r="E28" s="208">
        <v>174911.87093048001</v>
      </c>
      <c r="F28" s="208">
        <v>171990.27992989443</v>
      </c>
      <c r="G28" s="208">
        <v>175649.98832779124</v>
      </c>
      <c r="H28" s="208">
        <v>179419.48797762499</v>
      </c>
      <c r="I28" s="73"/>
    </row>
    <row r="29" spans="1:9">
      <c r="A29" s="355" t="s">
        <v>32</v>
      </c>
      <c r="B29" s="197">
        <v>0</v>
      </c>
      <c r="C29" s="197">
        <v>0</v>
      </c>
      <c r="D29" s="197">
        <v>105076.61574298248</v>
      </c>
      <c r="E29" s="198">
        <v>161023.50651540459</v>
      </c>
      <c r="F29" s="198">
        <v>206638.03426271924</v>
      </c>
      <c r="G29" s="198">
        <v>184832.28380499544</v>
      </c>
      <c r="H29" s="198">
        <v>132687.1758587982</v>
      </c>
      <c r="I29" s="73"/>
    </row>
    <row r="30" spans="1:9">
      <c r="A30" s="210" t="s">
        <v>33</v>
      </c>
      <c r="B30" s="207">
        <v>1368600.9426000002</v>
      </c>
      <c r="C30" s="207">
        <v>2278059.09</v>
      </c>
      <c r="D30" s="207">
        <v>2969641.3372000004</v>
      </c>
      <c r="E30" s="208">
        <f>1518590.099316+0.3</f>
        <v>1518590.3993160001</v>
      </c>
      <c r="F30" s="208">
        <v>1372378.4238454802</v>
      </c>
      <c r="G30" s="208">
        <v>1445059.2979188445</v>
      </c>
      <c r="H30" s="208">
        <v>1415980.23336299</v>
      </c>
      <c r="I30" s="73"/>
    </row>
    <row r="31" spans="1:9">
      <c r="A31" s="199" t="s">
        <v>34</v>
      </c>
      <c r="B31" s="197">
        <v>23877.18</v>
      </c>
      <c r="C31" s="197">
        <v>30000</v>
      </c>
      <c r="D31" s="197">
        <v>30900</v>
      </c>
      <c r="E31" s="198">
        <v>31827</v>
      </c>
      <c r="F31" s="198">
        <v>32781.81</v>
      </c>
      <c r="G31" s="198">
        <v>33765.264299999995</v>
      </c>
      <c r="H31" s="198">
        <v>34778.222228999999</v>
      </c>
      <c r="I31" s="73"/>
    </row>
    <row r="32" spans="1:9">
      <c r="A32" s="355" t="s">
        <v>35</v>
      </c>
      <c r="B32" s="197">
        <v>0</v>
      </c>
      <c r="C32" s="197">
        <v>91453.898274547202</v>
      </c>
      <c r="D32" s="197">
        <v>178067.21237738366</v>
      </c>
      <c r="E32" s="198">
        <v>189512.20257642516</v>
      </c>
      <c r="F32" s="198">
        <v>277725.13501663791</v>
      </c>
      <c r="G32" s="198">
        <v>367945.16973405704</v>
      </c>
      <c r="H32" s="198">
        <v>379092.20988339878</v>
      </c>
      <c r="I32" s="73"/>
    </row>
    <row r="33" spans="1:9" ht="13.5" thickBot="1">
      <c r="A33" s="211" t="s">
        <v>36</v>
      </c>
      <c r="B33" s="197">
        <v>343847.5</v>
      </c>
      <c r="C33" s="197">
        <v>0</v>
      </c>
      <c r="D33" s="197">
        <v>0</v>
      </c>
      <c r="E33" s="198">
        <v>0</v>
      </c>
      <c r="F33" s="198">
        <v>0</v>
      </c>
      <c r="G33" s="198">
        <v>0</v>
      </c>
      <c r="H33" s="198">
        <v>0</v>
      </c>
      <c r="I33" s="73"/>
    </row>
    <row r="34" spans="1:9" ht="12.75" customHeight="1">
      <c r="A34" s="202" t="s">
        <v>2</v>
      </c>
      <c r="B34" s="203"/>
      <c r="C34" s="203"/>
      <c r="D34" s="203"/>
      <c r="E34" s="203"/>
      <c r="F34" s="203"/>
      <c r="G34" s="203"/>
      <c r="H34" s="203"/>
      <c r="I34" s="73"/>
    </row>
    <row r="35" spans="1:9" s="14" customFormat="1" ht="13.5" thickBot="1">
      <c r="A35" s="212" t="s">
        <v>37</v>
      </c>
      <c r="B35" s="218">
        <f t="shared" ref="B35:H35" si="1">SUM(B23:B33)+B21</f>
        <v>15738123.321357029</v>
      </c>
      <c r="C35" s="218">
        <f t="shared" si="1"/>
        <v>14636706.313669736</v>
      </c>
      <c r="D35" s="218">
        <f t="shared" si="1"/>
        <v>15645647.717232428</v>
      </c>
      <c r="E35" s="218">
        <f t="shared" si="1"/>
        <v>16810400.81341676</v>
      </c>
      <c r="F35" s="218">
        <f t="shared" si="1"/>
        <v>18746106.055563278</v>
      </c>
      <c r="G35" s="218">
        <f t="shared" si="1"/>
        <v>19990183.20585132</v>
      </c>
      <c r="H35" s="218">
        <f t="shared" si="1"/>
        <v>20910811.439975694</v>
      </c>
      <c r="I35" s="217"/>
    </row>
    <row r="36" spans="1:9" ht="13.5" thickBot="1">
      <c r="A36" s="637" t="s">
        <v>38</v>
      </c>
      <c r="B36" s="638"/>
      <c r="C36" s="638"/>
      <c r="D36" s="638"/>
      <c r="E36" s="638"/>
      <c r="F36" s="638"/>
      <c r="G36" s="638"/>
      <c r="H36" s="638"/>
      <c r="I36" s="73"/>
    </row>
    <row r="37" spans="1:9" ht="15" thickBot="1">
      <c r="A37" s="106" t="s">
        <v>39</v>
      </c>
      <c r="B37" s="213">
        <v>0</v>
      </c>
      <c r="C37" s="213">
        <v>0</v>
      </c>
      <c r="D37" s="213">
        <v>0</v>
      </c>
      <c r="E37" s="214">
        <v>0</v>
      </c>
      <c r="F37" s="214">
        <v>0</v>
      </c>
      <c r="G37" s="214">
        <v>0</v>
      </c>
      <c r="H37" s="214">
        <v>0</v>
      </c>
      <c r="I37" s="73"/>
    </row>
    <row r="38" spans="1:9" ht="15" thickBot="1">
      <c r="A38" s="106" t="s">
        <v>40</v>
      </c>
      <c r="B38" s="213">
        <v>0</v>
      </c>
      <c r="C38" s="213">
        <v>0</v>
      </c>
      <c r="D38" s="213">
        <v>0</v>
      </c>
      <c r="E38" s="214">
        <v>0</v>
      </c>
      <c r="F38" s="214">
        <v>0</v>
      </c>
      <c r="G38" s="214">
        <v>0</v>
      </c>
      <c r="H38" s="214">
        <v>0</v>
      </c>
      <c r="I38" s="73"/>
    </row>
    <row r="39" spans="1:9" ht="13.5">
      <c r="A39" s="364" t="s">
        <v>41</v>
      </c>
      <c r="B39" s="98"/>
      <c r="C39" s="98"/>
      <c r="D39" s="98"/>
      <c r="E39" s="98"/>
      <c r="F39" s="98"/>
      <c r="G39" s="98"/>
      <c r="H39" s="98"/>
    </row>
    <row r="40" spans="1:9" ht="13.5">
      <c r="A40" s="364" t="s">
        <v>42</v>
      </c>
      <c r="B40" s="98"/>
      <c r="C40" s="98"/>
      <c r="D40" s="98"/>
      <c r="E40" s="98"/>
      <c r="F40" s="98"/>
      <c r="G40" s="98"/>
      <c r="H40" s="98"/>
    </row>
    <row r="41" spans="1:9" ht="13.5">
      <c r="A41" s="364" t="s">
        <v>43</v>
      </c>
      <c r="B41" s="98"/>
      <c r="C41" s="98"/>
      <c r="D41" s="98"/>
      <c r="E41" s="98"/>
      <c r="F41" s="98"/>
      <c r="G41" s="98"/>
      <c r="H41" s="98"/>
    </row>
    <row r="42" spans="1:9">
      <c r="A42" s="98"/>
      <c r="B42" s="98"/>
      <c r="C42" s="98"/>
      <c r="D42" s="98"/>
      <c r="E42" s="98"/>
      <c r="F42" s="98"/>
      <c r="G42" s="98"/>
      <c r="H42" s="98"/>
    </row>
    <row r="43" spans="1:9">
      <c r="A43" s="98"/>
      <c r="B43" s="98"/>
      <c r="C43" s="98"/>
      <c r="D43" s="98"/>
      <c r="E43" s="98"/>
      <c r="F43" s="98"/>
      <c r="G43" s="98"/>
      <c r="H43" s="98"/>
    </row>
    <row r="44" spans="1:9">
      <c r="A44" s="98"/>
      <c r="B44" s="98"/>
      <c r="C44" s="98"/>
      <c r="D44" s="98"/>
      <c r="E44" s="98"/>
      <c r="F44" s="98"/>
      <c r="G44" s="98"/>
      <c r="H44" s="98"/>
    </row>
    <row r="45" spans="1:9">
      <c r="A45" s="98"/>
      <c r="B45" s="98"/>
      <c r="C45" s="98"/>
      <c r="D45" s="98"/>
      <c r="E45" s="98"/>
      <c r="F45" s="98"/>
      <c r="G45" s="98"/>
      <c r="H45" s="98"/>
    </row>
    <row r="46" spans="1:9">
      <c r="A46" s="98"/>
      <c r="B46" s="98"/>
      <c r="C46" s="98"/>
      <c r="D46" s="98"/>
      <c r="E46" s="98"/>
      <c r="F46" s="98"/>
      <c r="G46" s="98"/>
      <c r="H46" s="98"/>
    </row>
    <row r="47" spans="1:9">
      <c r="A47" s="98"/>
      <c r="B47" s="98"/>
      <c r="C47" s="98"/>
      <c r="D47" s="98"/>
      <c r="E47" s="98"/>
      <c r="F47" s="98"/>
      <c r="G47" s="98"/>
      <c r="H47" s="98"/>
    </row>
    <row r="48" spans="1:9">
      <c r="A48" s="98"/>
      <c r="B48" s="98"/>
      <c r="C48" s="98"/>
      <c r="D48" s="98"/>
      <c r="E48" s="98"/>
      <c r="F48" s="98"/>
      <c r="G48" s="98"/>
      <c r="H48" s="98"/>
    </row>
    <row r="49" spans="1:8">
      <c r="A49" s="98"/>
      <c r="B49" s="98"/>
      <c r="C49" s="98"/>
      <c r="D49" s="98"/>
      <c r="E49" s="98"/>
      <c r="F49" s="98"/>
      <c r="G49" s="98"/>
      <c r="H49" s="98"/>
    </row>
    <row r="50" spans="1:8">
      <c r="A50" s="98"/>
      <c r="B50" s="98"/>
      <c r="C50" s="98"/>
      <c r="D50" s="98"/>
      <c r="E50" s="98"/>
      <c r="F50" s="98"/>
      <c r="G50" s="98"/>
      <c r="H50" s="98"/>
    </row>
    <row r="51" spans="1:8">
      <c r="A51" s="98"/>
      <c r="B51" s="98"/>
      <c r="C51" s="98"/>
      <c r="D51" s="98"/>
      <c r="E51" s="98"/>
      <c r="F51" s="98"/>
      <c r="G51" s="98"/>
      <c r="H51" s="98"/>
    </row>
    <row r="52" spans="1:8">
      <c r="A52" s="98"/>
      <c r="B52" s="98"/>
      <c r="C52" s="98"/>
      <c r="D52" s="98"/>
      <c r="E52" s="98"/>
      <c r="F52" s="98"/>
      <c r="G52" s="98"/>
      <c r="H52" s="98"/>
    </row>
    <row r="53" spans="1:8">
      <c r="A53" s="98"/>
      <c r="B53" s="98"/>
      <c r="C53" s="98"/>
      <c r="D53" s="98"/>
      <c r="E53" s="98"/>
      <c r="F53" s="98"/>
      <c r="G53" s="98"/>
      <c r="H53" s="98"/>
    </row>
  </sheetData>
  <mergeCells count="10">
    <mergeCell ref="B7:H7"/>
    <mergeCell ref="A36:H36"/>
    <mergeCell ref="A1:H1"/>
    <mergeCell ref="B4:B5"/>
    <mergeCell ref="C4:C5"/>
    <mergeCell ref="D4:D5"/>
    <mergeCell ref="E4:E5"/>
    <mergeCell ref="F4:F5"/>
    <mergeCell ref="G4:G5"/>
    <mergeCell ref="H4:H5"/>
  </mergeCells>
  <pageMargins left="0.75" right="0.75" top="1" bottom="1" header="0.5" footer="0.5"/>
  <pageSetup scale="48" orientation="landscape"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3AF5-76B4-4024-B543-51A7BA04D6EA}">
  <sheetPr>
    <tabColor rgb="FF00B0F0"/>
    <pageSetUpPr fitToPage="1"/>
  </sheetPr>
  <dimension ref="A1:I58"/>
  <sheetViews>
    <sheetView zoomScale="80" zoomScaleNormal="80" workbookViewId="0">
      <pane xSplit="1" ySplit="7" topLeftCell="B13" activePane="bottomRight" state="frozen"/>
      <selection pane="topRight" activeCell="H48" sqref="H48"/>
      <selection pane="bottomLeft" activeCell="H48" sqref="H48"/>
      <selection pane="bottomRight" activeCell="D17" sqref="D17"/>
    </sheetView>
  </sheetViews>
  <sheetFormatPr defaultColWidth="8.7109375" defaultRowHeight="12.75"/>
  <cols>
    <col min="1" max="1" width="63.28515625" style="117" customWidth="1"/>
    <col min="2" max="8" width="28.7109375" style="117" customWidth="1"/>
    <col min="9" max="16384" width="8.7109375" style="117"/>
  </cols>
  <sheetData>
    <row r="1" spans="1:9" ht="15.75">
      <c r="A1" s="630" t="s">
        <v>60</v>
      </c>
      <c r="B1" s="630"/>
      <c r="C1" s="630"/>
      <c r="D1" s="630"/>
      <c r="E1" s="630"/>
      <c r="F1" s="630"/>
      <c r="G1" s="630"/>
      <c r="H1" s="631"/>
    </row>
    <row r="2" spans="1:9" ht="15.75">
      <c r="A2" s="567" t="s">
        <v>1</v>
      </c>
      <c r="B2" s="567"/>
      <c r="C2" s="567"/>
      <c r="D2" s="567"/>
      <c r="E2" s="567"/>
      <c r="F2" s="567"/>
      <c r="G2" s="567"/>
      <c r="H2" s="118"/>
    </row>
    <row r="3" spans="1:9" ht="13.5" thickBot="1">
      <c r="A3" s="119"/>
      <c r="B3" s="119"/>
      <c r="C3" s="119"/>
      <c r="D3" s="119"/>
      <c r="E3" s="119"/>
      <c r="F3" s="119"/>
      <c r="G3" s="119"/>
      <c r="H3" s="119"/>
    </row>
    <row r="4" spans="1:9">
      <c r="A4" s="4" t="s">
        <v>2</v>
      </c>
      <c r="B4" s="639" t="s">
        <v>45</v>
      </c>
      <c r="C4" s="639" t="s">
        <v>4</v>
      </c>
      <c r="D4" s="639" t="s">
        <v>5</v>
      </c>
      <c r="E4" s="639" t="s">
        <v>6</v>
      </c>
      <c r="F4" s="639" t="s">
        <v>7</v>
      </c>
      <c r="G4" s="639" t="s">
        <v>8</v>
      </c>
      <c r="H4" s="639" t="s">
        <v>9</v>
      </c>
      <c r="I4" s="73"/>
    </row>
    <row r="5" spans="1:9" ht="12.75" customHeight="1" thickBot="1">
      <c r="A5" s="6"/>
      <c r="B5" s="640"/>
      <c r="C5" s="640"/>
      <c r="D5" s="640"/>
      <c r="E5" s="640"/>
      <c r="F5" s="640"/>
      <c r="G5" s="640"/>
      <c r="H5" s="640"/>
      <c r="I5" s="73"/>
    </row>
    <row r="6" spans="1:9" ht="14.25" customHeight="1">
      <c r="A6" s="45" t="s">
        <v>10</v>
      </c>
      <c r="B6" s="46"/>
      <c r="C6" s="46"/>
      <c r="D6" s="46"/>
      <c r="E6" s="46"/>
      <c r="F6" s="46"/>
      <c r="G6" s="46"/>
      <c r="H6" s="46"/>
      <c r="I6" s="73"/>
    </row>
    <row r="7" spans="1:9" ht="12.75" customHeight="1">
      <c r="A7" s="120" t="s">
        <v>11</v>
      </c>
      <c r="B7" s="635"/>
      <c r="C7" s="636"/>
      <c r="D7" s="636"/>
      <c r="E7" s="636"/>
      <c r="F7" s="636"/>
      <c r="G7" s="636"/>
      <c r="H7" s="636"/>
      <c r="I7" s="73"/>
    </row>
    <row r="8" spans="1:9">
      <c r="A8" s="196" t="s">
        <v>12</v>
      </c>
      <c r="B8" s="361">
        <v>0</v>
      </c>
      <c r="C8" s="361">
        <v>302295</v>
      </c>
      <c r="D8" s="361">
        <v>249091.08</v>
      </c>
      <c r="E8" s="362">
        <v>186786.56284367188</v>
      </c>
      <c r="F8" s="362">
        <v>196406.75100644401</v>
      </c>
      <c r="G8" s="362">
        <v>211494.36051557539</v>
      </c>
      <c r="H8" s="362">
        <v>236781.72970765506</v>
      </c>
      <c r="I8" s="73"/>
    </row>
    <row r="9" spans="1:9">
      <c r="A9" s="196" t="s">
        <v>13</v>
      </c>
      <c r="B9" s="361">
        <v>0</v>
      </c>
      <c r="C9" s="361">
        <f>431787.49996*0.03</f>
        <v>12953.6249988</v>
      </c>
      <c r="D9" s="361">
        <f>362745.39996704*0.03</f>
        <v>10882.3619990112</v>
      </c>
      <c r="E9" s="362">
        <f>272012.817348563*0.03</f>
        <v>8160.3845204568897</v>
      </c>
      <c r="F9" s="362">
        <f>286022.467966574*0.03</f>
        <v>8580.6740389972201</v>
      </c>
      <c r="G9" s="362">
        <f>307994.193914916*0.03</f>
        <v>9239.8258174474795</v>
      </c>
      <c r="H9" s="362">
        <f>344819.586665612*0.03</f>
        <v>10344.587599968359</v>
      </c>
      <c r="I9" s="73"/>
    </row>
    <row r="10" spans="1:9">
      <c r="A10" s="196" t="s">
        <v>14</v>
      </c>
      <c r="B10" s="361">
        <v>0</v>
      </c>
      <c r="C10" s="361">
        <f>650020*0.43</f>
        <v>279508.59999999998</v>
      </c>
      <c r="D10" s="361">
        <f>535616.48*0.43</f>
        <v>230315.0864</v>
      </c>
      <c r="E10" s="362">
        <f>1089731.9438375*0.43</f>
        <v>468584.73585012497</v>
      </c>
      <c r="F10" s="362">
        <f>1145857.10716348*0.43</f>
        <v>492718.5560802964</v>
      </c>
      <c r="G10" s="362">
        <f>1233879.76675922*0.43</f>
        <v>530568.29970646463</v>
      </c>
      <c r="H10" s="362">
        <f>1381408.86930652*0.43</f>
        <v>594005.81380180363</v>
      </c>
      <c r="I10" s="73"/>
    </row>
    <row r="11" spans="1:9">
      <c r="A11" s="196" t="s">
        <v>15</v>
      </c>
      <c r="B11" s="361">
        <v>0</v>
      </c>
      <c r="C11" s="361">
        <v>582665.67636206816</v>
      </c>
      <c r="D11" s="361">
        <v>480116.51732234412</v>
      </c>
      <c r="E11" s="362">
        <v>372384.0957724324</v>
      </c>
      <c r="F11" s="362">
        <v>391563.23272755049</v>
      </c>
      <c r="G11" s="362">
        <v>421642.40833253053</v>
      </c>
      <c r="H11" s="362">
        <v>472056.17454620264</v>
      </c>
      <c r="I11" s="73"/>
    </row>
    <row r="12" spans="1:9">
      <c r="A12" s="196" t="s">
        <v>16</v>
      </c>
      <c r="B12" s="361">
        <v>0</v>
      </c>
      <c r="C12" s="361">
        <v>0</v>
      </c>
      <c r="D12" s="361">
        <v>0</v>
      </c>
      <c r="E12" s="362">
        <v>0</v>
      </c>
      <c r="F12" s="362">
        <v>0</v>
      </c>
      <c r="G12" s="362">
        <v>0</v>
      </c>
      <c r="H12" s="362">
        <v>0</v>
      </c>
      <c r="I12" s="73"/>
    </row>
    <row r="13" spans="1:9">
      <c r="A13" s="196" t="s">
        <v>17</v>
      </c>
      <c r="B13" s="361">
        <v>0</v>
      </c>
      <c r="C13" s="361">
        <v>992225.35085714306</v>
      </c>
      <c r="D13" s="361">
        <v>802546.99590628571</v>
      </c>
      <c r="E13" s="362">
        <v>717290.34552843613</v>
      </c>
      <c r="F13" s="362">
        <v>671240.87837950524</v>
      </c>
      <c r="G13" s="362">
        <v>770655.5078343713</v>
      </c>
      <c r="H13" s="362">
        <v>870162.22540498851</v>
      </c>
      <c r="I13" s="73"/>
    </row>
    <row r="14" spans="1:9">
      <c r="A14" s="196" t="s">
        <v>18</v>
      </c>
      <c r="B14" s="361">
        <v>0</v>
      </c>
      <c r="C14" s="361">
        <v>177029.65594901532</v>
      </c>
      <c r="D14" s="361">
        <v>145872.43650198862</v>
      </c>
      <c r="E14" s="362">
        <v>109385.73564271441</v>
      </c>
      <c r="F14" s="362">
        <v>115019.4993524031</v>
      </c>
      <c r="G14" s="362">
        <v>123855.08816629223</v>
      </c>
      <c r="H14" s="362">
        <v>138663.84870791415</v>
      </c>
      <c r="I14" s="73"/>
    </row>
    <row r="15" spans="1:9">
      <c r="A15" s="354" t="s">
        <v>19</v>
      </c>
      <c r="B15" s="361">
        <v>0</v>
      </c>
      <c r="C15" s="361">
        <v>0</v>
      </c>
      <c r="D15" s="361">
        <v>0</v>
      </c>
      <c r="E15" s="362">
        <f>91449.58*0.5</f>
        <v>45724.79</v>
      </c>
      <c r="F15" s="362">
        <f>188386.1348*0.5</f>
        <v>94193.0674</v>
      </c>
      <c r="G15" s="362">
        <f>242547.148555*0.5</f>
        <v>121273.5742775</v>
      </c>
      <c r="H15" s="362">
        <f>249823.56301165*0.5</f>
        <v>124911.781505825</v>
      </c>
      <c r="I15" s="73"/>
    </row>
    <row r="16" spans="1:9">
      <c r="A16" s="354" t="s">
        <v>20</v>
      </c>
      <c r="B16" s="361">
        <v>0</v>
      </c>
      <c r="C16" s="361">
        <f>2200000*0.5</f>
        <v>1100000</v>
      </c>
      <c r="D16" s="361">
        <f>1816000*0.5</f>
        <v>908000</v>
      </c>
      <c r="E16" s="362">
        <f>1031418.90859795*0.5</f>
        <v>515709.454298975</v>
      </c>
      <c r="F16" s="362">
        <f>930881.900256*0.5</f>
        <v>465440.950128</v>
      </c>
      <c r="G16" s="362">
        <f>1002390.55532112*0.5</f>
        <v>501195.27766055998</v>
      </c>
      <c r="H16" s="362">
        <f>1122241.59997908*0.5</f>
        <v>561120.79998954001</v>
      </c>
      <c r="I16" s="73"/>
    </row>
    <row r="17" spans="1:9">
      <c r="A17" s="355" t="s">
        <v>21</v>
      </c>
      <c r="B17" s="361">
        <v>0</v>
      </c>
      <c r="C17" s="361">
        <f>402600*0.5</f>
        <v>201300</v>
      </c>
      <c r="D17" s="361">
        <f>334000*0.5</f>
        <v>167000</v>
      </c>
      <c r="E17" s="362">
        <f>524182.752*0.5</f>
        <v>262091.37599999999</v>
      </c>
      <c r="F17" s="362">
        <f>551180.07252*0.5</f>
        <v>275590.03626000002</v>
      </c>
      <c r="G17" s="362">
        <f>593520.7235454*0.5</f>
        <v>296760.36177269998</v>
      </c>
      <c r="H17" s="362">
        <f>664485.15788235*0.5</f>
        <v>332242.57894117502</v>
      </c>
      <c r="I17" s="73"/>
    </row>
    <row r="18" spans="1:9">
      <c r="A18" s="355" t="s">
        <v>22</v>
      </c>
      <c r="B18" s="361">
        <v>0</v>
      </c>
      <c r="C18" s="361">
        <v>0</v>
      </c>
      <c r="D18" s="361">
        <v>0</v>
      </c>
      <c r="E18" s="362">
        <v>0</v>
      </c>
      <c r="F18" s="362">
        <v>0</v>
      </c>
      <c r="G18" s="362">
        <v>0</v>
      </c>
      <c r="H18" s="362">
        <v>0</v>
      </c>
      <c r="I18" s="73"/>
    </row>
    <row r="19" spans="1:9">
      <c r="A19" s="355" t="s">
        <v>58</v>
      </c>
      <c r="B19" s="361">
        <v>0</v>
      </c>
      <c r="C19" s="361">
        <v>0</v>
      </c>
      <c r="D19" s="361">
        <f>822784.321460111*0.7</f>
        <v>575949.02502207761</v>
      </c>
      <c r="E19" s="362">
        <f>2866435.37873383*0.7</f>
        <v>2006504.7651136809</v>
      </c>
      <c r="F19" s="362">
        <f>3440220.96498124*0.7</f>
        <v>2408154.6754868678</v>
      </c>
      <c r="G19" s="362">
        <f>3834305.97850708*0.7</f>
        <v>2684014.1849549557</v>
      </c>
      <c r="H19" s="362">
        <f>4221703.09978383*0.7</f>
        <v>2955192.169848681</v>
      </c>
      <c r="I19" s="73"/>
    </row>
    <row r="20" spans="1:9">
      <c r="A20" s="355" t="s">
        <v>59</v>
      </c>
      <c r="B20" s="361">
        <v>0</v>
      </c>
      <c r="C20" s="361">
        <v>0</v>
      </c>
      <c r="D20" s="361">
        <f>1891379.08337368*0.7</f>
        <v>1323965.358361576</v>
      </c>
      <c r="E20" s="362">
        <f>2898423.11727728*0.7</f>
        <v>2028896.1820940957</v>
      </c>
      <c r="F20" s="362">
        <f>3719484.61672895*0.7</f>
        <v>2603639.2317102649</v>
      </c>
      <c r="G20" s="362">
        <f>3326981.10848992*0.7</f>
        <v>2328886.775942944</v>
      </c>
      <c r="H20" s="362">
        <f>2388369.16545837*0.7</f>
        <v>1671858.4158208589</v>
      </c>
      <c r="I20" s="73"/>
    </row>
    <row r="21" spans="1:9" ht="13.5" thickBot="1">
      <c r="A21" s="72" t="s">
        <v>25</v>
      </c>
      <c r="B21" s="221">
        <f>SUM(B8:B20)</f>
        <v>0</v>
      </c>
      <c r="C21" s="221">
        <f>SUM(C8:C20)</f>
        <v>3647977.908167026</v>
      </c>
      <c r="D21" s="221">
        <f>SUM(D8:D20)</f>
        <v>4893738.8615132831</v>
      </c>
      <c r="E21" s="221">
        <f t="shared" ref="E21:H21" si="0">SUM(E8:E20)</f>
        <v>6721518.4276645891</v>
      </c>
      <c r="F21" s="221">
        <f t="shared" si="0"/>
        <v>7722547.55257033</v>
      </c>
      <c r="G21" s="221">
        <f t="shared" si="0"/>
        <v>7999585.664981341</v>
      </c>
      <c r="H21" s="221">
        <f t="shared" si="0"/>
        <v>7967340.1258746125</v>
      </c>
      <c r="I21" s="73"/>
    </row>
    <row r="22" spans="1:9" ht="12" customHeight="1" thickBot="1">
      <c r="A22" s="45" t="s">
        <v>2</v>
      </c>
      <c r="B22" s="203"/>
      <c r="C22" s="203"/>
      <c r="D22" s="203"/>
      <c r="E22" s="203"/>
      <c r="F22" s="203"/>
      <c r="G22" s="203"/>
      <c r="H22" s="203"/>
      <c r="I22" s="73"/>
    </row>
    <row r="23" spans="1:9" ht="13.5" thickBot="1">
      <c r="A23" s="204" t="s">
        <v>26</v>
      </c>
      <c r="B23" s="205">
        <v>0</v>
      </c>
      <c r="C23" s="205">
        <f>99000*0.5</f>
        <v>49500</v>
      </c>
      <c r="D23" s="205">
        <f>140706*0.5</f>
        <v>70353</v>
      </c>
      <c r="E23" s="206">
        <f>126632.7*0.5</f>
        <v>63316.35</v>
      </c>
      <c r="F23" s="206">
        <f>66708.54*0.5</f>
        <v>33354.269999999997</v>
      </c>
      <c r="G23" s="206">
        <f>78787.6254*0.5</f>
        <v>39393.812700000002</v>
      </c>
      <c r="H23" s="206">
        <f>66819.261654*0.5</f>
        <v>33409.630827000001</v>
      </c>
      <c r="I23" s="73"/>
    </row>
    <row r="24" spans="1:9" ht="15" thickBot="1">
      <c r="A24" s="117" t="s">
        <v>27</v>
      </c>
      <c r="B24" s="205">
        <v>0</v>
      </c>
      <c r="C24" s="207">
        <v>0</v>
      </c>
      <c r="D24" s="207">
        <v>0</v>
      </c>
      <c r="E24" s="208">
        <v>0</v>
      </c>
      <c r="F24" s="208">
        <v>0</v>
      </c>
      <c r="G24" s="208">
        <v>0</v>
      </c>
      <c r="H24" s="208">
        <v>0</v>
      </c>
      <c r="I24" s="73"/>
    </row>
    <row r="25" spans="1:9" ht="13.5" thickBot="1">
      <c r="A25" s="210" t="s">
        <v>28</v>
      </c>
      <c r="B25" s="205">
        <v>0</v>
      </c>
      <c r="C25" s="207">
        <f>74453.524*0.5</f>
        <v>37226.762000000002</v>
      </c>
      <c r="D25" s="207">
        <f>75854.47772*0.5</f>
        <v>37927.238859999998</v>
      </c>
      <c r="E25" s="208">
        <f>78130.1120516*0.5</f>
        <v>39065.056025799997</v>
      </c>
      <c r="F25" s="208">
        <f>80474.015413148*0.5</f>
        <v>40237.007706573997</v>
      </c>
      <c r="G25" s="208">
        <f>82888.2358755425*0.5</f>
        <v>41444.117937771247</v>
      </c>
      <c r="H25" s="208">
        <f>85374.8829518087*0.5</f>
        <v>42687.44147590435</v>
      </c>
      <c r="I25" s="73"/>
    </row>
    <row r="26" spans="1:9" ht="13.5" thickBot="1">
      <c r="A26" s="210" t="s">
        <v>29</v>
      </c>
      <c r="B26" s="205">
        <v>0</v>
      </c>
      <c r="C26" s="207">
        <f>243474*0.5</f>
        <v>121737</v>
      </c>
      <c r="D26" s="207">
        <f>248799.42*0.5</f>
        <v>124399.71</v>
      </c>
      <c r="E26" s="208">
        <f>350541.8831*0.5</f>
        <v>175270.94154999999</v>
      </c>
      <c r="F26" s="208">
        <f>369394.725752*0.5</f>
        <v>184697.362876</v>
      </c>
      <c r="G26" s="208">
        <f>378120.43281644*0.5</f>
        <v>189060.21640822</v>
      </c>
      <c r="H26" s="208">
        <f>389585.20600497*0.5</f>
        <v>194792.603002485</v>
      </c>
      <c r="I26" s="73"/>
    </row>
    <row r="27" spans="1:9" ht="11.25" customHeight="1" thickBot="1">
      <c r="A27" s="356" t="s">
        <v>30</v>
      </c>
      <c r="B27" s="205">
        <v>0</v>
      </c>
      <c r="C27" s="207">
        <f>84500*0.5</f>
        <v>42250</v>
      </c>
      <c r="D27" s="207">
        <f>65000*0.5</f>
        <v>32500</v>
      </c>
      <c r="E27" s="208">
        <f>50000*0.5</f>
        <v>25000</v>
      </c>
      <c r="F27" s="208">
        <f>20000*0.5</f>
        <v>10000</v>
      </c>
      <c r="G27" s="208">
        <f>65000*0.5</f>
        <v>32500</v>
      </c>
      <c r="H27" s="208">
        <f>20000*0.5</f>
        <v>10000</v>
      </c>
      <c r="I27" s="73"/>
    </row>
    <row r="28" spans="1:9" ht="13.5" thickBot="1">
      <c r="A28" s="210" t="s">
        <v>31</v>
      </c>
      <c r="B28" s="205">
        <v>0</v>
      </c>
      <c r="C28" s="207">
        <f>129310.70976*0.5</f>
        <v>64655.354879999999</v>
      </c>
      <c r="D28" s="207">
        <f>137149.9070528*0.5</f>
        <v>68574.953526400001</v>
      </c>
      <c r="E28" s="208">
        <f>139929.496744384*0.5</f>
        <v>69964.748372192</v>
      </c>
      <c r="F28" s="208">
        <f>137592.223943916*0.5</f>
        <v>68796.111971958002</v>
      </c>
      <c r="G28" s="208">
        <f>140519.990662233*0.5</f>
        <v>70259.995331116501</v>
      </c>
      <c r="H28" s="208">
        <f>143535.5903821*0.5</f>
        <v>71767.795191049998</v>
      </c>
      <c r="I28" s="73"/>
    </row>
    <row r="29" spans="1:9" ht="13.5" thickBot="1">
      <c r="A29" s="355" t="s">
        <v>32</v>
      </c>
      <c r="B29" s="205">
        <v>0</v>
      </c>
      <c r="C29" s="207">
        <v>0</v>
      </c>
      <c r="D29" s="207">
        <f>210153.231485965*0.5</f>
        <v>105076.6157429825</v>
      </c>
      <c r="E29" s="208">
        <f>322047.013030809*0.5</f>
        <v>161023.5065154045</v>
      </c>
      <c r="F29" s="208">
        <f>413276.068525438*0.5</f>
        <v>206638.03426271901</v>
      </c>
      <c r="G29" s="208">
        <f>369664.567609991*0.5</f>
        <v>184832.2838049955</v>
      </c>
      <c r="H29" s="208">
        <f>265374.351717596*0.5</f>
        <v>132687.175858798</v>
      </c>
      <c r="I29" s="73"/>
    </row>
    <row r="30" spans="1:9" ht="13.5" thickBot="1">
      <c r="A30" s="210" t="s">
        <v>33</v>
      </c>
      <c r="B30" s="205">
        <v>0</v>
      </c>
      <c r="C30" s="207">
        <f>1906527.046*0.5</f>
        <v>953263.52300000004</v>
      </c>
      <c r="D30" s="207">
        <f>2761743.23488*0.5</f>
        <v>1380871.6174399999</v>
      </c>
      <c r="E30" s="208">
        <f>943710.2634264*0.5</f>
        <v>471855.13171320001</v>
      </c>
      <c r="F30" s="208">
        <f>783894.132929192*0.5</f>
        <v>391947.06646459602</v>
      </c>
      <c r="G30" s="208">
        <f>841396.938133068*0.5</f>
        <v>420698.46906653402</v>
      </c>
      <c r="H30" s="208">
        <f>795755.97754022*0.5</f>
        <v>397877.98877011001</v>
      </c>
      <c r="I30" s="73"/>
    </row>
    <row r="31" spans="1:9" ht="13.5" thickBot="1">
      <c r="A31" s="199" t="s">
        <v>34</v>
      </c>
      <c r="B31" s="205">
        <v>0</v>
      </c>
      <c r="C31" s="207">
        <f>30000*0.5</f>
        <v>15000</v>
      </c>
      <c r="D31" s="207">
        <f>30900*0.5</f>
        <v>15450</v>
      </c>
      <c r="E31" s="208">
        <f>31827*0.5</f>
        <v>15913.5</v>
      </c>
      <c r="F31" s="208">
        <f>32781.81*0.5</f>
        <v>16390.904999999999</v>
      </c>
      <c r="G31" s="208">
        <f>33765.2643*0.5</f>
        <v>16882.632150000001</v>
      </c>
      <c r="H31" s="208">
        <f>34778.222229*0.5</f>
        <v>17389.1111145</v>
      </c>
      <c r="I31" s="73"/>
    </row>
    <row r="32" spans="1:9" ht="13.5" thickBot="1">
      <c r="A32" s="355" t="s">
        <v>35</v>
      </c>
      <c r="B32" s="205">
        <v>0</v>
      </c>
      <c r="C32" s="207">
        <f>153874.812969873*0.5</f>
        <v>76937.406484936495</v>
      </c>
      <c r="D32" s="207">
        <f>299605.150984169*0.5</f>
        <v>149802.57549208449</v>
      </c>
      <c r="E32" s="208">
        <f>318861.801160334*0.5</f>
        <v>159430.90058016701</v>
      </c>
      <c r="F32" s="208">
        <f>467283.560504184*0.5</f>
        <v>233641.78025209199</v>
      </c>
      <c r="G32" s="208">
        <f>619082.34907635*0.5</f>
        <v>309541.17453817499</v>
      </c>
      <c r="H32" s="208">
        <f>637837.686470481*0.5</f>
        <v>318918.84323524049</v>
      </c>
      <c r="I32" s="73"/>
    </row>
    <row r="33" spans="1:9" ht="13.5" thickBot="1">
      <c r="A33" s="211" t="s">
        <v>36</v>
      </c>
      <c r="B33" s="205">
        <v>0</v>
      </c>
      <c r="C33" s="207">
        <v>0</v>
      </c>
      <c r="D33" s="207">
        <v>0</v>
      </c>
      <c r="E33" s="208">
        <v>0</v>
      </c>
      <c r="F33" s="208">
        <v>0</v>
      </c>
      <c r="G33" s="208">
        <v>0</v>
      </c>
      <c r="H33" s="208">
        <v>0</v>
      </c>
      <c r="I33" s="73"/>
    </row>
    <row r="34" spans="1:9" ht="12.75" customHeight="1" thickBot="1">
      <c r="A34" s="45" t="s">
        <v>2</v>
      </c>
      <c r="B34" s="203"/>
      <c r="C34" s="203"/>
      <c r="D34" s="203"/>
      <c r="E34" s="203"/>
      <c r="F34" s="203"/>
      <c r="G34" s="203"/>
      <c r="H34" s="203"/>
      <c r="I34" s="73"/>
    </row>
    <row r="35" spans="1:9" ht="13.5" thickBot="1">
      <c r="A35" s="5" t="s">
        <v>37</v>
      </c>
      <c r="B35" s="201">
        <f>SUM(B23:B31)+B21</f>
        <v>0</v>
      </c>
      <c r="C35" s="201">
        <f>SUM(C23:C33)+C21</f>
        <v>5008547.954531963</v>
      </c>
      <c r="D35" s="201">
        <f>SUM(D23:D33)+D21</f>
        <v>6878694.5725747496</v>
      </c>
      <c r="E35" s="201">
        <f t="shared" ref="E35:H35" si="1">SUM(E23:E33)+E21</f>
        <v>7902358.5624213526</v>
      </c>
      <c r="F35" s="201">
        <f t="shared" si="1"/>
        <v>8908250.091104269</v>
      </c>
      <c r="G35" s="201">
        <f t="shared" si="1"/>
        <v>9304198.3669181541</v>
      </c>
      <c r="H35" s="201">
        <f t="shared" si="1"/>
        <v>9186870.7153497003</v>
      </c>
      <c r="I35" s="73"/>
    </row>
    <row r="36" spans="1:9" ht="14.25">
      <c r="A36" s="363" t="s">
        <v>46</v>
      </c>
      <c r="B36" s="207">
        <v>0</v>
      </c>
      <c r="C36" s="207">
        <v>0</v>
      </c>
      <c r="D36" s="207">
        <v>691401</v>
      </c>
      <c r="E36" s="208">
        <v>1059530</v>
      </c>
      <c r="F36" s="208">
        <v>1359673</v>
      </c>
      <c r="G36" s="208">
        <v>1216191</v>
      </c>
      <c r="H36" s="209">
        <v>873078</v>
      </c>
      <c r="I36" s="98"/>
    </row>
    <row r="37" spans="1:9" ht="15.6" customHeight="1">
      <c r="A37" s="363" t="s">
        <v>47</v>
      </c>
      <c r="B37" s="219">
        <v>0</v>
      </c>
      <c r="C37" s="207">
        <v>0</v>
      </c>
      <c r="D37" s="207">
        <f>D19+(0.23*D23)+(0.23*D28)+(0.6*D30)+(0.23*D31)+(0.23*D32)</f>
        <v>1474433.5171603288</v>
      </c>
      <c r="E37" s="207">
        <f>E19+(0.23*E23)+(0.23*E28)+(0.6*E30)+(0.23*E31)+(0.23*E32)</f>
        <v>2360601.7089006435</v>
      </c>
      <c r="F37" s="207">
        <f>F19+(0.23*F23)+(0.23*F28)+(0.6*F30)+(0.23*F31)+(0.23*F32)</f>
        <v>2724325.020827157</v>
      </c>
      <c r="G37" s="207">
        <f>G19+(0.23*G23)+(0.23*G28)+(0.6*G30)+(0.23*G31)+(0.23*G32)</f>
        <v>3036731.1177803134</v>
      </c>
      <c r="H37" s="207">
        <f>H19+(0.23*H23)+(0.23*H28)+(0.6*H30)+(0.23*H31)+(0.23*H32)</f>
        <v>3295460.6005953383</v>
      </c>
      <c r="I37" s="98"/>
    </row>
    <row r="38" spans="1:9" ht="15" thickBot="1">
      <c r="A38" s="100" t="s">
        <v>48</v>
      </c>
      <c r="B38" s="219">
        <v>0</v>
      </c>
      <c r="C38" s="207">
        <v>0</v>
      </c>
      <c r="D38" s="207">
        <v>338350</v>
      </c>
      <c r="E38" s="208">
        <v>518500</v>
      </c>
      <c r="F38" s="208">
        <v>665380</v>
      </c>
      <c r="G38" s="208">
        <v>595165</v>
      </c>
      <c r="H38" s="209">
        <v>427256</v>
      </c>
      <c r="I38" s="98"/>
    </row>
    <row r="39" spans="1:9" ht="13.5" thickBot="1">
      <c r="A39" s="100" t="s">
        <v>49</v>
      </c>
      <c r="B39" s="219">
        <v>0</v>
      </c>
      <c r="C39" s="207">
        <v>0</v>
      </c>
      <c r="D39" s="207">
        <f>SUM(D8:D18)+(0.77*D23)+(1*D25)+(1*D26)+(1*D27)+(0.77*D28)+(0.4*D30)+(0.77*D31)+(0.77*D32)</f>
        <v>3975219.0813098634</v>
      </c>
      <c r="E39" s="207">
        <f>SUM(E8:E18)+(0.77*E23)+(1*E25)+(1*E26)+(1*E27)+(0.77*E28)+(0.4*E30)+(0.77*E31)+(0.77*E32)</f>
        <v>3351837.1649112082</v>
      </c>
      <c r="F39" s="207">
        <f>SUM(F8:F18)+(0.77*F23)+(1*F25)+(1*F26)+(1*F27)+(0.77*F28)+(0.4*F30)+(0.77*F31)+(0.77*F32)</f>
        <v>3373647.804304128</v>
      </c>
      <c r="G39" s="207">
        <f>SUM(G8:G18)+(0.77*G23)+(1*G25)+(1*G26)+(1*G27)+(0.77*G28)+(0.4*G30)+(0.77*G31)+(0.77*G32)</f>
        <v>3753748.1893899012</v>
      </c>
      <c r="H39" s="207">
        <f>SUM(H8:H18)+(0.77*H23)+(1*H25)+(1*H26)+(1*H27)+(0.77*H28)+(0.4*H30)+(0.77*H31)+(0.77*H32)</f>
        <v>4086864.5230747052</v>
      </c>
      <c r="I39" s="98"/>
    </row>
    <row r="40" spans="1:9" ht="13.5" thickBot="1">
      <c r="A40" s="99" t="s">
        <v>50</v>
      </c>
      <c r="B40" s="219">
        <v>0</v>
      </c>
      <c r="C40" s="207">
        <v>0</v>
      </c>
      <c r="D40" s="207"/>
      <c r="E40" s="208"/>
      <c r="F40" s="208"/>
      <c r="G40" s="208"/>
      <c r="H40" s="209"/>
      <c r="I40" s="98"/>
    </row>
    <row r="41" spans="1:9" ht="13.5" thickBot="1">
      <c r="A41" s="641" t="s">
        <v>38</v>
      </c>
      <c r="B41" s="642"/>
      <c r="C41" s="642"/>
      <c r="D41" s="642"/>
      <c r="E41" s="642"/>
      <c r="F41" s="642"/>
      <c r="G41" s="642"/>
      <c r="H41" s="642"/>
      <c r="I41" s="73"/>
    </row>
    <row r="42" spans="1:9" ht="15" thickBot="1">
      <c r="A42" s="121" t="s">
        <v>51</v>
      </c>
      <c r="B42" s="222"/>
      <c r="C42" s="222"/>
      <c r="D42" s="222"/>
      <c r="E42" s="223"/>
      <c r="F42" s="223"/>
      <c r="G42" s="223"/>
      <c r="H42" s="223"/>
      <c r="I42" s="73"/>
    </row>
    <row r="43" spans="1:9" ht="15" thickBot="1">
      <c r="A43" s="121" t="s">
        <v>52</v>
      </c>
      <c r="B43" s="213"/>
      <c r="C43" s="213">
        <v>0</v>
      </c>
      <c r="D43" s="213">
        <v>0</v>
      </c>
      <c r="E43" s="214">
        <v>0</v>
      </c>
      <c r="F43" s="214">
        <v>0</v>
      </c>
      <c r="G43" s="214">
        <v>0</v>
      </c>
      <c r="H43" s="214">
        <v>0</v>
      </c>
      <c r="I43" s="73"/>
    </row>
    <row r="44" spans="1:9" ht="13.5">
      <c r="A44" s="364" t="s">
        <v>41</v>
      </c>
      <c r="B44" s="98"/>
      <c r="C44" s="98"/>
      <c r="D44" s="98"/>
      <c r="E44" s="98"/>
      <c r="F44" s="98"/>
      <c r="G44" s="98"/>
      <c r="H44" s="98"/>
    </row>
    <row r="45" spans="1:9" ht="13.5">
      <c r="A45" s="364" t="s">
        <v>53</v>
      </c>
      <c r="B45" s="98"/>
      <c r="C45" s="98"/>
      <c r="D45" s="215"/>
      <c r="E45" s="215"/>
      <c r="F45" s="215"/>
      <c r="G45" s="215"/>
      <c r="H45" s="215"/>
    </row>
    <row r="46" spans="1:9" ht="13.5">
      <c r="A46" s="364" t="s">
        <v>54</v>
      </c>
      <c r="B46" s="98"/>
      <c r="C46" s="98"/>
      <c r="D46" s="215"/>
      <c r="E46" s="215"/>
      <c r="F46" s="215"/>
      <c r="G46" s="215"/>
      <c r="H46" s="215"/>
    </row>
    <row r="47" spans="1:9" ht="13.5">
      <c r="A47" s="364" t="s">
        <v>55</v>
      </c>
      <c r="B47" s="98"/>
      <c r="C47" s="98"/>
      <c r="D47" s="98"/>
      <c r="E47" s="98"/>
      <c r="F47" s="98"/>
      <c r="G47" s="98"/>
      <c r="H47" s="98"/>
    </row>
    <row r="48" spans="1:9" ht="13.5">
      <c r="A48" s="364" t="s">
        <v>56</v>
      </c>
      <c r="B48" s="98"/>
      <c r="C48" s="98"/>
      <c r="D48" s="98"/>
      <c r="E48" s="98"/>
      <c r="F48" s="98"/>
      <c r="G48" s="98"/>
      <c r="H48" s="98"/>
    </row>
    <row r="49" spans="1:8">
      <c r="A49" s="98"/>
      <c r="B49" s="98"/>
      <c r="C49" s="98"/>
      <c r="D49" s="98"/>
      <c r="E49" s="98"/>
      <c r="F49" s="98"/>
      <c r="G49" s="98"/>
      <c r="H49" s="98"/>
    </row>
    <row r="50" spans="1:8">
      <c r="A50" s="98"/>
      <c r="B50" s="98"/>
      <c r="C50" s="98"/>
      <c r="D50" s="98"/>
      <c r="E50" s="98"/>
      <c r="F50" s="98"/>
      <c r="G50" s="98"/>
      <c r="H50" s="98"/>
    </row>
    <row r="51" spans="1:8">
      <c r="A51" s="98"/>
      <c r="B51" s="98"/>
      <c r="C51" s="98"/>
      <c r="D51" s="98"/>
      <c r="E51" s="98"/>
      <c r="F51" s="98"/>
      <c r="G51" s="98"/>
      <c r="H51" s="98"/>
    </row>
    <row r="52" spans="1:8">
      <c r="A52" s="98"/>
      <c r="B52" s="98"/>
      <c r="C52" s="98"/>
      <c r="D52" s="98"/>
      <c r="E52" s="98"/>
      <c r="F52" s="98"/>
      <c r="G52" s="98"/>
      <c r="H52" s="98"/>
    </row>
    <row r="53" spans="1:8">
      <c r="A53" s="98"/>
      <c r="B53" s="98"/>
      <c r="C53" s="98"/>
      <c r="D53" s="98"/>
      <c r="E53" s="98"/>
      <c r="F53" s="98"/>
      <c r="G53" s="98"/>
      <c r="H53" s="98"/>
    </row>
    <row r="54" spans="1:8">
      <c r="A54" s="98"/>
      <c r="B54" s="98"/>
      <c r="C54" s="98"/>
      <c r="D54" s="98"/>
      <c r="E54" s="98"/>
      <c r="F54" s="98"/>
      <c r="G54" s="98"/>
      <c r="H54" s="98"/>
    </row>
    <row r="55" spans="1:8">
      <c r="A55" s="98"/>
      <c r="B55" s="98"/>
      <c r="C55" s="98"/>
      <c r="D55" s="98"/>
      <c r="E55" s="98"/>
      <c r="F55" s="98"/>
      <c r="G55" s="98"/>
      <c r="H55" s="98"/>
    </row>
    <row r="56" spans="1:8">
      <c r="A56" s="98"/>
      <c r="B56" s="98"/>
      <c r="C56" s="98"/>
      <c r="D56" s="98"/>
      <c r="E56" s="98"/>
      <c r="F56" s="98"/>
      <c r="G56" s="98"/>
      <c r="H56" s="98"/>
    </row>
    <row r="57" spans="1:8">
      <c r="A57" s="98"/>
      <c r="B57" s="98"/>
      <c r="C57" s="98"/>
      <c r="D57" s="98"/>
      <c r="E57" s="98"/>
      <c r="F57" s="98"/>
      <c r="G57" s="98"/>
      <c r="H57" s="98"/>
    </row>
    <row r="58" spans="1:8">
      <c r="A58" s="98"/>
      <c r="B58" s="98"/>
      <c r="C58" s="98"/>
      <c r="D58" s="98"/>
      <c r="E58" s="98"/>
      <c r="F58" s="98"/>
      <c r="G58" s="98"/>
      <c r="H58" s="98"/>
    </row>
  </sheetData>
  <mergeCells count="10">
    <mergeCell ref="B7:H7"/>
    <mergeCell ref="A41:H41"/>
    <mergeCell ref="A1:H1"/>
    <mergeCell ref="B4:B5"/>
    <mergeCell ref="C4:C5"/>
    <mergeCell ref="D4:D5"/>
    <mergeCell ref="E4:E5"/>
    <mergeCell ref="F4:F5"/>
    <mergeCell ref="G4:G5"/>
    <mergeCell ref="H4:H5"/>
  </mergeCells>
  <pageMargins left="0.7" right="0.7" top="0.75" bottom="0.75" header="0.3" footer="0.3"/>
  <pageSetup scale="46"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C4E28-0EA5-4D68-88F4-C064DE2EF656}">
  <sheetPr>
    <tabColor rgb="FFFFFF00"/>
    <pageSetUpPr fitToPage="1"/>
  </sheetPr>
  <dimension ref="A1:J53"/>
  <sheetViews>
    <sheetView zoomScale="80" zoomScaleNormal="80" workbookViewId="0">
      <pane xSplit="1" ySplit="7" topLeftCell="B8" activePane="bottomRight" state="frozen"/>
      <selection pane="topRight" activeCell="I41" sqref="I41"/>
      <selection pane="bottomLeft" activeCell="I41" sqref="I41"/>
      <selection pane="bottomRight" activeCell="B8" sqref="B7:H8"/>
    </sheetView>
  </sheetViews>
  <sheetFormatPr defaultColWidth="8.7109375" defaultRowHeight="12.75"/>
  <cols>
    <col min="1" max="1" width="47.5703125" style="117" customWidth="1"/>
    <col min="2" max="8" width="28.7109375" style="117" customWidth="1"/>
    <col min="9" max="16384" width="8.7109375" style="117"/>
  </cols>
  <sheetData>
    <row r="1" spans="1:10" ht="15.75">
      <c r="A1" s="630" t="s">
        <v>61</v>
      </c>
      <c r="B1" s="630"/>
      <c r="C1" s="630"/>
      <c r="D1" s="630"/>
      <c r="E1" s="630"/>
      <c r="F1" s="630"/>
      <c r="G1" s="630"/>
      <c r="H1" s="631"/>
      <c r="I1" s="631"/>
      <c r="J1" s="631"/>
    </row>
    <row r="2" spans="1:10" ht="15.75">
      <c r="A2" s="567" t="s">
        <v>1</v>
      </c>
      <c r="B2" s="567"/>
      <c r="C2" s="567"/>
      <c r="D2" s="567"/>
      <c r="E2" s="567"/>
      <c r="F2" s="567"/>
      <c r="G2" s="567"/>
      <c r="H2" s="118"/>
      <c r="I2" s="118"/>
      <c r="J2" s="118"/>
    </row>
    <row r="3" spans="1:10">
      <c r="A3" s="119"/>
      <c r="B3" s="119"/>
      <c r="C3" s="119"/>
      <c r="D3" s="119"/>
      <c r="E3" s="119"/>
      <c r="F3" s="119"/>
      <c r="G3" s="119"/>
      <c r="H3" s="119"/>
      <c r="I3" s="98"/>
    </row>
    <row r="4" spans="1:10">
      <c r="A4" s="591" t="s">
        <v>2</v>
      </c>
      <c r="B4" s="632" t="s">
        <v>3</v>
      </c>
      <c r="C4" s="632" t="s">
        <v>4</v>
      </c>
      <c r="D4" s="632" t="s">
        <v>5</v>
      </c>
      <c r="E4" s="632" t="s">
        <v>6</v>
      </c>
      <c r="F4" s="632" t="s">
        <v>7</v>
      </c>
      <c r="G4" s="632" t="s">
        <v>8</v>
      </c>
      <c r="H4" s="632" t="s">
        <v>9</v>
      </c>
      <c r="I4" s="98"/>
    </row>
    <row r="5" spans="1:10" ht="12.75" customHeight="1">
      <c r="A5" s="591"/>
      <c r="B5" s="632"/>
      <c r="C5" s="632"/>
      <c r="D5" s="632"/>
      <c r="E5" s="632"/>
      <c r="F5" s="632"/>
      <c r="G5" s="632"/>
      <c r="H5" s="632"/>
      <c r="I5" s="98"/>
    </row>
    <row r="6" spans="1:10" ht="14.25" customHeight="1">
      <c r="A6" s="366" t="s">
        <v>10</v>
      </c>
      <c r="B6" s="367"/>
      <c r="C6" s="367"/>
      <c r="D6" s="367"/>
      <c r="E6" s="367"/>
      <c r="F6" s="367"/>
      <c r="G6" s="367"/>
      <c r="H6" s="367"/>
      <c r="I6" s="98"/>
    </row>
    <row r="7" spans="1:10" ht="12.75" customHeight="1">
      <c r="A7" s="376" t="s">
        <v>11</v>
      </c>
      <c r="B7" s="627"/>
      <c r="C7" s="628"/>
      <c r="D7" s="628"/>
      <c r="E7" s="628"/>
      <c r="F7" s="628"/>
      <c r="G7" s="628"/>
      <c r="H7" s="628"/>
      <c r="I7" s="98"/>
    </row>
    <row r="8" spans="1:10">
      <c r="A8" s="369" t="s">
        <v>12</v>
      </c>
      <c r="B8" s="197">
        <v>319824.84122715896</v>
      </c>
      <c r="C8" s="197">
        <v>175995</v>
      </c>
      <c r="D8" s="197">
        <v>167736.01499999998</v>
      </c>
      <c r="E8" s="197">
        <v>594995.43250618619</v>
      </c>
      <c r="F8" s="197">
        <v>663293.3952462452</v>
      </c>
      <c r="G8" s="197">
        <v>718559.23778961576</v>
      </c>
      <c r="H8" s="197">
        <v>811487.98743789189</v>
      </c>
      <c r="I8" s="98"/>
    </row>
    <row r="9" spans="1:10">
      <c r="A9" s="369" t="s">
        <v>13</v>
      </c>
      <c r="B9" s="197">
        <v>2132630.2678112737</v>
      </c>
      <c r="C9" s="197">
        <v>2465310.4790778323</v>
      </c>
      <c r="D9" s="197">
        <v>2370978.7418511529</v>
      </c>
      <c r="E9" s="197">
        <v>2124683.2910187701</v>
      </c>
      <c r="F9" s="197">
        <v>2344025.5737533728</v>
      </c>
      <c r="G9" s="197">
        <v>2517472.2023136071</v>
      </c>
      <c r="H9" s="197">
        <v>2805435.6427591406</v>
      </c>
      <c r="I9" s="98"/>
    </row>
    <row r="10" spans="1:10">
      <c r="A10" s="369" t="s">
        <v>14</v>
      </c>
      <c r="B10" s="197">
        <v>3393952.3280713735</v>
      </c>
      <c r="C10" s="197">
        <v>2659329.2999999998</v>
      </c>
      <c r="D10" s="197">
        <v>2170500.4805999999</v>
      </c>
      <c r="E10" s="197">
        <v>3011606.9803353413</v>
      </c>
      <c r="F10" s="197">
        <v>3347470.2119795997</v>
      </c>
      <c r="G10" s="197">
        <v>3618046.2612722828</v>
      </c>
      <c r="H10" s="197">
        <v>4077100.6515530376</v>
      </c>
      <c r="I10" s="98"/>
    </row>
    <row r="11" spans="1:10">
      <c r="A11" s="369" t="s">
        <v>15</v>
      </c>
      <c r="B11" s="197">
        <v>3727353.1298901117</v>
      </c>
      <c r="C11" s="197">
        <v>1701472.9302442456</v>
      </c>
      <c r="D11" s="197">
        <v>1496038.0325349281</v>
      </c>
      <c r="E11" s="197">
        <v>1421151.4703037324</v>
      </c>
      <c r="F11" s="197">
        <v>1545071.9868290618</v>
      </c>
      <c r="G11" s="197">
        <v>1640410.9410889617</v>
      </c>
      <c r="H11" s="197">
        <v>1790536.0663109885</v>
      </c>
      <c r="I11" s="98"/>
    </row>
    <row r="12" spans="1:10">
      <c r="A12" s="369" t="s">
        <v>16</v>
      </c>
      <c r="B12" s="197">
        <v>291616.89007969102</v>
      </c>
      <c r="C12" s="197">
        <v>0</v>
      </c>
      <c r="D12" s="197">
        <v>0</v>
      </c>
      <c r="E12" s="197">
        <v>0</v>
      </c>
      <c r="F12" s="197">
        <v>0</v>
      </c>
      <c r="G12" s="197">
        <v>0</v>
      </c>
      <c r="H12" s="197">
        <v>0</v>
      </c>
      <c r="I12" s="98"/>
    </row>
    <row r="13" spans="1:10">
      <c r="A13" s="369" t="s">
        <v>17</v>
      </c>
      <c r="B13" s="197">
        <v>0</v>
      </c>
      <c r="C13" s="197">
        <v>0</v>
      </c>
      <c r="D13" s="197">
        <v>0</v>
      </c>
      <c r="E13" s="197">
        <v>0</v>
      </c>
      <c r="F13" s="197">
        <v>0</v>
      </c>
      <c r="G13" s="197">
        <v>0</v>
      </c>
      <c r="H13" s="197">
        <v>0</v>
      </c>
      <c r="I13" s="98"/>
    </row>
    <row r="14" spans="1:10">
      <c r="A14" s="369" t="s">
        <v>18</v>
      </c>
      <c r="B14" s="197">
        <v>0</v>
      </c>
      <c r="C14" s="197">
        <v>0</v>
      </c>
      <c r="D14" s="197">
        <v>0</v>
      </c>
      <c r="E14" s="197">
        <v>0</v>
      </c>
      <c r="F14" s="197">
        <v>0</v>
      </c>
      <c r="G14" s="197">
        <v>0</v>
      </c>
      <c r="H14" s="197">
        <v>0</v>
      </c>
      <c r="I14" s="98"/>
    </row>
    <row r="15" spans="1:10">
      <c r="A15" s="370" t="s">
        <v>19</v>
      </c>
      <c r="B15" s="197">
        <v>0</v>
      </c>
      <c r="C15" s="197">
        <v>0</v>
      </c>
      <c r="D15" s="197">
        <v>0</v>
      </c>
      <c r="E15" s="197">
        <f>264079.228*0.5</f>
        <v>132039.614</v>
      </c>
      <c r="F15" s="197">
        <v>415536.75992500008</v>
      </c>
      <c r="G15" s="197">
        <v>485033.40012512507</v>
      </c>
      <c r="H15" s="197">
        <v>498759.40212887886</v>
      </c>
      <c r="I15" s="98"/>
    </row>
    <row r="16" spans="1:10">
      <c r="A16" s="370" t="s">
        <v>20</v>
      </c>
      <c r="B16" s="197">
        <v>2195740.3802192803</v>
      </c>
      <c r="C16" s="197">
        <v>2200000</v>
      </c>
      <c r="D16" s="197">
        <v>1974900</v>
      </c>
      <c r="E16" s="197">
        <f>2359856.75625795*0.5</f>
        <v>1179928.3781289749</v>
      </c>
      <c r="F16" s="197">
        <v>1152407.3943119999</v>
      </c>
      <c r="G16" s="197">
        <v>1198367.03369324</v>
      </c>
      <c r="H16" s="197">
        <v>1337326.6504609098</v>
      </c>
      <c r="I16" s="98"/>
    </row>
    <row r="17" spans="1:9">
      <c r="A17" s="361" t="s">
        <v>21</v>
      </c>
      <c r="B17" s="197">
        <v>348432.63062108232</v>
      </c>
      <c r="C17" s="197">
        <v>404095</v>
      </c>
      <c r="D17" s="197">
        <v>335169.34999999998</v>
      </c>
      <c r="E17" s="197">
        <f>1163092.752*0.5</f>
        <v>581546.37600000005</v>
      </c>
      <c r="F17" s="197">
        <v>632398.25979000004</v>
      </c>
      <c r="G17" s="197">
        <v>680977.94429204997</v>
      </c>
      <c r="H17" s="197">
        <v>762399.22024001239</v>
      </c>
      <c r="I17" s="98"/>
    </row>
    <row r="18" spans="1:9">
      <c r="A18" s="361" t="s">
        <v>22</v>
      </c>
      <c r="B18" s="197">
        <v>0</v>
      </c>
      <c r="C18" s="197">
        <v>0</v>
      </c>
      <c r="D18" s="197"/>
      <c r="E18" s="197"/>
      <c r="F18" s="197"/>
      <c r="G18" s="197"/>
      <c r="H18" s="197"/>
      <c r="I18" s="98"/>
    </row>
    <row r="19" spans="1:9">
      <c r="A19" s="361" t="s">
        <v>58</v>
      </c>
      <c r="B19" s="197">
        <v>0</v>
      </c>
      <c r="C19" s="197">
        <v>0</v>
      </c>
      <c r="D19" s="197">
        <v>246835.2964380332</v>
      </c>
      <c r="E19" s="197">
        <v>859930.61362014816</v>
      </c>
      <c r="F19" s="197">
        <v>1032066.2894943724</v>
      </c>
      <c r="G19" s="197">
        <v>1150291.7935521235</v>
      </c>
      <c r="H19" s="197">
        <v>1266510.9299351482</v>
      </c>
      <c r="I19" s="98"/>
    </row>
    <row r="20" spans="1:9">
      <c r="A20" s="361" t="s">
        <v>59</v>
      </c>
      <c r="B20" s="197">
        <v>0</v>
      </c>
      <c r="C20" s="197">
        <v>0</v>
      </c>
      <c r="D20" s="197">
        <v>567413.72501210531</v>
      </c>
      <c r="E20" s="197">
        <v>869526.9351831848</v>
      </c>
      <c r="F20" s="197">
        <v>1115845.3850186837</v>
      </c>
      <c r="G20" s="197">
        <v>998094.33254697523</v>
      </c>
      <c r="H20" s="197">
        <v>716510.74963751028</v>
      </c>
      <c r="I20" s="98"/>
    </row>
    <row r="21" spans="1:9" s="14" customFormat="1">
      <c r="A21" s="371" t="s">
        <v>25</v>
      </c>
      <c r="B21" s="372">
        <f t="shared" ref="B21:H21" si="0">SUM(B8:B20)</f>
        <v>12409550.467919972</v>
      </c>
      <c r="C21" s="372">
        <f>SUM(C8:C20)</f>
        <v>9606202.7093220763</v>
      </c>
      <c r="D21" s="372">
        <f t="shared" si="0"/>
        <v>9329571.6414362192</v>
      </c>
      <c r="E21" s="372">
        <f t="shared" si="0"/>
        <v>10775409.09109634</v>
      </c>
      <c r="F21" s="372">
        <f t="shared" si="0"/>
        <v>12248115.256348336</v>
      </c>
      <c r="G21" s="372">
        <f t="shared" si="0"/>
        <v>13007253.146673981</v>
      </c>
      <c r="H21" s="372">
        <f t="shared" si="0"/>
        <v>14066067.300463518</v>
      </c>
    </row>
    <row r="22" spans="1:9" ht="12" customHeight="1">
      <c r="A22" s="373" t="s">
        <v>2</v>
      </c>
      <c r="B22" s="374"/>
      <c r="C22" s="374"/>
      <c r="D22" s="374"/>
      <c r="E22" s="374"/>
      <c r="F22" s="374">
        <v>1115845.3850186837</v>
      </c>
      <c r="G22" s="374"/>
      <c r="H22" s="374"/>
      <c r="I22" s="98"/>
    </row>
    <row r="23" spans="1:9">
      <c r="A23" s="197" t="s">
        <v>26</v>
      </c>
      <c r="B23" s="197">
        <v>249089.39478000003</v>
      </c>
      <c r="C23" s="197">
        <v>132000</v>
      </c>
      <c r="D23" s="197">
        <v>187608</v>
      </c>
      <c r="E23" s="197">
        <v>168843.6</v>
      </c>
      <c r="F23" s="197">
        <v>88944.72</v>
      </c>
      <c r="G23" s="197">
        <v>105050.1672</v>
      </c>
      <c r="H23" s="197">
        <v>89092.348872000002</v>
      </c>
      <c r="I23" s="98"/>
    </row>
    <row r="24" spans="1:9" ht="14.25">
      <c r="A24" s="106" t="s">
        <v>27</v>
      </c>
      <c r="B24" s="197">
        <v>0</v>
      </c>
      <c r="C24" s="197">
        <v>0</v>
      </c>
      <c r="D24" s="197">
        <v>0</v>
      </c>
      <c r="E24" s="197">
        <v>0</v>
      </c>
      <c r="F24" s="197">
        <v>0</v>
      </c>
      <c r="G24" s="197">
        <v>0</v>
      </c>
      <c r="H24" s="197">
        <v>0</v>
      </c>
      <c r="I24" s="98"/>
    </row>
    <row r="25" spans="1:9">
      <c r="A25" s="197" t="s">
        <v>28</v>
      </c>
      <c r="B25" s="197">
        <v>90209.94927479999</v>
      </c>
      <c r="C25" s="197">
        <v>93066.904999999999</v>
      </c>
      <c r="D25" s="197">
        <v>94818.097150000016</v>
      </c>
      <c r="E25" s="197">
        <v>97662.64006450001</v>
      </c>
      <c r="F25" s="197">
        <v>100592.51926643502</v>
      </c>
      <c r="G25" s="197">
        <v>103610.29484442806</v>
      </c>
      <c r="H25" s="197">
        <v>106718.60368976093</v>
      </c>
      <c r="I25" s="98"/>
    </row>
    <row r="26" spans="1:9">
      <c r="A26" s="197" t="s">
        <v>29</v>
      </c>
      <c r="B26" s="197">
        <v>600000</v>
      </c>
      <c r="C26" s="197">
        <v>608685</v>
      </c>
      <c r="D26" s="197">
        <v>621998.55000000005</v>
      </c>
      <c r="E26" s="197">
        <v>876354.70774999994</v>
      </c>
      <c r="F26" s="197">
        <v>923486.81438</v>
      </c>
      <c r="G26" s="197">
        <v>945301.08204110002</v>
      </c>
      <c r="H26" s="197">
        <v>973963.0150124256</v>
      </c>
      <c r="I26" s="98"/>
    </row>
    <row r="27" spans="1:9">
      <c r="A27" s="375" t="s">
        <v>30</v>
      </c>
      <c r="B27" s="197">
        <v>17083</v>
      </c>
      <c r="C27" s="197">
        <v>105625</v>
      </c>
      <c r="D27" s="197">
        <v>81250</v>
      </c>
      <c r="E27" s="197">
        <v>62500</v>
      </c>
      <c r="F27" s="197">
        <v>25000</v>
      </c>
      <c r="G27" s="197">
        <v>81250</v>
      </c>
      <c r="H27" s="197">
        <v>25000</v>
      </c>
      <c r="I27" s="98"/>
    </row>
    <row r="28" spans="1:9">
      <c r="A28" s="197" t="s">
        <v>31</v>
      </c>
      <c r="B28" s="197">
        <v>168265.98956800002</v>
      </c>
      <c r="C28" s="197">
        <v>161638.3872</v>
      </c>
      <c r="D28" s="197">
        <v>171437.38381600002</v>
      </c>
      <c r="E28" s="197">
        <v>174911.87093048001</v>
      </c>
      <c r="F28" s="197">
        <v>171990.27992989443</v>
      </c>
      <c r="G28" s="197">
        <v>175649.98832779124</v>
      </c>
      <c r="H28" s="197">
        <v>179419.48797762499</v>
      </c>
      <c r="I28" s="98"/>
    </row>
    <row r="29" spans="1:9">
      <c r="A29" s="361" t="s">
        <v>32</v>
      </c>
      <c r="B29" s="197">
        <v>0</v>
      </c>
      <c r="C29" s="197">
        <v>0</v>
      </c>
      <c r="D29" s="197">
        <v>105076.61574298248</v>
      </c>
      <c r="E29" s="197">
        <v>161023.50651540459</v>
      </c>
      <c r="F29" s="197">
        <v>206638.03426271924</v>
      </c>
      <c r="G29" s="197">
        <v>184832.28380499544</v>
      </c>
      <c r="H29" s="197">
        <v>132687.1758587982</v>
      </c>
      <c r="I29" s="98"/>
    </row>
    <row r="30" spans="1:9">
      <c r="A30" s="197" t="s">
        <v>33</v>
      </c>
      <c r="B30" s="197">
        <v>1368600.9426000002</v>
      </c>
      <c r="C30" s="197">
        <v>2278059.09</v>
      </c>
      <c r="D30" s="197">
        <v>2969641.3372000004</v>
      </c>
      <c r="E30" s="197">
        <f>1518590.099316</f>
        <v>1518590.099316</v>
      </c>
      <c r="F30" s="197">
        <v>1372378.4238454802</v>
      </c>
      <c r="G30" s="197">
        <v>1445059.2979188445</v>
      </c>
      <c r="H30" s="197">
        <v>1415980.23336299</v>
      </c>
      <c r="I30" s="98"/>
    </row>
    <row r="31" spans="1:9">
      <c r="A31" s="197" t="s">
        <v>34</v>
      </c>
      <c r="B31" s="197">
        <v>23877.18</v>
      </c>
      <c r="C31" s="197">
        <v>30000</v>
      </c>
      <c r="D31" s="197">
        <v>30900</v>
      </c>
      <c r="E31" s="197">
        <v>31827</v>
      </c>
      <c r="F31" s="197">
        <v>32781.81</v>
      </c>
      <c r="G31" s="197">
        <v>33765.264299999995</v>
      </c>
      <c r="H31" s="197">
        <v>34778.222228999999</v>
      </c>
      <c r="I31" s="98"/>
    </row>
    <row r="32" spans="1:9">
      <c r="A32" s="361" t="s">
        <v>35</v>
      </c>
      <c r="B32" s="197">
        <v>0</v>
      </c>
      <c r="C32" s="197">
        <v>91453.898274547202</v>
      </c>
      <c r="D32" s="197">
        <v>178067.21237738366</v>
      </c>
      <c r="E32" s="197">
        <v>189512.20257642516</v>
      </c>
      <c r="F32" s="197">
        <v>277725.13501663791</v>
      </c>
      <c r="G32" s="197">
        <v>367945.16973405704</v>
      </c>
      <c r="H32" s="197">
        <v>379092.20988339878</v>
      </c>
      <c r="I32" s="98"/>
    </row>
    <row r="33" spans="1:9">
      <c r="A33" s="250" t="s">
        <v>36</v>
      </c>
      <c r="B33" s="197">
        <v>343847.5</v>
      </c>
      <c r="C33" s="197">
        <v>0</v>
      </c>
      <c r="D33" s="197">
        <v>0</v>
      </c>
      <c r="E33" s="197">
        <v>0</v>
      </c>
      <c r="F33" s="197">
        <v>0</v>
      </c>
      <c r="G33" s="197">
        <v>0</v>
      </c>
      <c r="H33" s="197">
        <v>0</v>
      </c>
      <c r="I33" s="98"/>
    </row>
    <row r="34" spans="1:9" ht="12.75" customHeight="1">
      <c r="A34" s="373" t="s">
        <v>2</v>
      </c>
      <c r="B34" s="374"/>
      <c r="C34" s="374"/>
      <c r="D34" s="374"/>
      <c r="E34" s="374"/>
      <c r="F34" s="374"/>
      <c r="G34" s="374"/>
      <c r="H34" s="374"/>
      <c r="I34" s="98"/>
    </row>
    <row r="35" spans="1:9" s="14" customFormat="1">
      <c r="A35" s="371" t="s">
        <v>37</v>
      </c>
      <c r="B35" s="372">
        <f t="shared" ref="B35:H35" si="1">SUM(B23:B33)+B21</f>
        <v>15270524.424142772</v>
      </c>
      <c r="C35" s="372">
        <f t="shared" si="1"/>
        <v>13106730.989796624</v>
      </c>
      <c r="D35" s="372">
        <f t="shared" si="1"/>
        <v>13770368.837722585</v>
      </c>
      <c r="E35" s="372">
        <f t="shared" si="1"/>
        <v>14056634.71824915</v>
      </c>
      <c r="F35" s="372">
        <f t="shared" si="1"/>
        <v>15447652.993049502</v>
      </c>
      <c r="G35" s="372">
        <f t="shared" si="1"/>
        <v>16449716.694845198</v>
      </c>
      <c r="H35" s="372">
        <f t="shared" si="1"/>
        <v>17402798.597349517</v>
      </c>
    </row>
    <row r="36" spans="1:9">
      <c r="A36" s="629" t="s">
        <v>38</v>
      </c>
      <c r="B36" s="629"/>
      <c r="C36" s="629"/>
      <c r="D36" s="629"/>
      <c r="E36" s="629"/>
      <c r="F36" s="629"/>
      <c r="G36" s="629"/>
      <c r="H36" s="629"/>
      <c r="I36" s="98"/>
    </row>
    <row r="37" spans="1:9" ht="14.25">
      <c r="A37" s="106" t="s">
        <v>39</v>
      </c>
      <c r="B37" s="361"/>
      <c r="C37" s="361"/>
      <c r="D37" s="361"/>
      <c r="E37" s="361"/>
      <c r="F37" s="361"/>
      <c r="G37" s="361"/>
      <c r="H37" s="361"/>
      <c r="I37" s="98"/>
    </row>
    <row r="38" spans="1:9" ht="14.25">
      <c r="A38" s="106" t="s">
        <v>40</v>
      </c>
      <c r="B38" s="197"/>
      <c r="C38" s="197">
        <v>229580</v>
      </c>
      <c r="D38" s="197">
        <v>192548</v>
      </c>
      <c r="E38" s="197">
        <v>292716</v>
      </c>
      <c r="F38" s="197">
        <v>318566</v>
      </c>
      <c r="G38" s="197">
        <v>342758</v>
      </c>
      <c r="H38" s="197">
        <v>383189</v>
      </c>
      <c r="I38" s="98"/>
    </row>
    <row r="39" spans="1:9" ht="13.5">
      <c r="A39" s="364" t="s">
        <v>41</v>
      </c>
      <c r="B39" s="98"/>
      <c r="C39" s="98"/>
      <c r="D39" s="98"/>
      <c r="E39" s="98"/>
      <c r="F39" s="98"/>
      <c r="G39" s="98"/>
      <c r="H39" s="98"/>
      <c r="I39" s="98"/>
    </row>
    <row r="40" spans="1:9" ht="13.5">
      <c r="A40" s="364" t="s">
        <v>42</v>
      </c>
      <c r="B40" s="98"/>
      <c r="C40" s="98"/>
      <c r="D40" s="98"/>
      <c r="E40" s="98"/>
      <c r="F40" s="98"/>
      <c r="G40" s="98"/>
      <c r="H40" s="98"/>
      <c r="I40" s="98"/>
    </row>
    <row r="41" spans="1:9" ht="13.5">
      <c r="A41" s="364" t="s">
        <v>43</v>
      </c>
      <c r="B41" s="98"/>
      <c r="C41" s="98"/>
      <c r="D41" s="98"/>
      <c r="E41" s="98"/>
      <c r="F41" s="98"/>
      <c r="G41" s="98"/>
      <c r="H41" s="98"/>
      <c r="I41" s="98"/>
    </row>
    <row r="42" spans="1:9">
      <c r="A42" s="98"/>
      <c r="B42" s="98"/>
      <c r="C42" s="98"/>
      <c r="D42" s="98"/>
      <c r="E42" s="98"/>
      <c r="F42" s="98"/>
      <c r="G42" s="98"/>
      <c r="H42" s="98"/>
      <c r="I42" s="98"/>
    </row>
    <row r="43" spans="1:9">
      <c r="A43" s="98"/>
      <c r="B43" s="98"/>
      <c r="C43" s="98"/>
      <c r="D43" s="98"/>
      <c r="E43" s="98"/>
      <c r="F43" s="98"/>
      <c r="G43" s="98"/>
      <c r="H43" s="98"/>
      <c r="I43" s="98"/>
    </row>
    <row r="44" spans="1:9">
      <c r="A44" s="98"/>
      <c r="B44" s="98"/>
      <c r="C44" s="98"/>
      <c r="D44" s="98"/>
      <c r="E44" s="98"/>
      <c r="F44" s="98"/>
      <c r="G44" s="98"/>
      <c r="H44" s="98"/>
      <c r="I44" s="98"/>
    </row>
    <row r="45" spans="1:9">
      <c r="A45" s="98"/>
      <c r="B45" s="98"/>
      <c r="C45" s="98"/>
      <c r="D45" s="98"/>
      <c r="E45" s="98"/>
      <c r="F45" s="98"/>
      <c r="G45" s="98"/>
      <c r="H45" s="98"/>
      <c r="I45" s="98"/>
    </row>
    <row r="46" spans="1:9">
      <c r="A46" s="98"/>
      <c r="B46" s="98"/>
      <c r="C46" s="98"/>
      <c r="D46" s="98"/>
      <c r="E46" s="98"/>
      <c r="F46" s="98"/>
      <c r="G46" s="98"/>
      <c r="H46" s="98"/>
      <c r="I46" s="98"/>
    </row>
    <row r="47" spans="1:9">
      <c r="A47" s="98"/>
      <c r="B47" s="98"/>
      <c r="C47" s="98"/>
      <c r="D47" s="98"/>
      <c r="E47" s="98"/>
      <c r="F47" s="98"/>
      <c r="G47" s="98"/>
      <c r="H47" s="98"/>
      <c r="I47" s="98"/>
    </row>
    <row r="48" spans="1:9">
      <c r="A48" s="98"/>
      <c r="B48" s="98"/>
      <c r="C48" s="98"/>
      <c r="D48" s="98"/>
      <c r="E48" s="98"/>
      <c r="F48" s="98"/>
      <c r="G48" s="98"/>
      <c r="H48" s="98"/>
      <c r="I48" s="98"/>
    </row>
    <row r="49" spans="1:9">
      <c r="A49" s="98"/>
      <c r="B49" s="98"/>
      <c r="C49" s="98"/>
      <c r="D49" s="98"/>
      <c r="E49" s="98"/>
      <c r="F49" s="98"/>
      <c r="G49" s="98"/>
      <c r="H49" s="98"/>
      <c r="I49" s="98"/>
    </row>
    <row r="50" spans="1:9">
      <c r="A50" s="98"/>
      <c r="B50" s="98"/>
      <c r="C50" s="98"/>
      <c r="D50" s="98"/>
      <c r="E50" s="98"/>
      <c r="F50" s="98"/>
      <c r="G50" s="98"/>
      <c r="H50" s="98"/>
      <c r="I50" s="98"/>
    </row>
    <row r="51" spans="1:9">
      <c r="A51" s="98"/>
      <c r="B51" s="98"/>
      <c r="C51" s="98"/>
      <c r="D51" s="98"/>
      <c r="E51" s="98"/>
      <c r="F51" s="98"/>
      <c r="G51" s="98"/>
      <c r="H51" s="98"/>
      <c r="I51" s="98"/>
    </row>
    <row r="52" spans="1:9">
      <c r="A52" s="98"/>
      <c r="B52" s="98"/>
      <c r="C52" s="98"/>
      <c r="D52" s="98"/>
      <c r="E52" s="98"/>
      <c r="F52" s="98"/>
      <c r="G52" s="98"/>
      <c r="H52" s="98"/>
      <c r="I52" s="98"/>
    </row>
    <row r="53" spans="1:9">
      <c r="A53" s="98"/>
      <c r="B53" s="98"/>
      <c r="C53" s="98"/>
      <c r="D53" s="98"/>
      <c r="E53" s="98"/>
      <c r="F53" s="98"/>
      <c r="G53" s="98"/>
      <c r="H53" s="98"/>
      <c r="I53" s="98"/>
    </row>
  </sheetData>
  <mergeCells count="10">
    <mergeCell ref="B7:H7"/>
    <mergeCell ref="A36:H36"/>
    <mergeCell ref="A1:J1"/>
    <mergeCell ref="B4:B5"/>
    <mergeCell ref="C4:C5"/>
    <mergeCell ref="D4:D5"/>
    <mergeCell ref="E4:E5"/>
    <mergeCell ref="F4:F5"/>
    <mergeCell ref="G4:G5"/>
    <mergeCell ref="H4:H5"/>
  </mergeCells>
  <pageMargins left="0.75" right="0.75" top="1" bottom="1" header="0.5" footer="0.5"/>
  <pageSetup scale="46" orientation="landscape"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14EF6-F935-4B70-836B-47AE1F4E21B8}">
  <sheetPr>
    <tabColor rgb="FF00B0F0"/>
    <pageSetUpPr fitToPage="1"/>
  </sheetPr>
  <dimension ref="A1:J58"/>
  <sheetViews>
    <sheetView zoomScale="90" zoomScaleNormal="90" workbookViewId="0">
      <pane xSplit="1" ySplit="7" topLeftCell="D16" activePane="bottomRight" state="frozen"/>
      <selection pane="topRight" activeCell="H48" sqref="H48"/>
      <selection pane="bottomLeft" activeCell="H48" sqref="H48"/>
      <selection pane="bottomRight" activeCell="D49" sqref="D49"/>
    </sheetView>
  </sheetViews>
  <sheetFormatPr defaultColWidth="8.7109375" defaultRowHeight="12.75"/>
  <cols>
    <col min="1" max="1" width="66" style="117" customWidth="1"/>
    <col min="2" max="8" width="28.7109375" style="117" customWidth="1"/>
    <col min="9" max="16384" width="8.7109375" style="117"/>
  </cols>
  <sheetData>
    <row r="1" spans="1:10" ht="15.75">
      <c r="A1" s="630" t="s">
        <v>62</v>
      </c>
      <c r="B1" s="630"/>
      <c r="C1" s="630"/>
      <c r="D1" s="630"/>
      <c r="E1" s="630"/>
      <c r="F1" s="630"/>
      <c r="G1" s="630"/>
      <c r="H1" s="631"/>
      <c r="I1" s="631"/>
      <c r="J1" s="631"/>
    </row>
    <row r="2" spans="1:10" ht="15.75">
      <c r="A2" s="567" t="s">
        <v>1</v>
      </c>
      <c r="B2" s="567"/>
      <c r="C2" s="567"/>
      <c r="D2" s="567"/>
      <c r="E2" s="567"/>
      <c r="F2" s="567"/>
      <c r="G2" s="567"/>
      <c r="H2" s="118"/>
      <c r="I2" s="118"/>
      <c r="J2" s="118"/>
    </row>
    <row r="3" spans="1:10" ht="13.5" thickBot="1">
      <c r="A3" s="119"/>
      <c r="B3" s="119"/>
      <c r="C3" s="119"/>
      <c r="D3" s="119"/>
      <c r="E3" s="119"/>
      <c r="F3" s="119"/>
      <c r="G3" s="119"/>
      <c r="H3" s="119"/>
      <c r="I3" s="98"/>
    </row>
    <row r="4" spans="1:10">
      <c r="A4" s="4" t="s">
        <v>2</v>
      </c>
      <c r="B4" s="639" t="s">
        <v>3</v>
      </c>
      <c r="C4" s="639" t="s">
        <v>4</v>
      </c>
      <c r="D4" s="639" t="s">
        <v>5</v>
      </c>
      <c r="E4" s="639" t="s">
        <v>6</v>
      </c>
      <c r="F4" s="639" t="s">
        <v>7</v>
      </c>
      <c r="G4" s="639" t="s">
        <v>8</v>
      </c>
      <c r="H4" s="639" t="s">
        <v>9</v>
      </c>
      <c r="I4" s="98"/>
    </row>
    <row r="5" spans="1:10" ht="12.75" customHeight="1" thickBot="1">
      <c r="A5" s="6"/>
      <c r="B5" s="640"/>
      <c r="C5" s="640"/>
      <c r="D5" s="640"/>
      <c r="E5" s="640"/>
      <c r="F5" s="640"/>
      <c r="G5" s="640"/>
      <c r="H5" s="640"/>
      <c r="I5" s="98"/>
    </row>
    <row r="6" spans="1:10" ht="14.25" customHeight="1">
      <c r="A6" s="45" t="s">
        <v>10</v>
      </c>
      <c r="B6" s="46"/>
      <c r="C6" s="46"/>
      <c r="D6" s="46"/>
      <c r="E6" s="46"/>
      <c r="F6" s="46"/>
      <c r="G6" s="46"/>
      <c r="H6" s="560"/>
      <c r="I6" s="98"/>
    </row>
    <row r="7" spans="1:10" ht="12.75" customHeight="1">
      <c r="A7" s="120" t="s">
        <v>11</v>
      </c>
      <c r="B7" s="635"/>
      <c r="C7" s="636"/>
      <c r="D7" s="636"/>
      <c r="E7" s="636"/>
      <c r="F7" s="636"/>
      <c r="G7" s="636"/>
      <c r="H7" s="643"/>
      <c r="I7" s="98"/>
    </row>
    <row r="8" spans="1:10">
      <c r="A8" s="196" t="s">
        <v>12</v>
      </c>
      <c r="B8" s="361"/>
      <c r="C8" s="361">
        <v>2295.0000000000005</v>
      </c>
      <c r="D8" s="361">
        <v>1891.08</v>
      </c>
      <c r="E8" s="362">
        <v>121042.53701933906</v>
      </c>
      <c r="F8" s="362">
        <v>127276.66844773269</v>
      </c>
      <c r="G8" s="362">
        <v>137053.83070576307</v>
      </c>
      <c r="H8" s="561">
        <v>153440.70176840867</v>
      </c>
      <c r="I8" s="98"/>
    </row>
    <row r="9" spans="1:10">
      <c r="A9" s="196" t="s">
        <v>13</v>
      </c>
      <c r="B9" s="361"/>
      <c r="C9" s="361">
        <f>431787.49996*0.97</f>
        <v>418833.8749612</v>
      </c>
      <c r="D9" s="361">
        <f>362745.39996704*0.97</f>
        <v>351863.0379680288</v>
      </c>
      <c r="E9" s="362">
        <f>272012.817348563*0.97</f>
        <v>263852.4328281061</v>
      </c>
      <c r="F9" s="362">
        <f>286022.467966574*0.97</f>
        <v>277441.7939275768</v>
      </c>
      <c r="G9" s="362">
        <f>307994.193914916*0.97</f>
        <v>298754.36809746851</v>
      </c>
      <c r="H9" s="561">
        <f>344819.586665612*0.97</f>
        <v>334474.99906564364</v>
      </c>
      <c r="I9" s="98"/>
    </row>
    <row r="10" spans="1:10">
      <c r="A10" s="196" t="s">
        <v>14</v>
      </c>
      <c r="B10" s="361"/>
      <c r="C10" s="361">
        <f>650020*0.57</f>
        <v>370511.39999999997</v>
      </c>
      <c r="D10" s="361">
        <f>535616.48*0.57</f>
        <v>305301.39359999995</v>
      </c>
      <c r="E10" s="362">
        <f>1089731.9438375*0.57</f>
        <v>621147.20798737486</v>
      </c>
      <c r="F10" s="362">
        <f>1145857.10716348*0.57</f>
        <v>653138.5510831835</v>
      </c>
      <c r="G10" s="362">
        <f>1233879.76675922*0.57</f>
        <v>703311.46705275541</v>
      </c>
      <c r="H10" s="561">
        <f>1381408.86930652*0.57</f>
        <v>787403.05550471635</v>
      </c>
      <c r="I10" s="98"/>
    </row>
    <row r="11" spans="1:10">
      <c r="A11" s="196" t="s">
        <v>15</v>
      </c>
      <c r="B11" s="361"/>
      <c r="C11" s="361">
        <v>5250</v>
      </c>
      <c r="D11" s="361">
        <v>4326</v>
      </c>
      <c r="E11" s="362">
        <v>3243.9486426479998</v>
      </c>
      <c r="F11" s="362">
        <v>3411.0238104627297</v>
      </c>
      <c r="G11" s="362">
        <v>3673.0524577210031</v>
      </c>
      <c r="H11" s="561">
        <v>4112.2217733180796</v>
      </c>
      <c r="I11" s="98"/>
    </row>
    <row r="12" spans="1:10">
      <c r="A12" s="196" t="s">
        <v>16</v>
      </c>
      <c r="B12" s="361"/>
      <c r="C12" s="361">
        <v>0</v>
      </c>
      <c r="D12" s="361">
        <v>0</v>
      </c>
      <c r="E12" s="362">
        <v>0</v>
      </c>
      <c r="F12" s="362">
        <v>0</v>
      </c>
      <c r="G12" s="362">
        <v>0</v>
      </c>
      <c r="H12" s="561">
        <v>0</v>
      </c>
      <c r="I12" s="220"/>
    </row>
    <row r="13" spans="1:10">
      <c r="A13" s="196" t="s">
        <v>17</v>
      </c>
      <c r="B13" s="361"/>
      <c r="C13" s="361">
        <v>0</v>
      </c>
      <c r="D13" s="361">
        <v>0</v>
      </c>
      <c r="E13" s="362">
        <v>0</v>
      </c>
      <c r="F13" s="362">
        <v>0</v>
      </c>
      <c r="G13" s="362">
        <v>0</v>
      </c>
      <c r="H13" s="561">
        <v>0</v>
      </c>
      <c r="I13" s="98"/>
    </row>
    <row r="14" spans="1:10">
      <c r="A14" s="196" t="s">
        <v>18</v>
      </c>
      <c r="B14" s="361"/>
      <c r="C14" s="361">
        <v>0</v>
      </c>
      <c r="D14" s="361">
        <v>0</v>
      </c>
      <c r="E14" s="362">
        <v>0</v>
      </c>
      <c r="F14" s="362">
        <v>0</v>
      </c>
      <c r="G14" s="362">
        <v>0</v>
      </c>
      <c r="H14" s="561">
        <v>0</v>
      </c>
      <c r="I14" s="98"/>
    </row>
    <row r="15" spans="1:10">
      <c r="A15" s="354" t="s">
        <v>19</v>
      </c>
      <c r="B15" s="361"/>
      <c r="C15" s="361">
        <v>0</v>
      </c>
      <c r="D15" s="361">
        <v>0</v>
      </c>
      <c r="E15" s="362">
        <f>91449.58*0.5</f>
        <v>45724.79</v>
      </c>
      <c r="F15" s="362">
        <f>188386.1348*0.5</f>
        <v>94193.0674</v>
      </c>
      <c r="G15" s="362">
        <f>242547.148555*0.5</f>
        <v>121273.5742775</v>
      </c>
      <c r="H15" s="561">
        <f>249823.56301165*0.5</f>
        <v>124911.781505825</v>
      </c>
      <c r="I15" s="98"/>
    </row>
    <row r="16" spans="1:10">
      <c r="A16" s="354" t="s">
        <v>20</v>
      </c>
      <c r="B16" s="361"/>
      <c r="C16" s="361">
        <f>2200000*0.5</f>
        <v>1100000</v>
      </c>
      <c r="D16" s="361">
        <f>1816000*0.5</f>
        <v>908000</v>
      </c>
      <c r="E16" s="362">
        <f>1031418.90859795*0.5</f>
        <v>515709.454298975</v>
      </c>
      <c r="F16" s="362">
        <f>930881.900256*0.5</f>
        <v>465440.950128</v>
      </c>
      <c r="G16" s="362">
        <f>1002390.55532112*0.5</f>
        <v>501195.27766055998</v>
      </c>
      <c r="H16" s="561">
        <f>1122241.59997908*0.5</f>
        <v>561120.79998954001</v>
      </c>
      <c r="I16" s="98"/>
    </row>
    <row r="17" spans="1:9">
      <c r="A17" s="355" t="s">
        <v>21</v>
      </c>
      <c r="B17" s="361"/>
      <c r="C17" s="361">
        <f>402600*0.5</f>
        <v>201300</v>
      </c>
      <c r="D17" s="361">
        <f>334000*0.5</f>
        <v>167000</v>
      </c>
      <c r="E17" s="362">
        <f>524182.752*0.5</f>
        <v>262091.37599999999</v>
      </c>
      <c r="F17" s="362">
        <f>551180.07252*0.5</f>
        <v>275590.03626000002</v>
      </c>
      <c r="G17" s="362">
        <f>593520.7235454*0.5</f>
        <v>296760.36177269998</v>
      </c>
      <c r="H17" s="561">
        <f>664485.15788235*0.5</f>
        <v>332242.57894117502</v>
      </c>
      <c r="I17" s="98"/>
    </row>
    <row r="18" spans="1:9">
      <c r="A18" s="355" t="s">
        <v>22</v>
      </c>
      <c r="B18" s="361"/>
      <c r="C18" s="361">
        <v>0</v>
      </c>
      <c r="D18" s="361">
        <v>0</v>
      </c>
      <c r="E18" s="362">
        <v>0</v>
      </c>
      <c r="F18" s="362">
        <v>0</v>
      </c>
      <c r="G18" s="362">
        <v>0</v>
      </c>
      <c r="H18" s="561">
        <v>0</v>
      </c>
      <c r="I18" s="98"/>
    </row>
    <row r="19" spans="1:9">
      <c r="A19" s="355" t="s">
        <v>58</v>
      </c>
      <c r="B19" s="361"/>
      <c r="C19" s="361">
        <v>0</v>
      </c>
      <c r="D19" s="361">
        <f>822784.321460111*0.3</f>
        <v>246835.29643803329</v>
      </c>
      <c r="E19" s="362">
        <f>2866435.37873383*0.3</f>
        <v>859930.61362014897</v>
      </c>
      <c r="F19" s="362">
        <f>3440220.96498124*0.3</f>
        <v>1032066.289494372</v>
      </c>
      <c r="G19" s="362">
        <f>3834305.97850708*0.3</f>
        <v>1150291.7935521239</v>
      </c>
      <c r="H19" s="561">
        <f>4221703.09978383*0.3</f>
        <v>1266510.9299351491</v>
      </c>
      <c r="I19" s="98"/>
    </row>
    <row r="20" spans="1:9">
      <c r="A20" s="355" t="s">
        <v>59</v>
      </c>
      <c r="B20" s="361"/>
      <c r="C20" s="361">
        <v>0</v>
      </c>
      <c r="D20" s="361">
        <f>1891379.08337368*0.3</f>
        <v>567413.72501210403</v>
      </c>
      <c r="E20" s="362">
        <f>2898423.11727728*0.3</f>
        <v>869526.93518318399</v>
      </c>
      <c r="F20" s="362">
        <f>3719484.61672895*0.3</f>
        <v>1115845.3850186849</v>
      </c>
      <c r="G20" s="362">
        <f>3326981.10848992*0.3</f>
        <v>998094.33254697593</v>
      </c>
      <c r="H20" s="561">
        <f>2388369.16545837*0.3</f>
        <v>716510.74963751098</v>
      </c>
      <c r="I20" s="98"/>
    </row>
    <row r="21" spans="1:9" ht="13.5" thickBot="1">
      <c r="A21" s="72" t="s">
        <v>25</v>
      </c>
      <c r="B21" s="221">
        <f>SUM(B8:B20)</f>
        <v>0</v>
      </c>
      <c r="C21" s="221">
        <f t="shared" ref="C21:H21" si="0">SUM(C8:C20)</f>
        <v>2098190.2749612001</v>
      </c>
      <c r="D21" s="221">
        <f t="shared" si="0"/>
        <v>2552630.5330181662</v>
      </c>
      <c r="E21" s="221">
        <f t="shared" si="0"/>
        <v>3562269.2955797762</v>
      </c>
      <c r="F21" s="221">
        <f t="shared" si="0"/>
        <v>4044403.7655700129</v>
      </c>
      <c r="G21" s="221">
        <f t="shared" si="0"/>
        <v>4210408.0581235681</v>
      </c>
      <c r="H21" s="221">
        <f t="shared" si="0"/>
        <v>4280727.8181212861</v>
      </c>
      <c r="I21" s="98"/>
    </row>
    <row r="22" spans="1:9" ht="12" customHeight="1" thickBot="1">
      <c r="A22" s="45" t="s">
        <v>2</v>
      </c>
      <c r="B22" s="203"/>
      <c r="C22" s="203"/>
      <c r="D22" s="203"/>
      <c r="E22" s="203"/>
      <c r="F22" s="203"/>
      <c r="G22" s="203"/>
      <c r="H22" s="562"/>
      <c r="I22" s="98"/>
    </row>
    <row r="23" spans="1:9">
      <c r="A23" s="204" t="s">
        <v>26</v>
      </c>
      <c r="B23" s="205"/>
      <c r="C23" s="205">
        <f>99000*0.5</f>
        <v>49500</v>
      </c>
      <c r="D23" s="205">
        <f>140706*0.5</f>
        <v>70353</v>
      </c>
      <c r="E23" s="206">
        <f>126632.7*0.5</f>
        <v>63316.35</v>
      </c>
      <c r="F23" s="206">
        <f>66708.54*0.5</f>
        <v>33354.269999999997</v>
      </c>
      <c r="G23" s="206">
        <f>78787.6254*0.5</f>
        <v>39393.812700000002</v>
      </c>
      <c r="H23" s="563">
        <f>66819.261654*0.5</f>
        <v>33409.630827000001</v>
      </c>
      <c r="I23" s="98"/>
    </row>
    <row r="24" spans="1:9" ht="14.25">
      <c r="A24" s="117" t="s">
        <v>27</v>
      </c>
      <c r="B24" s="207">
        <v>0</v>
      </c>
      <c r="C24" s="207">
        <v>0</v>
      </c>
      <c r="D24" s="207">
        <v>0</v>
      </c>
      <c r="E24" s="208">
        <v>0</v>
      </c>
      <c r="F24" s="208">
        <v>0</v>
      </c>
      <c r="G24" s="208">
        <v>0</v>
      </c>
      <c r="H24" s="209">
        <v>0</v>
      </c>
      <c r="I24" s="98"/>
    </row>
    <row r="25" spans="1:9">
      <c r="A25" s="210" t="s">
        <v>28</v>
      </c>
      <c r="B25" s="207"/>
      <c r="C25" s="207">
        <f>74453.524*0.5</f>
        <v>37226.762000000002</v>
      </c>
      <c r="D25" s="207">
        <f>75854.47772*0.5</f>
        <v>37927.238859999998</v>
      </c>
      <c r="E25" s="208">
        <f>78130.1120516*0.5</f>
        <v>39065.056025799997</v>
      </c>
      <c r="F25" s="208">
        <f>80474.015413148*0.5</f>
        <v>40237.007706573997</v>
      </c>
      <c r="G25" s="208">
        <f>82888.2358755425*0.5</f>
        <v>41444.117937771247</v>
      </c>
      <c r="H25" s="209">
        <f>85374.8829518087*0.5</f>
        <v>42687.44147590435</v>
      </c>
      <c r="I25" s="98"/>
    </row>
    <row r="26" spans="1:9">
      <c r="A26" s="210" t="s">
        <v>29</v>
      </c>
      <c r="B26" s="207"/>
      <c r="C26" s="207">
        <f>243474*0.5</f>
        <v>121737</v>
      </c>
      <c r="D26" s="207">
        <f>248799.42*0.5</f>
        <v>124399.71</v>
      </c>
      <c r="E26" s="208">
        <f>350541.8831*0.5</f>
        <v>175270.94154999999</v>
      </c>
      <c r="F26" s="208">
        <f>369394.725752*0.5</f>
        <v>184697.362876</v>
      </c>
      <c r="G26" s="208">
        <f>378120.43281644*0.5</f>
        <v>189060.21640822</v>
      </c>
      <c r="H26" s="209">
        <f>389585.20600497*0.5</f>
        <v>194792.603002485</v>
      </c>
      <c r="I26" s="98"/>
    </row>
    <row r="27" spans="1:9">
      <c r="A27" s="356" t="s">
        <v>30</v>
      </c>
      <c r="B27" s="207"/>
      <c r="C27" s="207">
        <f>84500*0.5</f>
        <v>42250</v>
      </c>
      <c r="D27" s="207">
        <f>65000*0.5</f>
        <v>32500</v>
      </c>
      <c r="E27" s="208">
        <f>50000*0.5</f>
        <v>25000</v>
      </c>
      <c r="F27" s="208">
        <f>20000*0.5</f>
        <v>10000</v>
      </c>
      <c r="G27" s="208">
        <f>65000*0.5</f>
        <v>32500</v>
      </c>
      <c r="H27" s="209">
        <f>20000*0.5</f>
        <v>10000</v>
      </c>
      <c r="I27" s="98"/>
    </row>
    <row r="28" spans="1:9">
      <c r="A28" s="210" t="s">
        <v>31</v>
      </c>
      <c r="B28" s="207"/>
      <c r="C28" s="207">
        <f>129310.70976*0.5</f>
        <v>64655.354879999999</v>
      </c>
      <c r="D28" s="207">
        <f>137149.9070528*0.5</f>
        <v>68574.953526400001</v>
      </c>
      <c r="E28" s="208">
        <f>139929.496744384*0.5</f>
        <v>69964.748372192</v>
      </c>
      <c r="F28" s="208">
        <f>137592.223943916*0.5</f>
        <v>68796.111971958002</v>
      </c>
      <c r="G28" s="208">
        <f>140519.990662233*0.5</f>
        <v>70259.995331116501</v>
      </c>
      <c r="H28" s="209">
        <f>143535.5903821*0.5</f>
        <v>71767.795191049998</v>
      </c>
      <c r="I28" s="98"/>
    </row>
    <row r="29" spans="1:9">
      <c r="A29" s="355" t="s">
        <v>32</v>
      </c>
      <c r="B29" s="207"/>
      <c r="C29" s="207">
        <v>0</v>
      </c>
      <c r="D29" s="207">
        <f>210153.231485965*0.5</f>
        <v>105076.6157429825</v>
      </c>
      <c r="E29" s="208">
        <f>322047.013030809*0.5</f>
        <v>161023.5065154045</v>
      </c>
      <c r="F29" s="208">
        <f>413276.068525438*0.5</f>
        <v>206638.03426271901</v>
      </c>
      <c r="G29" s="208">
        <f>369664.567609991*0.5</f>
        <v>184832.2838049955</v>
      </c>
      <c r="H29" s="209">
        <f>265374.351717596*0.5</f>
        <v>132687.175858798</v>
      </c>
      <c r="I29" s="98"/>
    </row>
    <row r="30" spans="1:9">
      <c r="A30" s="210" t="s">
        <v>33</v>
      </c>
      <c r="B30" s="207"/>
      <c r="C30" s="207">
        <f>1906527.046*0.5</f>
        <v>953263.52300000004</v>
      </c>
      <c r="D30" s="207">
        <f>2761743.23488*0.5</f>
        <v>1380871.6174399999</v>
      </c>
      <c r="E30" s="208">
        <f>943710.2634264*0.5</f>
        <v>471855.13171320001</v>
      </c>
      <c r="F30" s="208">
        <f>783894.132929192*0.5</f>
        <v>391947.06646459602</v>
      </c>
      <c r="G30" s="208">
        <f>841396.938133068*0.5</f>
        <v>420698.46906653402</v>
      </c>
      <c r="H30" s="209">
        <f>795755.97754022*0.5</f>
        <v>397877.98877011001</v>
      </c>
      <c r="I30" s="98"/>
    </row>
    <row r="31" spans="1:9">
      <c r="A31" s="199" t="s">
        <v>34</v>
      </c>
      <c r="B31" s="207"/>
      <c r="C31" s="207">
        <f>30000*0.5</f>
        <v>15000</v>
      </c>
      <c r="D31" s="207">
        <f>30900*0.5</f>
        <v>15450</v>
      </c>
      <c r="E31" s="208">
        <f>31827*0.5</f>
        <v>15913.5</v>
      </c>
      <c r="F31" s="208">
        <f>32781.81*0.5</f>
        <v>16390.904999999999</v>
      </c>
      <c r="G31" s="208">
        <f>33765.2643*0.5</f>
        <v>16882.632150000001</v>
      </c>
      <c r="H31" s="209">
        <f>34778.222229*0.5</f>
        <v>17389.1111145</v>
      </c>
      <c r="I31" s="98"/>
    </row>
    <row r="32" spans="1:9">
      <c r="A32" s="355" t="s">
        <v>35</v>
      </c>
      <c r="B32" s="207"/>
      <c r="C32" s="207">
        <f>153874.812969873*0.5</f>
        <v>76937.406484936495</v>
      </c>
      <c r="D32" s="207">
        <f>299605.150984169*0.5</f>
        <v>149802.57549208449</v>
      </c>
      <c r="E32" s="208">
        <f>318861.801160334*0.5</f>
        <v>159430.90058016701</v>
      </c>
      <c r="F32" s="208">
        <f>467283.560504184*0.5</f>
        <v>233641.78025209199</v>
      </c>
      <c r="G32" s="208">
        <f>619082.34907635*0.5</f>
        <v>309541.17453817499</v>
      </c>
      <c r="H32" s="209">
        <f>637837.686470481*0.5</f>
        <v>318918.84323524049</v>
      </c>
      <c r="I32" s="98"/>
    </row>
    <row r="33" spans="1:9" ht="13.5" thickBot="1">
      <c r="A33" s="211" t="s">
        <v>36</v>
      </c>
      <c r="B33" s="207"/>
      <c r="C33" s="207">
        <v>0</v>
      </c>
      <c r="D33" s="207">
        <v>0</v>
      </c>
      <c r="E33" s="208">
        <v>0</v>
      </c>
      <c r="F33" s="208">
        <v>0</v>
      </c>
      <c r="G33" s="208">
        <v>0</v>
      </c>
      <c r="H33" s="209">
        <v>0</v>
      </c>
      <c r="I33" s="98"/>
    </row>
    <row r="34" spans="1:9" ht="12.75" customHeight="1" thickBot="1">
      <c r="A34" s="45" t="s">
        <v>2</v>
      </c>
      <c r="B34" s="203"/>
      <c r="C34" s="203"/>
      <c r="D34" s="203"/>
      <c r="E34" s="203"/>
      <c r="F34" s="203"/>
      <c r="G34" s="203"/>
      <c r="H34" s="562"/>
      <c r="I34" s="98"/>
    </row>
    <row r="35" spans="1:9" ht="13.5" thickBot="1">
      <c r="A35" s="5" t="s">
        <v>37</v>
      </c>
      <c r="B35" s="201">
        <f>SUM(B23:B31)+B21</f>
        <v>0</v>
      </c>
      <c r="C35" s="201">
        <f>SUM(C23:C33)+C21</f>
        <v>3458760.3213261366</v>
      </c>
      <c r="D35" s="201">
        <f>SUM(D23:D33)+D21</f>
        <v>4537586.2440796327</v>
      </c>
      <c r="E35" s="201">
        <f t="shared" ref="E35:H35" si="1">SUM(E23:E33)+E21</f>
        <v>4743109.4303365396</v>
      </c>
      <c r="F35" s="201">
        <f t="shared" si="1"/>
        <v>5230106.3041039519</v>
      </c>
      <c r="G35" s="201">
        <f t="shared" si="1"/>
        <v>5515020.7600603802</v>
      </c>
      <c r="H35" s="201">
        <f t="shared" si="1"/>
        <v>5500258.4075963739</v>
      </c>
      <c r="I35" s="98"/>
    </row>
    <row r="36" spans="1:9" ht="14.25">
      <c r="A36" s="363" t="s">
        <v>46</v>
      </c>
      <c r="B36" s="207">
        <v>0</v>
      </c>
      <c r="C36" s="207">
        <v>0</v>
      </c>
      <c r="D36" s="207">
        <v>296315</v>
      </c>
      <c r="E36" s="208">
        <v>454084</v>
      </c>
      <c r="F36" s="208">
        <v>582717</v>
      </c>
      <c r="G36" s="208">
        <v>521225</v>
      </c>
      <c r="H36" s="209">
        <v>374176</v>
      </c>
      <c r="I36" s="98"/>
    </row>
    <row r="37" spans="1:9">
      <c r="A37" s="363" t="s">
        <v>47</v>
      </c>
      <c r="B37" s="207">
        <v>0</v>
      </c>
      <c r="C37" s="207">
        <v>0</v>
      </c>
      <c r="D37" s="207">
        <f>D19+(0.23*D23)+(0.23*D28)+(0.6*D30)+(0.23*D31)+(0.23*D32)</f>
        <v>1145319.7885762847</v>
      </c>
      <c r="E37" s="207">
        <f t="shared" ref="E37:H37" si="2">E19+(0.23*E23)+(0.23*E28)+(0.6*E30)+(0.23*E31)+(0.23*E32)</f>
        <v>1214027.5574071114</v>
      </c>
      <c r="F37" s="207">
        <f t="shared" si="2"/>
        <v>1348236.6348346611</v>
      </c>
      <c r="G37" s="207">
        <f t="shared" si="2"/>
        <v>1503008.7263774814</v>
      </c>
      <c r="H37" s="207">
        <f t="shared" si="2"/>
        <v>1606779.3606818072</v>
      </c>
      <c r="I37" s="98"/>
    </row>
    <row r="38" spans="1:9" ht="15" thickBot="1">
      <c r="A38" s="100" t="s">
        <v>48</v>
      </c>
      <c r="B38" s="207">
        <v>0</v>
      </c>
      <c r="C38" s="207">
        <v>0</v>
      </c>
      <c r="D38" s="207">
        <v>145007</v>
      </c>
      <c r="E38" s="208">
        <v>222214</v>
      </c>
      <c r="F38" s="208">
        <v>285163</v>
      </c>
      <c r="G38" s="208">
        <v>255071</v>
      </c>
      <c r="H38" s="209">
        <v>183110</v>
      </c>
      <c r="I38" s="98"/>
    </row>
    <row r="39" spans="1:9" ht="13.5" thickBot="1">
      <c r="A39" s="100" t="s">
        <v>49</v>
      </c>
      <c r="B39" s="207">
        <v>0</v>
      </c>
      <c r="C39" s="207">
        <v>0</v>
      </c>
      <c r="D39" s="207">
        <f>SUM(D8:D18)+(0.77*D23)+(1*D25)+(1*D26)+(1*D27)+(0.77*D28)+(0.4*D30)+(0.77*D31)+(0.77*D32)</f>
        <v>2719776.1147482619</v>
      </c>
      <c r="E39" s="207">
        <f t="shared" ref="E39:H39" si="3">SUM(E8:E18)+(0.77*E23)+(1*E25)+(1*E26)+(1*E27)+(0.77*E28)+(0.4*E30)+(0.77*E31)+(0.77*E32)</f>
        <v>2498531.4312308393</v>
      </c>
      <c r="F39" s="207">
        <f t="shared" si="3"/>
        <v>2559386.2499878872</v>
      </c>
      <c r="G39" s="207">
        <f t="shared" si="3"/>
        <v>2829085.4173309272</v>
      </c>
      <c r="H39" s="207">
        <f t="shared" si="3"/>
        <v>3044281.1214182591</v>
      </c>
      <c r="I39" s="98"/>
    </row>
    <row r="40" spans="1:9" ht="13.5" thickBot="1">
      <c r="A40" s="99" t="s">
        <v>50</v>
      </c>
      <c r="B40" s="207">
        <v>0</v>
      </c>
      <c r="C40" s="207">
        <v>0</v>
      </c>
      <c r="D40" s="207"/>
      <c r="E40" s="208"/>
      <c r="F40" s="208"/>
      <c r="G40" s="208"/>
      <c r="H40" s="209"/>
      <c r="I40" s="98"/>
    </row>
    <row r="41" spans="1:9" ht="13.5" thickBot="1">
      <c r="A41" s="641" t="s">
        <v>38</v>
      </c>
      <c r="B41" s="642"/>
      <c r="C41" s="642"/>
      <c r="D41" s="642"/>
      <c r="E41" s="642"/>
      <c r="F41" s="642"/>
      <c r="G41" s="642"/>
      <c r="H41" s="644"/>
      <c r="I41" s="98"/>
    </row>
    <row r="42" spans="1:9" ht="15" thickBot="1">
      <c r="A42" s="121" t="s">
        <v>51</v>
      </c>
      <c r="B42" s="222"/>
      <c r="C42" s="222"/>
      <c r="D42" s="222"/>
      <c r="E42" s="223"/>
      <c r="F42" s="223"/>
      <c r="G42" s="223"/>
      <c r="H42" s="564"/>
      <c r="I42" s="98"/>
    </row>
    <row r="43" spans="1:9" ht="15" customHeight="1" thickBot="1">
      <c r="A43" s="121" t="s">
        <v>52</v>
      </c>
      <c r="B43" s="213"/>
      <c r="C43" s="213">
        <v>70200</v>
      </c>
      <c r="D43" s="213">
        <v>57845</v>
      </c>
      <c r="E43" s="214">
        <v>120490</v>
      </c>
      <c r="F43" s="214">
        <v>126695</v>
      </c>
      <c r="G43" s="214">
        <v>136428</v>
      </c>
      <c r="H43" s="565">
        <v>152740</v>
      </c>
      <c r="I43" s="98"/>
    </row>
    <row r="44" spans="1:9" ht="13.5">
      <c r="A44" s="364" t="s">
        <v>41</v>
      </c>
      <c r="B44" s="98"/>
      <c r="C44" s="98"/>
      <c r="D44" s="98"/>
      <c r="E44" s="98"/>
      <c r="F44" s="98"/>
      <c r="G44" s="98"/>
      <c r="H44" s="98"/>
    </row>
    <row r="45" spans="1:9" ht="13.5">
      <c r="A45" s="364" t="s">
        <v>53</v>
      </c>
      <c r="B45" s="98"/>
      <c r="C45" s="98"/>
      <c r="D45" s="566"/>
      <c r="E45" s="566"/>
      <c r="F45" s="566"/>
      <c r="G45" s="566"/>
      <c r="H45" s="566"/>
    </row>
    <row r="46" spans="1:9" ht="13.5">
      <c r="A46" s="364" t="s">
        <v>54</v>
      </c>
      <c r="B46" s="98"/>
      <c r="C46" s="98"/>
      <c r="D46" s="215"/>
      <c r="E46" s="215"/>
      <c r="F46" s="215"/>
      <c r="G46" s="215"/>
      <c r="H46" s="215"/>
      <c r="I46" s="98"/>
    </row>
    <row r="47" spans="1:9" ht="13.5">
      <c r="A47" s="364" t="s">
        <v>55</v>
      </c>
      <c r="B47" s="98"/>
      <c r="C47" s="98"/>
      <c r="D47" s="98"/>
      <c r="E47" s="98"/>
      <c r="F47" s="98"/>
      <c r="G47" s="98"/>
      <c r="H47" s="98"/>
      <c r="I47" s="98"/>
    </row>
    <row r="48" spans="1:9" ht="13.5">
      <c r="A48" s="364" t="s">
        <v>56</v>
      </c>
      <c r="B48" s="98"/>
      <c r="C48" s="98"/>
      <c r="D48" s="566"/>
      <c r="E48" s="98"/>
      <c r="F48" s="98"/>
      <c r="G48" s="98"/>
      <c r="H48" s="98"/>
      <c r="I48" s="98"/>
    </row>
    <row r="49" spans="1:9">
      <c r="A49" s="98"/>
      <c r="B49" s="98"/>
      <c r="C49" s="98"/>
      <c r="D49" s="98"/>
      <c r="E49" s="98"/>
      <c r="F49" s="98"/>
      <c r="G49" s="98"/>
      <c r="H49" s="98"/>
      <c r="I49" s="98"/>
    </row>
    <row r="50" spans="1:9">
      <c r="A50" s="98"/>
      <c r="B50" s="98"/>
      <c r="C50" s="98"/>
      <c r="D50" s="98"/>
      <c r="E50" s="98"/>
      <c r="F50" s="98"/>
      <c r="G50" s="98"/>
      <c r="H50" s="98"/>
      <c r="I50" s="98"/>
    </row>
    <row r="51" spans="1:9">
      <c r="A51" s="98"/>
      <c r="B51" s="98"/>
      <c r="C51" s="98"/>
      <c r="D51" s="98"/>
      <c r="E51" s="98"/>
      <c r="F51" s="98"/>
      <c r="G51" s="98"/>
      <c r="H51" s="98"/>
      <c r="I51" s="98"/>
    </row>
    <row r="52" spans="1:9">
      <c r="A52" s="98"/>
      <c r="B52" s="98"/>
      <c r="C52" s="98"/>
      <c r="D52" s="98"/>
      <c r="E52" s="98"/>
      <c r="F52" s="98"/>
      <c r="G52" s="98"/>
      <c r="H52" s="98"/>
      <c r="I52" s="98"/>
    </row>
    <row r="53" spans="1:9">
      <c r="A53" s="98"/>
      <c r="B53" s="98"/>
      <c r="C53" s="98"/>
      <c r="D53" s="98"/>
      <c r="E53" s="98"/>
      <c r="F53" s="98"/>
      <c r="G53" s="98"/>
      <c r="H53" s="98"/>
      <c r="I53" s="98"/>
    </row>
    <row r="54" spans="1:9">
      <c r="A54" s="98"/>
      <c r="B54" s="98"/>
      <c r="C54" s="98"/>
      <c r="D54" s="98"/>
      <c r="E54" s="98"/>
      <c r="F54" s="98"/>
      <c r="G54" s="98"/>
      <c r="H54" s="98"/>
      <c r="I54" s="98"/>
    </row>
    <row r="55" spans="1:9">
      <c r="A55" s="98"/>
      <c r="B55" s="98"/>
      <c r="C55" s="98"/>
      <c r="D55" s="98"/>
      <c r="E55" s="98"/>
      <c r="F55" s="98"/>
      <c r="G55" s="98"/>
      <c r="H55" s="98"/>
      <c r="I55" s="98"/>
    </row>
    <row r="56" spans="1:9">
      <c r="A56" s="98"/>
      <c r="B56" s="98"/>
      <c r="C56" s="98"/>
      <c r="D56" s="98"/>
      <c r="E56" s="98"/>
      <c r="F56" s="98"/>
      <c r="G56" s="98"/>
      <c r="H56" s="98"/>
      <c r="I56" s="98"/>
    </row>
    <row r="57" spans="1:9">
      <c r="A57" s="98"/>
      <c r="B57" s="98"/>
      <c r="C57" s="98"/>
      <c r="D57" s="98"/>
      <c r="E57" s="98"/>
      <c r="F57" s="98"/>
      <c r="G57" s="98"/>
      <c r="H57" s="98"/>
      <c r="I57" s="98"/>
    </row>
    <row r="58" spans="1:9">
      <c r="A58" s="98"/>
      <c r="B58" s="98"/>
      <c r="C58" s="98"/>
      <c r="D58" s="98"/>
      <c r="E58" s="98"/>
      <c r="F58" s="98"/>
      <c r="G58" s="98"/>
      <c r="H58" s="98"/>
      <c r="I58" s="98"/>
    </row>
  </sheetData>
  <mergeCells count="10">
    <mergeCell ref="B7:H7"/>
    <mergeCell ref="A41:H41"/>
    <mergeCell ref="A1:J1"/>
    <mergeCell ref="B4:B5"/>
    <mergeCell ref="C4:C5"/>
    <mergeCell ref="D4:D5"/>
    <mergeCell ref="E4:E5"/>
    <mergeCell ref="F4:F5"/>
    <mergeCell ref="G4:G5"/>
    <mergeCell ref="H4:H5"/>
  </mergeCells>
  <pageMargins left="0.7" right="0.7" top="0.75" bottom="0.75" header="0.3" footer="0.3"/>
  <pageSetup scale="42"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AS139"/>
  <sheetViews>
    <sheetView zoomScale="80" zoomScaleNormal="80" zoomScaleSheetLayoutView="50" workbookViewId="0">
      <pane xSplit="1" ySplit="5" topLeftCell="B80" activePane="bottomRight" state="frozen"/>
      <selection pane="topRight" activeCell="AL1" sqref="I1:AL1048576"/>
      <selection pane="bottomLeft" activeCell="AL1" sqref="I1:AL1048576"/>
      <selection pane="bottomRight" activeCell="D121" sqref="D121"/>
    </sheetView>
  </sheetViews>
  <sheetFormatPr defaultColWidth="9.140625" defaultRowHeight="12.75"/>
  <cols>
    <col min="1" max="1" width="85.42578125" style="422" customWidth="1"/>
    <col min="2" max="2" width="18.5703125" style="501" customWidth="1"/>
    <col min="3" max="3" width="17.7109375" style="422" customWidth="1"/>
    <col min="4" max="4" width="8.7109375" style="538" customWidth="1"/>
    <col min="5" max="5" width="11.28515625" style="501" customWidth="1"/>
    <col min="6" max="6" width="8.7109375" style="501" customWidth="1"/>
    <col min="7" max="7" width="11.140625" style="501" bestFit="1" customWidth="1"/>
    <col min="8" max="8" width="14.85546875" style="539" bestFit="1" customWidth="1"/>
    <col min="9" max="9" width="11.28515625" style="503" bestFit="1" customWidth="1"/>
    <col min="10" max="10" width="15.7109375" style="503" customWidth="1"/>
    <col min="11" max="11" width="10.28515625" style="503" customWidth="1"/>
    <col min="12" max="12" width="10.85546875" style="503" customWidth="1"/>
    <col min="13" max="13" width="18.85546875" style="502" bestFit="1" customWidth="1"/>
    <col min="14" max="14" width="10.7109375" style="503" customWidth="1"/>
    <col min="15" max="15" width="10.85546875" style="503" customWidth="1"/>
    <col min="16" max="16" width="11.85546875" style="503" customWidth="1"/>
    <col min="17" max="17" width="12" style="503" customWidth="1"/>
    <col min="18" max="18" width="19.140625" style="502" bestFit="1" customWidth="1"/>
    <col min="19" max="19" width="11.28515625" style="503" customWidth="1"/>
    <col min="20" max="20" width="12.7109375" style="503" bestFit="1" customWidth="1"/>
    <col min="21" max="22" width="11.28515625" style="503" customWidth="1"/>
    <col min="23" max="23" width="12.85546875" style="502" customWidth="1"/>
    <col min="24" max="27" width="11.28515625" style="503" customWidth="1"/>
    <col min="28" max="28" width="13.140625" style="502" customWidth="1"/>
    <col min="29" max="32" width="11.28515625" style="503" customWidth="1"/>
    <col min="33" max="33" width="12.5703125" style="502" customWidth="1"/>
    <col min="34" max="34" width="10.5703125" style="503" customWidth="1"/>
    <col min="35" max="35" width="12.85546875" style="503" bestFit="1" customWidth="1"/>
    <col min="36" max="36" width="11.28515625" style="503" customWidth="1"/>
    <col min="37" max="37" width="10.5703125" style="503" customWidth="1"/>
    <col min="38" max="38" width="15.5703125" style="502" customWidth="1"/>
    <col min="39" max="39" width="48.42578125" style="422" customWidth="1"/>
    <col min="40" max="16384" width="9.140625" style="422"/>
  </cols>
  <sheetData>
    <row r="1" spans="1:42" ht="15.75" customHeight="1">
      <c r="A1" s="650" t="s">
        <v>63</v>
      </c>
      <c r="B1" s="650"/>
      <c r="C1" s="651"/>
      <c r="D1" s="651"/>
      <c r="E1" s="651"/>
      <c r="F1" s="651"/>
      <c r="G1" s="651"/>
      <c r="H1" s="651"/>
      <c r="I1" s="651"/>
      <c r="J1" s="651"/>
      <c r="K1" s="651"/>
      <c r="L1" s="651"/>
      <c r="M1" s="651"/>
      <c r="N1" s="651"/>
      <c r="O1" s="651"/>
      <c r="P1" s="651"/>
      <c r="Q1" s="651"/>
      <c r="R1" s="423"/>
      <c r="S1" s="424"/>
      <c r="T1" s="424"/>
      <c r="U1" s="424"/>
      <c r="V1" s="424"/>
      <c r="W1" s="423"/>
      <c r="X1" s="424"/>
      <c r="Y1" s="424"/>
      <c r="Z1" s="424"/>
      <c r="AA1" s="424"/>
      <c r="AB1" s="423"/>
      <c r="AC1" s="424"/>
      <c r="AD1" s="424"/>
      <c r="AE1" s="424"/>
      <c r="AF1" s="424"/>
      <c r="AG1" s="423"/>
      <c r="AH1" s="425"/>
      <c r="AI1" s="425"/>
      <c r="AJ1" s="425"/>
      <c r="AK1" s="425"/>
      <c r="AL1" s="426"/>
      <c r="AM1" s="427"/>
      <c r="AN1" s="427"/>
      <c r="AO1" s="427"/>
      <c r="AP1" s="427"/>
    </row>
    <row r="2" spans="1:42" ht="15.75">
      <c r="A2" s="428" t="s">
        <v>1</v>
      </c>
      <c r="B2" s="570"/>
      <c r="C2" s="429"/>
      <c r="D2" s="506"/>
      <c r="E2" s="348"/>
      <c r="F2" s="348"/>
      <c r="G2" s="348"/>
      <c r="H2" s="507"/>
      <c r="I2" s="431"/>
      <c r="J2" s="431"/>
      <c r="K2" s="431"/>
      <c r="L2" s="431"/>
      <c r="M2" s="430"/>
      <c r="N2" s="431"/>
      <c r="O2" s="431"/>
      <c r="P2" s="431"/>
      <c r="Q2" s="431"/>
      <c r="R2" s="430"/>
      <c r="S2" s="431"/>
      <c r="T2" s="431"/>
      <c r="U2" s="431"/>
      <c r="V2" s="431"/>
      <c r="W2" s="430"/>
      <c r="X2" s="431"/>
      <c r="Y2" s="431"/>
      <c r="Z2" s="431"/>
      <c r="AA2" s="431"/>
      <c r="AB2" s="430"/>
      <c r="AC2" s="431"/>
      <c r="AD2" s="431"/>
      <c r="AE2" s="431"/>
      <c r="AF2" s="431"/>
      <c r="AG2" s="430"/>
      <c r="AH2" s="425"/>
      <c r="AI2" s="425"/>
      <c r="AJ2" s="425"/>
      <c r="AK2" s="425"/>
      <c r="AL2" s="426"/>
      <c r="AM2" s="427"/>
      <c r="AN2" s="427"/>
      <c r="AO2" s="427"/>
      <c r="AP2" s="427"/>
    </row>
    <row r="3" spans="1:42" ht="13.5" customHeight="1" thickBot="1">
      <c r="A3" s="432" t="s">
        <v>64</v>
      </c>
      <c r="B3" s="433"/>
      <c r="C3" s="434"/>
      <c r="D3" s="508"/>
      <c r="E3" s="433"/>
      <c r="F3" s="433"/>
      <c r="G3" s="433"/>
      <c r="H3" s="509"/>
      <c r="I3" s="436"/>
      <c r="J3" s="436"/>
      <c r="K3" s="436"/>
      <c r="L3" s="436"/>
      <c r="M3" s="435"/>
      <c r="N3" s="656"/>
      <c r="O3" s="656"/>
      <c r="P3" s="656"/>
      <c r="Q3" s="656"/>
      <c r="R3" s="437"/>
      <c r="S3" s="571"/>
      <c r="T3" s="571"/>
      <c r="U3" s="571"/>
      <c r="V3" s="571"/>
      <c r="W3" s="437"/>
      <c r="X3" s="571"/>
      <c r="Y3" s="571"/>
      <c r="Z3" s="571"/>
      <c r="AA3" s="571"/>
      <c r="AB3" s="437"/>
      <c r="AC3" s="571"/>
      <c r="AD3" s="571"/>
      <c r="AE3" s="571"/>
      <c r="AF3" s="571"/>
      <c r="AG3" s="437"/>
      <c r="AH3" s="652"/>
      <c r="AI3" s="652"/>
      <c r="AJ3" s="652"/>
      <c r="AK3" s="652"/>
      <c r="AL3" s="652"/>
      <c r="AM3" s="570"/>
      <c r="AN3" s="570"/>
      <c r="AO3" s="570"/>
      <c r="AP3" s="570"/>
    </row>
    <row r="4" spans="1:42" ht="15" customHeight="1">
      <c r="A4" s="438"/>
      <c r="B4" s="439"/>
      <c r="C4" s="440"/>
      <c r="D4" s="647" t="s">
        <v>65</v>
      </c>
      <c r="E4" s="648"/>
      <c r="F4" s="648"/>
      <c r="G4" s="648"/>
      <c r="H4" s="657"/>
      <c r="I4" s="647" t="s">
        <v>66</v>
      </c>
      <c r="J4" s="648"/>
      <c r="K4" s="648"/>
      <c r="L4" s="648"/>
      <c r="M4" s="649"/>
      <c r="N4" s="647" t="s">
        <v>67</v>
      </c>
      <c r="O4" s="648"/>
      <c r="P4" s="648"/>
      <c r="Q4" s="648"/>
      <c r="R4" s="649"/>
      <c r="S4" s="653" t="s">
        <v>68</v>
      </c>
      <c r="T4" s="654"/>
      <c r="U4" s="654"/>
      <c r="V4" s="654"/>
      <c r="W4" s="655"/>
      <c r="X4" s="653" t="s">
        <v>69</v>
      </c>
      <c r="Y4" s="654"/>
      <c r="Z4" s="654"/>
      <c r="AA4" s="654"/>
      <c r="AB4" s="655"/>
      <c r="AC4" s="653" t="s">
        <v>70</v>
      </c>
      <c r="AD4" s="654"/>
      <c r="AE4" s="654"/>
      <c r="AF4" s="654"/>
      <c r="AG4" s="655"/>
      <c r="AH4" s="653" t="s">
        <v>71</v>
      </c>
      <c r="AI4" s="654"/>
      <c r="AJ4" s="654"/>
      <c r="AK4" s="654"/>
      <c r="AL4" s="655"/>
      <c r="AM4" s="645" t="s">
        <v>72</v>
      </c>
      <c r="AN4" s="427"/>
      <c r="AO4" s="427"/>
      <c r="AP4" s="427"/>
    </row>
    <row r="5" spans="1:42" s="411" customFormat="1" ht="27.75" customHeight="1" thickBot="1">
      <c r="A5" s="400" t="s">
        <v>73</v>
      </c>
      <c r="B5" s="401" t="s">
        <v>74</v>
      </c>
      <c r="C5" s="402" t="s">
        <v>75</v>
      </c>
      <c r="D5" s="403" t="s">
        <v>76</v>
      </c>
      <c r="E5" s="576" t="s">
        <v>77</v>
      </c>
      <c r="F5" s="576" t="s">
        <v>78</v>
      </c>
      <c r="G5" s="576" t="s">
        <v>79</v>
      </c>
      <c r="H5" s="404" t="s">
        <v>80</v>
      </c>
      <c r="I5" s="405" t="s">
        <v>76</v>
      </c>
      <c r="J5" s="406" t="s">
        <v>77</v>
      </c>
      <c r="K5" s="406" t="s">
        <v>78</v>
      </c>
      <c r="L5" s="406" t="s">
        <v>79</v>
      </c>
      <c r="M5" s="404" t="s">
        <v>81</v>
      </c>
      <c r="N5" s="407" t="s">
        <v>76</v>
      </c>
      <c r="O5" s="408" t="s">
        <v>77</v>
      </c>
      <c r="P5" s="408" t="s">
        <v>78</v>
      </c>
      <c r="Q5" s="408" t="s">
        <v>79</v>
      </c>
      <c r="R5" s="409" t="s">
        <v>81</v>
      </c>
      <c r="S5" s="407" t="s">
        <v>76</v>
      </c>
      <c r="T5" s="408" t="s">
        <v>77</v>
      </c>
      <c r="U5" s="408" t="s">
        <v>78</v>
      </c>
      <c r="V5" s="408" t="s">
        <v>79</v>
      </c>
      <c r="W5" s="409" t="s">
        <v>81</v>
      </c>
      <c r="X5" s="407" t="s">
        <v>76</v>
      </c>
      <c r="Y5" s="408" t="s">
        <v>77</v>
      </c>
      <c r="Z5" s="408" t="s">
        <v>78</v>
      </c>
      <c r="AA5" s="408" t="s">
        <v>79</v>
      </c>
      <c r="AB5" s="409" t="s">
        <v>81</v>
      </c>
      <c r="AC5" s="407" t="s">
        <v>76</v>
      </c>
      <c r="AD5" s="408" t="s">
        <v>77</v>
      </c>
      <c r="AE5" s="408" t="s">
        <v>78</v>
      </c>
      <c r="AF5" s="408" t="s">
        <v>79</v>
      </c>
      <c r="AG5" s="409" t="s">
        <v>81</v>
      </c>
      <c r="AH5" s="407" t="s">
        <v>76</v>
      </c>
      <c r="AI5" s="408" t="s">
        <v>77</v>
      </c>
      <c r="AJ5" s="408" t="s">
        <v>78</v>
      </c>
      <c r="AK5" s="408" t="s">
        <v>79</v>
      </c>
      <c r="AL5" s="409" t="s">
        <v>81</v>
      </c>
      <c r="AM5" s="646"/>
      <c r="AN5" s="410"/>
      <c r="AO5" s="410"/>
      <c r="AP5" s="410"/>
    </row>
    <row r="6" spans="1:42" s="449" customFormat="1" ht="12.75" customHeight="1">
      <c r="A6" s="441" t="s">
        <v>82</v>
      </c>
      <c r="B6" s="442"/>
      <c r="C6" s="443"/>
      <c r="D6" s="510"/>
      <c r="E6" s="511">
        <f t="shared" ref="E6:AK6" si="0">SUM(E7:E9)</f>
        <v>544641.70854271355</v>
      </c>
      <c r="F6" s="511">
        <f t="shared" si="0"/>
        <v>65.394005025125622</v>
      </c>
      <c r="G6" s="511">
        <f t="shared" si="0"/>
        <v>7298</v>
      </c>
      <c r="H6" s="512">
        <f>SUM(H7:H9)</f>
        <v>1156032.5999310003</v>
      </c>
      <c r="I6" s="446"/>
      <c r="J6" s="444">
        <f t="shared" si="0"/>
        <v>709691</v>
      </c>
      <c r="K6" s="444">
        <f t="shared" si="0"/>
        <v>85.190429999999992</v>
      </c>
      <c r="L6" s="444">
        <f t="shared" si="0"/>
        <v>7118</v>
      </c>
      <c r="M6" s="445">
        <f t="shared" si="0"/>
        <v>1651990</v>
      </c>
      <c r="N6" s="446"/>
      <c r="O6" s="444">
        <f t="shared" si="0"/>
        <v>577106</v>
      </c>
      <c r="P6" s="444">
        <f t="shared" si="0"/>
        <v>69.278379999999999</v>
      </c>
      <c r="Q6" s="444">
        <f t="shared" si="0"/>
        <v>6596</v>
      </c>
      <c r="R6" s="445">
        <f t="shared" si="0"/>
        <v>1406672.03</v>
      </c>
      <c r="S6" s="446"/>
      <c r="T6" s="444">
        <f t="shared" si="0"/>
        <v>495496</v>
      </c>
      <c r="U6" s="444">
        <f t="shared" si="0"/>
        <v>59.481480000000005</v>
      </c>
      <c r="V6" s="444">
        <f t="shared" si="0"/>
        <v>7290.32</v>
      </c>
      <c r="W6" s="445">
        <f t="shared" si="0"/>
        <v>1684579.3985149579</v>
      </c>
      <c r="X6" s="446"/>
      <c r="Y6" s="444">
        <f t="shared" si="0"/>
        <v>526851</v>
      </c>
      <c r="Z6" s="444">
        <f t="shared" si="0"/>
        <v>63.245930000000001</v>
      </c>
      <c r="AA6" s="444">
        <f t="shared" si="0"/>
        <v>7959.66</v>
      </c>
      <c r="AB6" s="445">
        <f t="shared" si="0"/>
        <v>1870251.1129780649</v>
      </c>
      <c r="AC6" s="446"/>
      <c r="AD6" s="444">
        <f t="shared" si="0"/>
        <v>548781</v>
      </c>
      <c r="AE6" s="444">
        <f t="shared" si="0"/>
        <v>65.879379999999998</v>
      </c>
      <c r="AF6" s="444">
        <f t="shared" si="0"/>
        <v>8363.39</v>
      </c>
      <c r="AG6" s="445">
        <f t="shared" si="0"/>
        <v>2019613.8401370586</v>
      </c>
      <c r="AH6" s="446"/>
      <c r="AI6" s="444">
        <f t="shared" si="0"/>
        <v>593211</v>
      </c>
      <c r="AJ6" s="444">
        <f t="shared" si="0"/>
        <v>71.214680000000001</v>
      </c>
      <c r="AK6" s="444">
        <f t="shared" si="0"/>
        <v>9192.36</v>
      </c>
      <c r="AL6" s="445">
        <f>SUM(AL7:AL9)</f>
        <v>2270375.9376442889</v>
      </c>
      <c r="AM6" s="447"/>
      <c r="AN6" s="448"/>
      <c r="AO6" s="448"/>
      <c r="AP6" s="448"/>
    </row>
    <row r="7" spans="1:42" s="449" customFormat="1">
      <c r="A7" s="450" t="s">
        <v>83</v>
      </c>
      <c r="B7" s="451" t="s">
        <v>84</v>
      </c>
      <c r="C7" s="452" t="s">
        <v>85</v>
      </c>
      <c r="D7" s="513">
        <v>405</v>
      </c>
      <c r="E7" s="513">
        <v>3700</v>
      </c>
      <c r="F7" s="513">
        <v>0.48099999999999998</v>
      </c>
      <c r="G7" s="513">
        <v>7298</v>
      </c>
      <c r="H7" s="514">
        <v>314659.99012800003</v>
      </c>
      <c r="I7" s="337">
        <v>392</v>
      </c>
      <c r="J7" s="337">
        <v>2751</v>
      </c>
      <c r="K7" s="337">
        <v>0.35763</v>
      </c>
      <c r="L7" s="337">
        <v>7118</v>
      </c>
      <c r="M7" s="453">
        <v>351990</v>
      </c>
      <c r="N7" s="337">
        <v>363</v>
      </c>
      <c r="O7" s="337">
        <v>2566</v>
      </c>
      <c r="P7" s="337">
        <v>0.33357999999999999</v>
      </c>
      <c r="Q7" s="337">
        <v>6596</v>
      </c>
      <c r="R7" s="453">
        <v>335472.03000000003</v>
      </c>
      <c r="S7" s="337">
        <v>318</v>
      </c>
      <c r="T7" s="337">
        <v>2196</v>
      </c>
      <c r="U7" s="337">
        <v>0.28548000000000001</v>
      </c>
      <c r="V7" s="337">
        <v>5774</v>
      </c>
      <c r="W7" s="453">
        <v>302241.8485743436</v>
      </c>
      <c r="X7" s="337">
        <v>348</v>
      </c>
      <c r="Y7" s="337">
        <v>2381</v>
      </c>
      <c r="Z7" s="337">
        <v>0.30952999999999997</v>
      </c>
      <c r="AA7" s="337">
        <v>6324</v>
      </c>
      <c r="AB7" s="453">
        <v>341693.72353720764</v>
      </c>
      <c r="AC7" s="337">
        <v>366</v>
      </c>
      <c r="AD7" s="337">
        <v>2566</v>
      </c>
      <c r="AE7" s="337">
        <v>0.33357999999999999</v>
      </c>
      <c r="AF7" s="337">
        <v>6647</v>
      </c>
      <c r="AG7" s="453">
        <v>370703.18853410496</v>
      </c>
      <c r="AH7" s="337">
        <v>403</v>
      </c>
      <c r="AI7" s="337">
        <v>2936</v>
      </c>
      <c r="AJ7" s="337">
        <v>0.38167999999999996</v>
      </c>
      <c r="AK7" s="337">
        <v>7311</v>
      </c>
      <c r="AL7" s="453">
        <v>419571.33884148556</v>
      </c>
      <c r="AM7" s="454" t="s">
        <v>86</v>
      </c>
      <c r="AN7" s="448"/>
      <c r="AO7" s="448"/>
      <c r="AP7" s="448"/>
    </row>
    <row r="8" spans="1:42" s="449" customFormat="1">
      <c r="A8" s="450" t="s">
        <v>87</v>
      </c>
      <c r="B8" s="451" t="s">
        <v>84</v>
      </c>
      <c r="C8" s="452" t="s">
        <v>85</v>
      </c>
      <c r="D8" s="515">
        <v>0</v>
      </c>
      <c r="E8" s="515">
        <v>0</v>
      </c>
      <c r="F8" s="515">
        <v>0</v>
      </c>
      <c r="G8" s="515">
        <v>0</v>
      </c>
      <c r="H8" s="516">
        <v>0</v>
      </c>
      <c r="I8" s="337">
        <v>0</v>
      </c>
      <c r="J8" s="337">
        <v>0</v>
      </c>
      <c r="K8" s="337">
        <v>0</v>
      </c>
      <c r="L8" s="337">
        <v>0</v>
      </c>
      <c r="M8" s="453">
        <v>0</v>
      </c>
      <c r="N8" s="337">
        <v>0</v>
      </c>
      <c r="O8" s="337">
        <v>0</v>
      </c>
      <c r="P8" s="337">
        <v>0</v>
      </c>
      <c r="Q8" s="337">
        <v>0</v>
      </c>
      <c r="R8" s="453">
        <v>0</v>
      </c>
      <c r="S8" s="337">
        <v>432</v>
      </c>
      <c r="T8" s="337">
        <v>0</v>
      </c>
      <c r="U8" s="337">
        <v>0</v>
      </c>
      <c r="V8" s="337">
        <v>1516.3199999999997</v>
      </c>
      <c r="W8" s="453">
        <v>443874.50821901439</v>
      </c>
      <c r="X8" s="337">
        <v>466</v>
      </c>
      <c r="Y8" s="337">
        <v>0</v>
      </c>
      <c r="Z8" s="337">
        <v>0</v>
      </c>
      <c r="AA8" s="337">
        <v>1635.6599999999999</v>
      </c>
      <c r="AB8" s="453">
        <v>492446.53347764141</v>
      </c>
      <c r="AC8" s="337">
        <v>489</v>
      </c>
      <c r="AD8" s="337">
        <v>0</v>
      </c>
      <c r="AE8" s="337">
        <v>0</v>
      </c>
      <c r="AF8" s="337">
        <v>1716.3899999999999</v>
      </c>
      <c r="AG8" s="453">
        <v>533207.64352256339</v>
      </c>
      <c r="AH8" s="337">
        <v>536</v>
      </c>
      <c r="AI8" s="337">
        <v>0</v>
      </c>
      <c r="AJ8" s="337">
        <v>0</v>
      </c>
      <c r="AK8" s="337">
        <v>1881.3599999999997</v>
      </c>
      <c r="AL8" s="453">
        <v>601702.31801714911</v>
      </c>
      <c r="AM8" s="454" t="s">
        <v>88</v>
      </c>
      <c r="AN8" s="448"/>
      <c r="AO8" s="448"/>
      <c r="AP8" s="448"/>
    </row>
    <row r="9" spans="1:42" s="449" customFormat="1">
      <c r="A9" s="450" t="s">
        <v>89</v>
      </c>
      <c r="B9" s="451" t="s">
        <v>84</v>
      </c>
      <c r="C9" s="452" t="s">
        <v>85</v>
      </c>
      <c r="D9" s="513">
        <v>952</v>
      </c>
      <c r="E9" s="513">
        <v>540941.70854271355</v>
      </c>
      <c r="F9" s="513">
        <v>64.913005025125628</v>
      </c>
      <c r="G9" s="513">
        <v>0</v>
      </c>
      <c r="H9" s="514">
        <v>841372.60980300012</v>
      </c>
      <c r="I9" s="337">
        <v>1300</v>
      </c>
      <c r="J9" s="337">
        <v>706940</v>
      </c>
      <c r="K9" s="337">
        <v>84.832799999999992</v>
      </c>
      <c r="L9" s="337">
        <v>0</v>
      </c>
      <c r="M9" s="453">
        <v>1300000</v>
      </c>
      <c r="N9" s="337">
        <v>1040</v>
      </c>
      <c r="O9" s="337">
        <v>574540</v>
      </c>
      <c r="P9" s="337">
        <v>68.944800000000001</v>
      </c>
      <c r="Q9" s="337">
        <v>0</v>
      </c>
      <c r="R9" s="453">
        <v>1071200</v>
      </c>
      <c r="S9" s="337">
        <v>885</v>
      </c>
      <c r="T9" s="337">
        <v>493300</v>
      </c>
      <c r="U9" s="337">
        <v>59.196000000000005</v>
      </c>
      <c r="V9" s="337">
        <v>0</v>
      </c>
      <c r="W9" s="453">
        <v>938463.04172159988</v>
      </c>
      <c r="X9" s="337">
        <v>948</v>
      </c>
      <c r="Y9" s="337">
        <v>524470</v>
      </c>
      <c r="Z9" s="337">
        <v>62.936399999999999</v>
      </c>
      <c r="AA9" s="337">
        <v>0</v>
      </c>
      <c r="AB9" s="453">
        <v>1036110.8559632159</v>
      </c>
      <c r="AC9" s="337">
        <v>991</v>
      </c>
      <c r="AD9" s="337">
        <v>546215</v>
      </c>
      <c r="AE9" s="337">
        <v>65.5458</v>
      </c>
      <c r="AF9" s="337">
        <v>0</v>
      </c>
      <c r="AG9" s="453">
        <v>1115703.0080803903</v>
      </c>
      <c r="AH9" s="337">
        <v>1078</v>
      </c>
      <c r="AI9" s="337">
        <v>590275</v>
      </c>
      <c r="AJ9" s="337">
        <v>70.832999999999998</v>
      </c>
      <c r="AK9" s="337">
        <v>0</v>
      </c>
      <c r="AL9" s="453">
        <v>1249102.2807856542</v>
      </c>
      <c r="AM9" s="454" t="s">
        <v>90</v>
      </c>
      <c r="AN9" s="448"/>
      <c r="AO9" s="448"/>
      <c r="AP9" s="448"/>
    </row>
    <row r="10" spans="1:42" s="449" customFormat="1" ht="12.75" customHeight="1">
      <c r="A10" s="441" t="s">
        <v>91</v>
      </c>
      <c r="B10" s="442"/>
      <c r="C10" s="443"/>
      <c r="D10" s="511"/>
      <c r="E10" s="511">
        <f>SUM(E11:E21)</f>
        <v>138118.88416984552</v>
      </c>
      <c r="F10" s="511">
        <f>SUM(F11:F21)</f>
        <v>18.217158132757096</v>
      </c>
      <c r="G10" s="511">
        <f>SUM(G11:G21)</f>
        <v>215824.5013699191</v>
      </c>
      <c r="H10" s="517">
        <f>SUM(H11:H21)</f>
        <v>2164783.138695912</v>
      </c>
      <c r="I10" s="444"/>
      <c r="J10" s="444">
        <f>SUM(J11:J20)</f>
        <v>438283.04</v>
      </c>
      <c r="K10" s="444">
        <f>SUM(K11:K20)</f>
        <v>57.301707599999993</v>
      </c>
      <c r="L10" s="444">
        <f>SUM(L11:L20)</f>
        <v>172041.69</v>
      </c>
      <c r="M10" s="456">
        <f>SUM(M11:M20)</f>
        <v>2541557.1949256002</v>
      </c>
      <c r="N10" s="444"/>
      <c r="O10" s="444">
        <f>SUM(O11:O20)</f>
        <v>337379.55</v>
      </c>
      <c r="P10" s="444">
        <f>SUM(P11:P20)</f>
        <v>44.114643000000001</v>
      </c>
      <c r="Q10" s="444">
        <f>SUM(Q11:Q20)</f>
        <v>143170.67000000001</v>
      </c>
      <c r="R10" s="456">
        <f>SUM(R11:R20)</f>
        <v>2444307.9812898482</v>
      </c>
      <c r="S10" s="444"/>
      <c r="T10" s="444">
        <f>SUM(T11:T20)</f>
        <v>289037.55</v>
      </c>
      <c r="U10" s="444">
        <f>SUM(U11:U20)</f>
        <v>37.793322999999994</v>
      </c>
      <c r="V10" s="444">
        <f>SUM(V11:V20)</f>
        <v>119841.07</v>
      </c>
      <c r="W10" s="456">
        <f>SUM(W11:W20)</f>
        <v>2190395.1453801752</v>
      </c>
      <c r="X10" s="444"/>
      <c r="Y10" s="444">
        <f>SUM(Y11:Y20)</f>
        <v>318917.80000000005</v>
      </c>
      <c r="Z10" s="444">
        <f>SUM(Z11:Z20)</f>
        <v>41.698566</v>
      </c>
      <c r="AA10" s="444">
        <f>SUM(AA11:AA20)</f>
        <v>126483.72000000002</v>
      </c>
      <c r="AB10" s="456">
        <f>SUM(AB11:AB20)</f>
        <v>2416521.2100550234</v>
      </c>
      <c r="AC10" s="444"/>
      <c r="AD10" s="444">
        <f>SUM(AD11:AD20)</f>
        <v>336590.75</v>
      </c>
      <c r="AE10" s="444">
        <f>SUM(AE11:AE20)</f>
        <v>44.004928999999997</v>
      </c>
      <c r="AF10" s="444">
        <f>SUM(AF11:AF20)</f>
        <v>131662.34</v>
      </c>
      <c r="AG10" s="456">
        <f>SUM(AG11:AG20)</f>
        <v>2595332.1673336155</v>
      </c>
      <c r="AH10" s="444"/>
      <c r="AI10" s="444">
        <f>SUM(AI11:AI20)</f>
        <v>372464.16000000003</v>
      </c>
      <c r="AJ10" s="444">
        <f>SUM(AJ11:AJ20)</f>
        <v>48.699540399999997</v>
      </c>
      <c r="AK10" s="444">
        <f>SUM(AK11:AK20)</f>
        <v>142087.32</v>
      </c>
      <c r="AL10" s="456">
        <f>SUM(AL11:AL20)</f>
        <v>2892201.693566124</v>
      </c>
      <c r="AM10" s="447"/>
      <c r="AN10" s="448"/>
      <c r="AO10" s="448"/>
      <c r="AP10" s="448"/>
    </row>
    <row r="11" spans="1:42" s="460" customFormat="1" ht="14.25">
      <c r="A11" s="457" t="s">
        <v>92</v>
      </c>
      <c r="B11" s="458" t="s">
        <v>93</v>
      </c>
      <c r="C11" s="452" t="s">
        <v>85</v>
      </c>
      <c r="D11" s="513">
        <v>0</v>
      </c>
      <c r="E11" s="513">
        <v>0</v>
      </c>
      <c r="F11" s="513">
        <v>0</v>
      </c>
      <c r="G11" s="513">
        <v>0</v>
      </c>
      <c r="H11" s="513">
        <v>0</v>
      </c>
      <c r="I11" s="337">
        <v>0</v>
      </c>
      <c r="J11" s="337">
        <v>0</v>
      </c>
      <c r="K11" s="337">
        <v>0</v>
      </c>
      <c r="L11" s="337">
        <v>0</v>
      </c>
      <c r="M11" s="337">
        <v>0</v>
      </c>
      <c r="N11" s="337">
        <v>0</v>
      </c>
      <c r="O11" s="337">
        <v>0</v>
      </c>
      <c r="P11" s="337">
        <v>0</v>
      </c>
      <c r="Q11" s="337">
        <v>0</v>
      </c>
      <c r="R11" s="337">
        <v>0</v>
      </c>
      <c r="S11" s="337">
        <v>0</v>
      </c>
      <c r="T11" s="337">
        <v>0</v>
      </c>
      <c r="U11" s="337">
        <v>0</v>
      </c>
      <c r="V11" s="337">
        <v>0</v>
      </c>
      <c r="W11" s="337">
        <v>0</v>
      </c>
      <c r="X11" s="337">
        <v>0</v>
      </c>
      <c r="Y11" s="337">
        <v>0</v>
      </c>
      <c r="Z11" s="337">
        <v>0</v>
      </c>
      <c r="AA11" s="337">
        <v>0</v>
      </c>
      <c r="AB11" s="337">
        <v>0</v>
      </c>
      <c r="AC11" s="337">
        <v>0</v>
      </c>
      <c r="AD11" s="337">
        <v>0</v>
      </c>
      <c r="AE11" s="337">
        <v>0</v>
      </c>
      <c r="AF11" s="337">
        <v>0</v>
      </c>
      <c r="AG11" s="337">
        <v>0</v>
      </c>
      <c r="AH11" s="337">
        <v>0</v>
      </c>
      <c r="AI11" s="337">
        <v>0</v>
      </c>
      <c r="AJ11" s="337">
        <v>0</v>
      </c>
      <c r="AK11" s="337">
        <v>0</v>
      </c>
      <c r="AL11" s="337">
        <v>0</v>
      </c>
      <c r="AM11" s="454"/>
      <c r="AN11" s="459"/>
      <c r="AO11" s="459"/>
      <c r="AP11" s="459"/>
    </row>
    <row r="12" spans="1:42" s="449" customFormat="1">
      <c r="A12" s="450" t="s">
        <v>94</v>
      </c>
      <c r="B12" s="451" t="s">
        <v>84</v>
      </c>
      <c r="C12" s="461" t="s">
        <v>85</v>
      </c>
      <c r="D12" s="513">
        <v>7104.5550000000021</v>
      </c>
      <c r="E12" s="513">
        <v>30346.018143811343</v>
      </c>
      <c r="F12" s="513">
        <v>4.2484425401335884</v>
      </c>
      <c r="G12" s="513">
        <v>42467.768047737198</v>
      </c>
      <c r="H12" s="514">
        <v>350302.87247400009</v>
      </c>
      <c r="I12" s="337">
        <v>4001</v>
      </c>
      <c r="J12" s="337">
        <v>16625.899999999998</v>
      </c>
      <c r="K12" s="337">
        <v>2.3276259999999995</v>
      </c>
      <c r="L12" s="337">
        <v>24234.940000000002</v>
      </c>
      <c r="M12" s="453">
        <v>177960.3</v>
      </c>
      <c r="N12" s="337">
        <v>3201</v>
      </c>
      <c r="O12" s="337">
        <v>13013.8</v>
      </c>
      <c r="P12" s="337">
        <v>1.8219319999999997</v>
      </c>
      <c r="Q12" s="337">
        <v>19439.8</v>
      </c>
      <c r="R12" s="453">
        <v>146672.30900000001</v>
      </c>
      <c r="S12" s="337">
        <v>2585</v>
      </c>
      <c r="T12" s="337">
        <v>10598.3</v>
      </c>
      <c r="U12" s="337">
        <v>1.4837619999999996</v>
      </c>
      <c r="V12" s="337">
        <v>15645.29</v>
      </c>
      <c r="W12" s="453">
        <v>122051.03125657121</v>
      </c>
      <c r="X12" s="337">
        <v>2730</v>
      </c>
      <c r="Y12" s="337">
        <v>11556.9</v>
      </c>
      <c r="Z12" s="337">
        <v>1.6179659999999998</v>
      </c>
      <c r="AA12" s="337">
        <v>16468.23</v>
      </c>
      <c r="AB12" s="453">
        <v>132717.42146658147</v>
      </c>
      <c r="AC12" s="337">
        <v>2854</v>
      </c>
      <c r="AD12" s="337">
        <v>12111.4</v>
      </c>
      <c r="AE12" s="337">
        <v>1.6955959999999997</v>
      </c>
      <c r="AF12" s="337">
        <v>17206.95</v>
      </c>
      <c r="AG12" s="453">
        <v>142904.331612776</v>
      </c>
      <c r="AH12" s="337">
        <v>3102</v>
      </c>
      <c r="AI12" s="337">
        <v>13204.7</v>
      </c>
      <c r="AJ12" s="337">
        <v>1.8486579999999997</v>
      </c>
      <c r="AK12" s="337">
        <v>18683.03</v>
      </c>
      <c r="AL12" s="453">
        <v>159974.55981568529</v>
      </c>
      <c r="AM12" s="454" t="s">
        <v>95</v>
      </c>
      <c r="AN12" s="448"/>
      <c r="AO12" s="448"/>
      <c r="AP12" s="448"/>
    </row>
    <row r="13" spans="1:42" s="449" customFormat="1" ht="14.25">
      <c r="A13" s="450" t="s">
        <v>96</v>
      </c>
      <c r="B13" s="451" t="s">
        <v>93</v>
      </c>
      <c r="C13" s="461" t="s">
        <v>97</v>
      </c>
      <c r="D13" s="518">
        <v>0</v>
      </c>
      <c r="E13" s="518">
        <v>0</v>
      </c>
      <c r="F13" s="518">
        <v>0</v>
      </c>
      <c r="G13" s="518">
        <v>0</v>
      </c>
      <c r="H13" s="518">
        <v>0</v>
      </c>
      <c r="I13" s="462">
        <v>0</v>
      </c>
      <c r="J13" s="462">
        <v>0</v>
      </c>
      <c r="K13" s="462">
        <v>0</v>
      </c>
      <c r="L13" s="462">
        <v>0</v>
      </c>
      <c r="M13" s="462">
        <v>0</v>
      </c>
      <c r="N13" s="462">
        <v>0</v>
      </c>
      <c r="O13" s="462">
        <v>0</v>
      </c>
      <c r="P13" s="462">
        <v>0</v>
      </c>
      <c r="Q13" s="462">
        <v>0</v>
      </c>
      <c r="R13" s="462">
        <v>0</v>
      </c>
      <c r="S13" s="462">
        <v>0</v>
      </c>
      <c r="T13" s="462">
        <v>0</v>
      </c>
      <c r="U13" s="462">
        <v>0</v>
      </c>
      <c r="V13" s="462">
        <v>0</v>
      </c>
      <c r="W13" s="462">
        <v>0</v>
      </c>
      <c r="X13" s="462">
        <v>0</v>
      </c>
      <c r="Y13" s="462">
        <v>0</v>
      </c>
      <c r="Z13" s="462">
        <v>0</v>
      </c>
      <c r="AA13" s="462">
        <v>0</v>
      </c>
      <c r="AB13" s="462">
        <v>0</v>
      </c>
      <c r="AC13" s="462">
        <v>0</v>
      </c>
      <c r="AD13" s="462">
        <v>0</v>
      </c>
      <c r="AE13" s="462">
        <v>0</v>
      </c>
      <c r="AF13" s="462">
        <v>0</v>
      </c>
      <c r="AG13" s="462">
        <v>0</v>
      </c>
      <c r="AH13" s="462">
        <v>0</v>
      </c>
      <c r="AI13" s="462">
        <v>0</v>
      </c>
      <c r="AJ13" s="462">
        <v>0</v>
      </c>
      <c r="AK13" s="462">
        <v>0</v>
      </c>
      <c r="AL13" s="462">
        <v>0</v>
      </c>
      <c r="AM13" s="454"/>
      <c r="AN13" s="448"/>
      <c r="AO13" s="448"/>
      <c r="AP13" s="448"/>
    </row>
    <row r="14" spans="1:42" s="449" customFormat="1">
      <c r="A14" s="450" t="s">
        <v>98</v>
      </c>
      <c r="B14" s="451" t="s">
        <v>84</v>
      </c>
      <c r="C14" s="461" t="s">
        <v>85</v>
      </c>
      <c r="D14" s="513">
        <v>12394.173000000003</v>
      </c>
      <c r="E14" s="513">
        <v>35641.493104354231</v>
      </c>
      <c r="F14" s="513">
        <v>4.9898090346095918</v>
      </c>
      <c r="G14" s="513">
        <v>77058.503821164079</v>
      </c>
      <c r="H14" s="514">
        <v>75332.983078356046</v>
      </c>
      <c r="I14" s="337">
        <v>8532</v>
      </c>
      <c r="J14" s="337">
        <v>26833.1</v>
      </c>
      <c r="K14" s="337">
        <v>3.7566339999999996</v>
      </c>
      <c r="L14" s="337">
        <v>53445.53</v>
      </c>
      <c r="M14" s="453">
        <v>51230.7</v>
      </c>
      <c r="N14" s="337">
        <v>6792</v>
      </c>
      <c r="O14" s="337">
        <v>20942.29</v>
      </c>
      <c r="P14" s="337">
        <v>2.9319205999999998</v>
      </c>
      <c r="Q14" s="337">
        <v>42434.53</v>
      </c>
      <c r="R14" s="453">
        <v>42005.150999999998</v>
      </c>
      <c r="S14" s="337">
        <v>5473</v>
      </c>
      <c r="T14" s="337">
        <v>17834.690000000002</v>
      </c>
      <c r="U14" s="337">
        <v>2.4968566000000001</v>
      </c>
      <c r="V14" s="337">
        <v>34353.1</v>
      </c>
      <c r="W14" s="453">
        <v>34862.324661475912</v>
      </c>
      <c r="X14" s="337">
        <v>5795</v>
      </c>
      <c r="Y14" s="337">
        <v>19591.12</v>
      </c>
      <c r="Z14" s="337">
        <v>2.7427568</v>
      </c>
      <c r="AA14" s="337">
        <v>36482.870000000003</v>
      </c>
      <c r="AB14" s="453">
        <v>38014.685739134016</v>
      </c>
      <c r="AC14" s="337">
        <v>6064</v>
      </c>
      <c r="AD14" s="337">
        <v>20401.77</v>
      </c>
      <c r="AE14" s="337">
        <v>2.8562477999999998</v>
      </c>
      <c r="AF14" s="337">
        <v>38209.22</v>
      </c>
      <c r="AG14" s="453">
        <v>40986.795852093994</v>
      </c>
      <c r="AH14" s="337">
        <v>6605</v>
      </c>
      <c r="AI14" s="337">
        <v>22482.46</v>
      </c>
      <c r="AJ14" s="337">
        <v>3.1475443999999997</v>
      </c>
      <c r="AK14" s="337">
        <v>41663.090000000004</v>
      </c>
      <c r="AL14" s="453">
        <v>45989.638981675882</v>
      </c>
      <c r="AM14" s="454" t="s">
        <v>99</v>
      </c>
      <c r="AN14" s="448"/>
      <c r="AO14" s="448"/>
      <c r="AP14" s="448"/>
    </row>
    <row r="15" spans="1:42" s="449" customFormat="1">
      <c r="A15" s="450" t="s">
        <v>100</v>
      </c>
      <c r="B15" s="451" t="s">
        <v>84</v>
      </c>
      <c r="C15" s="461" t="s">
        <v>85</v>
      </c>
      <c r="D15" s="513">
        <v>12394.173000000003</v>
      </c>
      <c r="E15" s="513">
        <v>14486.62565146717</v>
      </c>
      <c r="F15" s="513">
        <v>2.0281275912054038</v>
      </c>
      <c r="G15" s="513">
        <v>31343.941531277604</v>
      </c>
      <c r="H15" s="514">
        <v>75332.983078356046</v>
      </c>
      <c r="I15" s="337">
        <v>8532</v>
      </c>
      <c r="J15" s="337">
        <v>10906.54</v>
      </c>
      <c r="K15" s="337">
        <v>1.5269155999999999</v>
      </c>
      <c r="L15" s="337">
        <v>21736.870000000003</v>
      </c>
      <c r="M15" s="453">
        <v>51230.7</v>
      </c>
      <c r="N15" s="337">
        <v>6792</v>
      </c>
      <c r="O15" s="337">
        <v>8512.16</v>
      </c>
      <c r="P15" s="337">
        <v>1.1917023999999998</v>
      </c>
      <c r="Q15" s="337">
        <v>17259.21</v>
      </c>
      <c r="R15" s="453">
        <v>42005.150999999998</v>
      </c>
      <c r="S15" s="337">
        <v>5473</v>
      </c>
      <c r="T15" s="337">
        <v>7249.0600000000013</v>
      </c>
      <c r="U15" s="337">
        <v>1.0148683999999999</v>
      </c>
      <c r="V15" s="337">
        <v>13971.3</v>
      </c>
      <c r="W15" s="453">
        <v>34862.324661475912</v>
      </c>
      <c r="X15" s="337">
        <v>5795</v>
      </c>
      <c r="Y15" s="337">
        <v>7962.9800000000014</v>
      </c>
      <c r="Z15" s="337">
        <v>1.1148172000000001</v>
      </c>
      <c r="AA15" s="337">
        <v>14836.79</v>
      </c>
      <c r="AB15" s="453">
        <v>38014.685739134016</v>
      </c>
      <c r="AC15" s="337">
        <v>6064</v>
      </c>
      <c r="AD15" s="337">
        <v>8292.4800000000014</v>
      </c>
      <c r="AE15" s="337">
        <v>1.1609471999999998</v>
      </c>
      <c r="AF15" s="337">
        <v>15538.720000000001</v>
      </c>
      <c r="AG15" s="453">
        <v>40986.795852093994</v>
      </c>
      <c r="AH15" s="337">
        <v>6605</v>
      </c>
      <c r="AI15" s="337">
        <v>9138.2000000000007</v>
      </c>
      <c r="AJ15" s="337">
        <v>1.2793479999999999</v>
      </c>
      <c r="AK15" s="337">
        <v>16943.05</v>
      </c>
      <c r="AL15" s="453">
        <v>45989.638981675882</v>
      </c>
      <c r="AM15" s="454" t="s">
        <v>99</v>
      </c>
      <c r="AN15" s="448"/>
      <c r="AO15" s="448"/>
      <c r="AP15" s="448"/>
    </row>
    <row r="16" spans="1:42" s="449" customFormat="1">
      <c r="A16" s="450" t="s">
        <v>101</v>
      </c>
      <c r="B16" s="451" t="s">
        <v>84</v>
      </c>
      <c r="C16" s="461" t="s">
        <v>85</v>
      </c>
      <c r="D16" s="513">
        <v>1177</v>
      </c>
      <c r="E16" s="513">
        <v>0</v>
      </c>
      <c r="F16" s="513">
        <v>0</v>
      </c>
      <c r="G16" s="513">
        <v>24666.425781249996</v>
      </c>
      <c r="H16" s="514">
        <v>762628.77999000007</v>
      </c>
      <c r="I16" s="337">
        <v>1150</v>
      </c>
      <c r="J16" s="337">
        <v>0</v>
      </c>
      <c r="K16" s="337">
        <v>0</v>
      </c>
      <c r="L16" s="337">
        <v>23300</v>
      </c>
      <c r="M16" s="453">
        <v>1066562.5</v>
      </c>
      <c r="N16" s="337">
        <v>1322</v>
      </c>
      <c r="O16" s="337">
        <v>0</v>
      </c>
      <c r="P16" s="337">
        <v>0</v>
      </c>
      <c r="Q16" s="337">
        <v>24630</v>
      </c>
      <c r="R16" s="453">
        <v>1248038.125</v>
      </c>
      <c r="S16" s="337">
        <v>1183</v>
      </c>
      <c r="T16" s="337">
        <v>0</v>
      </c>
      <c r="U16" s="337">
        <v>0</v>
      </c>
      <c r="V16" s="337">
        <v>23219</v>
      </c>
      <c r="W16" s="453">
        <v>1160836.18674472</v>
      </c>
      <c r="X16" s="337">
        <v>1268</v>
      </c>
      <c r="Y16" s="337">
        <v>0</v>
      </c>
      <c r="Z16" s="337">
        <v>0</v>
      </c>
      <c r="AA16" s="337">
        <v>23922</v>
      </c>
      <c r="AB16" s="453">
        <v>1273715.0450279908</v>
      </c>
      <c r="AC16" s="337">
        <v>1318</v>
      </c>
      <c r="AD16" s="337">
        <v>0</v>
      </c>
      <c r="AE16" s="337">
        <v>0</v>
      </c>
      <c r="AF16" s="337">
        <v>24345</v>
      </c>
      <c r="AG16" s="453">
        <v>1359987.8814886922</v>
      </c>
      <c r="AH16" s="337">
        <v>1420</v>
      </c>
      <c r="AI16" s="337">
        <v>0</v>
      </c>
      <c r="AJ16" s="337">
        <v>0</v>
      </c>
      <c r="AK16" s="337">
        <v>25253</v>
      </c>
      <c r="AL16" s="453">
        <v>1499793.971259668</v>
      </c>
      <c r="AM16" s="454" t="s">
        <v>90</v>
      </c>
      <c r="AN16" s="448"/>
      <c r="AO16" s="448"/>
      <c r="AP16" s="448"/>
    </row>
    <row r="17" spans="1:42" s="449" customFormat="1">
      <c r="A17" s="450" t="s">
        <v>102</v>
      </c>
      <c r="B17" s="451" t="s">
        <v>84</v>
      </c>
      <c r="C17" s="461" t="s">
        <v>85</v>
      </c>
      <c r="D17" s="513">
        <v>3754.62</v>
      </c>
      <c r="E17" s="513">
        <v>8830.1472702127649</v>
      </c>
      <c r="F17" s="513">
        <v>1.1033789668085103</v>
      </c>
      <c r="G17" s="513">
        <v>7985.2379419148929</v>
      </c>
      <c r="H17" s="514">
        <v>239739.99624000001</v>
      </c>
      <c r="I17" s="337">
        <v>4360</v>
      </c>
      <c r="J17" s="337">
        <v>10233.599999999999</v>
      </c>
      <c r="K17" s="337">
        <v>1.27833</v>
      </c>
      <c r="L17" s="337">
        <v>9304.56</v>
      </c>
      <c r="M17" s="453">
        <v>191840</v>
      </c>
      <c r="N17" s="337">
        <v>3460</v>
      </c>
      <c r="O17" s="337">
        <v>8029.5</v>
      </c>
      <c r="P17" s="337">
        <v>1.0018859999999998</v>
      </c>
      <c r="Q17" s="337">
        <v>7396.2900000000009</v>
      </c>
      <c r="R17" s="453">
        <v>156807.20000000001</v>
      </c>
      <c r="S17" s="337">
        <v>2800</v>
      </c>
      <c r="T17" s="337">
        <v>6416.4</v>
      </c>
      <c r="U17" s="337">
        <v>0.80333399999999988</v>
      </c>
      <c r="V17" s="337">
        <v>5975.55</v>
      </c>
      <c r="W17" s="453">
        <v>130680.014464736</v>
      </c>
      <c r="X17" s="337">
        <v>2974</v>
      </c>
      <c r="Y17" s="337">
        <v>6818.1</v>
      </c>
      <c r="Z17" s="337">
        <v>0.8550239999999999</v>
      </c>
      <c r="AA17" s="337">
        <v>6337.56</v>
      </c>
      <c r="AB17" s="453">
        <v>142975.53099318236</v>
      </c>
      <c r="AC17" s="337">
        <v>3115</v>
      </c>
      <c r="AD17" s="337">
        <v>7176.5999999999995</v>
      </c>
      <c r="AE17" s="337">
        <v>0.90003599999999984</v>
      </c>
      <c r="AF17" s="337">
        <v>6634.65</v>
      </c>
      <c r="AG17" s="453">
        <v>154273.7937953677</v>
      </c>
      <c r="AH17" s="337">
        <v>3398</v>
      </c>
      <c r="AI17" s="337">
        <v>7840.5</v>
      </c>
      <c r="AJ17" s="337">
        <v>0.9836879999999999</v>
      </c>
      <c r="AK17" s="337">
        <v>7233.3</v>
      </c>
      <c r="AL17" s="453">
        <v>173340.54116635193</v>
      </c>
      <c r="AM17" s="454" t="s">
        <v>103</v>
      </c>
      <c r="AN17" s="448"/>
      <c r="AO17" s="448"/>
      <c r="AP17" s="448"/>
    </row>
    <row r="18" spans="1:42" s="449" customFormat="1">
      <c r="A18" s="450" t="s">
        <v>104</v>
      </c>
      <c r="B18" s="451" t="s">
        <v>84</v>
      </c>
      <c r="C18" s="461" t="s">
        <v>85</v>
      </c>
      <c r="D18" s="518">
        <v>0</v>
      </c>
      <c r="E18" s="518">
        <v>0</v>
      </c>
      <c r="F18" s="518">
        <v>0</v>
      </c>
      <c r="G18" s="518">
        <v>25064.76</v>
      </c>
      <c r="H18" s="514">
        <v>319532.84999999998</v>
      </c>
      <c r="I18" s="337">
        <v>5924</v>
      </c>
      <c r="J18" s="337">
        <v>419.3</v>
      </c>
      <c r="K18" s="337">
        <v>5.870199999999999E-2</v>
      </c>
      <c r="L18" s="337">
        <v>34972.69</v>
      </c>
      <c r="M18" s="453">
        <v>444109.49992560002</v>
      </c>
      <c r="N18" s="337">
        <v>4724</v>
      </c>
      <c r="O18" s="337">
        <v>419.3</v>
      </c>
      <c r="P18" s="337">
        <v>5.870199999999999E-2</v>
      </c>
      <c r="Q18" s="337">
        <v>27952.69</v>
      </c>
      <c r="R18" s="453">
        <v>364732.784939848</v>
      </c>
      <c r="S18" s="337">
        <v>3928</v>
      </c>
      <c r="T18" s="337">
        <v>419.3</v>
      </c>
      <c r="U18" s="337">
        <v>5.870199999999999E-2</v>
      </c>
      <c r="V18" s="337">
        <v>23184.11</v>
      </c>
      <c r="W18" s="453">
        <v>312363.3797907015</v>
      </c>
      <c r="X18" s="337">
        <v>4192</v>
      </c>
      <c r="Y18" s="337">
        <v>419.3</v>
      </c>
      <c r="Z18" s="337">
        <v>5.870199999999999E-2</v>
      </c>
      <c r="AA18" s="337">
        <v>24686.27</v>
      </c>
      <c r="AB18" s="453">
        <v>343379.67760437878</v>
      </c>
      <c r="AC18" s="337">
        <v>4386</v>
      </c>
      <c r="AD18" s="337">
        <v>419.3</v>
      </c>
      <c r="AE18" s="337">
        <v>5.870199999999999E-2</v>
      </c>
      <c r="AF18" s="337">
        <v>25814.13</v>
      </c>
      <c r="AG18" s="453">
        <v>370058.83509485156</v>
      </c>
      <c r="AH18" s="337">
        <v>4774</v>
      </c>
      <c r="AI18" s="337">
        <v>419.3</v>
      </c>
      <c r="AJ18" s="337">
        <v>5.870199999999999E-2</v>
      </c>
      <c r="AK18" s="337">
        <v>28069.85</v>
      </c>
      <c r="AL18" s="453">
        <v>414898.80050212052</v>
      </c>
      <c r="AM18" s="454" t="s">
        <v>103</v>
      </c>
      <c r="AN18" s="448"/>
      <c r="AO18" s="448"/>
      <c r="AP18" s="448"/>
    </row>
    <row r="19" spans="1:42" s="449" customFormat="1">
      <c r="A19" s="450" t="s">
        <v>105</v>
      </c>
      <c r="B19" s="451" t="s">
        <v>84</v>
      </c>
      <c r="C19" s="461" t="s">
        <v>85</v>
      </c>
      <c r="D19" s="513">
        <v>26</v>
      </c>
      <c r="E19" s="513">
        <v>44980</v>
      </c>
      <c r="F19" s="513">
        <v>5.8473999999999995</v>
      </c>
      <c r="G19" s="513">
        <v>0</v>
      </c>
      <c r="H19" s="514">
        <v>58653.330300000009</v>
      </c>
      <c r="I19" s="337">
        <v>215</v>
      </c>
      <c r="J19" s="337">
        <v>371950</v>
      </c>
      <c r="K19" s="337">
        <v>48.353499999999997</v>
      </c>
      <c r="L19" s="337">
        <v>0</v>
      </c>
      <c r="M19" s="453">
        <v>484823.495</v>
      </c>
      <c r="N19" s="337">
        <v>165</v>
      </c>
      <c r="O19" s="337">
        <v>285450</v>
      </c>
      <c r="P19" s="337">
        <v>37.108499999999999</v>
      </c>
      <c r="Q19" s="337">
        <v>0</v>
      </c>
      <c r="R19" s="453">
        <v>383236.06034999999</v>
      </c>
      <c r="S19" s="337">
        <v>142</v>
      </c>
      <c r="T19" s="337">
        <v>245660</v>
      </c>
      <c r="U19" s="337">
        <v>31.935799999999997</v>
      </c>
      <c r="V19" s="337">
        <v>0</v>
      </c>
      <c r="W19" s="453">
        <v>340824.46085886122</v>
      </c>
      <c r="X19" s="337">
        <v>157</v>
      </c>
      <c r="Y19" s="337">
        <v>271610</v>
      </c>
      <c r="Z19" s="337">
        <v>35.3093</v>
      </c>
      <c r="AA19" s="337">
        <v>0</v>
      </c>
      <c r="AB19" s="453">
        <v>387979.11659228313</v>
      </c>
      <c r="AC19" s="337">
        <v>166</v>
      </c>
      <c r="AD19" s="337">
        <v>287180</v>
      </c>
      <c r="AE19" s="337">
        <v>37.333399999999997</v>
      </c>
      <c r="AF19" s="337">
        <v>0</v>
      </c>
      <c r="AG19" s="453">
        <v>421820.71723412635</v>
      </c>
      <c r="AH19" s="337">
        <v>184</v>
      </c>
      <c r="AI19" s="337">
        <v>318320</v>
      </c>
      <c r="AJ19" s="337">
        <v>41.381599999999999</v>
      </c>
      <c r="AK19" s="337">
        <v>0</v>
      </c>
      <c r="AL19" s="453">
        <v>480211.926667944</v>
      </c>
      <c r="AM19" s="454" t="s">
        <v>106</v>
      </c>
      <c r="AN19" s="448"/>
      <c r="AO19" s="448"/>
      <c r="AP19" s="448"/>
    </row>
    <row r="20" spans="1:42" s="449" customFormat="1">
      <c r="A20" s="450" t="s">
        <v>107</v>
      </c>
      <c r="B20" s="451" t="s">
        <v>84</v>
      </c>
      <c r="C20" s="461" t="s">
        <v>85</v>
      </c>
      <c r="D20" s="513">
        <v>614</v>
      </c>
      <c r="E20" s="513">
        <v>3834.6</v>
      </c>
      <c r="F20" s="513">
        <v>0</v>
      </c>
      <c r="G20" s="513">
        <v>4890.63</v>
      </c>
      <c r="H20" s="514">
        <v>260880.3</v>
      </c>
      <c r="I20" s="337">
        <v>600</v>
      </c>
      <c r="J20" s="337">
        <v>1314.6</v>
      </c>
      <c r="K20" s="337">
        <v>0</v>
      </c>
      <c r="L20" s="337">
        <v>5047.1000000000004</v>
      </c>
      <c r="M20" s="453">
        <v>73800</v>
      </c>
      <c r="N20" s="337">
        <v>480</v>
      </c>
      <c r="O20" s="337">
        <v>1012.5</v>
      </c>
      <c r="P20" s="337">
        <v>0</v>
      </c>
      <c r="Q20" s="337">
        <v>4058.15</v>
      </c>
      <c r="R20" s="453">
        <v>60811.199999999997</v>
      </c>
      <c r="S20" s="337">
        <v>413</v>
      </c>
      <c r="T20" s="337">
        <v>859.8</v>
      </c>
      <c r="U20" s="337">
        <v>0</v>
      </c>
      <c r="V20" s="337">
        <v>3492.72</v>
      </c>
      <c r="W20" s="453">
        <v>53915.422941633595</v>
      </c>
      <c r="X20" s="337">
        <v>445</v>
      </c>
      <c r="Y20" s="337">
        <v>959.4</v>
      </c>
      <c r="Z20" s="337">
        <v>0</v>
      </c>
      <c r="AA20" s="337">
        <v>3750</v>
      </c>
      <c r="AB20" s="453">
        <v>59725.046892338585</v>
      </c>
      <c r="AC20" s="337">
        <v>465</v>
      </c>
      <c r="AD20" s="337">
        <v>1009.1999999999999</v>
      </c>
      <c r="AE20" s="337">
        <v>0</v>
      </c>
      <c r="AF20" s="337">
        <v>3913.67</v>
      </c>
      <c r="AG20" s="453">
        <v>64313.016403613692</v>
      </c>
      <c r="AH20" s="337">
        <v>504</v>
      </c>
      <c r="AI20" s="337">
        <v>1059</v>
      </c>
      <c r="AJ20" s="337">
        <v>0</v>
      </c>
      <c r="AK20" s="337">
        <v>4242</v>
      </c>
      <c r="AL20" s="453">
        <v>72002.616191002307</v>
      </c>
      <c r="AM20" s="454" t="s">
        <v>108</v>
      </c>
      <c r="AN20" s="448"/>
      <c r="AO20" s="448"/>
      <c r="AP20" s="448"/>
    </row>
    <row r="21" spans="1:42" s="449" customFormat="1">
      <c r="A21" s="450" t="s">
        <v>109</v>
      </c>
      <c r="B21" s="451" t="s">
        <v>84</v>
      </c>
      <c r="C21" s="463" t="s">
        <v>110</v>
      </c>
      <c r="D21" s="513">
        <v>463.71994520547946</v>
      </c>
      <c r="E21" s="463">
        <v>0</v>
      </c>
      <c r="F21" s="463">
        <v>0</v>
      </c>
      <c r="G21" s="513">
        <v>2347.2342465753422</v>
      </c>
      <c r="H21" s="514">
        <v>22379.043535199999</v>
      </c>
      <c r="I21" s="464"/>
      <c r="J21" s="464"/>
      <c r="K21" s="464"/>
      <c r="L21" s="464"/>
      <c r="M21" s="465"/>
      <c r="N21" s="464"/>
      <c r="O21" s="464"/>
      <c r="P21" s="464"/>
      <c r="Q21" s="464"/>
      <c r="R21" s="465"/>
      <c r="S21" s="464"/>
      <c r="T21" s="464"/>
      <c r="U21" s="464"/>
      <c r="V21" s="464"/>
      <c r="W21" s="465"/>
      <c r="X21" s="464"/>
      <c r="Y21" s="464"/>
      <c r="Z21" s="464"/>
      <c r="AA21" s="464"/>
      <c r="AB21" s="465"/>
      <c r="AC21" s="464"/>
      <c r="AD21" s="464"/>
      <c r="AE21" s="464"/>
      <c r="AF21" s="464"/>
      <c r="AG21" s="465"/>
      <c r="AH21" s="464"/>
      <c r="AI21" s="464"/>
      <c r="AJ21" s="464"/>
      <c r="AK21" s="464"/>
      <c r="AL21" s="465"/>
      <c r="AM21" s="454"/>
      <c r="AN21" s="448"/>
      <c r="AO21" s="448"/>
      <c r="AP21" s="448"/>
    </row>
    <row r="22" spans="1:42" s="449" customFormat="1" ht="12.75" customHeight="1">
      <c r="A22" s="441" t="s">
        <v>111</v>
      </c>
      <c r="B22" s="442"/>
      <c r="C22" s="443"/>
      <c r="D22" s="511"/>
      <c r="E22" s="511">
        <f t="shared" ref="E22:AL22" si="1">SUM(E23:E24)</f>
        <v>92777.750431306777</v>
      </c>
      <c r="F22" s="511">
        <f t="shared" si="1"/>
        <v>19.47882844356991</v>
      </c>
      <c r="G22" s="511">
        <f t="shared" si="1"/>
        <v>10009.935301219295</v>
      </c>
      <c r="H22" s="517">
        <f t="shared" si="1"/>
        <v>5862750.9309468009</v>
      </c>
      <c r="I22" s="444"/>
      <c r="J22" s="444">
        <f t="shared" si="1"/>
        <v>61018.817999999999</v>
      </c>
      <c r="K22" s="444">
        <f t="shared" si="1"/>
        <v>12.804135420000001</v>
      </c>
      <c r="L22" s="444">
        <f t="shared" si="1"/>
        <v>7029.8419999999996</v>
      </c>
      <c r="M22" s="456">
        <f t="shared" si="1"/>
        <v>4665490</v>
      </c>
      <c r="N22" s="444"/>
      <c r="O22" s="444">
        <f t="shared" si="1"/>
        <v>46849.944000000003</v>
      </c>
      <c r="P22" s="444">
        <f t="shared" si="1"/>
        <v>9.8312493599999993</v>
      </c>
      <c r="Q22" s="444">
        <f t="shared" si="1"/>
        <v>5406.7619999999997</v>
      </c>
      <c r="R22" s="456">
        <f t="shared" si="1"/>
        <v>3807895.5800000005</v>
      </c>
      <c r="S22" s="444"/>
      <c r="T22" s="444">
        <f t="shared" si="1"/>
        <v>62291.103999999999</v>
      </c>
      <c r="U22" s="444">
        <f t="shared" si="1"/>
        <v>13.074989760000001</v>
      </c>
      <c r="V22" s="444">
        <f t="shared" si="1"/>
        <v>6150.9480000000003</v>
      </c>
      <c r="W22" s="456">
        <f t="shared" si="1"/>
        <v>5283521.0181321781</v>
      </c>
      <c r="X22" s="444"/>
      <c r="Y22" s="444">
        <f t="shared" si="1"/>
        <v>68867.782000000007</v>
      </c>
      <c r="Z22" s="444">
        <f t="shared" si="1"/>
        <v>14.455598580000002</v>
      </c>
      <c r="AA22" s="444">
        <f t="shared" si="1"/>
        <v>6786.1459999999997</v>
      </c>
      <c r="AB22" s="456">
        <f t="shared" si="1"/>
        <v>5872754.757858946</v>
      </c>
      <c r="AC22" s="444"/>
      <c r="AD22" s="444">
        <f t="shared" si="1"/>
        <v>72715.782000000007</v>
      </c>
      <c r="AE22" s="444">
        <f t="shared" si="1"/>
        <v>15.263678580000002</v>
      </c>
      <c r="AF22" s="444">
        <f t="shared" si="1"/>
        <v>7154.0839999999989</v>
      </c>
      <c r="AG22" s="456">
        <f t="shared" si="1"/>
        <v>6347449.5811794428</v>
      </c>
      <c r="AH22" s="444"/>
      <c r="AI22" s="444">
        <f t="shared" si="1"/>
        <v>80357.138000000006</v>
      </c>
      <c r="AJ22" s="444">
        <f t="shared" si="1"/>
        <v>16.867376220000001</v>
      </c>
      <c r="AK22" s="444">
        <f t="shared" si="1"/>
        <v>7909.1540000000005</v>
      </c>
      <c r="AL22" s="456">
        <f t="shared" si="1"/>
        <v>7152808.160619366</v>
      </c>
      <c r="AM22" s="447"/>
      <c r="AN22" s="448"/>
      <c r="AO22" s="448"/>
      <c r="AP22" s="448"/>
    </row>
    <row r="23" spans="1:42" s="460" customFormat="1">
      <c r="A23" s="457" t="s">
        <v>112</v>
      </c>
      <c r="B23" s="458" t="s">
        <v>113</v>
      </c>
      <c r="C23" s="458" t="s">
        <v>110</v>
      </c>
      <c r="D23" s="513">
        <v>11515.086000000001</v>
      </c>
      <c r="E23" s="515">
        <v>92552.793081081094</v>
      </c>
      <c r="F23" s="515">
        <v>19.436086547027031</v>
      </c>
      <c r="G23" s="515">
        <v>5246.1295178107339</v>
      </c>
      <c r="H23" s="514">
        <v>5158221.9249924012</v>
      </c>
      <c r="I23" s="337">
        <v>8270</v>
      </c>
      <c r="J23" s="337">
        <v>60528</v>
      </c>
      <c r="K23" s="337">
        <v>12.710880000000001</v>
      </c>
      <c r="L23" s="337">
        <v>4148</v>
      </c>
      <c r="M23" s="453">
        <v>4229070</v>
      </c>
      <c r="N23" s="337">
        <v>6630</v>
      </c>
      <c r="O23" s="337">
        <v>46488</v>
      </c>
      <c r="P23" s="337">
        <v>9.76248</v>
      </c>
      <c r="Q23" s="337">
        <v>3183</v>
      </c>
      <c r="R23" s="453">
        <v>3462128.7000000007</v>
      </c>
      <c r="S23" s="337">
        <v>10052</v>
      </c>
      <c r="T23" s="337">
        <v>61984</v>
      </c>
      <c r="U23" s="337">
        <v>13.016640000000001</v>
      </c>
      <c r="V23" s="337">
        <v>4248</v>
      </c>
      <c r="W23" s="453">
        <v>4978733.43574428</v>
      </c>
      <c r="X23" s="337">
        <v>10652</v>
      </c>
      <c r="Y23" s="337">
        <v>68536</v>
      </c>
      <c r="Z23" s="337">
        <v>14.392560000000001</v>
      </c>
      <c r="AA23" s="337">
        <v>4694</v>
      </c>
      <c r="AB23" s="453">
        <v>5527065.9530734606</v>
      </c>
      <c r="AC23" s="337">
        <v>11154</v>
      </c>
      <c r="AD23" s="337">
        <v>72384</v>
      </c>
      <c r="AE23" s="337">
        <v>15.200640000000002</v>
      </c>
      <c r="AF23" s="337">
        <v>4955</v>
      </c>
      <c r="AG23" s="453">
        <v>5971767.6731157992</v>
      </c>
      <c r="AH23" s="337">
        <v>12153</v>
      </c>
      <c r="AI23" s="337">
        <v>79976</v>
      </c>
      <c r="AJ23" s="337">
        <v>16.79496</v>
      </c>
      <c r="AK23" s="337">
        <v>5477</v>
      </c>
      <c r="AL23" s="453">
        <v>6725433.5706965514</v>
      </c>
      <c r="AM23" s="454" t="s">
        <v>90</v>
      </c>
      <c r="AN23" s="459"/>
      <c r="AO23" s="459"/>
      <c r="AP23" s="459"/>
    </row>
    <row r="24" spans="1:42" s="449" customFormat="1">
      <c r="A24" s="450" t="s">
        <v>114</v>
      </c>
      <c r="B24" s="451" t="s">
        <v>84</v>
      </c>
      <c r="C24" s="451" t="s">
        <v>110</v>
      </c>
      <c r="D24" s="513">
        <v>585.95248249027236</v>
      </c>
      <c r="E24" s="518">
        <v>224.95735022568098</v>
      </c>
      <c r="F24" s="518">
        <v>4.2741896542879389E-2</v>
      </c>
      <c r="G24" s="518">
        <v>4763.8057834085603</v>
      </c>
      <c r="H24" s="514">
        <v>704529.00595440005</v>
      </c>
      <c r="I24" s="337">
        <v>364</v>
      </c>
      <c r="J24" s="337">
        <v>490.81800000000004</v>
      </c>
      <c r="K24" s="337">
        <v>9.3255420000000019E-2</v>
      </c>
      <c r="L24" s="337">
        <v>2881.8419999999996</v>
      </c>
      <c r="M24" s="453">
        <v>436419.99999999994</v>
      </c>
      <c r="N24" s="337">
        <v>280</v>
      </c>
      <c r="O24" s="337">
        <v>361.94400000000002</v>
      </c>
      <c r="P24" s="337">
        <v>6.8769360000000002E-2</v>
      </c>
      <c r="Q24" s="337">
        <v>2223.7619999999997</v>
      </c>
      <c r="R24" s="453">
        <v>345766.88</v>
      </c>
      <c r="S24" s="337">
        <v>240</v>
      </c>
      <c r="T24" s="337">
        <v>307.10399999999998</v>
      </c>
      <c r="U24" s="337">
        <v>5.8349760000000007E-2</v>
      </c>
      <c r="V24" s="337">
        <v>1902.9479999999999</v>
      </c>
      <c r="W24" s="453">
        <v>304787.58238789818</v>
      </c>
      <c r="X24" s="337">
        <v>264</v>
      </c>
      <c r="Y24" s="337">
        <v>331.78200000000004</v>
      </c>
      <c r="Z24" s="337">
        <v>6.3038580000000011E-2</v>
      </c>
      <c r="AA24" s="337">
        <v>2092.1459999999997</v>
      </c>
      <c r="AB24" s="453">
        <v>345688.80478548579</v>
      </c>
      <c r="AC24" s="337">
        <v>277</v>
      </c>
      <c r="AD24" s="337">
        <v>331.78200000000004</v>
      </c>
      <c r="AE24" s="337">
        <v>6.3038580000000011E-2</v>
      </c>
      <c r="AF24" s="337">
        <v>2199.0839999999994</v>
      </c>
      <c r="AG24" s="453">
        <v>375681.90806364355</v>
      </c>
      <c r="AH24" s="337">
        <v>307</v>
      </c>
      <c r="AI24" s="337">
        <v>381.13800000000003</v>
      </c>
      <c r="AJ24" s="337">
        <v>7.2416220000000003E-2</v>
      </c>
      <c r="AK24" s="337">
        <v>2432.154</v>
      </c>
      <c r="AL24" s="453">
        <v>427374.58992281486</v>
      </c>
      <c r="AM24" s="454" t="s">
        <v>115</v>
      </c>
      <c r="AN24" s="448"/>
      <c r="AO24" s="448"/>
      <c r="AP24" s="448"/>
    </row>
    <row r="25" spans="1:42" s="449" customFormat="1" ht="12.75" customHeight="1">
      <c r="A25" s="441" t="s">
        <v>116</v>
      </c>
      <c r="B25" s="442"/>
      <c r="C25" s="443"/>
      <c r="D25" s="511"/>
      <c r="E25" s="511">
        <f t="shared" ref="E25:AL25" si="2">SUM(E26:E38)</f>
        <v>168186.23637997435</v>
      </c>
      <c r="F25" s="511">
        <f t="shared" si="2"/>
        <v>25.833899856996148</v>
      </c>
      <c r="G25" s="511">
        <f t="shared" si="2"/>
        <v>-16584.627782616266</v>
      </c>
      <c r="H25" s="517">
        <f>SUM(H26:H38)</f>
        <v>4090829.1993407873</v>
      </c>
      <c r="I25" s="444"/>
      <c r="J25" s="444">
        <f t="shared" si="2"/>
        <v>985498.73</v>
      </c>
      <c r="K25" s="444">
        <f t="shared" si="2"/>
        <v>149.17869670000002</v>
      </c>
      <c r="L25" s="444">
        <f t="shared" si="2"/>
        <v>-4627.6000000000004</v>
      </c>
      <c r="M25" s="456">
        <f t="shared" si="2"/>
        <v>3459139.0463674027</v>
      </c>
      <c r="N25" s="444"/>
      <c r="O25" s="444">
        <f t="shared" si="2"/>
        <v>768020.09</v>
      </c>
      <c r="P25" s="444">
        <f t="shared" si="2"/>
        <v>116.25295509999999</v>
      </c>
      <c r="Q25" s="444">
        <f t="shared" si="2"/>
        <v>-3551.02</v>
      </c>
      <c r="R25" s="456">
        <f t="shared" si="2"/>
        <v>2934630.5841624853</v>
      </c>
      <c r="S25" s="444"/>
      <c r="T25" s="444">
        <f t="shared" si="2"/>
        <v>717823.91</v>
      </c>
      <c r="U25" s="444">
        <f t="shared" si="2"/>
        <v>108.5661049</v>
      </c>
      <c r="V25" s="444">
        <f t="shared" si="2"/>
        <v>-3343.1299999999997</v>
      </c>
      <c r="W25" s="456">
        <f t="shared" si="2"/>
        <v>3268460.4359579151</v>
      </c>
      <c r="X25" s="444"/>
      <c r="Y25" s="444">
        <f t="shared" si="2"/>
        <v>779519.93</v>
      </c>
      <c r="Z25" s="444">
        <f t="shared" si="2"/>
        <v>117.9039487</v>
      </c>
      <c r="AA25" s="444">
        <f t="shared" si="2"/>
        <v>-3695.33</v>
      </c>
      <c r="AB25" s="456">
        <f t="shared" si="2"/>
        <v>3601379.7125776857</v>
      </c>
      <c r="AC25" s="444"/>
      <c r="AD25" s="444">
        <f t="shared" si="2"/>
        <v>820213.63000000012</v>
      </c>
      <c r="AE25" s="444">
        <f t="shared" si="2"/>
        <v>124.05990369999999</v>
      </c>
      <c r="AF25" s="444">
        <f t="shared" si="2"/>
        <v>-3899.7</v>
      </c>
      <c r="AG25" s="456">
        <f t="shared" si="2"/>
        <v>3864257.8245214</v>
      </c>
      <c r="AH25" s="444"/>
      <c r="AI25" s="444">
        <f t="shared" si="2"/>
        <v>902194.63000000012</v>
      </c>
      <c r="AJ25" s="444">
        <f t="shared" si="2"/>
        <v>136.4608537</v>
      </c>
      <c r="AK25" s="444">
        <f t="shared" si="2"/>
        <v>-4310.34</v>
      </c>
      <c r="AL25" s="456">
        <f t="shared" si="2"/>
        <v>4299149.203623794</v>
      </c>
      <c r="AM25" s="447"/>
      <c r="AN25" s="448"/>
      <c r="AO25" s="448"/>
      <c r="AP25" s="448"/>
    </row>
    <row r="26" spans="1:42" s="460" customFormat="1" ht="12.75" customHeight="1">
      <c r="A26" s="466" t="s">
        <v>117</v>
      </c>
      <c r="B26" s="467" t="s">
        <v>84</v>
      </c>
      <c r="C26" s="452" t="s">
        <v>85</v>
      </c>
      <c r="D26" s="515">
        <v>18</v>
      </c>
      <c r="E26" s="515">
        <v>0</v>
      </c>
      <c r="F26" s="515">
        <v>0</v>
      </c>
      <c r="G26" s="515">
        <v>270</v>
      </c>
      <c r="H26" s="514">
        <v>6076.0592052631591</v>
      </c>
      <c r="I26" s="337"/>
      <c r="J26" s="337"/>
      <c r="K26" s="337"/>
      <c r="L26" s="337"/>
      <c r="M26" s="453"/>
      <c r="N26" s="337"/>
      <c r="O26" s="337"/>
      <c r="P26" s="337"/>
      <c r="Q26" s="337"/>
      <c r="R26" s="453"/>
      <c r="S26" s="337"/>
      <c r="T26" s="337"/>
      <c r="U26" s="337"/>
      <c r="V26" s="337"/>
      <c r="W26" s="453"/>
      <c r="X26" s="337"/>
      <c r="Y26" s="337"/>
      <c r="Z26" s="337"/>
      <c r="AA26" s="337"/>
      <c r="AB26" s="453"/>
      <c r="AC26" s="337"/>
      <c r="AD26" s="337"/>
      <c r="AE26" s="337"/>
      <c r="AF26" s="337"/>
      <c r="AG26" s="453"/>
      <c r="AH26" s="337"/>
      <c r="AI26" s="337"/>
      <c r="AJ26" s="337"/>
      <c r="AK26" s="337"/>
      <c r="AL26" s="453"/>
      <c r="AM26" s="454"/>
      <c r="AN26" s="459"/>
      <c r="AO26" s="459"/>
      <c r="AP26" s="459"/>
    </row>
    <row r="27" spans="1:42" s="449" customFormat="1">
      <c r="A27" s="450" t="s">
        <v>118</v>
      </c>
      <c r="B27" s="451" t="s">
        <v>93</v>
      </c>
      <c r="C27" s="461" t="s">
        <v>110</v>
      </c>
      <c r="D27" s="519">
        <v>5032</v>
      </c>
      <c r="E27" s="519">
        <v>0</v>
      </c>
      <c r="F27" s="519">
        <v>0</v>
      </c>
      <c r="G27" s="519">
        <v>-17810.527782616267</v>
      </c>
      <c r="H27" s="514">
        <v>3142128.4856419964</v>
      </c>
      <c r="I27" s="337">
        <v>1462</v>
      </c>
      <c r="J27" s="337">
        <v>0</v>
      </c>
      <c r="K27" s="337">
        <v>0</v>
      </c>
      <c r="L27" s="337">
        <v>-5160</v>
      </c>
      <c r="M27" s="453">
        <v>1646610</v>
      </c>
      <c r="N27" s="337">
        <v>1220</v>
      </c>
      <c r="O27" s="337">
        <v>0</v>
      </c>
      <c r="P27" s="337">
        <v>0</v>
      </c>
      <c r="Q27" s="337">
        <v>-3960</v>
      </c>
      <c r="R27" s="453">
        <v>1452670.7999999998</v>
      </c>
      <c r="S27" s="337">
        <v>1110</v>
      </c>
      <c r="T27" s="337">
        <v>0</v>
      </c>
      <c r="U27" s="337">
        <v>0</v>
      </c>
      <c r="V27" s="337">
        <v>-3420</v>
      </c>
      <c r="W27" s="453">
        <v>1382583.5609213039</v>
      </c>
      <c r="X27" s="337">
        <v>1182</v>
      </c>
      <c r="Y27" s="337">
        <v>0</v>
      </c>
      <c r="Z27" s="337">
        <v>0</v>
      </c>
      <c r="AA27" s="337">
        <v>-3780</v>
      </c>
      <c r="AB27" s="453">
        <v>1501168.0270801093</v>
      </c>
      <c r="AC27" s="337">
        <v>1224</v>
      </c>
      <c r="AD27" s="337">
        <v>0</v>
      </c>
      <c r="AE27" s="337">
        <v>0</v>
      </c>
      <c r="AF27" s="337">
        <v>-3990</v>
      </c>
      <c r="AG27" s="453">
        <v>1592677.4446230084</v>
      </c>
      <c r="AH27" s="337">
        <v>1309</v>
      </c>
      <c r="AI27" s="337">
        <v>0</v>
      </c>
      <c r="AJ27" s="337">
        <v>0</v>
      </c>
      <c r="AK27" s="337">
        <v>-4410</v>
      </c>
      <c r="AL27" s="453">
        <v>1736194.9840265207</v>
      </c>
      <c r="AM27" s="454" t="s">
        <v>90</v>
      </c>
      <c r="AN27" s="448"/>
      <c r="AO27" s="448"/>
      <c r="AP27" s="448"/>
    </row>
    <row r="28" spans="1:42" s="449" customFormat="1">
      <c r="A28" s="450" t="s">
        <v>119</v>
      </c>
      <c r="B28" s="451" t="s">
        <v>84</v>
      </c>
      <c r="C28" s="461" t="s">
        <v>110</v>
      </c>
      <c r="D28" s="513">
        <v>213</v>
      </c>
      <c r="E28" s="513">
        <v>11453.01</v>
      </c>
      <c r="F28" s="513">
        <v>2.1760719000000002</v>
      </c>
      <c r="G28" s="513">
        <v>0</v>
      </c>
      <c r="H28" s="514">
        <v>236146.09467272731</v>
      </c>
      <c r="I28" s="337">
        <v>159</v>
      </c>
      <c r="J28" s="337">
        <v>8549.43</v>
      </c>
      <c r="K28" s="337">
        <v>1.6243917000000003</v>
      </c>
      <c r="L28" s="337">
        <v>0</v>
      </c>
      <c r="M28" s="453">
        <v>172882.27612315703</v>
      </c>
      <c r="N28" s="337">
        <v>127</v>
      </c>
      <c r="O28" s="337">
        <v>6828.7900000000009</v>
      </c>
      <c r="P28" s="337">
        <v>1.2974701000000002</v>
      </c>
      <c r="Q28" s="337">
        <v>0</v>
      </c>
      <c r="R28" s="453">
        <v>142280.86042755732</v>
      </c>
      <c r="S28" s="337">
        <v>103</v>
      </c>
      <c r="T28" s="337">
        <v>5538.31</v>
      </c>
      <c r="U28" s="337">
        <v>1.0522789000000001</v>
      </c>
      <c r="V28" s="337">
        <v>0</v>
      </c>
      <c r="W28" s="453">
        <v>118760.14293511576</v>
      </c>
      <c r="X28" s="337">
        <v>109</v>
      </c>
      <c r="Y28" s="337">
        <v>5860.93</v>
      </c>
      <c r="Z28" s="337">
        <v>1.1135767000000003</v>
      </c>
      <c r="AA28" s="337">
        <v>0</v>
      </c>
      <c r="AB28" s="453">
        <v>129386.59348727504</v>
      </c>
      <c r="AC28" s="337">
        <v>114</v>
      </c>
      <c r="AD28" s="337">
        <v>6129.7800000000007</v>
      </c>
      <c r="AE28" s="337">
        <v>1.1646582000000003</v>
      </c>
      <c r="AF28" s="337">
        <v>0</v>
      </c>
      <c r="AG28" s="453">
        <v>139369.08228769508</v>
      </c>
      <c r="AH28" s="337">
        <v>124</v>
      </c>
      <c r="AI28" s="337">
        <v>6667.48</v>
      </c>
      <c r="AJ28" s="337">
        <v>1.2668212000000003</v>
      </c>
      <c r="AK28" s="337">
        <v>0</v>
      </c>
      <c r="AL28" s="453">
        <v>156117.99020767768</v>
      </c>
      <c r="AM28" s="454" t="s">
        <v>120</v>
      </c>
      <c r="AN28" s="448"/>
      <c r="AO28" s="448"/>
      <c r="AP28" s="448"/>
    </row>
    <row r="29" spans="1:42" s="449" customFormat="1" ht="14.25">
      <c r="A29" s="450" t="s">
        <v>121</v>
      </c>
      <c r="B29" s="451" t="s">
        <v>97</v>
      </c>
      <c r="C29" s="461" t="s">
        <v>97</v>
      </c>
      <c r="D29" s="518">
        <v>0</v>
      </c>
      <c r="E29" s="518">
        <v>0</v>
      </c>
      <c r="F29" s="518">
        <v>0</v>
      </c>
      <c r="G29" s="518">
        <v>0</v>
      </c>
      <c r="H29" s="518">
        <v>0</v>
      </c>
      <c r="I29" s="518">
        <v>0</v>
      </c>
      <c r="J29" s="518">
        <v>0</v>
      </c>
      <c r="K29" s="518">
        <v>0</v>
      </c>
      <c r="L29" s="518">
        <v>0</v>
      </c>
      <c r="M29" s="518">
        <v>0</v>
      </c>
      <c r="N29" s="518">
        <v>0</v>
      </c>
      <c r="O29" s="518">
        <v>0</v>
      </c>
      <c r="P29" s="518">
        <v>0</v>
      </c>
      <c r="Q29" s="518">
        <v>0</v>
      </c>
      <c r="R29" s="518">
        <v>0</v>
      </c>
      <c r="S29" s="518">
        <v>0</v>
      </c>
      <c r="T29" s="518">
        <v>0</v>
      </c>
      <c r="U29" s="518">
        <v>0</v>
      </c>
      <c r="V29" s="518">
        <v>0</v>
      </c>
      <c r="W29" s="518">
        <v>0</v>
      </c>
      <c r="X29" s="518">
        <v>0</v>
      </c>
      <c r="Y29" s="518">
        <v>0</v>
      </c>
      <c r="Z29" s="518">
        <v>0</v>
      </c>
      <c r="AA29" s="518">
        <v>0</v>
      </c>
      <c r="AB29" s="518">
        <v>0</v>
      </c>
      <c r="AC29" s="518">
        <v>0</v>
      </c>
      <c r="AD29" s="518">
        <v>0</v>
      </c>
      <c r="AE29" s="518">
        <v>0</v>
      </c>
      <c r="AF29" s="518">
        <v>0</v>
      </c>
      <c r="AG29" s="518">
        <v>0</v>
      </c>
      <c r="AH29" s="518">
        <v>0</v>
      </c>
      <c r="AI29" s="518">
        <v>0</v>
      </c>
      <c r="AJ29" s="518">
        <v>0</v>
      </c>
      <c r="AK29" s="518">
        <v>0</v>
      </c>
      <c r="AL29" s="518">
        <v>0</v>
      </c>
      <c r="AM29" s="454"/>
      <c r="AN29" s="448"/>
      <c r="AO29" s="448"/>
      <c r="AP29" s="448"/>
    </row>
    <row r="30" spans="1:42" s="449" customFormat="1" ht="14.25">
      <c r="A30" s="450" t="s">
        <v>122</v>
      </c>
      <c r="B30" s="451" t="s">
        <v>97</v>
      </c>
      <c r="C30" s="461" t="s">
        <v>97</v>
      </c>
      <c r="D30" s="518">
        <v>0</v>
      </c>
      <c r="E30" s="518">
        <v>0</v>
      </c>
      <c r="F30" s="518">
        <v>0</v>
      </c>
      <c r="G30" s="518">
        <v>0</v>
      </c>
      <c r="H30" s="518">
        <v>0</v>
      </c>
      <c r="I30" s="518">
        <v>0</v>
      </c>
      <c r="J30" s="518">
        <v>0</v>
      </c>
      <c r="K30" s="518">
        <v>0</v>
      </c>
      <c r="L30" s="518">
        <v>0</v>
      </c>
      <c r="M30" s="518">
        <v>0</v>
      </c>
      <c r="N30" s="518">
        <v>0</v>
      </c>
      <c r="O30" s="518">
        <v>0</v>
      </c>
      <c r="P30" s="518">
        <v>0</v>
      </c>
      <c r="Q30" s="518">
        <v>0</v>
      </c>
      <c r="R30" s="518">
        <v>0</v>
      </c>
      <c r="S30" s="518">
        <v>0</v>
      </c>
      <c r="T30" s="518">
        <v>0</v>
      </c>
      <c r="U30" s="518">
        <v>0</v>
      </c>
      <c r="V30" s="518">
        <v>0</v>
      </c>
      <c r="W30" s="518">
        <v>0</v>
      </c>
      <c r="X30" s="518">
        <v>0</v>
      </c>
      <c r="Y30" s="518">
        <v>0</v>
      </c>
      <c r="Z30" s="518">
        <v>0</v>
      </c>
      <c r="AA30" s="518">
        <v>0</v>
      </c>
      <c r="AB30" s="518">
        <v>0</v>
      </c>
      <c r="AC30" s="518">
        <v>0</v>
      </c>
      <c r="AD30" s="518">
        <v>0</v>
      </c>
      <c r="AE30" s="518">
        <v>0</v>
      </c>
      <c r="AF30" s="518">
        <v>0</v>
      </c>
      <c r="AG30" s="518">
        <v>0</v>
      </c>
      <c r="AH30" s="518">
        <v>0</v>
      </c>
      <c r="AI30" s="518">
        <v>0</v>
      </c>
      <c r="AJ30" s="518">
        <v>0</v>
      </c>
      <c r="AK30" s="518">
        <v>0</v>
      </c>
      <c r="AL30" s="518">
        <v>0</v>
      </c>
      <c r="AM30" s="454"/>
      <c r="AN30" s="448"/>
      <c r="AO30" s="448"/>
      <c r="AP30" s="448"/>
    </row>
    <row r="31" spans="1:42" s="449" customFormat="1" ht="14.25">
      <c r="A31" s="450" t="s">
        <v>123</v>
      </c>
      <c r="B31" s="451" t="s">
        <v>97</v>
      </c>
      <c r="C31" s="461" t="s">
        <v>97</v>
      </c>
      <c r="D31" s="518">
        <v>0</v>
      </c>
      <c r="E31" s="518">
        <v>0</v>
      </c>
      <c r="F31" s="518">
        <v>0</v>
      </c>
      <c r="G31" s="518">
        <v>0</v>
      </c>
      <c r="H31" s="518">
        <v>0</v>
      </c>
      <c r="I31" s="518">
        <v>0</v>
      </c>
      <c r="J31" s="518">
        <v>0</v>
      </c>
      <c r="K31" s="518">
        <v>0</v>
      </c>
      <c r="L31" s="518">
        <v>0</v>
      </c>
      <c r="M31" s="518">
        <v>0</v>
      </c>
      <c r="N31" s="518">
        <v>0</v>
      </c>
      <c r="O31" s="518">
        <v>0</v>
      </c>
      <c r="P31" s="518">
        <v>0</v>
      </c>
      <c r="Q31" s="518">
        <v>0</v>
      </c>
      <c r="R31" s="518">
        <v>0</v>
      </c>
      <c r="S31" s="518">
        <v>0</v>
      </c>
      <c r="T31" s="518">
        <v>0</v>
      </c>
      <c r="U31" s="518">
        <v>0</v>
      </c>
      <c r="V31" s="518">
        <v>0</v>
      </c>
      <c r="W31" s="518">
        <v>0</v>
      </c>
      <c r="X31" s="518">
        <v>0</v>
      </c>
      <c r="Y31" s="518">
        <v>0</v>
      </c>
      <c r="Z31" s="518">
        <v>0</v>
      </c>
      <c r="AA31" s="518">
        <v>0</v>
      </c>
      <c r="AB31" s="518">
        <v>0</v>
      </c>
      <c r="AC31" s="518">
        <v>0</v>
      </c>
      <c r="AD31" s="518">
        <v>0</v>
      </c>
      <c r="AE31" s="518">
        <v>0</v>
      </c>
      <c r="AF31" s="518">
        <v>0</v>
      </c>
      <c r="AG31" s="518">
        <v>0</v>
      </c>
      <c r="AH31" s="518">
        <v>0</v>
      </c>
      <c r="AI31" s="518">
        <v>0</v>
      </c>
      <c r="AJ31" s="518">
        <v>0</v>
      </c>
      <c r="AK31" s="518">
        <v>0</v>
      </c>
      <c r="AL31" s="518">
        <v>0</v>
      </c>
      <c r="AM31" s="454"/>
      <c r="AN31" s="448"/>
      <c r="AO31" s="448"/>
      <c r="AP31" s="448"/>
    </row>
    <row r="32" spans="1:42" s="449" customFormat="1">
      <c r="A32" s="450" t="s">
        <v>124</v>
      </c>
      <c r="B32" s="451" t="s">
        <v>84</v>
      </c>
      <c r="C32" s="461" t="s">
        <v>110</v>
      </c>
      <c r="D32" s="518">
        <v>396</v>
      </c>
      <c r="E32" s="518">
        <v>14.9</v>
      </c>
      <c r="F32" s="518">
        <v>3.1290000000000003E-3</v>
      </c>
      <c r="G32" s="518">
        <v>955.9</v>
      </c>
      <c r="H32" s="514">
        <v>100070.19982080002</v>
      </c>
      <c r="I32" s="337">
        <v>221</v>
      </c>
      <c r="J32" s="337">
        <v>14.9</v>
      </c>
      <c r="K32" s="337">
        <v>3.1290000000000003E-3</v>
      </c>
      <c r="L32" s="337">
        <v>532.4</v>
      </c>
      <c r="M32" s="453">
        <v>54862.930244245654</v>
      </c>
      <c r="N32" s="337">
        <v>170</v>
      </c>
      <c r="O32" s="337">
        <v>14.9</v>
      </c>
      <c r="P32" s="337">
        <v>3.1290000000000003E-3</v>
      </c>
      <c r="Q32" s="337">
        <v>408.97999999999996</v>
      </c>
      <c r="R32" s="453">
        <v>43367.232534928138</v>
      </c>
      <c r="S32" s="337">
        <v>147</v>
      </c>
      <c r="T32" s="337">
        <v>14.9</v>
      </c>
      <c r="U32" s="337">
        <v>3.1290000000000003E-3</v>
      </c>
      <c r="V32" s="337">
        <v>353.32</v>
      </c>
      <c r="W32" s="453">
        <v>38567.909382428617</v>
      </c>
      <c r="X32" s="337">
        <v>162</v>
      </c>
      <c r="Y32" s="337">
        <v>14.9</v>
      </c>
      <c r="Z32" s="337">
        <v>3.1290000000000003E-3</v>
      </c>
      <c r="AA32" s="337">
        <v>389.62</v>
      </c>
      <c r="AB32" s="453">
        <v>43903.959748952533</v>
      </c>
      <c r="AC32" s="337">
        <v>171</v>
      </c>
      <c r="AD32" s="337">
        <v>14.9</v>
      </c>
      <c r="AE32" s="337">
        <v>3.1290000000000003E-3</v>
      </c>
      <c r="AF32" s="337">
        <v>411.4</v>
      </c>
      <c r="AG32" s="453">
        <v>47733.496465953132</v>
      </c>
      <c r="AH32" s="337">
        <v>189</v>
      </c>
      <c r="AI32" s="337">
        <v>14.9</v>
      </c>
      <c r="AJ32" s="337">
        <v>3.1290000000000003E-3</v>
      </c>
      <c r="AK32" s="337">
        <v>454.96</v>
      </c>
      <c r="AL32" s="453">
        <v>54341.082284467724</v>
      </c>
      <c r="AM32" s="454" t="s">
        <v>125</v>
      </c>
      <c r="AN32" s="448"/>
      <c r="AO32" s="448"/>
      <c r="AP32" s="448"/>
    </row>
    <row r="33" spans="1:42" s="449" customFormat="1">
      <c r="A33" s="450" t="s">
        <v>126</v>
      </c>
      <c r="B33" s="451" t="s">
        <v>84</v>
      </c>
      <c r="C33" s="461" t="s">
        <v>110</v>
      </c>
      <c r="D33" s="518">
        <v>25</v>
      </c>
      <c r="E33" s="518">
        <v>3673.7499999999995</v>
      </c>
      <c r="F33" s="518">
        <v>0.69801250000000004</v>
      </c>
      <c r="G33" s="518">
        <v>0</v>
      </c>
      <c r="H33" s="514">
        <v>3970.8599999999997</v>
      </c>
      <c r="I33" s="337">
        <v>172</v>
      </c>
      <c r="J33" s="337">
        <v>25275.399999999998</v>
      </c>
      <c r="K33" s="337">
        <v>4.8023259999999999</v>
      </c>
      <c r="L33" s="337">
        <v>0</v>
      </c>
      <c r="M33" s="453">
        <v>26783.84</v>
      </c>
      <c r="N33" s="337">
        <v>132</v>
      </c>
      <c r="O33" s="337">
        <v>19397.399999999998</v>
      </c>
      <c r="P33" s="337">
        <v>3.6855060000000002</v>
      </c>
      <c r="Q33" s="337">
        <v>0</v>
      </c>
      <c r="R33" s="453">
        <v>21171.691200000001</v>
      </c>
      <c r="S33" s="337">
        <v>114</v>
      </c>
      <c r="T33" s="337">
        <v>16752.3</v>
      </c>
      <c r="U33" s="337">
        <v>3.1829369999999999</v>
      </c>
      <c r="V33" s="337">
        <v>0</v>
      </c>
      <c r="W33" s="453">
        <v>18828.682854427261</v>
      </c>
      <c r="X33" s="337">
        <v>126</v>
      </c>
      <c r="Y33" s="337">
        <v>18515.699999999997</v>
      </c>
      <c r="Z33" s="337">
        <v>3.5179830000000001</v>
      </c>
      <c r="AA33" s="337">
        <v>0</v>
      </c>
      <c r="AB33" s="453">
        <v>21433.719053052606</v>
      </c>
      <c r="AC33" s="337">
        <v>133</v>
      </c>
      <c r="AD33" s="337">
        <v>19544.349999999999</v>
      </c>
      <c r="AE33" s="337">
        <v>3.7134265000000002</v>
      </c>
      <c r="AF33" s="337">
        <v>0</v>
      </c>
      <c r="AG33" s="453">
        <v>23303.281948173902</v>
      </c>
      <c r="AH33" s="337">
        <v>147</v>
      </c>
      <c r="AI33" s="337">
        <v>21601.649999999998</v>
      </c>
      <c r="AJ33" s="337">
        <v>4.1043134999999999</v>
      </c>
      <c r="AK33" s="337">
        <v>0</v>
      </c>
      <c r="AL33" s="453">
        <v>26529.076133090344</v>
      </c>
      <c r="AM33" s="454" t="s">
        <v>127</v>
      </c>
      <c r="AN33" s="448"/>
      <c r="AO33" s="448"/>
      <c r="AP33" s="448"/>
    </row>
    <row r="34" spans="1:42" s="449" customFormat="1" ht="14.25">
      <c r="A34" s="468" t="s">
        <v>128</v>
      </c>
      <c r="B34" s="451" t="s">
        <v>97</v>
      </c>
      <c r="C34" s="461" t="s">
        <v>97</v>
      </c>
      <c r="D34" s="518">
        <v>0</v>
      </c>
      <c r="E34" s="518">
        <v>0</v>
      </c>
      <c r="F34" s="518">
        <v>0</v>
      </c>
      <c r="G34" s="518">
        <v>0</v>
      </c>
      <c r="H34" s="518">
        <v>0</v>
      </c>
      <c r="I34" s="518">
        <v>0</v>
      </c>
      <c r="J34" s="518">
        <v>0</v>
      </c>
      <c r="K34" s="518">
        <v>0</v>
      </c>
      <c r="L34" s="518">
        <v>0</v>
      </c>
      <c r="M34" s="518">
        <v>0</v>
      </c>
      <c r="N34" s="518">
        <v>0</v>
      </c>
      <c r="O34" s="518">
        <v>0</v>
      </c>
      <c r="P34" s="518">
        <v>0</v>
      </c>
      <c r="Q34" s="518">
        <v>0</v>
      </c>
      <c r="R34" s="518">
        <v>0</v>
      </c>
      <c r="S34" s="518">
        <v>0</v>
      </c>
      <c r="T34" s="518">
        <v>0</v>
      </c>
      <c r="U34" s="518">
        <v>0</v>
      </c>
      <c r="V34" s="518">
        <v>0</v>
      </c>
      <c r="W34" s="518">
        <v>0</v>
      </c>
      <c r="X34" s="518">
        <v>0</v>
      </c>
      <c r="Y34" s="518">
        <v>0</v>
      </c>
      <c r="Z34" s="518">
        <v>0</v>
      </c>
      <c r="AA34" s="518">
        <v>0</v>
      </c>
      <c r="AB34" s="518">
        <v>0</v>
      </c>
      <c r="AC34" s="518">
        <v>0</v>
      </c>
      <c r="AD34" s="518">
        <v>0</v>
      </c>
      <c r="AE34" s="518">
        <v>0</v>
      </c>
      <c r="AF34" s="518">
        <v>0</v>
      </c>
      <c r="AG34" s="518">
        <v>0</v>
      </c>
      <c r="AH34" s="518">
        <v>0</v>
      </c>
      <c r="AI34" s="518">
        <v>0</v>
      </c>
      <c r="AJ34" s="518">
        <v>0</v>
      </c>
      <c r="AK34" s="518">
        <v>0</v>
      </c>
      <c r="AL34" s="518">
        <v>0</v>
      </c>
      <c r="AM34" s="454"/>
      <c r="AN34" s="448"/>
      <c r="AO34" s="448"/>
      <c r="AP34" s="448"/>
    </row>
    <row r="35" spans="1:42" s="449" customFormat="1" ht="14.25">
      <c r="A35" s="468" t="s">
        <v>129</v>
      </c>
      <c r="B35" s="451" t="s">
        <v>97</v>
      </c>
      <c r="C35" s="461" t="s">
        <v>97</v>
      </c>
      <c r="D35" s="518">
        <v>0</v>
      </c>
      <c r="E35" s="518">
        <v>0</v>
      </c>
      <c r="F35" s="518">
        <v>0</v>
      </c>
      <c r="G35" s="518">
        <v>0</v>
      </c>
      <c r="H35" s="518">
        <v>0</v>
      </c>
      <c r="I35" s="518">
        <v>0</v>
      </c>
      <c r="J35" s="518">
        <v>0</v>
      </c>
      <c r="K35" s="518">
        <v>0</v>
      </c>
      <c r="L35" s="518">
        <v>0</v>
      </c>
      <c r="M35" s="518">
        <v>0</v>
      </c>
      <c r="N35" s="518">
        <v>0</v>
      </c>
      <c r="O35" s="518">
        <v>0</v>
      </c>
      <c r="P35" s="518">
        <v>0</v>
      </c>
      <c r="Q35" s="518">
        <v>0</v>
      </c>
      <c r="R35" s="518">
        <v>0</v>
      </c>
      <c r="S35" s="518">
        <v>0</v>
      </c>
      <c r="T35" s="518">
        <v>0</v>
      </c>
      <c r="U35" s="518">
        <v>0</v>
      </c>
      <c r="V35" s="518">
        <v>0</v>
      </c>
      <c r="W35" s="518">
        <v>0</v>
      </c>
      <c r="X35" s="518">
        <v>0</v>
      </c>
      <c r="Y35" s="518">
        <v>0</v>
      </c>
      <c r="Z35" s="518">
        <v>0</v>
      </c>
      <c r="AA35" s="518">
        <v>0</v>
      </c>
      <c r="AB35" s="518">
        <v>0</v>
      </c>
      <c r="AC35" s="518">
        <v>0</v>
      </c>
      <c r="AD35" s="518">
        <v>0</v>
      </c>
      <c r="AE35" s="518">
        <v>0</v>
      </c>
      <c r="AF35" s="518">
        <v>0</v>
      </c>
      <c r="AG35" s="518">
        <v>0</v>
      </c>
      <c r="AH35" s="518">
        <v>0</v>
      </c>
      <c r="AI35" s="518">
        <v>0</v>
      </c>
      <c r="AJ35" s="518">
        <v>0</v>
      </c>
      <c r="AK35" s="518">
        <v>0</v>
      </c>
      <c r="AL35" s="518">
        <v>0</v>
      </c>
      <c r="AM35" s="454"/>
      <c r="AN35" s="448"/>
      <c r="AO35" s="448"/>
      <c r="AP35" s="448"/>
    </row>
    <row r="36" spans="1:42" s="449" customFormat="1" ht="14.25">
      <c r="A36" s="468" t="s">
        <v>130</v>
      </c>
      <c r="B36" s="451" t="s">
        <v>97</v>
      </c>
      <c r="C36" s="461" t="s">
        <v>97</v>
      </c>
      <c r="D36" s="518">
        <v>0</v>
      </c>
      <c r="E36" s="518">
        <v>0</v>
      </c>
      <c r="F36" s="518">
        <v>0</v>
      </c>
      <c r="G36" s="518">
        <v>0</v>
      </c>
      <c r="H36" s="518">
        <v>0</v>
      </c>
      <c r="I36" s="518">
        <v>0</v>
      </c>
      <c r="J36" s="518">
        <v>0</v>
      </c>
      <c r="K36" s="518">
        <v>0</v>
      </c>
      <c r="L36" s="518">
        <v>0</v>
      </c>
      <c r="M36" s="518">
        <v>0</v>
      </c>
      <c r="N36" s="518">
        <v>0</v>
      </c>
      <c r="O36" s="518">
        <v>0</v>
      </c>
      <c r="P36" s="518">
        <v>0</v>
      </c>
      <c r="Q36" s="518">
        <v>0</v>
      </c>
      <c r="R36" s="518">
        <v>0</v>
      </c>
      <c r="S36" s="518">
        <v>0</v>
      </c>
      <c r="T36" s="518">
        <v>0</v>
      </c>
      <c r="U36" s="518">
        <v>0</v>
      </c>
      <c r="V36" s="518">
        <v>0</v>
      </c>
      <c r="W36" s="518">
        <v>0</v>
      </c>
      <c r="X36" s="518">
        <v>0</v>
      </c>
      <c r="Y36" s="518">
        <v>0</v>
      </c>
      <c r="Z36" s="518">
        <v>0</v>
      </c>
      <c r="AA36" s="518">
        <v>0</v>
      </c>
      <c r="AB36" s="518">
        <v>0</v>
      </c>
      <c r="AC36" s="518">
        <v>0</v>
      </c>
      <c r="AD36" s="518">
        <v>0</v>
      </c>
      <c r="AE36" s="518">
        <v>0</v>
      </c>
      <c r="AF36" s="518">
        <v>0</v>
      </c>
      <c r="AG36" s="518">
        <v>0</v>
      </c>
      <c r="AH36" s="518">
        <v>0</v>
      </c>
      <c r="AI36" s="518">
        <v>0</v>
      </c>
      <c r="AJ36" s="518">
        <v>0</v>
      </c>
      <c r="AK36" s="518">
        <v>0</v>
      </c>
      <c r="AL36" s="518">
        <v>0</v>
      </c>
      <c r="AM36" s="454"/>
      <c r="AN36" s="448"/>
      <c r="AO36" s="448"/>
      <c r="AP36" s="448"/>
    </row>
    <row r="37" spans="1:42" s="449" customFormat="1">
      <c r="A37" s="468" t="s">
        <v>131</v>
      </c>
      <c r="B37" s="469" t="s">
        <v>84</v>
      </c>
      <c r="C37" s="461" t="s">
        <v>110</v>
      </c>
      <c r="D37" s="518">
        <v>0</v>
      </c>
      <c r="E37" s="518">
        <v>0</v>
      </c>
      <c r="F37" s="518">
        <v>0</v>
      </c>
      <c r="G37" s="518">
        <v>0</v>
      </c>
      <c r="H37" s="518">
        <v>0</v>
      </c>
      <c r="I37" s="518">
        <v>0</v>
      </c>
      <c r="J37" s="518">
        <v>0</v>
      </c>
      <c r="K37" s="518">
        <v>0</v>
      </c>
      <c r="L37" s="518">
        <v>0</v>
      </c>
      <c r="M37" s="518">
        <v>0</v>
      </c>
      <c r="N37" s="518">
        <v>0</v>
      </c>
      <c r="O37" s="518">
        <v>0</v>
      </c>
      <c r="P37" s="518">
        <v>0</v>
      </c>
      <c r="Q37" s="518">
        <v>0</v>
      </c>
      <c r="R37" s="518">
        <v>0</v>
      </c>
      <c r="S37" s="337">
        <v>291</v>
      </c>
      <c r="T37" s="337">
        <v>78861</v>
      </c>
      <c r="U37" s="337">
        <v>11.82915</v>
      </c>
      <c r="V37" s="337">
        <v>-276.45</v>
      </c>
      <c r="W37" s="453">
        <v>616926.44744703989</v>
      </c>
      <c r="X37" s="337">
        <v>321</v>
      </c>
      <c r="Y37" s="337">
        <v>86991</v>
      </c>
      <c r="Z37" s="337">
        <v>13.04865</v>
      </c>
      <c r="AA37" s="337">
        <v>-304.95</v>
      </c>
      <c r="AB37" s="453">
        <v>701207.80607187026</v>
      </c>
      <c r="AC37" s="337">
        <v>338</v>
      </c>
      <c r="AD37" s="337">
        <v>91598</v>
      </c>
      <c r="AE37" s="337">
        <v>13.739699999999999</v>
      </c>
      <c r="AF37" s="337">
        <v>-321.09999999999997</v>
      </c>
      <c r="AG37" s="453">
        <v>762235.64360193664</v>
      </c>
      <c r="AH37" s="337">
        <v>374</v>
      </c>
      <c r="AI37" s="337">
        <v>101354</v>
      </c>
      <c r="AJ37" s="337">
        <v>15.203099999999999</v>
      </c>
      <c r="AK37" s="337">
        <v>-355.29999999999995</v>
      </c>
      <c r="AL37" s="453">
        <v>867485.41580669</v>
      </c>
      <c r="AM37" s="454" t="s">
        <v>132</v>
      </c>
      <c r="AN37" s="448"/>
      <c r="AO37" s="448"/>
      <c r="AP37" s="448"/>
    </row>
    <row r="38" spans="1:42" s="449" customFormat="1">
      <c r="A38" s="468" t="s">
        <v>133</v>
      </c>
      <c r="B38" s="469" t="s">
        <v>84</v>
      </c>
      <c r="C38" s="461" t="s">
        <v>110</v>
      </c>
      <c r="D38" s="513">
        <v>2625.0000000000005</v>
      </c>
      <c r="E38" s="513">
        <v>153044.57637997434</v>
      </c>
      <c r="F38" s="513">
        <v>22.956686456996149</v>
      </c>
      <c r="G38" s="513">
        <v>0</v>
      </c>
      <c r="H38" s="520">
        <v>602437.5</v>
      </c>
      <c r="I38" s="337">
        <v>7790</v>
      </c>
      <c r="J38" s="337">
        <v>951659</v>
      </c>
      <c r="K38" s="337">
        <v>142.74885</v>
      </c>
      <c r="L38" s="337">
        <v>0</v>
      </c>
      <c r="M38" s="453">
        <v>1558000</v>
      </c>
      <c r="N38" s="337">
        <v>6190</v>
      </c>
      <c r="O38" s="337">
        <v>741779</v>
      </c>
      <c r="P38" s="337">
        <v>111.26684999999999</v>
      </c>
      <c r="Q38" s="337">
        <v>0</v>
      </c>
      <c r="R38" s="453">
        <v>1275140</v>
      </c>
      <c r="S38" s="337">
        <v>5150</v>
      </c>
      <c r="T38" s="337">
        <v>616657.4</v>
      </c>
      <c r="U38" s="337">
        <v>92.498609999999999</v>
      </c>
      <c r="V38" s="337">
        <v>0</v>
      </c>
      <c r="W38" s="453">
        <v>1092793.6924176</v>
      </c>
      <c r="X38" s="337">
        <v>5510</v>
      </c>
      <c r="Y38" s="337">
        <v>668137.4</v>
      </c>
      <c r="Z38" s="337">
        <v>100.22061000000001</v>
      </c>
      <c r="AA38" s="337">
        <v>0</v>
      </c>
      <c r="AB38" s="453">
        <v>1204279.6071364258</v>
      </c>
      <c r="AC38" s="337">
        <v>5770</v>
      </c>
      <c r="AD38" s="337">
        <v>702926.60000000009</v>
      </c>
      <c r="AE38" s="337">
        <v>105.43898999999999</v>
      </c>
      <c r="AF38" s="337">
        <v>0</v>
      </c>
      <c r="AG38" s="453">
        <v>1298938.8755946332</v>
      </c>
      <c r="AH38" s="337">
        <v>6290</v>
      </c>
      <c r="AI38" s="337">
        <v>772556.60000000009</v>
      </c>
      <c r="AJ38" s="337">
        <v>115.88348999999999</v>
      </c>
      <c r="AK38" s="337">
        <v>0</v>
      </c>
      <c r="AL38" s="453">
        <v>1458480.6551653477</v>
      </c>
      <c r="AM38" s="454" t="s">
        <v>134</v>
      </c>
      <c r="AN38" s="448"/>
      <c r="AO38" s="448"/>
      <c r="AP38" s="448"/>
    </row>
    <row r="39" spans="1:42" s="449" customFormat="1" ht="12.75" customHeight="1">
      <c r="A39" s="441" t="s">
        <v>135</v>
      </c>
      <c r="B39" s="442"/>
      <c r="C39" s="443"/>
      <c r="D39" s="511"/>
      <c r="E39" s="511">
        <f t="shared" ref="E39:AL39" si="3">SUM(E40:E41)</f>
        <v>234</v>
      </c>
      <c r="F39" s="511">
        <f t="shared" si="3"/>
        <v>0</v>
      </c>
      <c r="G39" s="511">
        <f t="shared" si="3"/>
        <v>-8500.2055147058818</v>
      </c>
      <c r="H39" s="517">
        <f t="shared" si="3"/>
        <v>294087.59680680005</v>
      </c>
      <c r="I39" s="444">
        <v>0</v>
      </c>
      <c r="J39" s="444">
        <f t="shared" si="3"/>
        <v>0</v>
      </c>
      <c r="K39" s="444">
        <f t="shared" si="3"/>
        <v>0</v>
      </c>
      <c r="L39" s="444">
        <f t="shared" si="3"/>
        <v>0</v>
      </c>
      <c r="M39" s="456">
        <f t="shared" si="3"/>
        <v>0</v>
      </c>
      <c r="N39" s="444"/>
      <c r="O39" s="444">
        <f t="shared" si="3"/>
        <v>0</v>
      </c>
      <c r="P39" s="444">
        <f t="shared" si="3"/>
        <v>0</v>
      </c>
      <c r="Q39" s="444">
        <f t="shared" si="3"/>
        <v>0</v>
      </c>
      <c r="R39" s="456">
        <f t="shared" si="3"/>
        <v>0</v>
      </c>
      <c r="S39" s="444"/>
      <c r="T39" s="444">
        <f t="shared" si="3"/>
        <v>0</v>
      </c>
      <c r="U39" s="444">
        <f t="shared" si="3"/>
        <v>0</v>
      </c>
      <c r="V39" s="444">
        <f t="shared" si="3"/>
        <v>0</v>
      </c>
      <c r="W39" s="456">
        <v>0</v>
      </c>
      <c r="X39" s="444"/>
      <c r="Y39" s="444">
        <f t="shared" si="3"/>
        <v>0</v>
      </c>
      <c r="Z39" s="444">
        <f t="shared" si="3"/>
        <v>0</v>
      </c>
      <c r="AA39" s="444">
        <f t="shared" si="3"/>
        <v>0</v>
      </c>
      <c r="AB39" s="456">
        <f t="shared" si="3"/>
        <v>0</v>
      </c>
      <c r="AC39" s="444"/>
      <c r="AD39" s="444">
        <f t="shared" si="3"/>
        <v>0</v>
      </c>
      <c r="AE39" s="444">
        <f t="shared" si="3"/>
        <v>0</v>
      </c>
      <c r="AF39" s="444">
        <f t="shared" si="3"/>
        <v>0</v>
      </c>
      <c r="AG39" s="456">
        <f t="shared" si="3"/>
        <v>0</v>
      </c>
      <c r="AH39" s="444"/>
      <c r="AI39" s="444">
        <f t="shared" si="3"/>
        <v>0</v>
      </c>
      <c r="AJ39" s="444">
        <f t="shared" si="3"/>
        <v>0</v>
      </c>
      <c r="AK39" s="444">
        <f t="shared" si="3"/>
        <v>0</v>
      </c>
      <c r="AL39" s="456">
        <f t="shared" si="3"/>
        <v>0</v>
      </c>
      <c r="AM39" s="447"/>
      <c r="AN39" s="448"/>
      <c r="AO39" s="448"/>
      <c r="AP39" s="448"/>
    </row>
    <row r="40" spans="1:42" s="449" customFormat="1">
      <c r="A40" s="450" t="s">
        <v>136</v>
      </c>
      <c r="B40" s="451" t="s">
        <v>84</v>
      </c>
      <c r="C40" s="452" t="s">
        <v>110</v>
      </c>
      <c r="D40" s="513">
        <v>3707</v>
      </c>
      <c r="E40" s="513">
        <v>0</v>
      </c>
      <c r="F40" s="513">
        <v>0</v>
      </c>
      <c r="G40" s="513">
        <v>-8500.2055147058818</v>
      </c>
      <c r="H40" s="514">
        <v>293725.92775680003</v>
      </c>
      <c r="I40" s="455">
        <v>0</v>
      </c>
      <c r="J40" s="455">
        <v>0</v>
      </c>
      <c r="K40" s="455">
        <v>0</v>
      </c>
      <c r="L40" s="455">
        <v>0</v>
      </c>
      <c r="M40" s="455">
        <v>0</v>
      </c>
      <c r="N40" s="455">
        <v>0</v>
      </c>
      <c r="O40" s="455">
        <v>0</v>
      </c>
      <c r="P40" s="455">
        <v>0</v>
      </c>
      <c r="Q40" s="455">
        <v>0</v>
      </c>
      <c r="R40" s="455">
        <v>0</v>
      </c>
      <c r="S40" s="455">
        <v>0</v>
      </c>
      <c r="T40" s="455">
        <v>0</v>
      </c>
      <c r="U40" s="455">
        <v>0</v>
      </c>
      <c r="V40" s="455">
        <v>0</v>
      </c>
      <c r="W40" s="455">
        <v>0</v>
      </c>
      <c r="X40" s="455">
        <v>0</v>
      </c>
      <c r="Y40" s="455">
        <v>0</v>
      </c>
      <c r="Z40" s="455">
        <v>0</v>
      </c>
      <c r="AA40" s="455">
        <v>0</v>
      </c>
      <c r="AB40" s="455">
        <v>0</v>
      </c>
      <c r="AC40" s="455">
        <v>0</v>
      </c>
      <c r="AD40" s="455">
        <v>0</v>
      </c>
      <c r="AE40" s="455">
        <v>0</v>
      </c>
      <c r="AF40" s="455">
        <v>0</v>
      </c>
      <c r="AG40" s="455">
        <v>0</v>
      </c>
      <c r="AH40" s="455">
        <v>0</v>
      </c>
      <c r="AI40" s="455">
        <v>0</v>
      </c>
      <c r="AJ40" s="455">
        <v>0</v>
      </c>
      <c r="AK40" s="455">
        <v>0</v>
      </c>
      <c r="AL40" s="455">
        <v>0</v>
      </c>
      <c r="AM40" s="454"/>
      <c r="AN40" s="448"/>
      <c r="AO40" s="448"/>
      <c r="AP40" s="448"/>
    </row>
    <row r="41" spans="1:42" s="449" customFormat="1" ht="12.75" customHeight="1">
      <c r="A41" s="450" t="s">
        <v>137</v>
      </c>
      <c r="B41" s="451" t="s">
        <v>84</v>
      </c>
      <c r="C41" s="452" t="s">
        <v>110</v>
      </c>
      <c r="D41" s="515">
        <v>3</v>
      </c>
      <c r="E41" s="515">
        <v>234</v>
      </c>
      <c r="F41" s="515">
        <v>0</v>
      </c>
      <c r="G41" s="515">
        <v>0</v>
      </c>
      <c r="H41" s="514">
        <v>361.66905000000003</v>
      </c>
      <c r="I41" s="471">
        <v>0</v>
      </c>
      <c r="J41" s="471">
        <v>0</v>
      </c>
      <c r="K41" s="471">
        <v>0</v>
      </c>
      <c r="L41" s="471">
        <v>0</v>
      </c>
      <c r="M41" s="471">
        <v>0</v>
      </c>
      <c r="N41" s="471">
        <v>0</v>
      </c>
      <c r="O41" s="471">
        <v>0</v>
      </c>
      <c r="P41" s="471">
        <v>0</v>
      </c>
      <c r="Q41" s="471">
        <v>0</v>
      </c>
      <c r="R41" s="471">
        <v>0</v>
      </c>
      <c r="S41" s="471">
        <v>0</v>
      </c>
      <c r="T41" s="471">
        <v>0</v>
      </c>
      <c r="U41" s="471">
        <v>0</v>
      </c>
      <c r="V41" s="471">
        <v>0</v>
      </c>
      <c r="W41" s="471">
        <v>0</v>
      </c>
      <c r="X41" s="471">
        <v>0</v>
      </c>
      <c r="Y41" s="471">
        <v>0</v>
      </c>
      <c r="Z41" s="471">
        <v>0</v>
      </c>
      <c r="AA41" s="471">
        <v>0</v>
      </c>
      <c r="AB41" s="471">
        <v>0</v>
      </c>
      <c r="AC41" s="471">
        <v>0</v>
      </c>
      <c r="AD41" s="471">
        <v>0</v>
      </c>
      <c r="AE41" s="471">
        <v>0</v>
      </c>
      <c r="AF41" s="471">
        <v>0</v>
      </c>
      <c r="AG41" s="471">
        <v>0</v>
      </c>
      <c r="AH41" s="471">
        <v>0</v>
      </c>
      <c r="AI41" s="471">
        <v>0</v>
      </c>
      <c r="AJ41" s="471">
        <v>0</v>
      </c>
      <c r="AK41" s="471">
        <v>0</v>
      </c>
      <c r="AL41" s="471">
        <v>0</v>
      </c>
      <c r="AM41" s="454"/>
      <c r="AN41" s="448"/>
      <c r="AO41" s="448"/>
      <c r="AP41" s="448"/>
    </row>
    <row r="42" spans="1:42" s="449" customFormat="1" ht="12.75" customHeight="1">
      <c r="A42" s="441" t="s">
        <v>138</v>
      </c>
      <c r="B42" s="442"/>
      <c r="C42" s="443"/>
      <c r="D42" s="511"/>
      <c r="E42" s="511">
        <f>SUM(E43:E49)</f>
        <v>407112.875</v>
      </c>
      <c r="F42" s="511">
        <f>SUM(F43:F49)</f>
        <v>48.853545000000004</v>
      </c>
      <c r="G42" s="511">
        <f>SUM(G43:G49)</f>
        <v>-7445.6715000000004</v>
      </c>
      <c r="H42" s="517">
        <f>SUM(H43:H49)</f>
        <v>4571442.2757310951</v>
      </c>
      <c r="I42" s="444"/>
      <c r="J42" s="444">
        <f>SUM(J43:J49)</f>
        <v>277132.24</v>
      </c>
      <c r="K42" s="444">
        <f>SUM(K43:K49)</f>
        <v>33.255868800000002</v>
      </c>
      <c r="L42" s="444">
        <f>SUM(L43:L49)</f>
        <v>-4773.0160000000005</v>
      </c>
      <c r="M42" s="456">
        <f>SUM(M43:M49)</f>
        <v>2379500.8137142858</v>
      </c>
      <c r="N42" s="444"/>
      <c r="O42" s="444">
        <f>SUM(O43:O49)</f>
        <v>217542.34</v>
      </c>
      <c r="P42" s="444">
        <f>SUM(P43:P49)</f>
        <v>26.1050808</v>
      </c>
      <c r="Q42" s="444">
        <f>SUM(Q43:Q49)</f>
        <v>-3749.3180000000002</v>
      </c>
      <c r="R42" s="456">
        <f>SUM(R43:R49)</f>
        <v>1922329.4826491431</v>
      </c>
      <c r="S42" s="444"/>
      <c r="T42" s="444">
        <f>SUM(T43:T49)</f>
        <v>198400.31</v>
      </c>
      <c r="U42" s="444">
        <f>SUM(U43:U49)</f>
        <v>23.808037199999998</v>
      </c>
      <c r="V42" s="444">
        <f>SUM(V43:V49)</f>
        <v>-3438.8589999999999</v>
      </c>
      <c r="W42" s="456">
        <f>SUM(W43:W49)</f>
        <v>1727176.4909134211</v>
      </c>
      <c r="X42" s="444"/>
      <c r="Y42" s="444">
        <f>SUM(Y43:Y49)</f>
        <v>195904.43000000002</v>
      </c>
      <c r="Z42" s="444">
        <f>SUM(Z43:Z49)</f>
        <v>23.508531599999998</v>
      </c>
      <c r="AA42" s="444">
        <f>SUM(AA43:AA49)</f>
        <v>-3361.0580000000004</v>
      </c>
      <c r="AB42" s="456">
        <f>SUM(AB43:AB49)</f>
        <v>1809720.7203908039</v>
      </c>
      <c r="AC42" s="444"/>
      <c r="AD42" s="444">
        <f>SUM(AD43:AD49)</f>
        <v>213163.93</v>
      </c>
      <c r="AE42" s="444">
        <f>SUM(AE43:AE49)</f>
        <v>25.579671600000001</v>
      </c>
      <c r="AF42" s="444">
        <f>SUM(AF43:AF49)</f>
        <v>-3670.0950000000003</v>
      </c>
      <c r="AG42" s="456">
        <f>SUM(AG43:AG49)</f>
        <v>2002385.8574553952</v>
      </c>
      <c r="AH42" s="444"/>
      <c r="AI42" s="444">
        <f>SUM(AI43:AI49)</f>
        <v>233509.09</v>
      </c>
      <c r="AJ42" s="444">
        <f>SUM(AJ43:AJ49)</f>
        <v>28.021090800000003</v>
      </c>
      <c r="AK42" s="444">
        <f>SUM(AK43:AK49)</f>
        <v>-4019.2849999999999</v>
      </c>
      <c r="AL42" s="456">
        <f>SUM(AL43:AL49)</f>
        <v>2294636.2730585728</v>
      </c>
      <c r="AM42" s="447"/>
      <c r="AN42" s="448"/>
      <c r="AO42" s="448"/>
      <c r="AP42" s="448"/>
    </row>
    <row r="43" spans="1:42" s="449" customFormat="1" ht="12.75" customHeight="1">
      <c r="A43" s="450" t="s">
        <v>139</v>
      </c>
      <c r="B43" s="451" t="s">
        <v>84</v>
      </c>
      <c r="C43" s="461" t="s">
        <v>85</v>
      </c>
      <c r="D43" s="513">
        <v>8588</v>
      </c>
      <c r="E43" s="513">
        <v>36327.240000000005</v>
      </c>
      <c r="F43" s="513">
        <v>4.3592688000000006</v>
      </c>
      <c r="G43" s="513">
        <v>-687.04</v>
      </c>
      <c r="H43" s="514">
        <v>698398.42398480023</v>
      </c>
      <c r="I43" s="337">
        <v>12290</v>
      </c>
      <c r="J43" s="337">
        <v>51986.700000000004</v>
      </c>
      <c r="K43" s="337">
        <v>6.2384040000000009</v>
      </c>
      <c r="L43" s="337">
        <v>-983.2</v>
      </c>
      <c r="M43" s="453">
        <v>987589.28571428568</v>
      </c>
      <c r="N43" s="337">
        <v>9640</v>
      </c>
      <c r="O43" s="337">
        <v>40777.200000000004</v>
      </c>
      <c r="P43" s="337">
        <v>4.8932640000000003</v>
      </c>
      <c r="Q43" s="337">
        <v>-771.2</v>
      </c>
      <c r="R43" s="453">
        <v>797882.14285714296</v>
      </c>
      <c r="S43" s="337">
        <v>7649</v>
      </c>
      <c r="T43" s="337">
        <v>32355.270000000004</v>
      </c>
      <c r="U43" s="337">
        <v>3.8826324000000003</v>
      </c>
      <c r="V43" s="337">
        <v>-611.92000000000007</v>
      </c>
      <c r="W43" s="453">
        <v>652101.54566721432</v>
      </c>
      <c r="X43" s="337">
        <v>8145</v>
      </c>
      <c r="Y43" s="337">
        <v>34453.350000000006</v>
      </c>
      <c r="Z43" s="337">
        <v>4.1344020000000006</v>
      </c>
      <c r="AA43" s="337">
        <v>-651.60000000000014</v>
      </c>
      <c r="AB43" s="453">
        <v>715185.89831737522</v>
      </c>
      <c r="AC43" s="337">
        <v>8559</v>
      </c>
      <c r="AD43" s="337">
        <v>36204.570000000007</v>
      </c>
      <c r="AE43" s="337">
        <v>4.3445484000000008</v>
      </c>
      <c r="AF43" s="337">
        <v>-684.72</v>
      </c>
      <c r="AG43" s="453">
        <v>774071.76802188542</v>
      </c>
      <c r="AH43" s="337">
        <v>9387</v>
      </c>
      <c r="AI43" s="337">
        <v>39707.01</v>
      </c>
      <c r="AJ43" s="337">
        <v>4.7648412000000011</v>
      </c>
      <c r="AK43" s="337">
        <v>-750.96</v>
      </c>
      <c r="AL43" s="453">
        <v>874400.32413781888</v>
      </c>
      <c r="AM43" s="454" t="s">
        <v>140</v>
      </c>
      <c r="AN43" s="448"/>
      <c r="AO43" s="448"/>
      <c r="AP43" s="448"/>
    </row>
    <row r="44" spans="1:42" s="449" customFormat="1" ht="12.75" customHeight="1">
      <c r="A44" s="450" t="s">
        <v>141</v>
      </c>
      <c r="B44" s="451" t="s">
        <v>84</v>
      </c>
      <c r="C44" s="461" t="s">
        <v>85</v>
      </c>
      <c r="D44" s="513">
        <v>2788</v>
      </c>
      <c r="E44" s="513">
        <v>14330.32</v>
      </c>
      <c r="F44" s="513">
        <v>1.7196384</v>
      </c>
      <c r="G44" s="513">
        <v>0</v>
      </c>
      <c r="H44" s="514">
        <v>196231.40459999998</v>
      </c>
      <c r="I44" s="337">
        <v>4936</v>
      </c>
      <c r="J44" s="337">
        <v>25371.039999999997</v>
      </c>
      <c r="K44" s="337">
        <v>3.0445248000000005</v>
      </c>
      <c r="L44" s="337">
        <v>0</v>
      </c>
      <c r="M44" s="453">
        <v>336760</v>
      </c>
      <c r="N44" s="337">
        <v>3848</v>
      </c>
      <c r="O44" s="337">
        <v>19778.719999999998</v>
      </c>
      <c r="P44" s="337">
        <v>2.3734463999999997</v>
      </c>
      <c r="Q44" s="337">
        <v>0</v>
      </c>
      <c r="R44" s="453">
        <v>270395.59999999998</v>
      </c>
      <c r="S44" s="337">
        <v>3314</v>
      </c>
      <c r="T44" s="337">
        <v>17033.96</v>
      </c>
      <c r="U44" s="337">
        <v>2.0440752</v>
      </c>
      <c r="V44" s="337">
        <v>0</v>
      </c>
      <c r="W44" s="453">
        <v>239874.67017949434</v>
      </c>
      <c r="X44" s="337">
        <v>3624</v>
      </c>
      <c r="Y44" s="337">
        <v>18627.36</v>
      </c>
      <c r="Z44" s="337">
        <v>2.2352832</v>
      </c>
      <c r="AA44" s="337">
        <v>0</v>
      </c>
      <c r="AB44" s="453">
        <v>270175.89172670885</v>
      </c>
      <c r="AC44" s="337">
        <v>3812</v>
      </c>
      <c r="AD44" s="337">
        <v>19593.679999999997</v>
      </c>
      <c r="AE44" s="337">
        <v>2.3512416000000003</v>
      </c>
      <c r="AF44" s="337">
        <v>0</v>
      </c>
      <c r="AG44" s="453">
        <v>292692.24538282421</v>
      </c>
      <c r="AH44" s="337">
        <v>4187</v>
      </c>
      <c r="AI44" s="337">
        <v>21521.179999999997</v>
      </c>
      <c r="AJ44" s="337">
        <v>2.5825416000000003</v>
      </c>
      <c r="AK44" s="337">
        <v>0</v>
      </c>
      <c r="AL44" s="453">
        <v>331159.83116719592</v>
      </c>
      <c r="AM44" s="454" t="s">
        <v>140</v>
      </c>
      <c r="AN44" s="448"/>
      <c r="AO44" s="448"/>
      <c r="AP44" s="448"/>
    </row>
    <row r="45" spans="1:42" s="449" customFormat="1">
      <c r="A45" s="450" t="s">
        <v>142</v>
      </c>
      <c r="B45" s="451" t="s">
        <v>84</v>
      </c>
      <c r="C45" s="472" t="s">
        <v>85</v>
      </c>
      <c r="D45" s="519">
        <v>15113</v>
      </c>
      <c r="E45" s="513">
        <v>63927.99000000002</v>
      </c>
      <c r="F45" s="513">
        <v>7.6713588000000019</v>
      </c>
      <c r="G45" s="513">
        <v>-1209.04</v>
      </c>
      <c r="H45" s="514">
        <v>1381700.8374840003</v>
      </c>
      <c r="I45" s="518">
        <v>0</v>
      </c>
      <c r="J45" s="518">
        <v>0</v>
      </c>
      <c r="K45" s="518">
        <v>0</v>
      </c>
      <c r="L45" s="518">
        <v>0</v>
      </c>
      <c r="M45" s="518">
        <v>0</v>
      </c>
      <c r="N45" s="518">
        <v>0</v>
      </c>
      <c r="O45" s="518">
        <v>0</v>
      </c>
      <c r="P45" s="518">
        <v>0</v>
      </c>
      <c r="Q45" s="518">
        <v>0</v>
      </c>
      <c r="R45" s="518">
        <v>0</v>
      </c>
      <c r="S45" s="518">
        <v>0</v>
      </c>
      <c r="T45" s="518">
        <v>0</v>
      </c>
      <c r="U45" s="518">
        <v>0</v>
      </c>
      <c r="V45" s="518">
        <v>0</v>
      </c>
      <c r="W45" s="518">
        <v>0</v>
      </c>
      <c r="X45" s="518">
        <v>0</v>
      </c>
      <c r="Y45" s="518">
        <v>0</v>
      </c>
      <c r="Z45" s="518">
        <v>0</v>
      </c>
      <c r="AA45" s="518">
        <v>0</v>
      </c>
      <c r="AB45" s="518">
        <v>0</v>
      </c>
      <c r="AC45" s="518">
        <v>0</v>
      </c>
      <c r="AD45" s="518">
        <v>0</v>
      </c>
      <c r="AE45" s="518">
        <v>0</v>
      </c>
      <c r="AF45" s="518">
        <v>0</v>
      </c>
      <c r="AG45" s="518">
        <v>0</v>
      </c>
      <c r="AH45" s="518">
        <v>0</v>
      </c>
      <c r="AI45" s="518">
        <v>0</v>
      </c>
      <c r="AJ45" s="518">
        <v>0</v>
      </c>
      <c r="AK45" s="518">
        <v>0</v>
      </c>
      <c r="AL45" s="518">
        <v>0</v>
      </c>
      <c r="AM45" s="473"/>
      <c r="AN45" s="454"/>
      <c r="AO45" s="448"/>
      <c r="AP45" s="448"/>
    </row>
    <row r="46" spans="1:42" s="449" customFormat="1" ht="14.25">
      <c r="A46" s="450" t="s">
        <v>143</v>
      </c>
      <c r="B46" s="451" t="s">
        <v>97</v>
      </c>
      <c r="C46" s="461" t="s">
        <v>97</v>
      </c>
      <c r="D46" s="518">
        <v>0</v>
      </c>
      <c r="E46" s="518">
        <v>0</v>
      </c>
      <c r="F46" s="518">
        <v>0</v>
      </c>
      <c r="G46" s="518">
        <v>0</v>
      </c>
      <c r="H46" s="518">
        <v>0</v>
      </c>
      <c r="I46" s="518">
        <v>0</v>
      </c>
      <c r="J46" s="518">
        <v>0</v>
      </c>
      <c r="K46" s="518">
        <v>0</v>
      </c>
      <c r="L46" s="518">
        <v>0</v>
      </c>
      <c r="M46" s="518">
        <v>0</v>
      </c>
      <c r="N46" s="518">
        <v>0</v>
      </c>
      <c r="O46" s="518">
        <v>0</v>
      </c>
      <c r="P46" s="518">
        <v>0</v>
      </c>
      <c r="Q46" s="518">
        <v>0</v>
      </c>
      <c r="R46" s="518">
        <v>0</v>
      </c>
      <c r="S46" s="518">
        <v>0</v>
      </c>
      <c r="T46" s="518">
        <v>0</v>
      </c>
      <c r="U46" s="518">
        <v>0</v>
      </c>
      <c r="V46" s="518">
        <v>0</v>
      </c>
      <c r="W46" s="518">
        <v>0</v>
      </c>
      <c r="X46" s="518">
        <v>0</v>
      </c>
      <c r="Y46" s="518">
        <v>0</v>
      </c>
      <c r="Z46" s="518">
        <v>0</v>
      </c>
      <c r="AA46" s="518">
        <v>0</v>
      </c>
      <c r="AB46" s="518">
        <v>0</v>
      </c>
      <c r="AC46" s="518">
        <v>0</v>
      </c>
      <c r="AD46" s="518">
        <v>0</v>
      </c>
      <c r="AE46" s="518">
        <v>0</v>
      </c>
      <c r="AF46" s="518">
        <v>0</v>
      </c>
      <c r="AG46" s="518">
        <v>0</v>
      </c>
      <c r="AH46" s="518">
        <v>0</v>
      </c>
      <c r="AI46" s="518">
        <v>0</v>
      </c>
      <c r="AJ46" s="518">
        <v>0</v>
      </c>
      <c r="AK46" s="518">
        <v>0</v>
      </c>
      <c r="AL46" s="518">
        <v>0</v>
      </c>
      <c r="AM46" s="454"/>
      <c r="AN46" s="448"/>
      <c r="AO46" s="448"/>
      <c r="AP46" s="448"/>
    </row>
    <row r="47" spans="1:42" s="449" customFormat="1">
      <c r="A47" s="450" t="s">
        <v>144</v>
      </c>
      <c r="B47" s="451" t="s">
        <v>84</v>
      </c>
      <c r="C47" s="461" t="s">
        <v>85</v>
      </c>
      <c r="D47" s="513">
        <v>75848.5</v>
      </c>
      <c r="E47" s="513">
        <v>160798.82</v>
      </c>
      <c r="F47" s="513">
        <v>19.2958584</v>
      </c>
      <c r="G47" s="513">
        <v>-3033.94</v>
      </c>
      <c r="H47" s="522">
        <v>1083114.03816</v>
      </c>
      <c r="I47" s="337">
        <v>51414</v>
      </c>
      <c r="J47" s="337">
        <v>108997.68000000001</v>
      </c>
      <c r="K47" s="337">
        <v>13.079721600000001</v>
      </c>
      <c r="L47" s="337">
        <v>-2056.56</v>
      </c>
      <c r="M47" s="453">
        <v>480720.9</v>
      </c>
      <c r="N47" s="337">
        <v>40434</v>
      </c>
      <c r="O47" s="337">
        <v>85720.08</v>
      </c>
      <c r="P47" s="337">
        <v>10.286409599999999</v>
      </c>
      <c r="Q47" s="337">
        <v>-1617.3600000000001</v>
      </c>
      <c r="R47" s="453">
        <v>389399.63699999999</v>
      </c>
      <c r="S47" s="337">
        <v>38694</v>
      </c>
      <c r="T47" s="337">
        <v>82031.28</v>
      </c>
      <c r="U47" s="337">
        <v>9.8437535999999994</v>
      </c>
      <c r="V47" s="337">
        <v>-1547.7600000000002</v>
      </c>
      <c r="W47" s="453">
        <v>383824.44532698661</v>
      </c>
      <c r="X47" s="337">
        <v>36824</v>
      </c>
      <c r="Y47" s="337">
        <v>78066.880000000005</v>
      </c>
      <c r="Z47" s="337">
        <v>9.3680255999999993</v>
      </c>
      <c r="AA47" s="337">
        <v>-1472.96</v>
      </c>
      <c r="AB47" s="453">
        <v>376232.72153445892</v>
      </c>
      <c r="AC47" s="337">
        <v>40698</v>
      </c>
      <c r="AD47" s="337">
        <v>86279.760000000009</v>
      </c>
      <c r="AE47" s="337">
        <v>10.353571200000001</v>
      </c>
      <c r="AF47" s="337">
        <v>-1627.92</v>
      </c>
      <c r="AG47" s="453">
        <v>428283.1187553326</v>
      </c>
      <c r="AH47" s="337">
        <v>44540</v>
      </c>
      <c r="AI47" s="337">
        <v>94424.8</v>
      </c>
      <c r="AJ47" s="337">
        <v>11.330976</v>
      </c>
      <c r="AK47" s="337">
        <v>-1781.6</v>
      </c>
      <c r="AL47" s="453">
        <v>516807.39609883231</v>
      </c>
      <c r="AM47" s="454" t="s">
        <v>140</v>
      </c>
      <c r="AN47" s="448"/>
      <c r="AO47" s="448"/>
      <c r="AP47" s="448"/>
    </row>
    <row r="48" spans="1:42" s="449" customFormat="1">
      <c r="A48" s="429" t="s">
        <v>145</v>
      </c>
      <c r="B48" s="451" t="s">
        <v>84</v>
      </c>
      <c r="C48" s="461" t="s">
        <v>85</v>
      </c>
      <c r="D48" s="513">
        <v>75848.5</v>
      </c>
      <c r="E48" s="513">
        <v>106946.38499999999</v>
      </c>
      <c r="F48" s="513">
        <v>12.8335662</v>
      </c>
      <c r="G48" s="513">
        <v>-2047.9095</v>
      </c>
      <c r="H48" s="522">
        <v>1083114.03816</v>
      </c>
      <c r="I48" s="337">
        <v>51414</v>
      </c>
      <c r="J48" s="337">
        <v>72493.739999999991</v>
      </c>
      <c r="K48" s="337">
        <v>8.6992487999999994</v>
      </c>
      <c r="L48" s="337">
        <v>-1388.1779999999999</v>
      </c>
      <c r="M48" s="453">
        <v>480720.9</v>
      </c>
      <c r="N48" s="337">
        <v>40434</v>
      </c>
      <c r="O48" s="337">
        <v>57011.939999999995</v>
      </c>
      <c r="P48" s="337">
        <v>6.8414327999999998</v>
      </c>
      <c r="Q48" s="337">
        <v>-1091.7179999999998</v>
      </c>
      <c r="R48" s="453">
        <v>389399.63699999999</v>
      </c>
      <c r="S48" s="337">
        <v>38694</v>
      </c>
      <c r="T48" s="337">
        <v>54558.539999999994</v>
      </c>
      <c r="U48" s="337">
        <v>6.5470247999999991</v>
      </c>
      <c r="V48" s="337">
        <v>-1044.7379999999998</v>
      </c>
      <c r="W48" s="453">
        <v>383824.44532698661</v>
      </c>
      <c r="X48" s="337">
        <v>36824</v>
      </c>
      <c r="Y48" s="337">
        <v>51921.84</v>
      </c>
      <c r="Z48" s="337">
        <v>6.2306208000000005</v>
      </c>
      <c r="AA48" s="337">
        <v>-994.24800000000005</v>
      </c>
      <c r="AB48" s="453">
        <v>376232.72153445892</v>
      </c>
      <c r="AC48" s="337">
        <v>40698</v>
      </c>
      <c r="AD48" s="337">
        <v>57384.18</v>
      </c>
      <c r="AE48" s="337">
        <v>6.8861015999999999</v>
      </c>
      <c r="AF48" s="337">
        <v>-1098.846</v>
      </c>
      <c r="AG48" s="453">
        <v>428283.1187553326</v>
      </c>
      <c r="AH48" s="337">
        <v>44540</v>
      </c>
      <c r="AI48" s="337">
        <v>62801.4</v>
      </c>
      <c r="AJ48" s="337">
        <v>7.5361679999999991</v>
      </c>
      <c r="AK48" s="337">
        <v>-1202.58</v>
      </c>
      <c r="AL48" s="453">
        <v>482800.13762173866</v>
      </c>
      <c r="AM48" s="454" t="s">
        <v>140</v>
      </c>
      <c r="AN48" s="448"/>
      <c r="AO48" s="448"/>
      <c r="AP48" s="448"/>
    </row>
    <row r="49" spans="1:45" s="449" customFormat="1">
      <c r="A49" s="345" t="s">
        <v>146</v>
      </c>
      <c r="B49" s="451" t="s">
        <v>84</v>
      </c>
      <c r="C49" s="461" t="s">
        <v>85</v>
      </c>
      <c r="D49" s="513">
        <v>8206</v>
      </c>
      <c r="E49" s="513">
        <v>24782.12</v>
      </c>
      <c r="F49" s="513">
        <v>2.9738544000000005</v>
      </c>
      <c r="G49" s="513">
        <v>-467.74200000000002</v>
      </c>
      <c r="H49" s="522">
        <v>128883.53334229473</v>
      </c>
      <c r="I49" s="337">
        <v>6054</v>
      </c>
      <c r="J49" s="337">
        <v>18283.080000000002</v>
      </c>
      <c r="K49" s="337">
        <v>2.1939696</v>
      </c>
      <c r="L49" s="337">
        <v>-345.07800000000003</v>
      </c>
      <c r="M49" s="453">
        <v>93709.728000000003</v>
      </c>
      <c r="N49" s="337">
        <v>4720</v>
      </c>
      <c r="O49" s="337">
        <v>14254.4</v>
      </c>
      <c r="P49" s="337">
        <v>1.710528</v>
      </c>
      <c r="Q49" s="337">
        <v>-269.04000000000002</v>
      </c>
      <c r="R49" s="453">
        <v>75252.465792000003</v>
      </c>
      <c r="S49" s="337">
        <v>4113</v>
      </c>
      <c r="T49" s="337">
        <v>12421.26</v>
      </c>
      <c r="U49" s="337">
        <v>1.4905512000000001</v>
      </c>
      <c r="V49" s="337">
        <v>-234.441</v>
      </c>
      <c r="W49" s="453">
        <v>67551.384412739164</v>
      </c>
      <c r="X49" s="337">
        <v>4250</v>
      </c>
      <c r="Y49" s="337">
        <v>12835</v>
      </c>
      <c r="Z49" s="337">
        <v>1.5402</v>
      </c>
      <c r="AA49" s="337">
        <v>-242.25</v>
      </c>
      <c r="AB49" s="453">
        <v>71893.487277801803</v>
      </c>
      <c r="AC49" s="337">
        <v>4537</v>
      </c>
      <c r="AD49" s="337">
        <v>13701.740000000002</v>
      </c>
      <c r="AE49" s="337">
        <v>1.6442088000000001</v>
      </c>
      <c r="AF49" s="337">
        <v>-258.60899999999998</v>
      </c>
      <c r="AG49" s="453">
        <v>79055.606540020148</v>
      </c>
      <c r="AH49" s="337">
        <v>4985</v>
      </c>
      <c r="AI49" s="337">
        <v>15054.7</v>
      </c>
      <c r="AJ49" s="337">
        <v>1.8065640000000001</v>
      </c>
      <c r="AK49" s="337">
        <v>-284.14500000000004</v>
      </c>
      <c r="AL49" s="453">
        <v>89468.584032986808</v>
      </c>
      <c r="AM49" s="454" t="s">
        <v>140</v>
      </c>
      <c r="AN49" s="448"/>
      <c r="AO49" s="448"/>
      <c r="AP49" s="448"/>
      <c r="AQ49" s="448"/>
      <c r="AR49" s="448"/>
      <c r="AS49" s="448"/>
    </row>
    <row r="50" spans="1:45" s="449" customFormat="1" ht="12.75" customHeight="1">
      <c r="A50" s="441" t="s">
        <v>147</v>
      </c>
      <c r="B50" s="442"/>
      <c r="C50" s="443"/>
      <c r="D50" s="511"/>
      <c r="E50" s="511">
        <f t="shared" ref="E50:AL50" si="4">SUM(E51:E53)</f>
        <v>2971640</v>
      </c>
      <c r="F50" s="511">
        <f t="shared" si="4"/>
        <v>509.56360000000006</v>
      </c>
      <c r="G50" s="511">
        <f t="shared" si="4"/>
        <v>0</v>
      </c>
      <c r="H50" s="517">
        <f t="shared" si="4"/>
        <v>1747864.8088506642</v>
      </c>
      <c r="I50" s="444"/>
      <c r="J50" s="444">
        <f t="shared" si="4"/>
        <v>1844716</v>
      </c>
      <c r="K50" s="444">
        <f t="shared" si="4"/>
        <v>288.90375999999998</v>
      </c>
      <c r="L50" s="444">
        <f t="shared" si="4"/>
        <v>0</v>
      </c>
      <c r="M50" s="456">
        <f t="shared" si="4"/>
        <v>836513.68750997621</v>
      </c>
      <c r="N50" s="444"/>
      <c r="O50" s="444">
        <f t="shared" si="4"/>
        <v>1489336</v>
      </c>
      <c r="P50" s="444">
        <f t="shared" si="4"/>
        <v>232.02415999999999</v>
      </c>
      <c r="Q50" s="444">
        <f t="shared" si="4"/>
        <v>0</v>
      </c>
      <c r="R50" s="456">
        <f t="shared" si="4"/>
        <v>684284.39944700827</v>
      </c>
      <c r="S50" s="444"/>
      <c r="T50" s="444">
        <f t="shared" si="4"/>
        <v>1252772</v>
      </c>
      <c r="U50" s="444">
        <f t="shared" si="4"/>
        <v>195.69831999999997</v>
      </c>
      <c r="V50" s="444">
        <f t="shared" si="4"/>
        <v>0</v>
      </c>
      <c r="W50" s="456">
        <f t="shared" si="4"/>
        <v>598564.25619258103</v>
      </c>
      <c r="X50" s="444"/>
      <c r="Y50" s="444">
        <f t="shared" si="4"/>
        <v>1330868</v>
      </c>
      <c r="Z50" s="444">
        <f t="shared" si="4"/>
        <v>208.76967999999999</v>
      </c>
      <c r="AA50" s="444">
        <f t="shared" si="4"/>
        <v>0</v>
      </c>
      <c r="AB50" s="456">
        <f t="shared" si="4"/>
        <v>663665.65158573561</v>
      </c>
      <c r="AC50" s="444"/>
      <c r="AD50" s="444">
        <f t="shared" si="4"/>
        <v>1388324</v>
      </c>
      <c r="AE50" s="444">
        <f t="shared" si="4"/>
        <v>218.06064000000001</v>
      </c>
      <c r="AF50" s="444">
        <f t="shared" si="4"/>
        <v>0</v>
      </c>
      <c r="AG50" s="456">
        <f t="shared" si="4"/>
        <v>715889.69050934922</v>
      </c>
      <c r="AH50" s="444"/>
      <c r="AI50" s="444">
        <f t="shared" si="4"/>
        <v>1503236</v>
      </c>
      <c r="AJ50" s="444">
        <f t="shared" si="4"/>
        <v>236.64256</v>
      </c>
      <c r="AK50" s="444">
        <f t="shared" si="4"/>
        <v>0</v>
      </c>
      <c r="AL50" s="456">
        <f t="shared" si="4"/>
        <v>803933.36413927539</v>
      </c>
      <c r="AM50" s="447"/>
      <c r="AN50" s="448"/>
      <c r="AO50" s="448"/>
      <c r="AP50" s="448"/>
      <c r="AQ50" s="448"/>
      <c r="AR50" s="448"/>
      <c r="AS50" s="448"/>
    </row>
    <row r="51" spans="1:45" s="449" customFormat="1">
      <c r="A51" s="450" t="s">
        <v>148</v>
      </c>
      <c r="B51" s="451" t="s">
        <v>84</v>
      </c>
      <c r="C51" s="452" t="s">
        <v>110</v>
      </c>
      <c r="D51" s="513">
        <v>525</v>
      </c>
      <c r="E51" s="513">
        <v>550200</v>
      </c>
      <c r="F51" s="513">
        <v>170.56200000000001</v>
      </c>
      <c r="G51" s="513">
        <v>0</v>
      </c>
      <c r="H51" s="514">
        <v>840000</v>
      </c>
      <c r="I51" s="337">
        <v>172</v>
      </c>
      <c r="J51" s="337">
        <v>180256</v>
      </c>
      <c r="K51" s="337">
        <v>55.879359999999998</v>
      </c>
      <c r="L51" s="337">
        <v>0</v>
      </c>
      <c r="M51" s="453">
        <v>309600</v>
      </c>
      <c r="N51" s="337">
        <v>132</v>
      </c>
      <c r="O51" s="337">
        <v>138336</v>
      </c>
      <c r="P51" s="337">
        <v>42.884160000000001</v>
      </c>
      <c r="Q51" s="337">
        <v>0</v>
      </c>
      <c r="R51" s="453">
        <v>244728</v>
      </c>
      <c r="S51" s="337">
        <v>114</v>
      </c>
      <c r="T51" s="337">
        <v>119472</v>
      </c>
      <c r="U51" s="337">
        <v>37.036320000000003</v>
      </c>
      <c r="V51" s="337">
        <v>0</v>
      </c>
      <c r="W51" s="453">
        <v>217644.67722815997</v>
      </c>
      <c r="X51" s="337">
        <v>126</v>
      </c>
      <c r="Y51" s="337">
        <v>132048</v>
      </c>
      <c r="Z51" s="337">
        <v>40.93488</v>
      </c>
      <c r="AA51" s="337">
        <v>0</v>
      </c>
      <c r="AB51" s="453">
        <v>247756.83467438156</v>
      </c>
      <c r="AC51" s="337">
        <v>133</v>
      </c>
      <c r="AD51" s="337">
        <v>139384</v>
      </c>
      <c r="AE51" s="337">
        <v>43.209040000000002</v>
      </c>
      <c r="AF51" s="337">
        <v>0</v>
      </c>
      <c r="AG51" s="453">
        <v>269367.50261182268</v>
      </c>
      <c r="AH51" s="337">
        <v>147</v>
      </c>
      <c r="AI51" s="337">
        <v>154056</v>
      </c>
      <c r="AJ51" s="337">
        <v>47.757359999999998</v>
      </c>
      <c r="AK51" s="337">
        <v>0</v>
      </c>
      <c r="AL51" s="453">
        <v>306655.13125842938</v>
      </c>
      <c r="AM51" s="454" t="s">
        <v>149</v>
      </c>
      <c r="AN51" s="448"/>
      <c r="AO51" s="448"/>
      <c r="AP51" s="448"/>
      <c r="AQ51" s="448"/>
      <c r="AR51" s="448"/>
      <c r="AS51" s="448"/>
    </row>
    <row r="52" spans="1:45" s="449" customFormat="1">
      <c r="A52" s="450" t="s">
        <v>150</v>
      </c>
      <c r="B52" s="451" t="s">
        <v>84</v>
      </c>
      <c r="C52" s="452" t="s">
        <v>85</v>
      </c>
      <c r="D52" s="513">
        <v>9645</v>
      </c>
      <c r="E52" s="513">
        <v>1350300</v>
      </c>
      <c r="F52" s="513">
        <v>189.042</v>
      </c>
      <c r="G52" s="513">
        <v>0</v>
      </c>
      <c r="H52" s="514">
        <v>372353.39618399728</v>
      </c>
      <c r="I52" s="337">
        <v>9389</v>
      </c>
      <c r="J52" s="337">
        <v>1314460</v>
      </c>
      <c r="K52" s="337">
        <v>184.02439999999999</v>
      </c>
      <c r="L52" s="337">
        <v>0</v>
      </c>
      <c r="M52" s="453">
        <v>355363.68750997621</v>
      </c>
      <c r="N52" s="337">
        <v>7650</v>
      </c>
      <c r="O52" s="337">
        <v>1071000</v>
      </c>
      <c r="P52" s="337">
        <v>149.94</v>
      </c>
      <c r="Q52" s="337">
        <v>0</v>
      </c>
      <c r="R52" s="453">
        <v>298199.19944700826</v>
      </c>
      <c r="S52" s="337">
        <v>6384</v>
      </c>
      <c r="T52" s="337">
        <v>893760</v>
      </c>
      <c r="U52" s="337">
        <v>125.12639999999999</v>
      </c>
      <c r="V52" s="337">
        <v>0</v>
      </c>
      <c r="W52" s="453">
        <v>256364.90646823452</v>
      </c>
      <c r="X52" s="337">
        <v>6726</v>
      </c>
      <c r="Y52" s="337">
        <v>941640</v>
      </c>
      <c r="Z52" s="337">
        <v>131.8296</v>
      </c>
      <c r="AA52" s="337">
        <v>0</v>
      </c>
      <c r="AB52" s="453">
        <v>278171.33358894242</v>
      </c>
      <c r="AC52" s="337">
        <v>7000</v>
      </c>
      <c r="AD52" s="337">
        <v>980000</v>
      </c>
      <c r="AE52" s="337">
        <v>137.19999999999999</v>
      </c>
      <c r="AF52" s="337">
        <v>0</v>
      </c>
      <c r="AG52" s="453">
        <v>298203.96153807506</v>
      </c>
      <c r="AH52" s="337">
        <v>7549</v>
      </c>
      <c r="AI52" s="337">
        <v>1056860</v>
      </c>
      <c r="AJ52" s="337">
        <v>147.96039999999999</v>
      </c>
      <c r="AK52" s="337">
        <v>0</v>
      </c>
      <c r="AL52" s="453">
        <v>331226.30554363399</v>
      </c>
      <c r="AM52" s="454" t="s">
        <v>90</v>
      </c>
      <c r="AN52" s="448"/>
      <c r="AO52" s="448"/>
      <c r="AP52" s="448"/>
      <c r="AQ52" s="448"/>
      <c r="AR52" s="448"/>
      <c r="AS52" s="448"/>
    </row>
    <row r="53" spans="1:45" s="449" customFormat="1">
      <c r="A53" s="474" t="s">
        <v>151</v>
      </c>
      <c r="B53" s="451" t="s">
        <v>84</v>
      </c>
      <c r="C53" s="461" t="s">
        <v>85</v>
      </c>
      <c r="D53" s="513">
        <v>7651</v>
      </c>
      <c r="E53" s="513">
        <v>1071140</v>
      </c>
      <c r="F53" s="513">
        <v>149.95959999999999</v>
      </c>
      <c r="G53" s="513">
        <v>0</v>
      </c>
      <c r="H53" s="514">
        <v>535511.41266666667</v>
      </c>
      <c r="I53" s="337">
        <v>2500</v>
      </c>
      <c r="J53" s="337">
        <v>350000</v>
      </c>
      <c r="K53" s="337">
        <v>48.999999999999993</v>
      </c>
      <c r="L53" s="337">
        <v>0</v>
      </c>
      <c r="M53" s="453">
        <v>171550</v>
      </c>
      <c r="N53" s="337">
        <v>2000</v>
      </c>
      <c r="O53" s="337">
        <v>280000</v>
      </c>
      <c r="P53" s="337">
        <v>39.200000000000003</v>
      </c>
      <c r="Q53" s="337">
        <v>0</v>
      </c>
      <c r="R53" s="453">
        <v>141357.20000000001</v>
      </c>
      <c r="S53" s="337">
        <v>1711</v>
      </c>
      <c r="T53" s="337">
        <v>239540</v>
      </c>
      <c r="U53" s="337">
        <v>33.535599999999995</v>
      </c>
      <c r="V53" s="337">
        <v>0</v>
      </c>
      <c r="W53" s="453">
        <v>124554.67249618654</v>
      </c>
      <c r="X53" s="337">
        <v>1837</v>
      </c>
      <c r="Y53" s="337">
        <v>257180</v>
      </c>
      <c r="Z53" s="337">
        <v>36.005200000000002</v>
      </c>
      <c r="AA53" s="337">
        <v>0</v>
      </c>
      <c r="AB53" s="453">
        <v>137737.48332241169</v>
      </c>
      <c r="AC53" s="337">
        <v>1921</v>
      </c>
      <c r="AD53" s="337">
        <v>268940</v>
      </c>
      <c r="AE53" s="337">
        <v>37.651600000000002</v>
      </c>
      <c r="AF53" s="337">
        <v>0</v>
      </c>
      <c r="AG53" s="453">
        <v>148318.22635945151</v>
      </c>
      <c r="AH53" s="337">
        <v>2088</v>
      </c>
      <c r="AI53" s="337">
        <v>292320</v>
      </c>
      <c r="AJ53" s="337">
        <v>40.924799999999998</v>
      </c>
      <c r="AK53" s="337">
        <v>0</v>
      </c>
      <c r="AL53" s="453">
        <v>166051.92733721202</v>
      </c>
      <c r="AM53" s="454" t="s">
        <v>90</v>
      </c>
      <c r="AN53" s="448"/>
      <c r="AO53" s="448"/>
      <c r="AP53" s="448"/>
      <c r="AQ53" s="448"/>
      <c r="AR53" s="448"/>
      <c r="AS53" s="448"/>
    </row>
    <row r="54" spans="1:45" s="449" customFormat="1" ht="12.75" customHeight="1">
      <c r="A54" s="441" t="s">
        <v>152</v>
      </c>
      <c r="B54" s="442"/>
      <c r="C54" s="443"/>
      <c r="D54" s="510"/>
      <c r="E54" s="511">
        <f t="shared" ref="E54:AK54" si="5">SUM(E57)</f>
        <v>0</v>
      </c>
      <c r="F54" s="511">
        <f t="shared" si="5"/>
        <v>0</v>
      </c>
      <c r="G54" s="511">
        <f t="shared" si="5"/>
        <v>0</v>
      </c>
      <c r="H54" s="517">
        <f t="shared" si="5"/>
        <v>0</v>
      </c>
      <c r="I54" s="444"/>
      <c r="J54" s="444">
        <f t="shared" si="5"/>
        <v>0</v>
      </c>
      <c r="K54" s="444">
        <f t="shared" si="5"/>
        <v>0</v>
      </c>
      <c r="L54" s="444">
        <f t="shared" si="5"/>
        <v>0</v>
      </c>
      <c r="M54" s="456">
        <f t="shared" si="5"/>
        <v>0</v>
      </c>
      <c r="N54" s="444"/>
      <c r="O54" s="444">
        <f t="shared" si="5"/>
        <v>0</v>
      </c>
      <c r="P54" s="444">
        <f t="shared" si="5"/>
        <v>0</v>
      </c>
      <c r="Q54" s="444">
        <f t="shared" si="5"/>
        <v>0</v>
      </c>
      <c r="R54" s="456">
        <f t="shared" si="5"/>
        <v>0</v>
      </c>
      <c r="S54" s="444"/>
      <c r="T54" s="444">
        <f t="shared" si="5"/>
        <v>0</v>
      </c>
      <c r="U54" s="444">
        <f t="shared" si="5"/>
        <v>0</v>
      </c>
      <c r="V54" s="444">
        <f t="shared" si="5"/>
        <v>0</v>
      </c>
      <c r="W54" s="456">
        <v>0</v>
      </c>
      <c r="X54" s="444"/>
      <c r="Y54" s="444">
        <f t="shared" si="5"/>
        <v>0</v>
      </c>
      <c r="Z54" s="444">
        <f t="shared" si="5"/>
        <v>0</v>
      </c>
      <c r="AA54" s="444">
        <f t="shared" si="5"/>
        <v>0</v>
      </c>
      <c r="AB54" s="456">
        <v>0</v>
      </c>
      <c r="AC54" s="444"/>
      <c r="AD54" s="444">
        <f t="shared" si="5"/>
        <v>0</v>
      </c>
      <c r="AE54" s="444">
        <f t="shared" si="5"/>
        <v>0</v>
      </c>
      <c r="AF54" s="444">
        <f t="shared" si="5"/>
        <v>0</v>
      </c>
      <c r="AG54" s="456">
        <v>0</v>
      </c>
      <c r="AH54" s="444"/>
      <c r="AI54" s="444">
        <f t="shared" si="5"/>
        <v>0</v>
      </c>
      <c r="AJ54" s="444">
        <f t="shared" si="5"/>
        <v>0</v>
      </c>
      <c r="AK54" s="444">
        <f t="shared" si="5"/>
        <v>0</v>
      </c>
      <c r="AL54" s="456"/>
      <c r="AM54" s="447"/>
      <c r="AN54" s="448"/>
      <c r="AO54" s="448"/>
      <c r="AP54" s="448"/>
      <c r="AQ54" s="448"/>
      <c r="AR54" s="448"/>
      <c r="AS54" s="448"/>
    </row>
    <row r="55" spans="1:45" s="449" customFormat="1" ht="12.75" customHeight="1">
      <c r="A55" s="450"/>
      <c r="B55" s="451"/>
      <c r="C55" s="461"/>
      <c r="D55" s="523"/>
      <c r="E55" s="518"/>
      <c r="F55" s="518"/>
      <c r="G55" s="518"/>
      <c r="H55" s="521"/>
      <c r="I55" s="462"/>
      <c r="J55" s="462"/>
      <c r="K55" s="462"/>
      <c r="L55" s="462"/>
      <c r="M55" s="475"/>
      <c r="N55" s="462"/>
      <c r="O55" s="462"/>
      <c r="P55" s="462"/>
      <c r="Q55" s="462"/>
      <c r="R55" s="475"/>
      <c r="S55" s="462"/>
      <c r="T55" s="462"/>
      <c r="U55" s="462"/>
      <c r="V55" s="462"/>
      <c r="W55" s="475"/>
      <c r="X55" s="462"/>
      <c r="Y55" s="462"/>
      <c r="Z55" s="462"/>
      <c r="AA55" s="462"/>
      <c r="AB55" s="475"/>
      <c r="AC55" s="462"/>
      <c r="AD55" s="462"/>
      <c r="AE55" s="462"/>
      <c r="AF55" s="462"/>
      <c r="AG55" s="475"/>
      <c r="AH55" s="462"/>
      <c r="AI55" s="462"/>
      <c r="AJ55" s="462"/>
      <c r="AK55" s="462"/>
      <c r="AL55" s="475"/>
      <c r="AM55" s="454"/>
      <c r="AN55" s="448"/>
      <c r="AO55" s="448"/>
      <c r="AP55" s="448"/>
      <c r="AQ55" s="448"/>
      <c r="AR55" s="448"/>
      <c r="AS55" s="448"/>
    </row>
    <row r="56" spans="1:45" s="449" customFormat="1" ht="12.75" customHeight="1">
      <c r="A56" s="441" t="s">
        <v>153</v>
      </c>
      <c r="B56" s="442"/>
      <c r="C56" s="443"/>
      <c r="D56" s="510"/>
      <c r="E56" s="511"/>
      <c r="F56" s="511"/>
      <c r="G56" s="511"/>
      <c r="H56" s="512"/>
      <c r="I56" s="446"/>
      <c r="J56" s="444"/>
      <c r="K56" s="444"/>
      <c r="L56" s="444"/>
      <c r="M56" s="445"/>
      <c r="N56" s="446"/>
      <c r="O56" s="444"/>
      <c r="P56" s="444"/>
      <c r="Q56" s="444"/>
      <c r="R56" s="445"/>
      <c r="S56" s="446"/>
      <c r="T56" s="444"/>
      <c r="U56" s="444"/>
      <c r="V56" s="444"/>
      <c r="W56" s="445">
        <f>SUM(W57:W59)</f>
        <v>264079.228</v>
      </c>
      <c r="X56" s="446"/>
      <c r="Y56" s="444"/>
      <c r="Z56" s="444"/>
      <c r="AA56" s="444"/>
      <c r="AB56" s="445">
        <f>SUM(AB57:AB59)</f>
        <v>831073.51985000004</v>
      </c>
      <c r="AC56" s="446"/>
      <c r="AD56" s="444"/>
      <c r="AE56" s="444"/>
      <c r="AF56" s="444"/>
      <c r="AG56" s="445">
        <f>SUM(AG57:AG60)</f>
        <v>970066.80025025015</v>
      </c>
      <c r="AH56" s="446"/>
      <c r="AI56" s="444"/>
      <c r="AJ56" s="444"/>
      <c r="AK56" s="444"/>
      <c r="AL56" s="445">
        <f>SUM(AL57:AL60)</f>
        <v>997518.80425775785</v>
      </c>
      <c r="AM56" s="447"/>
      <c r="AN56" s="448"/>
      <c r="AO56" s="448"/>
      <c r="AP56" s="448"/>
      <c r="AQ56" s="448"/>
      <c r="AR56" s="448"/>
      <c r="AS56" s="448"/>
    </row>
    <row r="57" spans="1:45" s="449" customFormat="1" ht="12.75" customHeight="1">
      <c r="A57" s="450" t="s">
        <v>154</v>
      </c>
      <c r="B57" s="451" t="s">
        <v>93</v>
      </c>
      <c r="C57" s="461" t="s">
        <v>155</v>
      </c>
      <c r="D57" s="540">
        <v>0</v>
      </c>
      <c r="E57" s="518">
        <v>0</v>
      </c>
      <c r="F57" s="518">
        <v>0</v>
      </c>
      <c r="G57" s="518">
        <v>0</v>
      </c>
      <c r="H57" s="518">
        <v>0</v>
      </c>
      <c r="I57" s="518">
        <v>0</v>
      </c>
      <c r="J57" s="518">
        <v>0</v>
      </c>
      <c r="K57" s="518">
        <v>0</v>
      </c>
      <c r="L57" s="518">
        <v>0</v>
      </c>
      <c r="M57" s="518">
        <v>0</v>
      </c>
      <c r="N57" s="518">
        <v>0</v>
      </c>
      <c r="O57" s="518">
        <v>0</v>
      </c>
      <c r="P57" s="518">
        <v>0</v>
      </c>
      <c r="Q57" s="518">
        <v>0</v>
      </c>
      <c r="R57" s="518">
        <v>0</v>
      </c>
      <c r="S57" s="477">
        <v>325</v>
      </c>
      <c r="T57" s="462">
        <v>0</v>
      </c>
      <c r="U57" s="462">
        <v>0</v>
      </c>
      <c r="V57" s="462">
        <v>0</v>
      </c>
      <c r="W57" s="476">
        <v>94473.145000000019</v>
      </c>
      <c r="X57" s="477">
        <v>800</v>
      </c>
      <c r="Y57" s="462">
        <v>0</v>
      </c>
      <c r="Z57" s="462">
        <v>0</v>
      </c>
      <c r="AA57" s="462">
        <v>0</v>
      </c>
      <c r="AB57" s="476">
        <v>239525.75840000005</v>
      </c>
      <c r="AC57" s="477">
        <v>850</v>
      </c>
      <c r="AD57" s="462">
        <v>0</v>
      </c>
      <c r="AE57" s="462">
        <v>0</v>
      </c>
      <c r="AF57" s="462">
        <v>0</v>
      </c>
      <c r="AG57" s="476">
        <v>262131.00184900005</v>
      </c>
      <c r="AH57" s="477">
        <v>850</v>
      </c>
      <c r="AI57" s="462">
        <v>0</v>
      </c>
      <c r="AJ57" s="462">
        <v>0</v>
      </c>
      <c r="AK57" s="462">
        <v>0</v>
      </c>
      <c r="AL57" s="476">
        <v>269994.93190447008</v>
      </c>
      <c r="AM57" s="454"/>
      <c r="AN57" s="448"/>
      <c r="AO57" s="448"/>
      <c r="AP57" s="448"/>
      <c r="AQ57" s="448"/>
      <c r="AR57" s="448"/>
      <c r="AS57" s="448"/>
    </row>
    <row r="58" spans="1:45" s="449" customFormat="1" ht="12.75" customHeight="1">
      <c r="A58" s="450" t="s">
        <v>156</v>
      </c>
      <c r="B58" s="451" t="s">
        <v>93</v>
      </c>
      <c r="C58" s="461" t="s">
        <v>155</v>
      </c>
      <c r="D58" s="540">
        <v>0</v>
      </c>
      <c r="E58" s="518">
        <v>0</v>
      </c>
      <c r="F58" s="518">
        <v>0</v>
      </c>
      <c r="G58" s="518">
        <v>0</v>
      </c>
      <c r="H58" s="518">
        <v>0</v>
      </c>
      <c r="I58" s="518">
        <v>0</v>
      </c>
      <c r="J58" s="518">
        <v>0</v>
      </c>
      <c r="K58" s="518">
        <v>0</v>
      </c>
      <c r="L58" s="518">
        <v>0</v>
      </c>
      <c r="M58" s="518">
        <v>0</v>
      </c>
      <c r="N58" s="518">
        <v>0</v>
      </c>
      <c r="O58" s="518">
        <v>0</v>
      </c>
      <c r="P58" s="518">
        <v>0</v>
      </c>
      <c r="Q58" s="518">
        <v>0</v>
      </c>
      <c r="R58" s="518">
        <v>0</v>
      </c>
      <c r="S58" s="477">
        <v>150</v>
      </c>
      <c r="T58" s="462">
        <v>0</v>
      </c>
      <c r="U58" s="462">
        <v>0</v>
      </c>
      <c r="V58" s="462">
        <v>0</v>
      </c>
      <c r="W58" s="476">
        <v>19891.875</v>
      </c>
      <c r="X58" s="477">
        <v>450</v>
      </c>
      <c r="Y58" s="478">
        <v>0</v>
      </c>
      <c r="Z58" s="478">
        <v>0</v>
      </c>
      <c r="AA58" s="478">
        <v>0</v>
      </c>
      <c r="AB58" s="476">
        <v>61465.893750000003</v>
      </c>
      <c r="AC58" s="477">
        <v>525</v>
      </c>
      <c r="AD58" s="462">
        <v>0</v>
      </c>
      <c r="AE58" s="462">
        <v>0</v>
      </c>
      <c r="AF58" s="462">
        <v>0</v>
      </c>
      <c r="AG58" s="476">
        <v>73861.515656250005</v>
      </c>
      <c r="AH58" s="477">
        <v>525</v>
      </c>
      <c r="AI58" s="462">
        <v>0</v>
      </c>
      <c r="AJ58" s="462">
        <v>0</v>
      </c>
      <c r="AK58" s="462">
        <v>0</v>
      </c>
      <c r="AL58" s="476">
        <v>76077.361125937517</v>
      </c>
      <c r="AM58" s="454"/>
      <c r="AN58" s="448"/>
      <c r="AO58" s="448"/>
      <c r="AP58" s="448"/>
      <c r="AQ58" s="448"/>
      <c r="AR58" s="448"/>
      <c r="AS58" s="448"/>
    </row>
    <row r="59" spans="1:45" s="449" customFormat="1" ht="12.75" customHeight="1">
      <c r="A59" s="450" t="s">
        <v>157</v>
      </c>
      <c r="B59" s="451" t="s">
        <v>93</v>
      </c>
      <c r="C59" s="461" t="s">
        <v>155</v>
      </c>
      <c r="D59" s="540">
        <v>0</v>
      </c>
      <c r="E59" s="518">
        <v>0</v>
      </c>
      <c r="F59" s="518">
        <v>0</v>
      </c>
      <c r="G59" s="518">
        <v>0</v>
      </c>
      <c r="H59" s="518">
        <v>0</v>
      </c>
      <c r="I59" s="518">
        <v>0</v>
      </c>
      <c r="J59" s="518">
        <v>0</v>
      </c>
      <c r="K59" s="518">
        <v>0</v>
      </c>
      <c r="L59" s="518">
        <v>0</v>
      </c>
      <c r="M59" s="518">
        <v>0</v>
      </c>
      <c r="N59" s="518">
        <v>0</v>
      </c>
      <c r="O59" s="518">
        <v>0</v>
      </c>
      <c r="P59" s="518">
        <v>0</v>
      </c>
      <c r="Q59" s="518">
        <v>0</v>
      </c>
      <c r="R59" s="518">
        <v>0</v>
      </c>
      <c r="S59" s="477">
        <v>240</v>
      </c>
      <c r="T59" s="462">
        <v>0</v>
      </c>
      <c r="U59" s="462">
        <v>0</v>
      </c>
      <c r="V59" s="462">
        <v>0</v>
      </c>
      <c r="W59" s="476">
        <v>149714.20800000001</v>
      </c>
      <c r="X59" s="477">
        <v>825</v>
      </c>
      <c r="Y59" s="462">
        <v>0</v>
      </c>
      <c r="Z59" s="462">
        <v>0</v>
      </c>
      <c r="AA59" s="462">
        <v>0</v>
      </c>
      <c r="AB59" s="476">
        <v>530081.86770000006</v>
      </c>
      <c r="AC59" s="477">
        <v>875</v>
      </c>
      <c r="AD59" s="462">
        <v>0</v>
      </c>
      <c r="AE59" s="462">
        <v>0</v>
      </c>
      <c r="AF59" s="462">
        <v>0</v>
      </c>
      <c r="AG59" s="476">
        <v>579074.28274500009</v>
      </c>
      <c r="AH59" s="477">
        <v>875</v>
      </c>
      <c r="AI59" s="462">
        <v>0</v>
      </c>
      <c r="AJ59" s="462">
        <v>0</v>
      </c>
      <c r="AK59" s="462">
        <v>0</v>
      </c>
      <c r="AL59" s="476">
        <v>596446.51122735022</v>
      </c>
      <c r="AM59" s="454"/>
      <c r="AN59" s="448"/>
      <c r="AO59" s="448"/>
      <c r="AP59" s="448"/>
      <c r="AQ59" s="448"/>
      <c r="AR59" s="448"/>
      <c r="AS59" s="448"/>
    </row>
    <row r="60" spans="1:45" s="449" customFormat="1" ht="12.75" customHeight="1">
      <c r="A60" s="450" t="s">
        <v>158</v>
      </c>
      <c r="B60" s="451" t="s">
        <v>93</v>
      </c>
      <c r="C60" s="461" t="s">
        <v>155</v>
      </c>
      <c r="D60" s="540">
        <v>0</v>
      </c>
      <c r="E60" s="518">
        <v>0</v>
      </c>
      <c r="F60" s="518">
        <v>0</v>
      </c>
      <c r="G60" s="518">
        <v>0</v>
      </c>
      <c r="H60" s="518">
        <v>0</v>
      </c>
      <c r="I60" s="518">
        <v>0</v>
      </c>
      <c r="J60" s="518">
        <v>0</v>
      </c>
      <c r="K60" s="518">
        <v>0</v>
      </c>
      <c r="L60" s="518">
        <v>0</v>
      </c>
      <c r="M60" s="518">
        <v>0</v>
      </c>
      <c r="N60" s="518">
        <v>0</v>
      </c>
      <c r="O60" s="518">
        <v>0</v>
      </c>
      <c r="P60" s="518">
        <v>0</v>
      </c>
      <c r="Q60" s="518">
        <v>0</v>
      </c>
      <c r="R60" s="518">
        <v>0</v>
      </c>
      <c r="S60" s="477">
        <v>0</v>
      </c>
      <c r="T60" s="462">
        <v>0</v>
      </c>
      <c r="U60" s="462">
        <v>0</v>
      </c>
      <c r="V60" s="462">
        <v>0</v>
      </c>
      <c r="W60" s="476"/>
      <c r="X60" s="477">
        <v>0</v>
      </c>
      <c r="Y60" s="462">
        <v>0</v>
      </c>
      <c r="Z60" s="462">
        <v>0</v>
      </c>
      <c r="AA60" s="462">
        <v>0</v>
      </c>
      <c r="AB60" s="476">
        <v>0</v>
      </c>
      <c r="AC60" s="477">
        <v>25</v>
      </c>
      <c r="AD60" s="462">
        <v>0</v>
      </c>
      <c r="AE60" s="462">
        <v>0</v>
      </c>
      <c r="AF60" s="462">
        <v>0</v>
      </c>
      <c r="AG60" s="476">
        <v>55000</v>
      </c>
      <c r="AH60" s="477">
        <v>25</v>
      </c>
      <c r="AI60" s="462">
        <v>0</v>
      </c>
      <c r="AJ60" s="462">
        <v>0</v>
      </c>
      <c r="AK60" s="462">
        <v>0</v>
      </c>
      <c r="AL60" s="476">
        <v>55000</v>
      </c>
      <c r="AM60" s="454"/>
      <c r="AN60" s="448"/>
      <c r="AO60" s="448"/>
      <c r="AP60" s="448"/>
      <c r="AQ60" s="448"/>
      <c r="AR60" s="448"/>
      <c r="AS60" s="448"/>
    </row>
    <row r="61" spans="1:45" s="449" customFormat="1" ht="12.75" customHeight="1">
      <c r="A61" s="441" t="s">
        <v>159</v>
      </c>
      <c r="B61" s="442"/>
      <c r="C61" s="443"/>
      <c r="D61" s="510"/>
      <c r="E61" s="511">
        <f>SUM(E62:E63)</f>
        <v>0</v>
      </c>
      <c r="F61" s="511">
        <f>SUM(F62:F63)</f>
        <v>0</v>
      </c>
      <c r="G61" s="511">
        <f>SUM(G62:G63)</f>
        <v>0</v>
      </c>
      <c r="H61" s="512">
        <f>SUM(H62:H63)</f>
        <v>5088346.0216807248</v>
      </c>
      <c r="I61" s="446"/>
      <c r="J61" s="444">
        <f>SUM(J62:J63)</f>
        <v>0</v>
      </c>
      <c r="K61" s="444">
        <f>SUM(K62:K63)</f>
        <v>0</v>
      </c>
      <c r="L61" s="444">
        <f>SUM(L62:L63)</f>
        <v>0</v>
      </c>
      <c r="M61" s="445">
        <f>SUM(M62:M63)</f>
        <v>5208190</v>
      </c>
      <c r="N61" s="446"/>
      <c r="O61" s="444">
        <f>SUM(O62:O63)</f>
        <v>0</v>
      </c>
      <c r="P61" s="444">
        <f>SUM(P62:P63)</f>
        <v>0</v>
      </c>
      <c r="Q61" s="444">
        <f>SUM(Q62:Q63)</f>
        <v>0</v>
      </c>
      <c r="R61" s="445">
        <f>SUM(R62:R63)</f>
        <v>4620138.7</v>
      </c>
      <c r="S61" s="446"/>
      <c r="T61" s="444">
        <f>SUM(T62:T63)</f>
        <v>0</v>
      </c>
      <c r="U61" s="444">
        <f>SUM(U62:U63)</f>
        <v>0</v>
      </c>
      <c r="V61" s="444">
        <f>SUM(V62:V63)</f>
        <v>0</v>
      </c>
      <c r="W61" s="445">
        <f>SUM(W62:W66)</f>
        <v>3522949.5082579525</v>
      </c>
      <c r="X61" s="446"/>
      <c r="Y61" s="444">
        <f>SUM(Y62:Y63)</f>
        <v>0</v>
      </c>
      <c r="Z61" s="444">
        <f>SUM(Z62:Z63)</f>
        <v>0</v>
      </c>
      <c r="AA61" s="444">
        <f>SUM(AA62:AA63)</f>
        <v>0</v>
      </c>
      <c r="AB61" s="445">
        <f>SUM(AB62:AB66)</f>
        <v>3569611.3082039999</v>
      </c>
      <c r="AC61" s="446"/>
      <c r="AD61" s="444">
        <f>SUM(AD62:AD63)</f>
        <v>0</v>
      </c>
      <c r="AE61" s="444">
        <f>SUM(AE62:AE63)</f>
        <v>0</v>
      </c>
      <c r="AF61" s="444">
        <f>SUM(AF62:AF63)</f>
        <v>0</v>
      </c>
      <c r="AG61" s="445">
        <f>SUM(AG62:AG66)</f>
        <v>3758689.9559705798</v>
      </c>
      <c r="AH61" s="446"/>
      <c r="AI61" s="444">
        <f>SUM(AI62:AI63)</f>
        <v>0</v>
      </c>
      <c r="AJ61" s="444">
        <f>SUM(AJ62:AJ63)</f>
        <v>0</v>
      </c>
      <c r="AK61" s="444">
        <f>SUM(AK62:AK63)</f>
        <v>0</v>
      </c>
      <c r="AL61" s="445">
        <f>SUM(AL62:AL66)</f>
        <v>4199451.7414018447</v>
      </c>
      <c r="AM61" s="447"/>
      <c r="AN61" s="448"/>
      <c r="AO61" s="448"/>
      <c r="AP61" s="448"/>
      <c r="AQ61" s="448"/>
      <c r="AR61" s="448"/>
      <c r="AS61" s="448"/>
    </row>
    <row r="62" spans="1:45" s="449" customFormat="1">
      <c r="A62" s="450" t="s">
        <v>160</v>
      </c>
      <c r="B62" s="451" t="s">
        <v>93</v>
      </c>
      <c r="C62" s="461" t="s">
        <v>155</v>
      </c>
      <c r="D62" s="524">
        <v>23761</v>
      </c>
      <c r="E62" s="515">
        <v>0</v>
      </c>
      <c r="F62" s="515">
        <v>0</v>
      </c>
      <c r="G62" s="515">
        <v>0</v>
      </c>
      <c r="H62" s="525">
        <v>4391480.7604385605</v>
      </c>
      <c r="I62" s="479">
        <v>20000</v>
      </c>
      <c r="J62" s="455">
        <v>0</v>
      </c>
      <c r="K62" s="455">
        <v>0</v>
      </c>
      <c r="L62" s="455">
        <v>0</v>
      </c>
      <c r="M62" s="480">
        <v>4400000</v>
      </c>
      <c r="N62" s="479">
        <v>16000</v>
      </c>
      <c r="O62" s="455">
        <v>0</v>
      </c>
      <c r="P62" s="455">
        <v>0</v>
      </c>
      <c r="Q62" s="455">
        <v>0</v>
      </c>
      <c r="R62" s="480">
        <v>3949800</v>
      </c>
      <c r="S62" s="479">
        <v>0</v>
      </c>
      <c r="T62" s="479">
        <v>0</v>
      </c>
      <c r="U62" s="479">
        <v>0</v>
      </c>
      <c r="V62" s="479">
        <v>0</v>
      </c>
      <c r="W62" s="480">
        <v>0</v>
      </c>
      <c r="X62" s="479">
        <v>0</v>
      </c>
      <c r="Y62" s="479">
        <v>0</v>
      </c>
      <c r="Z62" s="479">
        <v>0</v>
      </c>
      <c r="AA62" s="479">
        <v>0</v>
      </c>
      <c r="AB62" s="480">
        <v>0</v>
      </c>
      <c r="AC62" s="479">
        <v>0</v>
      </c>
      <c r="AD62" s="479">
        <v>0</v>
      </c>
      <c r="AE62" s="479">
        <v>0</v>
      </c>
      <c r="AF62" s="479">
        <v>0</v>
      </c>
      <c r="AG62" s="479">
        <v>0</v>
      </c>
      <c r="AH62" s="479">
        <v>0</v>
      </c>
      <c r="AI62" s="479">
        <v>0</v>
      </c>
      <c r="AJ62" s="479">
        <v>0</v>
      </c>
      <c r="AK62" s="479">
        <v>0</v>
      </c>
      <c r="AL62" s="479">
        <v>0</v>
      </c>
      <c r="AM62" s="454"/>
      <c r="AN62" s="448"/>
      <c r="AO62" s="448"/>
      <c r="AP62" s="448"/>
      <c r="AQ62" s="448"/>
      <c r="AR62" s="448"/>
      <c r="AS62" s="448"/>
    </row>
    <row r="63" spans="1:45" s="449" customFormat="1">
      <c r="A63" s="450" t="s">
        <v>161</v>
      </c>
      <c r="B63" s="451" t="s">
        <v>93</v>
      </c>
      <c r="C63" s="461" t="s">
        <v>155</v>
      </c>
      <c r="D63" s="524">
        <v>23761</v>
      </c>
      <c r="E63" s="515">
        <v>0</v>
      </c>
      <c r="F63" s="515">
        <v>0</v>
      </c>
      <c r="G63" s="515">
        <v>0</v>
      </c>
      <c r="H63" s="525">
        <v>696865.26124216465</v>
      </c>
      <c r="I63" s="479">
        <v>20000</v>
      </c>
      <c r="J63" s="455">
        <v>0</v>
      </c>
      <c r="K63" s="455">
        <v>0</v>
      </c>
      <c r="L63" s="455">
        <v>0</v>
      </c>
      <c r="M63" s="480">
        <v>808190</v>
      </c>
      <c r="N63" s="479">
        <v>16000</v>
      </c>
      <c r="O63" s="455">
        <v>0</v>
      </c>
      <c r="P63" s="455">
        <v>0</v>
      </c>
      <c r="Q63" s="455">
        <v>0</v>
      </c>
      <c r="R63" s="480">
        <v>670338.69999999995</v>
      </c>
      <c r="S63" s="479">
        <v>0</v>
      </c>
      <c r="T63" s="479">
        <v>0</v>
      </c>
      <c r="U63" s="479">
        <v>0</v>
      </c>
      <c r="V63" s="479">
        <v>0</v>
      </c>
      <c r="W63" s="480">
        <v>0</v>
      </c>
      <c r="X63" s="479">
        <v>0</v>
      </c>
      <c r="Y63" s="479">
        <v>0</v>
      </c>
      <c r="Z63" s="479">
        <v>0</v>
      </c>
      <c r="AA63" s="479">
        <v>0</v>
      </c>
      <c r="AB63" s="480">
        <v>0</v>
      </c>
      <c r="AC63" s="479">
        <v>0</v>
      </c>
      <c r="AD63" s="479">
        <v>0</v>
      </c>
      <c r="AE63" s="479">
        <v>0</v>
      </c>
      <c r="AF63" s="479">
        <v>0</v>
      </c>
      <c r="AG63" s="479">
        <v>0</v>
      </c>
      <c r="AH63" s="479">
        <v>0</v>
      </c>
      <c r="AI63" s="479">
        <v>0</v>
      </c>
      <c r="AJ63" s="479">
        <v>0</v>
      </c>
      <c r="AK63" s="479">
        <v>0</v>
      </c>
      <c r="AL63" s="479">
        <v>0</v>
      </c>
      <c r="AM63" s="454"/>
      <c r="AN63" s="448"/>
      <c r="AO63" s="448"/>
      <c r="AP63" s="448"/>
      <c r="AQ63" s="448"/>
      <c r="AR63" s="448"/>
      <c r="AS63" s="448"/>
    </row>
    <row r="64" spans="1:45" s="449" customFormat="1" ht="12.95" customHeight="1">
      <c r="A64" s="450" t="s">
        <v>162</v>
      </c>
      <c r="B64" s="451" t="s">
        <v>93</v>
      </c>
      <c r="C64" s="461" t="s">
        <v>155</v>
      </c>
      <c r="D64" s="541">
        <v>0</v>
      </c>
      <c r="E64" s="526">
        <v>0</v>
      </c>
      <c r="F64" s="526">
        <v>0</v>
      </c>
      <c r="G64" s="526">
        <v>0</v>
      </c>
      <c r="H64" s="541">
        <v>0</v>
      </c>
      <c r="I64" s="541">
        <v>0</v>
      </c>
      <c r="J64" s="455">
        <v>0</v>
      </c>
      <c r="K64" s="455">
        <v>0</v>
      </c>
      <c r="L64" s="455">
        <v>0</v>
      </c>
      <c r="M64" s="455">
        <v>0</v>
      </c>
      <c r="N64" s="455">
        <v>0</v>
      </c>
      <c r="O64" s="455">
        <v>0</v>
      </c>
      <c r="P64" s="455">
        <v>0</v>
      </c>
      <c r="Q64" s="455">
        <v>0</v>
      </c>
      <c r="R64" s="455">
        <v>0</v>
      </c>
      <c r="S64" s="482">
        <v>12923</v>
      </c>
      <c r="T64" s="479">
        <v>0</v>
      </c>
      <c r="U64" s="479">
        <v>0</v>
      </c>
      <c r="V64" s="479">
        <v>0</v>
      </c>
      <c r="W64" s="481">
        <v>2359856.7562579522</v>
      </c>
      <c r="X64" s="462">
        <v>13644</v>
      </c>
      <c r="Y64" s="479">
        <v>0</v>
      </c>
      <c r="Z64" s="479">
        <v>0</v>
      </c>
      <c r="AA64" s="479">
        <v>0</v>
      </c>
      <c r="AB64" s="481">
        <v>2304814.7886239998</v>
      </c>
      <c r="AC64" s="482">
        <v>14264</v>
      </c>
      <c r="AD64" s="479">
        <v>0</v>
      </c>
      <c r="AE64" s="479">
        <v>0</v>
      </c>
      <c r="AF64" s="479">
        <v>0</v>
      </c>
      <c r="AG64" s="481">
        <v>2396734.06738648</v>
      </c>
      <c r="AH64" s="482">
        <v>15505</v>
      </c>
      <c r="AI64" s="479">
        <v>0</v>
      </c>
      <c r="AJ64" s="479">
        <v>0</v>
      </c>
      <c r="AK64" s="479">
        <v>0</v>
      </c>
      <c r="AL64" s="481">
        <v>2674653.3009218196</v>
      </c>
      <c r="AM64" s="454"/>
      <c r="AN64" s="448"/>
      <c r="AO64" s="448"/>
      <c r="AP64" s="448"/>
      <c r="AQ64" s="448"/>
      <c r="AR64" s="448"/>
      <c r="AS64" s="448"/>
    </row>
    <row r="65" spans="1:45" s="449" customFormat="1" ht="12.95" customHeight="1">
      <c r="A65" s="450" t="s">
        <v>163</v>
      </c>
      <c r="B65" s="451" t="s">
        <v>93</v>
      </c>
      <c r="C65" s="461" t="s">
        <v>155</v>
      </c>
      <c r="D65" s="541">
        <v>0</v>
      </c>
      <c r="E65" s="526">
        <v>0</v>
      </c>
      <c r="F65" s="526">
        <v>0</v>
      </c>
      <c r="G65" s="526">
        <v>0</v>
      </c>
      <c r="H65" s="541">
        <v>0</v>
      </c>
      <c r="I65" s="541">
        <v>0</v>
      </c>
      <c r="J65" s="455">
        <v>0</v>
      </c>
      <c r="K65" s="455">
        <v>0</v>
      </c>
      <c r="L65" s="455">
        <v>0</v>
      </c>
      <c r="M65" s="455">
        <v>0</v>
      </c>
      <c r="N65" s="455">
        <v>0</v>
      </c>
      <c r="O65" s="455">
        <v>0</v>
      </c>
      <c r="P65" s="455">
        <v>0</v>
      </c>
      <c r="Q65" s="455">
        <v>0</v>
      </c>
      <c r="R65" s="455">
        <v>0</v>
      </c>
      <c r="S65" s="482">
        <v>12923</v>
      </c>
      <c r="T65" s="479">
        <v>0</v>
      </c>
      <c r="U65" s="479">
        <v>0</v>
      </c>
      <c r="V65" s="479">
        <v>0</v>
      </c>
      <c r="W65" s="481">
        <v>1163092.7520000001</v>
      </c>
      <c r="X65" s="482">
        <v>13644</v>
      </c>
      <c r="Y65" s="479">
        <v>0</v>
      </c>
      <c r="Z65" s="479">
        <v>0</v>
      </c>
      <c r="AA65" s="479">
        <v>0</v>
      </c>
      <c r="AB65" s="481">
        <v>1264796.5195800001</v>
      </c>
      <c r="AC65" s="482">
        <v>14264.1561</v>
      </c>
      <c r="AD65" s="479">
        <v>0</v>
      </c>
      <c r="AE65" s="479">
        <v>0</v>
      </c>
      <c r="AF65" s="479">
        <v>0</v>
      </c>
      <c r="AG65" s="483">
        <v>1361955.8885840999</v>
      </c>
      <c r="AH65" s="482">
        <v>15505</v>
      </c>
      <c r="AI65" s="479">
        <v>0</v>
      </c>
      <c r="AJ65" s="479">
        <v>0</v>
      </c>
      <c r="AK65" s="479">
        <v>0</v>
      </c>
      <c r="AL65" s="481">
        <v>1524798.4404800248</v>
      </c>
      <c r="AM65" s="454"/>
      <c r="AN65" s="448"/>
      <c r="AO65" s="448"/>
      <c r="AP65" s="448"/>
      <c r="AQ65" s="448"/>
      <c r="AR65" s="448"/>
      <c r="AS65" s="448"/>
    </row>
    <row r="66" spans="1:45" s="449" customFormat="1">
      <c r="A66" s="450" t="s">
        <v>164</v>
      </c>
      <c r="B66" s="451" t="s">
        <v>93</v>
      </c>
      <c r="C66" s="461" t="s">
        <v>155</v>
      </c>
      <c r="D66" s="541">
        <v>0</v>
      </c>
      <c r="E66" s="526">
        <v>0</v>
      </c>
      <c r="F66" s="526">
        <v>0</v>
      </c>
      <c r="G66" s="526">
        <v>0</v>
      </c>
      <c r="H66" s="541">
        <v>0</v>
      </c>
      <c r="I66" s="541">
        <v>0</v>
      </c>
      <c r="J66" s="455">
        <v>0</v>
      </c>
      <c r="K66" s="455">
        <v>0</v>
      </c>
      <c r="L66" s="455">
        <v>0</v>
      </c>
      <c r="M66" s="455">
        <v>0</v>
      </c>
      <c r="N66" s="455">
        <v>0</v>
      </c>
      <c r="O66" s="455">
        <v>0</v>
      </c>
      <c r="P66" s="455">
        <v>0</v>
      </c>
      <c r="Q66" s="455">
        <v>0</v>
      </c>
      <c r="R66" s="455">
        <v>0</v>
      </c>
      <c r="S66" s="482">
        <v>7467.0296999999991</v>
      </c>
      <c r="T66" s="479">
        <v>0</v>
      </c>
      <c r="U66" s="479">
        <v>0</v>
      </c>
      <c r="V66" s="479">
        <v>0</v>
      </c>
      <c r="W66" s="483">
        <v>0</v>
      </c>
      <c r="X66" s="482">
        <v>9709</v>
      </c>
      <c r="Y66" s="479">
        <v>0</v>
      </c>
      <c r="Z66" s="479">
        <v>0</v>
      </c>
      <c r="AA66" s="479">
        <v>0</v>
      </c>
      <c r="AB66" s="481">
        <v>0</v>
      </c>
      <c r="AC66" s="482">
        <v>10149.798569999999</v>
      </c>
      <c r="AD66" s="479">
        <v>0</v>
      </c>
      <c r="AE66" s="479">
        <v>0</v>
      </c>
      <c r="AF66" s="479">
        <v>0</v>
      </c>
      <c r="AG66" s="481">
        <v>0</v>
      </c>
      <c r="AH66" s="482">
        <v>11032.389749999998</v>
      </c>
      <c r="AI66" s="479">
        <v>0</v>
      </c>
      <c r="AJ66" s="479">
        <v>0</v>
      </c>
      <c r="AK66" s="479">
        <v>0</v>
      </c>
      <c r="AL66" s="481">
        <v>0</v>
      </c>
      <c r="AM66" s="454"/>
      <c r="AN66" s="448"/>
      <c r="AO66" s="448"/>
      <c r="AP66" s="448"/>
      <c r="AQ66" s="448"/>
      <c r="AR66" s="448"/>
      <c r="AS66" s="448"/>
    </row>
    <row r="67" spans="1:45" s="449" customFormat="1" ht="12.75" customHeight="1" thickBot="1">
      <c r="A67" s="484" t="s">
        <v>165</v>
      </c>
      <c r="B67" s="485"/>
      <c r="C67" s="486"/>
      <c r="D67" s="527"/>
      <c r="E67" s="528">
        <f>E6+E10+E22+E25+E39+E42+E50+E54+E61</f>
        <v>4322711.45452384</v>
      </c>
      <c r="F67" s="528">
        <f>F6+F10+F22+F25+F39+F42+F50+F54+F61</f>
        <v>687.3410364584488</v>
      </c>
      <c r="G67" s="528">
        <f>G6+G10+G22+G25+G39+G42+G50+G54+G61</f>
        <v>200601.93187381624</v>
      </c>
      <c r="H67" s="529">
        <f>H6+H10+H22+H25+H39+H42+H50+H54+H61</f>
        <v>24976136.571983784</v>
      </c>
      <c r="I67" s="489"/>
      <c r="J67" s="487">
        <f>J6+J10+J22+J25+J39+J42+J50+J54+J61</f>
        <v>4316339.8279999997</v>
      </c>
      <c r="K67" s="487">
        <f>K6+K10+K22+K25+K39+K42+K50+K54+K61</f>
        <v>626.63459852000005</v>
      </c>
      <c r="L67" s="487">
        <f>L6+L10+L22+L25+L39+L42+L50+L54+L61</f>
        <v>176788.916</v>
      </c>
      <c r="M67" s="488">
        <f>M6+M10+M22+M25+M39+M42+M50+M54+M61</f>
        <v>20742380.742517266</v>
      </c>
      <c r="N67" s="489"/>
      <c r="O67" s="487">
        <f>O6+O10+O22+O25+O39+O42+O50+O54+O61</f>
        <v>3436233.9240000001</v>
      </c>
      <c r="P67" s="487">
        <f>P6+P10+P22+P25+P39+P42+P50+P54+P61</f>
        <v>497.60646825999999</v>
      </c>
      <c r="Q67" s="487">
        <f>Q6+Q10+Q22+Q25+Q39+Q42+Q50+Q54+Q61</f>
        <v>147873.09400000001</v>
      </c>
      <c r="R67" s="488">
        <f>R6+R10+R22+R25+R39+R42+R50+R54+R61</f>
        <v>17820258.757548485</v>
      </c>
      <c r="S67" s="489"/>
      <c r="T67" s="487">
        <f>T6+T10+T22+T25+T39+T42+T50+T54+T61</f>
        <v>3015820.8740000003</v>
      </c>
      <c r="U67" s="487">
        <f>U6+U10+U22+U25+U39+U42+U50+U54+U61</f>
        <v>438.42225485999995</v>
      </c>
      <c r="V67" s="487">
        <f>V6+V10+V22+V25+V39+V42+V50+V54+V61</f>
        <v>126500.34900000002</v>
      </c>
      <c r="W67" s="488">
        <f>W6+W10+W22+W25+W39+W42+W50+W54+W61+W56</f>
        <v>18539725.481349181</v>
      </c>
      <c r="X67" s="489"/>
      <c r="Y67" s="487">
        <f>Y6+Y10+Y22+Y25+Y39+Y42+Y50+Y54+Y61</f>
        <v>3220928.9419999998</v>
      </c>
      <c r="Z67" s="487">
        <f>Z6+Z10+Z22+Z25+Z39+Z42+Z50+Z54+Z61</f>
        <v>469.58225487999999</v>
      </c>
      <c r="AA67" s="487">
        <f>AA6+AA10+AA22+AA25+AA39+AA42+AA50+AA54+AA61</f>
        <v>134173.13800000004</v>
      </c>
      <c r="AB67" s="488">
        <f>AB6+AB10+AB22+AB25+AB39+AB42+AB50+AB54+AB61+AB56</f>
        <v>20634977.993500259</v>
      </c>
      <c r="AC67" s="489"/>
      <c r="AD67" s="487">
        <f>AD6+AD10+AD22+AD25+AD39+AD42+AD50+AD54+AD61</f>
        <v>3379789.0920000002</v>
      </c>
      <c r="AE67" s="487">
        <f>AE6+AE10+AE22+AE25+AE39+AE42+AE50+AE54+AE61</f>
        <v>492.84820288000003</v>
      </c>
      <c r="AF67" s="487">
        <f>AF6+AF10+AF22+AF25+AF39+AF42+AF50+AF54+AF61</f>
        <v>139610.01899999997</v>
      </c>
      <c r="AG67" s="488">
        <f>AG6+AG10+AG22+AG25+AG39+AG42+AG50+AG54+AG61+AG56</f>
        <v>22273685.717357088</v>
      </c>
      <c r="AH67" s="489"/>
      <c r="AI67" s="487">
        <f>AI6+AI10+AI22+AI25+AI39+AI42+AI50+AI54+AI61</f>
        <v>3684972.0180000002</v>
      </c>
      <c r="AJ67" s="487">
        <f>AJ6+AJ10+AJ22+AJ25+AJ39+AJ42+AJ50+AJ54+AJ61</f>
        <v>537.90610112000002</v>
      </c>
      <c r="AK67" s="487">
        <f>AK6+AK10+AK22+AK25+AK39+AK42+AK50+AK54+AK61</f>
        <v>150859.209</v>
      </c>
      <c r="AL67" s="488">
        <f>AL6+AL10+AL22+AL25+AL39+AL42+AL50+AL54+AL61+AL56</f>
        <v>24910075.17831102</v>
      </c>
      <c r="AM67" s="447"/>
      <c r="AN67" s="448"/>
      <c r="AO67" s="448"/>
      <c r="AP67" s="448"/>
      <c r="AQ67" s="448"/>
      <c r="AR67" s="448"/>
      <c r="AS67" s="448"/>
    </row>
    <row r="68" spans="1:45" ht="13.5">
      <c r="A68" s="504" t="s">
        <v>166</v>
      </c>
      <c r="B68" s="490"/>
      <c r="C68" s="427"/>
      <c r="D68" s="530"/>
      <c r="E68" s="531"/>
      <c r="F68" s="531"/>
      <c r="G68" s="531"/>
      <c r="H68" s="532"/>
      <c r="I68" s="491"/>
      <c r="J68" s="491"/>
      <c r="K68" s="491"/>
      <c r="L68" s="491"/>
      <c r="M68" s="492"/>
      <c r="N68" s="491"/>
      <c r="O68" s="491"/>
      <c r="P68" s="491"/>
      <c r="Q68" s="425"/>
      <c r="R68" s="426"/>
      <c r="S68" s="425"/>
      <c r="T68" s="425"/>
      <c r="U68" s="425"/>
      <c r="V68" s="425"/>
      <c r="W68" s="426"/>
      <c r="X68" s="425"/>
      <c r="Y68" s="425"/>
      <c r="Z68" s="425"/>
      <c r="AA68" s="425"/>
      <c r="AB68" s="426"/>
      <c r="AC68" s="425"/>
      <c r="AD68" s="425"/>
      <c r="AE68" s="425"/>
      <c r="AF68" s="425"/>
      <c r="AG68" s="426"/>
      <c r="AH68" s="425" t="s">
        <v>2</v>
      </c>
      <c r="AI68" s="425"/>
      <c r="AJ68" s="425"/>
      <c r="AK68" s="425"/>
      <c r="AL68" s="426"/>
      <c r="AM68" s="427"/>
      <c r="AN68" s="427"/>
      <c r="AO68" s="427"/>
      <c r="AP68" s="427"/>
      <c r="AQ68" s="427"/>
      <c r="AR68" s="427"/>
      <c r="AS68" s="427"/>
    </row>
    <row r="69" spans="1:45" ht="13.5">
      <c r="A69" s="505" t="s">
        <v>167</v>
      </c>
      <c r="B69" s="494"/>
      <c r="C69" s="427"/>
      <c r="D69" s="530"/>
      <c r="E69" s="531"/>
      <c r="F69" s="531"/>
      <c r="G69" s="531"/>
      <c r="H69" s="532"/>
      <c r="I69" s="425"/>
      <c r="J69" s="425"/>
      <c r="K69" s="425"/>
      <c r="L69" s="425"/>
      <c r="M69" s="426"/>
      <c r="N69" s="425"/>
      <c r="O69" s="425"/>
      <c r="P69" s="425"/>
      <c r="Q69" s="425"/>
      <c r="R69" s="426"/>
      <c r="S69" s="425"/>
      <c r="T69" s="425"/>
      <c r="U69" s="425"/>
      <c r="V69" s="425"/>
      <c r="W69" s="426"/>
      <c r="X69" s="425"/>
      <c r="Y69" s="425"/>
      <c r="Z69" s="425"/>
      <c r="AA69" s="425"/>
      <c r="AB69" s="426"/>
      <c r="AC69" s="425"/>
      <c r="AD69" s="425"/>
      <c r="AE69" s="425"/>
      <c r="AF69" s="425"/>
      <c r="AG69" s="426"/>
      <c r="AH69" s="425"/>
      <c r="AI69" s="425"/>
      <c r="AJ69" s="425"/>
      <c r="AK69" s="425"/>
      <c r="AL69" s="426"/>
      <c r="AM69" s="427"/>
      <c r="AN69" s="427"/>
      <c r="AO69" s="427"/>
      <c r="AP69" s="427"/>
      <c r="AQ69" s="427"/>
      <c r="AR69" s="427"/>
      <c r="AS69" s="427"/>
    </row>
    <row r="70" spans="1:45">
      <c r="A70" s="493"/>
      <c r="B70" s="494"/>
      <c r="C70" s="427"/>
      <c r="D70" s="530"/>
      <c r="E70" s="531"/>
      <c r="F70" s="531"/>
      <c r="G70" s="531"/>
      <c r="H70" s="532"/>
      <c r="I70" s="425"/>
      <c r="J70" s="425"/>
      <c r="K70" s="425"/>
      <c r="L70" s="425"/>
      <c r="M70" s="426"/>
      <c r="N70" s="425"/>
      <c r="O70" s="425"/>
      <c r="P70" s="425"/>
      <c r="Q70" s="425"/>
      <c r="R70" s="426"/>
      <c r="S70" s="425"/>
      <c r="T70" s="425"/>
      <c r="U70" s="425"/>
      <c r="V70" s="425"/>
      <c r="W70" s="426"/>
      <c r="X70" s="425"/>
      <c r="Y70" s="425"/>
      <c r="Z70" s="425"/>
      <c r="AA70" s="425"/>
      <c r="AB70" s="426"/>
      <c r="AC70" s="425"/>
      <c r="AD70" s="425"/>
      <c r="AE70" s="425"/>
      <c r="AF70" s="425"/>
      <c r="AG70" s="426"/>
      <c r="AH70" s="425"/>
      <c r="AI70" s="495"/>
      <c r="AJ70" s="425"/>
      <c r="AK70" s="425"/>
      <c r="AL70" s="426"/>
      <c r="AM70" s="427"/>
      <c r="AN70" s="427"/>
      <c r="AO70" s="427"/>
      <c r="AP70" s="427"/>
      <c r="AQ70" s="427"/>
      <c r="AR70" s="427"/>
      <c r="AS70" s="427"/>
    </row>
    <row r="71" spans="1:45">
      <c r="A71" s="493"/>
      <c r="B71" s="494"/>
      <c r="C71" s="427"/>
      <c r="D71" s="530"/>
      <c r="E71" s="531"/>
      <c r="F71" s="531"/>
      <c r="G71" s="531"/>
      <c r="H71" s="532"/>
      <c r="I71" s="425"/>
      <c r="J71" s="425"/>
      <c r="K71" s="425"/>
      <c r="L71" s="425"/>
      <c r="M71" s="426"/>
      <c r="N71" s="425"/>
      <c r="O71" s="425"/>
      <c r="P71" s="425"/>
      <c r="Q71" s="425"/>
      <c r="R71" s="426"/>
      <c r="S71" s="425"/>
      <c r="T71" s="425"/>
      <c r="U71" s="425"/>
      <c r="V71" s="425"/>
      <c r="W71" s="426"/>
      <c r="X71" s="425"/>
      <c r="Y71" s="425"/>
      <c r="Z71" s="425"/>
      <c r="AA71" s="425"/>
      <c r="AB71" s="426"/>
      <c r="AC71" s="425"/>
      <c r="AD71" s="425"/>
      <c r="AE71" s="425"/>
      <c r="AF71" s="425"/>
      <c r="AG71" s="426"/>
      <c r="AH71" s="425"/>
      <c r="AI71" s="425"/>
      <c r="AJ71" s="425"/>
      <c r="AK71" s="425"/>
      <c r="AL71" s="426"/>
      <c r="AM71" s="427"/>
      <c r="AN71" s="427"/>
      <c r="AO71" s="427"/>
      <c r="AP71" s="427"/>
      <c r="AQ71" s="427"/>
      <c r="AR71" s="427"/>
      <c r="AS71" s="427"/>
    </row>
    <row r="72" spans="1:45" ht="16.5" thickBot="1">
      <c r="A72" s="432" t="s">
        <v>168</v>
      </c>
      <c r="B72" s="494"/>
      <c r="C72" s="427"/>
      <c r="D72" s="530"/>
      <c r="E72" s="531"/>
      <c r="F72" s="531"/>
      <c r="G72" s="531"/>
      <c r="H72" s="532"/>
      <c r="I72" s="425"/>
      <c r="J72" s="425"/>
      <c r="K72" s="425"/>
      <c r="L72" s="425"/>
      <c r="M72" s="426"/>
      <c r="N72" s="425"/>
      <c r="O72" s="425"/>
      <c r="P72" s="425"/>
      <c r="Q72" s="425"/>
      <c r="R72" s="426"/>
      <c r="S72" s="425"/>
      <c r="T72" s="425"/>
      <c r="U72" s="425"/>
      <c r="V72" s="425"/>
      <c r="W72" s="426"/>
      <c r="X72" s="425"/>
      <c r="Y72" s="425"/>
      <c r="Z72" s="425"/>
      <c r="AA72" s="425"/>
      <c r="AB72" s="426"/>
      <c r="AC72" s="425"/>
      <c r="AD72" s="425"/>
      <c r="AE72" s="425"/>
      <c r="AF72" s="425"/>
      <c r="AG72" s="426"/>
      <c r="AH72" s="425"/>
      <c r="AI72" s="425"/>
      <c r="AJ72" s="425"/>
      <c r="AK72" s="425"/>
      <c r="AL72" s="426"/>
      <c r="AM72" s="427"/>
      <c r="AN72" s="427"/>
      <c r="AO72" s="427"/>
      <c r="AP72" s="427"/>
      <c r="AQ72" s="427"/>
      <c r="AR72" s="427"/>
      <c r="AS72" s="427"/>
    </row>
    <row r="73" spans="1:45">
      <c r="A73" s="438"/>
      <c r="B73" s="439"/>
      <c r="C73" s="440"/>
      <c r="D73" s="569" t="s">
        <v>97</v>
      </c>
      <c r="E73" s="496"/>
      <c r="F73" s="496"/>
      <c r="G73" s="496"/>
      <c r="H73" s="497"/>
      <c r="I73" s="647" t="s">
        <v>66</v>
      </c>
      <c r="J73" s="648"/>
      <c r="K73" s="648"/>
      <c r="L73" s="648"/>
      <c r="M73" s="649"/>
      <c r="N73" s="647" t="s">
        <v>67</v>
      </c>
      <c r="O73" s="648"/>
      <c r="P73" s="648"/>
      <c r="Q73" s="648"/>
      <c r="R73" s="649"/>
      <c r="S73" s="653" t="s">
        <v>68</v>
      </c>
      <c r="T73" s="654"/>
      <c r="U73" s="654"/>
      <c r="V73" s="654"/>
      <c r="W73" s="655"/>
      <c r="X73" s="653" t="s">
        <v>69</v>
      </c>
      <c r="Y73" s="654"/>
      <c r="Z73" s="654"/>
      <c r="AA73" s="654"/>
      <c r="AB73" s="655"/>
      <c r="AC73" s="653" t="s">
        <v>70</v>
      </c>
      <c r="AD73" s="654"/>
      <c r="AE73" s="654"/>
      <c r="AF73" s="654"/>
      <c r="AG73" s="655"/>
      <c r="AH73" s="653" t="s">
        <v>71</v>
      </c>
      <c r="AI73" s="654"/>
      <c r="AJ73" s="654"/>
      <c r="AK73" s="654"/>
      <c r="AL73" s="655"/>
      <c r="AM73" s="645" t="s">
        <v>72</v>
      </c>
      <c r="AN73" s="427"/>
      <c r="AO73" s="427"/>
      <c r="AP73" s="427"/>
      <c r="AQ73" s="427"/>
      <c r="AR73" s="427"/>
      <c r="AS73" s="427"/>
    </row>
    <row r="74" spans="1:45" ht="25.5">
      <c r="A74" s="412" t="s">
        <v>169</v>
      </c>
      <c r="B74" s="413" t="s">
        <v>74</v>
      </c>
      <c r="C74" s="414" t="s">
        <v>75</v>
      </c>
      <c r="D74" s="415"/>
      <c r="E74" s="416"/>
      <c r="F74" s="416"/>
      <c r="G74" s="416"/>
      <c r="H74" s="417"/>
      <c r="I74" s="418" t="s">
        <v>76</v>
      </c>
      <c r="J74" s="416" t="s">
        <v>77</v>
      </c>
      <c r="K74" s="416" t="s">
        <v>78</v>
      </c>
      <c r="L74" s="416" t="s">
        <v>79</v>
      </c>
      <c r="M74" s="417" t="s">
        <v>81</v>
      </c>
      <c r="N74" s="419" t="s">
        <v>76</v>
      </c>
      <c r="O74" s="420" t="s">
        <v>77</v>
      </c>
      <c r="P74" s="420" t="s">
        <v>78</v>
      </c>
      <c r="Q74" s="420" t="s">
        <v>79</v>
      </c>
      <c r="R74" s="421" t="s">
        <v>81</v>
      </c>
      <c r="S74" s="419" t="s">
        <v>76</v>
      </c>
      <c r="T74" s="420" t="s">
        <v>77</v>
      </c>
      <c r="U74" s="420" t="s">
        <v>78</v>
      </c>
      <c r="V74" s="420" t="s">
        <v>79</v>
      </c>
      <c r="W74" s="421" t="s">
        <v>81</v>
      </c>
      <c r="X74" s="419" t="s">
        <v>76</v>
      </c>
      <c r="Y74" s="420" t="s">
        <v>77</v>
      </c>
      <c r="Z74" s="420" t="s">
        <v>78</v>
      </c>
      <c r="AA74" s="420" t="s">
        <v>79</v>
      </c>
      <c r="AB74" s="421" t="s">
        <v>81</v>
      </c>
      <c r="AC74" s="419" t="s">
        <v>76</v>
      </c>
      <c r="AD74" s="420" t="s">
        <v>77</v>
      </c>
      <c r="AE74" s="420" t="s">
        <v>78</v>
      </c>
      <c r="AF74" s="420" t="s">
        <v>79</v>
      </c>
      <c r="AG74" s="421" t="s">
        <v>81</v>
      </c>
      <c r="AH74" s="419" t="s">
        <v>76</v>
      </c>
      <c r="AI74" s="420" t="s">
        <v>77</v>
      </c>
      <c r="AJ74" s="420" t="s">
        <v>78</v>
      </c>
      <c r="AK74" s="420" t="s">
        <v>79</v>
      </c>
      <c r="AL74" s="421" t="s">
        <v>81</v>
      </c>
      <c r="AM74" s="658"/>
      <c r="AN74" s="410"/>
      <c r="AO74" s="410"/>
      <c r="AP74" s="410"/>
      <c r="AQ74" s="410"/>
      <c r="AR74" s="410"/>
      <c r="AS74" s="410"/>
    </row>
    <row r="75" spans="1:45">
      <c r="A75" s="441" t="s">
        <v>82</v>
      </c>
      <c r="B75" s="442"/>
      <c r="C75" s="441"/>
      <c r="D75" s="533"/>
      <c r="E75" s="511"/>
      <c r="F75" s="511"/>
      <c r="G75" s="511"/>
      <c r="H75" s="534"/>
      <c r="I75" s="444"/>
      <c r="J75" s="444"/>
      <c r="K75" s="444"/>
      <c r="L75" s="444"/>
      <c r="M75" s="456"/>
      <c r="N75" s="444"/>
      <c r="O75" s="444"/>
      <c r="P75" s="444"/>
      <c r="Q75" s="444"/>
      <c r="R75" s="456"/>
      <c r="S75" s="444"/>
      <c r="T75" s="444"/>
      <c r="U75" s="444"/>
      <c r="V75" s="444"/>
      <c r="W75" s="456"/>
      <c r="X75" s="444"/>
      <c r="Y75" s="444"/>
      <c r="Z75" s="444"/>
      <c r="AA75" s="444"/>
      <c r="AB75" s="456"/>
      <c r="AC75" s="444"/>
      <c r="AD75" s="444"/>
      <c r="AE75" s="444"/>
      <c r="AF75" s="444"/>
      <c r="AG75" s="456"/>
      <c r="AH75" s="444"/>
      <c r="AI75" s="444"/>
      <c r="AJ75" s="444"/>
      <c r="AK75" s="444"/>
      <c r="AL75" s="456"/>
      <c r="AM75" s="498"/>
      <c r="AN75" s="448"/>
      <c r="AO75" s="448"/>
      <c r="AP75" s="448"/>
      <c r="AQ75" s="448"/>
      <c r="AR75" s="448"/>
      <c r="AS75" s="448"/>
    </row>
    <row r="76" spans="1:45">
      <c r="A76" s="345" t="s">
        <v>170</v>
      </c>
      <c r="B76" s="170" t="s">
        <v>84</v>
      </c>
      <c r="C76" s="499" t="s">
        <v>85</v>
      </c>
      <c r="D76" s="535">
        <v>0</v>
      </c>
      <c r="E76" s="515">
        <v>0</v>
      </c>
      <c r="F76" s="515">
        <v>0</v>
      </c>
      <c r="G76" s="515">
        <v>0</v>
      </c>
      <c r="H76" s="536">
        <v>0</v>
      </c>
      <c r="I76" s="455">
        <v>0</v>
      </c>
      <c r="J76" s="455">
        <v>0</v>
      </c>
      <c r="K76" s="455">
        <v>0</v>
      </c>
      <c r="L76" s="455">
        <v>0</v>
      </c>
      <c r="M76" s="470">
        <v>0</v>
      </c>
      <c r="N76" s="337">
        <v>5</v>
      </c>
      <c r="O76" s="337">
        <v>195.12379999999999</v>
      </c>
      <c r="P76" s="337">
        <v>3.1899999999999998E-2</v>
      </c>
      <c r="Q76" s="337">
        <v>-3.0524</v>
      </c>
      <c r="R76" s="453">
        <v>1898.7375530249999</v>
      </c>
      <c r="S76" s="337">
        <v>9</v>
      </c>
      <c r="T76" s="337">
        <v>358.9314</v>
      </c>
      <c r="U76" s="337">
        <v>6.1499999999999999E-2</v>
      </c>
      <c r="V76" s="337">
        <v>-5.9736000000000002</v>
      </c>
      <c r="W76" s="453">
        <v>3520.2594233083501</v>
      </c>
      <c r="X76" s="337">
        <v>10</v>
      </c>
      <c r="Y76" s="337">
        <v>399.95049999999998</v>
      </c>
      <c r="Z76" s="337">
        <v>6.9599999999999995E-2</v>
      </c>
      <c r="AA76" s="337">
        <v>-6.7133000000000003</v>
      </c>
      <c r="AB76" s="453">
        <v>4028.7413400084401</v>
      </c>
      <c r="AC76" s="337">
        <v>11</v>
      </c>
      <c r="AD76" s="337">
        <v>437.69049999999999</v>
      </c>
      <c r="AE76" s="337">
        <v>7.5300000000000006E-2</v>
      </c>
      <c r="AF76" s="337">
        <v>-7.2439</v>
      </c>
      <c r="AG76" s="453">
        <v>4564.5639382295703</v>
      </c>
      <c r="AH76" s="337">
        <v>12</v>
      </c>
      <c r="AI76" s="337">
        <v>478.5752</v>
      </c>
      <c r="AJ76" s="337">
        <v>8.2000000000000003E-2</v>
      </c>
      <c r="AK76" s="337">
        <v>-7.9648000000000003</v>
      </c>
      <c r="AL76" s="453">
        <v>5128.9100251379496</v>
      </c>
      <c r="AM76" s="468" t="s">
        <v>171</v>
      </c>
      <c r="AN76" s="448"/>
      <c r="AO76" s="448"/>
      <c r="AP76" s="448"/>
      <c r="AQ76" s="448"/>
      <c r="AR76" s="448"/>
      <c r="AS76" s="448"/>
    </row>
    <row r="77" spans="1:45">
      <c r="A77" s="441" t="s">
        <v>116</v>
      </c>
      <c r="B77" s="442"/>
      <c r="C77" s="441"/>
      <c r="D77" s="533"/>
      <c r="E77" s="511"/>
      <c r="F77" s="511"/>
      <c r="G77" s="511"/>
      <c r="H77" s="534"/>
      <c r="I77" s="444"/>
      <c r="J77" s="444"/>
      <c r="K77" s="444"/>
      <c r="L77" s="444"/>
      <c r="M77" s="456"/>
      <c r="N77" s="444"/>
      <c r="O77" s="444"/>
      <c r="P77" s="444"/>
      <c r="Q77" s="444"/>
      <c r="R77" s="456"/>
      <c r="S77" s="444"/>
      <c r="T77" s="444"/>
      <c r="U77" s="444"/>
      <c r="V77" s="444"/>
      <c r="W77" s="456"/>
      <c r="X77" s="444"/>
      <c r="Y77" s="444"/>
      <c r="Z77" s="444"/>
      <c r="AA77" s="444"/>
      <c r="AB77" s="456"/>
      <c r="AC77" s="444"/>
      <c r="AD77" s="444"/>
      <c r="AE77" s="444"/>
      <c r="AF77" s="444"/>
      <c r="AG77" s="456"/>
      <c r="AH77" s="444"/>
      <c r="AI77" s="444"/>
      <c r="AJ77" s="444"/>
      <c r="AK77" s="444"/>
      <c r="AL77" s="456"/>
      <c r="AM77" s="498"/>
      <c r="AN77" s="448"/>
      <c r="AO77" s="448"/>
      <c r="AP77" s="448"/>
      <c r="AQ77" s="448"/>
      <c r="AR77" s="448"/>
      <c r="AS77" s="448"/>
    </row>
    <row r="78" spans="1:45">
      <c r="A78" s="345" t="s">
        <v>172</v>
      </c>
      <c r="B78" s="170" t="s">
        <v>84</v>
      </c>
      <c r="C78" s="500" t="s">
        <v>173</v>
      </c>
      <c r="D78" s="535">
        <v>0</v>
      </c>
      <c r="E78" s="515">
        <v>0</v>
      </c>
      <c r="F78" s="515">
        <v>0</v>
      </c>
      <c r="G78" s="515">
        <v>0</v>
      </c>
      <c r="H78" s="536">
        <v>0</v>
      </c>
      <c r="I78" s="455">
        <v>0</v>
      </c>
      <c r="J78" s="455">
        <v>0</v>
      </c>
      <c r="K78" s="455">
        <v>0</v>
      </c>
      <c r="L78" s="455">
        <v>0</v>
      </c>
      <c r="M78" s="470">
        <v>0</v>
      </c>
      <c r="N78" s="337">
        <v>0</v>
      </c>
      <c r="O78" s="337">
        <v>0</v>
      </c>
      <c r="P78" s="337">
        <v>0</v>
      </c>
      <c r="Q78" s="337">
        <v>0</v>
      </c>
      <c r="R78" s="453">
        <v>0</v>
      </c>
      <c r="S78" s="337">
        <v>1</v>
      </c>
      <c r="T78" s="337">
        <v>2.93</v>
      </c>
      <c r="U78" s="337">
        <v>2.5000000000000001E-3</v>
      </c>
      <c r="V78" s="337">
        <v>0.65410000000000001</v>
      </c>
      <c r="W78" s="453">
        <v>57.368167499999998</v>
      </c>
      <c r="X78" s="337">
        <v>1</v>
      </c>
      <c r="Y78" s="337">
        <v>2.93</v>
      </c>
      <c r="Z78" s="337">
        <v>2.5000000000000001E-3</v>
      </c>
      <c r="AA78" s="337">
        <v>0.65410000000000001</v>
      </c>
      <c r="AB78" s="453">
        <v>59.089212525000001</v>
      </c>
      <c r="AC78" s="337">
        <v>1</v>
      </c>
      <c r="AD78" s="337">
        <v>2.93</v>
      </c>
      <c r="AE78" s="337">
        <v>2.5000000000000001E-3</v>
      </c>
      <c r="AF78" s="337">
        <v>0.65410000000000001</v>
      </c>
      <c r="AG78" s="453">
        <v>60.861888900750003</v>
      </c>
      <c r="AH78" s="337">
        <v>1</v>
      </c>
      <c r="AI78" s="337">
        <v>2.93</v>
      </c>
      <c r="AJ78" s="337">
        <v>2.5000000000000001E-3</v>
      </c>
      <c r="AK78" s="337">
        <v>0.65410000000000001</v>
      </c>
      <c r="AL78" s="453">
        <v>62.687745567772502</v>
      </c>
      <c r="AM78" s="468" t="s">
        <v>174</v>
      </c>
      <c r="AN78" s="427"/>
      <c r="AO78" s="427"/>
      <c r="AP78" s="427"/>
      <c r="AQ78" s="427"/>
      <c r="AR78" s="427"/>
      <c r="AS78" s="427"/>
    </row>
    <row r="79" spans="1:45">
      <c r="A79" s="345" t="s">
        <v>175</v>
      </c>
      <c r="B79" s="170" t="s">
        <v>84</v>
      </c>
      <c r="C79" s="500" t="s">
        <v>173</v>
      </c>
      <c r="D79" s="535">
        <v>0</v>
      </c>
      <c r="E79" s="515">
        <v>0</v>
      </c>
      <c r="F79" s="515">
        <v>0</v>
      </c>
      <c r="G79" s="515">
        <v>0</v>
      </c>
      <c r="H79" s="536">
        <v>0</v>
      </c>
      <c r="I79" s="455">
        <v>0</v>
      </c>
      <c r="J79" s="455">
        <v>0</v>
      </c>
      <c r="K79" s="455">
        <v>0</v>
      </c>
      <c r="L79" s="455">
        <v>0</v>
      </c>
      <c r="M79" s="470">
        <v>0</v>
      </c>
      <c r="N79" s="337">
        <v>0</v>
      </c>
      <c r="O79" s="337">
        <v>0</v>
      </c>
      <c r="P79" s="337">
        <v>0</v>
      </c>
      <c r="Q79" s="337">
        <v>0</v>
      </c>
      <c r="R79" s="453">
        <v>0</v>
      </c>
      <c r="S79" s="337">
        <v>1</v>
      </c>
      <c r="T79" s="337">
        <v>10.7</v>
      </c>
      <c r="U79" s="337">
        <v>1.49E-2</v>
      </c>
      <c r="V79" s="337">
        <v>0.73199999999999998</v>
      </c>
      <c r="W79" s="453">
        <v>57.368167499999998</v>
      </c>
      <c r="X79" s="337">
        <v>1</v>
      </c>
      <c r="Y79" s="337">
        <v>10.7</v>
      </c>
      <c r="Z79" s="337">
        <v>1.49E-2</v>
      </c>
      <c r="AA79" s="337">
        <v>0.73199999999999998</v>
      </c>
      <c r="AB79" s="453">
        <v>59.089212525000001</v>
      </c>
      <c r="AC79" s="337">
        <v>1</v>
      </c>
      <c r="AD79" s="337">
        <v>10.7</v>
      </c>
      <c r="AE79" s="337">
        <v>1.49E-2</v>
      </c>
      <c r="AF79" s="337">
        <v>0.73199999999999998</v>
      </c>
      <c r="AG79" s="453">
        <v>60.861888900750003</v>
      </c>
      <c r="AH79" s="337">
        <v>1</v>
      </c>
      <c r="AI79" s="337">
        <v>10.7</v>
      </c>
      <c r="AJ79" s="337">
        <v>1.49E-2</v>
      </c>
      <c r="AK79" s="337">
        <v>0.73199999999999998</v>
      </c>
      <c r="AL79" s="453">
        <v>62.687745567772502</v>
      </c>
      <c r="AM79" s="468" t="s">
        <v>174</v>
      </c>
      <c r="AN79" s="427"/>
      <c r="AO79" s="427"/>
      <c r="AP79" s="427"/>
      <c r="AQ79" s="427"/>
      <c r="AR79" s="427"/>
      <c r="AS79" s="427"/>
    </row>
    <row r="80" spans="1:45">
      <c r="A80" s="345" t="s">
        <v>176</v>
      </c>
      <c r="B80" s="170" t="s">
        <v>84</v>
      </c>
      <c r="C80" s="500" t="s">
        <v>173</v>
      </c>
      <c r="D80" s="535">
        <v>0</v>
      </c>
      <c r="E80" s="515">
        <v>0</v>
      </c>
      <c r="F80" s="515">
        <v>0</v>
      </c>
      <c r="G80" s="515">
        <v>0</v>
      </c>
      <c r="H80" s="536">
        <v>0</v>
      </c>
      <c r="I80" s="455">
        <v>0</v>
      </c>
      <c r="J80" s="455">
        <v>0</v>
      </c>
      <c r="K80" s="455">
        <v>0</v>
      </c>
      <c r="L80" s="455">
        <v>0</v>
      </c>
      <c r="M80" s="470">
        <v>0</v>
      </c>
      <c r="N80" s="337">
        <v>0</v>
      </c>
      <c r="O80" s="337">
        <v>0</v>
      </c>
      <c r="P80" s="337">
        <v>0</v>
      </c>
      <c r="Q80" s="337">
        <v>0</v>
      </c>
      <c r="R80" s="453">
        <v>0</v>
      </c>
      <c r="S80" s="337">
        <v>1</v>
      </c>
      <c r="T80" s="337">
        <v>37.85</v>
      </c>
      <c r="U80" s="337">
        <v>2.0500000000000001E-2</v>
      </c>
      <c r="V80" s="337">
        <v>2.0748000000000002</v>
      </c>
      <c r="W80" s="453">
        <v>57.368167499999998</v>
      </c>
      <c r="X80" s="337">
        <v>1</v>
      </c>
      <c r="Y80" s="337">
        <v>37.85</v>
      </c>
      <c r="Z80" s="337">
        <v>2.0500000000000001E-2</v>
      </c>
      <c r="AA80" s="337">
        <v>2.0748000000000002</v>
      </c>
      <c r="AB80" s="453">
        <v>59.089212525000001</v>
      </c>
      <c r="AC80" s="337">
        <v>1</v>
      </c>
      <c r="AD80" s="337">
        <v>37.85</v>
      </c>
      <c r="AE80" s="337">
        <v>2.0500000000000001E-2</v>
      </c>
      <c r="AF80" s="337">
        <v>2.0748000000000002</v>
      </c>
      <c r="AG80" s="453">
        <v>60.861888900750003</v>
      </c>
      <c r="AH80" s="337">
        <v>1</v>
      </c>
      <c r="AI80" s="337">
        <v>37.85</v>
      </c>
      <c r="AJ80" s="337">
        <v>2.0500000000000001E-2</v>
      </c>
      <c r="AK80" s="337">
        <v>2.0748000000000002</v>
      </c>
      <c r="AL80" s="453">
        <v>62.687745567772502</v>
      </c>
      <c r="AM80" s="468" t="s">
        <v>174</v>
      </c>
      <c r="AN80" s="427"/>
      <c r="AO80" s="427"/>
      <c r="AP80" s="427"/>
      <c r="AQ80" s="427"/>
      <c r="AR80" s="427"/>
      <c r="AS80" s="427"/>
    </row>
    <row r="81" spans="1:45">
      <c r="A81" s="345" t="s">
        <v>177</v>
      </c>
      <c r="B81" s="170" t="s">
        <v>84</v>
      </c>
      <c r="C81" s="500" t="s">
        <v>173</v>
      </c>
      <c r="D81" s="535">
        <v>0</v>
      </c>
      <c r="E81" s="515">
        <v>0</v>
      </c>
      <c r="F81" s="515">
        <v>0</v>
      </c>
      <c r="G81" s="515">
        <v>0</v>
      </c>
      <c r="H81" s="536">
        <v>0</v>
      </c>
      <c r="I81" s="455">
        <v>0</v>
      </c>
      <c r="J81" s="455">
        <v>0</v>
      </c>
      <c r="K81" s="455">
        <v>0</v>
      </c>
      <c r="L81" s="455">
        <v>0</v>
      </c>
      <c r="M81" s="470">
        <v>0</v>
      </c>
      <c r="N81" s="337">
        <v>0</v>
      </c>
      <c r="O81" s="337">
        <v>0</v>
      </c>
      <c r="P81" s="337">
        <v>0</v>
      </c>
      <c r="Q81" s="337">
        <v>0</v>
      </c>
      <c r="R81" s="453">
        <v>0</v>
      </c>
      <c r="S81" s="337">
        <v>1</v>
      </c>
      <c r="T81" s="337">
        <v>31.64</v>
      </c>
      <c r="U81" s="337">
        <v>1.7399999999999999E-2</v>
      </c>
      <c r="V81" s="337">
        <v>0.57069999999999999</v>
      </c>
      <c r="W81" s="453">
        <v>57.368167499999998</v>
      </c>
      <c r="X81" s="337">
        <v>1</v>
      </c>
      <c r="Y81" s="337">
        <v>31.64</v>
      </c>
      <c r="Z81" s="337">
        <v>1.7399999999999999E-2</v>
      </c>
      <c r="AA81" s="337">
        <v>0.57069999999999999</v>
      </c>
      <c r="AB81" s="453">
        <v>59.089212525000001</v>
      </c>
      <c r="AC81" s="337">
        <v>1</v>
      </c>
      <c r="AD81" s="337">
        <v>31.64</v>
      </c>
      <c r="AE81" s="337">
        <v>1.7399999999999999E-2</v>
      </c>
      <c r="AF81" s="337">
        <v>0.57069999999999999</v>
      </c>
      <c r="AG81" s="453">
        <v>60.861888900750003</v>
      </c>
      <c r="AH81" s="337">
        <v>1</v>
      </c>
      <c r="AI81" s="337">
        <v>31.64</v>
      </c>
      <c r="AJ81" s="337">
        <v>1.7399999999999999E-2</v>
      </c>
      <c r="AK81" s="337">
        <v>0.57069999999999999</v>
      </c>
      <c r="AL81" s="453">
        <v>62.687745567772502</v>
      </c>
      <c r="AM81" s="468" t="s">
        <v>174</v>
      </c>
      <c r="AN81" s="427"/>
      <c r="AO81" s="427"/>
      <c r="AP81" s="427"/>
      <c r="AQ81" s="427"/>
      <c r="AR81" s="427"/>
      <c r="AS81" s="427"/>
    </row>
    <row r="82" spans="1:45">
      <c r="A82" s="345" t="s">
        <v>178</v>
      </c>
      <c r="B82" s="170" t="s">
        <v>84</v>
      </c>
      <c r="C82" s="500" t="s">
        <v>173</v>
      </c>
      <c r="D82" s="535">
        <v>0</v>
      </c>
      <c r="E82" s="515">
        <v>0</v>
      </c>
      <c r="F82" s="515">
        <v>0</v>
      </c>
      <c r="G82" s="515">
        <v>0</v>
      </c>
      <c r="H82" s="536">
        <v>0</v>
      </c>
      <c r="I82" s="455">
        <v>0</v>
      </c>
      <c r="J82" s="455">
        <v>0</v>
      </c>
      <c r="K82" s="455">
        <v>0</v>
      </c>
      <c r="L82" s="455">
        <v>0</v>
      </c>
      <c r="M82" s="470">
        <v>0</v>
      </c>
      <c r="N82" s="337">
        <v>0</v>
      </c>
      <c r="O82" s="337">
        <v>0</v>
      </c>
      <c r="P82" s="337">
        <v>0</v>
      </c>
      <c r="Q82" s="337">
        <v>0</v>
      </c>
      <c r="R82" s="453">
        <v>0</v>
      </c>
      <c r="S82" s="337">
        <v>1</v>
      </c>
      <c r="T82" s="337">
        <v>1.28</v>
      </c>
      <c r="U82" s="337">
        <v>1.1000000000000001E-3</v>
      </c>
      <c r="V82" s="337">
        <v>0.27660000000000001</v>
      </c>
      <c r="W82" s="453">
        <v>57.368167499999998</v>
      </c>
      <c r="X82" s="337">
        <v>1</v>
      </c>
      <c r="Y82" s="337">
        <v>1.28</v>
      </c>
      <c r="Z82" s="337">
        <v>1.1000000000000001E-3</v>
      </c>
      <c r="AA82" s="337">
        <v>0.27660000000000001</v>
      </c>
      <c r="AB82" s="453">
        <v>59.089212525000001</v>
      </c>
      <c r="AC82" s="337">
        <v>1</v>
      </c>
      <c r="AD82" s="337">
        <v>1.28</v>
      </c>
      <c r="AE82" s="337">
        <v>1.1000000000000001E-3</v>
      </c>
      <c r="AF82" s="337">
        <v>0.27660000000000001</v>
      </c>
      <c r="AG82" s="453">
        <v>60.861888900750003</v>
      </c>
      <c r="AH82" s="337">
        <v>1</v>
      </c>
      <c r="AI82" s="337">
        <v>1.28</v>
      </c>
      <c r="AJ82" s="337">
        <v>1.1000000000000001E-3</v>
      </c>
      <c r="AK82" s="337">
        <v>0.27660000000000001</v>
      </c>
      <c r="AL82" s="453">
        <v>62.687745567772502</v>
      </c>
      <c r="AM82" s="468" t="s">
        <v>174</v>
      </c>
      <c r="AN82" s="427"/>
      <c r="AO82" s="427"/>
      <c r="AP82" s="427"/>
      <c r="AQ82" s="427"/>
      <c r="AR82" s="427"/>
      <c r="AS82" s="427"/>
    </row>
    <row r="83" spans="1:45">
      <c r="A83" s="345" t="s">
        <v>179</v>
      </c>
      <c r="B83" s="170" t="s">
        <v>84</v>
      </c>
      <c r="C83" s="500" t="s">
        <v>173</v>
      </c>
      <c r="D83" s="535">
        <v>0</v>
      </c>
      <c r="E83" s="515">
        <v>0</v>
      </c>
      <c r="F83" s="515">
        <v>0</v>
      </c>
      <c r="G83" s="515">
        <v>0</v>
      </c>
      <c r="H83" s="536">
        <v>0</v>
      </c>
      <c r="I83" s="455">
        <v>0</v>
      </c>
      <c r="J83" s="455">
        <v>0</v>
      </c>
      <c r="K83" s="455">
        <v>0</v>
      </c>
      <c r="L83" s="455">
        <v>0</v>
      </c>
      <c r="M83" s="470">
        <v>0</v>
      </c>
      <c r="N83" s="337">
        <v>0</v>
      </c>
      <c r="O83" s="337">
        <v>0</v>
      </c>
      <c r="P83" s="337">
        <v>0</v>
      </c>
      <c r="Q83" s="337">
        <v>0</v>
      </c>
      <c r="R83" s="453">
        <v>0</v>
      </c>
      <c r="S83" s="337">
        <v>1</v>
      </c>
      <c r="T83" s="337">
        <v>4.57</v>
      </c>
      <c r="U83" s="337">
        <v>6.4000000000000003E-3</v>
      </c>
      <c r="V83" s="337">
        <v>0.312</v>
      </c>
      <c r="W83" s="453">
        <v>57.368167499999998</v>
      </c>
      <c r="X83" s="337">
        <v>1</v>
      </c>
      <c r="Y83" s="337">
        <v>4.57</v>
      </c>
      <c r="Z83" s="337">
        <v>6.4000000000000003E-3</v>
      </c>
      <c r="AA83" s="337">
        <v>0.312</v>
      </c>
      <c r="AB83" s="453">
        <v>59.089212525000001</v>
      </c>
      <c r="AC83" s="337">
        <v>1</v>
      </c>
      <c r="AD83" s="337">
        <v>4.57</v>
      </c>
      <c r="AE83" s="337">
        <v>6.4000000000000003E-3</v>
      </c>
      <c r="AF83" s="337">
        <v>0.312</v>
      </c>
      <c r="AG83" s="453">
        <v>60.861888900750003</v>
      </c>
      <c r="AH83" s="337">
        <v>1</v>
      </c>
      <c r="AI83" s="337">
        <v>4.57</v>
      </c>
      <c r="AJ83" s="337">
        <v>6.4000000000000003E-3</v>
      </c>
      <c r="AK83" s="337">
        <v>0.312</v>
      </c>
      <c r="AL83" s="453">
        <v>62.687745567772502</v>
      </c>
      <c r="AM83" s="468" t="s">
        <v>174</v>
      </c>
      <c r="AN83" s="427"/>
      <c r="AO83" s="427"/>
      <c r="AP83" s="427"/>
      <c r="AQ83" s="427"/>
      <c r="AR83" s="427"/>
      <c r="AS83" s="427"/>
    </row>
    <row r="84" spans="1:45">
      <c r="A84" s="345" t="s">
        <v>180</v>
      </c>
      <c r="B84" s="170" t="s">
        <v>84</v>
      </c>
      <c r="C84" s="500" t="s">
        <v>173</v>
      </c>
      <c r="D84" s="535">
        <v>0</v>
      </c>
      <c r="E84" s="515">
        <v>0</v>
      </c>
      <c r="F84" s="515">
        <v>0</v>
      </c>
      <c r="G84" s="515">
        <v>0</v>
      </c>
      <c r="H84" s="536">
        <v>0</v>
      </c>
      <c r="I84" s="455">
        <v>0</v>
      </c>
      <c r="J84" s="455">
        <v>0</v>
      </c>
      <c r="K84" s="455">
        <v>0</v>
      </c>
      <c r="L84" s="455">
        <v>0</v>
      </c>
      <c r="M84" s="470">
        <v>0</v>
      </c>
      <c r="N84" s="337">
        <v>0</v>
      </c>
      <c r="O84" s="337">
        <v>0</v>
      </c>
      <c r="P84" s="337">
        <v>0</v>
      </c>
      <c r="Q84" s="337">
        <v>0</v>
      </c>
      <c r="R84" s="453">
        <v>0</v>
      </c>
      <c r="S84" s="337">
        <v>1</v>
      </c>
      <c r="T84" s="337">
        <v>16.45</v>
      </c>
      <c r="U84" s="337">
        <v>8.9999999999999993E-3</v>
      </c>
      <c r="V84" s="337">
        <v>0.88500000000000001</v>
      </c>
      <c r="W84" s="453">
        <v>57.368167499999998</v>
      </c>
      <c r="X84" s="337">
        <v>1</v>
      </c>
      <c r="Y84" s="337">
        <v>16.45</v>
      </c>
      <c r="Z84" s="337">
        <v>8.9999999999999993E-3</v>
      </c>
      <c r="AA84" s="337">
        <v>0.88500000000000001</v>
      </c>
      <c r="AB84" s="453">
        <v>59.089212525000001</v>
      </c>
      <c r="AC84" s="337">
        <v>1</v>
      </c>
      <c r="AD84" s="337">
        <v>16.45</v>
      </c>
      <c r="AE84" s="337">
        <v>8.9999999999999993E-3</v>
      </c>
      <c r="AF84" s="337">
        <v>0.88500000000000001</v>
      </c>
      <c r="AG84" s="453">
        <v>60.861888900750003</v>
      </c>
      <c r="AH84" s="337">
        <v>1</v>
      </c>
      <c r="AI84" s="337">
        <v>16.45</v>
      </c>
      <c r="AJ84" s="337">
        <v>8.9999999999999993E-3</v>
      </c>
      <c r="AK84" s="337">
        <v>0.88500000000000001</v>
      </c>
      <c r="AL84" s="453">
        <v>62.687745567772502</v>
      </c>
      <c r="AM84" s="468" t="s">
        <v>174</v>
      </c>
      <c r="AN84" s="427"/>
      <c r="AO84" s="427"/>
      <c r="AP84" s="427"/>
      <c r="AQ84" s="427"/>
      <c r="AR84" s="427"/>
      <c r="AS84" s="427"/>
    </row>
    <row r="85" spans="1:45">
      <c r="A85" s="345" t="s">
        <v>181</v>
      </c>
      <c r="B85" s="170" t="s">
        <v>84</v>
      </c>
      <c r="C85" s="500" t="s">
        <v>173</v>
      </c>
      <c r="D85" s="535">
        <v>0</v>
      </c>
      <c r="E85" s="515">
        <v>0</v>
      </c>
      <c r="F85" s="515">
        <v>0</v>
      </c>
      <c r="G85" s="515">
        <v>0</v>
      </c>
      <c r="H85" s="536">
        <v>0</v>
      </c>
      <c r="I85" s="455">
        <v>0</v>
      </c>
      <c r="J85" s="455">
        <v>0</v>
      </c>
      <c r="K85" s="455">
        <v>0</v>
      </c>
      <c r="L85" s="455">
        <v>0</v>
      </c>
      <c r="M85" s="470">
        <v>0</v>
      </c>
      <c r="N85" s="337">
        <v>0</v>
      </c>
      <c r="O85" s="337">
        <v>0</v>
      </c>
      <c r="P85" s="337">
        <v>0</v>
      </c>
      <c r="Q85" s="337">
        <v>0</v>
      </c>
      <c r="R85" s="453">
        <v>0</v>
      </c>
      <c r="S85" s="337">
        <v>1</v>
      </c>
      <c r="T85" s="337">
        <v>13.53</v>
      </c>
      <c r="U85" s="337">
        <v>7.6E-3</v>
      </c>
      <c r="V85" s="337">
        <v>0.24399999999999999</v>
      </c>
      <c r="W85" s="453">
        <v>57.368167499999998</v>
      </c>
      <c r="X85" s="337">
        <v>1</v>
      </c>
      <c r="Y85" s="337">
        <v>13.53</v>
      </c>
      <c r="Z85" s="337">
        <v>7.6E-3</v>
      </c>
      <c r="AA85" s="337">
        <v>0.24399999999999999</v>
      </c>
      <c r="AB85" s="453">
        <v>59.089212525000001</v>
      </c>
      <c r="AC85" s="337">
        <v>1</v>
      </c>
      <c r="AD85" s="337">
        <v>13.53</v>
      </c>
      <c r="AE85" s="337">
        <v>7.6E-3</v>
      </c>
      <c r="AF85" s="337">
        <v>0.24399999999999999</v>
      </c>
      <c r="AG85" s="453">
        <v>60.861888900750003</v>
      </c>
      <c r="AH85" s="337">
        <v>1</v>
      </c>
      <c r="AI85" s="337">
        <v>13.53</v>
      </c>
      <c r="AJ85" s="337">
        <v>7.6E-3</v>
      </c>
      <c r="AK85" s="337">
        <v>0.24399999999999999</v>
      </c>
      <c r="AL85" s="453">
        <v>62.687745567772502</v>
      </c>
      <c r="AM85" s="468" t="s">
        <v>174</v>
      </c>
      <c r="AN85" s="427"/>
      <c r="AO85" s="427"/>
      <c r="AP85" s="427"/>
      <c r="AQ85" s="427"/>
      <c r="AR85" s="427"/>
      <c r="AS85" s="427"/>
    </row>
    <row r="86" spans="1:45">
      <c r="A86" s="345" t="s">
        <v>182</v>
      </c>
      <c r="B86" s="170" t="s">
        <v>84</v>
      </c>
      <c r="C86" s="499" t="s">
        <v>173</v>
      </c>
      <c r="D86" s="535">
        <v>0</v>
      </c>
      <c r="E86" s="515">
        <v>0</v>
      </c>
      <c r="F86" s="515">
        <v>0</v>
      </c>
      <c r="G86" s="515">
        <v>0</v>
      </c>
      <c r="H86" s="536">
        <v>0</v>
      </c>
      <c r="I86" s="455">
        <v>0</v>
      </c>
      <c r="J86" s="455">
        <v>0</v>
      </c>
      <c r="K86" s="455">
        <v>0</v>
      </c>
      <c r="L86" s="455">
        <v>0</v>
      </c>
      <c r="M86" s="470">
        <v>0</v>
      </c>
      <c r="N86" s="337">
        <v>35</v>
      </c>
      <c r="O86" s="337">
        <v>3362</v>
      </c>
      <c r="P86" s="337">
        <v>2.1875</v>
      </c>
      <c r="Q86" s="337">
        <v>-0.1464</v>
      </c>
      <c r="R86" s="453">
        <v>34394.537134999999</v>
      </c>
      <c r="S86" s="337">
        <v>116</v>
      </c>
      <c r="T86" s="337">
        <v>11178.4</v>
      </c>
      <c r="U86" s="337">
        <v>7.2706</v>
      </c>
      <c r="V86" s="337">
        <v>-0.48315999999999998</v>
      </c>
      <c r="W86" s="453">
        <v>117413.12276827999</v>
      </c>
      <c r="X86" s="337">
        <v>136</v>
      </c>
      <c r="Y86" s="337">
        <v>13091.6</v>
      </c>
      <c r="Z86" s="337">
        <v>8.5114000000000001</v>
      </c>
      <c r="AA86" s="337">
        <v>-0.56884000000000001</v>
      </c>
      <c r="AB86" s="453">
        <v>141786.46756362601</v>
      </c>
      <c r="AC86" s="337">
        <v>148</v>
      </c>
      <c r="AD86" s="337">
        <v>14224.4</v>
      </c>
      <c r="AE86" s="337">
        <v>9.2591999999999999</v>
      </c>
      <c r="AF86" s="337">
        <v>-0.61704000000000003</v>
      </c>
      <c r="AG86" s="453">
        <v>158925.94937793599</v>
      </c>
      <c r="AH86" s="337">
        <v>158</v>
      </c>
      <c r="AI86" s="337">
        <v>15212.8</v>
      </c>
      <c r="AJ86" s="337">
        <v>9.8956</v>
      </c>
      <c r="AK86" s="337">
        <v>-0.65883999999999998</v>
      </c>
      <c r="AL86" s="453">
        <v>174754.11487679201</v>
      </c>
      <c r="AM86" s="468" t="s">
        <v>183</v>
      </c>
      <c r="AN86" s="427"/>
      <c r="AO86" s="427"/>
      <c r="AP86" s="427"/>
      <c r="AQ86" s="427"/>
      <c r="AR86" s="427"/>
      <c r="AS86" s="427"/>
    </row>
    <row r="87" spans="1:45">
      <c r="A87" s="345" t="s">
        <v>184</v>
      </c>
      <c r="B87" s="170" t="s">
        <v>84</v>
      </c>
      <c r="C87" s="499" t="s">
        <v>185</v>
      </c>
      <c r="D87" s="535">
        <v>0</v>
      </c>
      <c r="E87" s="515">
        <v>0</v>
      </c>
      <c r="F87" s="515">
        <v>0</v>
      </c>
      <c r="G87" s="515">
        <v>0</v>
      </c>
      <c r="H87" s="536">
        <v>0</v>
      </c>
      <c r="I87" s="455">
        <v>0</v>
      </c>
      <c r="J87" s="455">
        <v>0</v>
      </c>
      <c r="K87" s="455">
        <v>0</v>
      </c>
      <c r="L87" s="455">
        <v>0</v>
      </c>
      <c r="M87" s="470">
        <v>0</v>
      </c>
      <c r="N87" s="337">
        <v>136</v>
      </c>
      <c r="O87" s="337">
        <v>4049.5088000000001</v>
      </c>
      <c r="P87" s="337">
        <v>2.4718</v>
      </c>
      <c r="Q87" s="337">
        <v>677.93960000000004</v>
      </c>
      <c r="R87" s="453">
        <v>1154.2592</v>
      </c>
      <c r="S87" s="337">
        <v>464</v>
      </c>
      <c r="T87" s="337">
        <v>13815.9712</v>
      </c>
      <c r="U87" s="337">
        <v>8.4331999999999994</v>
      </c>
      <c r="V87" s="337">
        <v>2312.9704000000002</v>
      </c>
      <c r="W87" s="453">
        <v>4056.202624</v>
      </c>
      <c r="X87" s="337">
        <v>540</v>
      </c>
      <c r="Y87" s="337">
        <v>16078.932000000001</v>
      </c>
      <c r="Z87" s="337">
        <v>9.8145000000000007</v>
      </c>
      <c r="AA87" s="337">
        <v>2691.819</v>
      </c>
      <c r="AB87" s="453">
        <v>4862.1980592</v>
      </c>
      <c r="AC87" s="337">
        <v>584</v>
      </c>
      <c r="AD87" s="337">
        <v>17389.067200000001</v>
      </c>
      <c r="AE87" s="337">
        <v>10.6142</v>
      </c>
      <c r="AF87" s="337">
        <v>2911.1523999999999</v>
      </c>
      <c r="AG87" s="453">
        <v>5416.1284751295998</v>
      </c>
      <c r="AH87" s="337">
        <v>628</v>
      </c>
      <c r="AI87" s="337">
        <v>18699.202399999998</v>
      </c>
      <c r="AJ87" s="337">
        <v>11.4139</v>
      </c>
      <c r="AK87" s="337">
        <v>3130.4857999999999</v>
      </c>
      <c r="AL87" s="453">
        <v>5998.9187377617</v>
      </c>
      <c r="AM87" s="468" t="s">
        <v>186</v>
      </c>
      <c r="AN87" s="427"/>
      <c r="AO87" s="427"/>
      <c r="AP87" s="427"/>
      <c r="AQ87" s="427"/>
      <c r="AR87" s="427"/>
      <c r="AS87" s="427"/>
    </row>
    <row r="88" spans="1:45">
      <c r="A88" s="345" t="s">
        <v>187</v>
      </c>
      <c r="B88" s="170" t="s">
        <v>84</v>
      </c>
      <c r="C88" s="499" t="s">
        <v>185</v>
      </c>
      <c r="D88" s="535">
        <v>0</v>
      </c>
      <c r="E88" s="515">
        <v>0</v>
      </c>
      <c r="F88" s="515">
        <v>0</v>
      </c>
      <c r="G88" s="515">
        <v>0</v>
      </c>
      <c r="H88" s="536">
        <v>0</v>
      </c>
      <c r="I88" s="455">
        <v>0</v>
      </c>
      <c r="J88" s="455">
        <v>0</v>
      </c>
      <c r="K88" s="455">
        <v>0</v>
      </c>
      <c r="L88" s="455">
        <v>0</v>
      </c>
      <c r="M88" s="470">
        <v>0</v>
      </c>
      <c r="N88" s="337">
        <v>84</v>
      </c>
      <c r="O88" s="337">
        <v>2501.1671999999999</v>
      </c>
      <c r="P88" s="337">
        <v>1.5266999999999999</v>
      </c>
      <c r="Q88" s="337">
        <v>595.01400000000001</v>
      </c>
      <c r="R88" s="453">
        <v>1069.3871999999999</v>
      </c>
      <c r="S88" s="337">
        <v>284</v>
      </c>
      <c r="T88" s="337">
        <v>8456.3271999999997</v>
      </c>
      <c r="U88" s="337">
        <v>5.1616999999999997</v>
      </c>
      <c r="V88" s="337">
        <v>2011.7139999999999</v>
      </c>
      <c r="W88" s="453">
        <v>3724.0136160000002</v>
      </c>
      <c r="X88" s="337">
        <v>332</v>
      </c>
      <c r="Y88" s="337">
        <v>9885.5655999999999</v>
      </c>
      <c r="Z88" s="337">
        <v>6.0340999999999996</v>
      </c>
      <c r="AA88" s="337">
        <v>2351.7220000000002</v>
      </c>
      <c r="AB88" s="453">
        <v>4484.0270990400004</v>
      </c>
      <c r="AC88" s="337">
        <v>360</v>
      </c>
      <c r="AD88" s="337">
        <v>10719.288</v>
      </c>
      <c r="AE88" s="337">
        <v>6.5430000000000001</v>
      </c>
      <c r="AF88" s="337">
        <v>2550.06</v>
      </c>
      <c r="AG88" s="453">
        <v>5008.064000976</v>
      </c>
      <c r="AH88" s="337">
        <v>384</v>
      </c>
      <c r="AI88" s="337">
        <v>11433.9072</v>
      </c>
      <c r="AJ88" s="337">
        <v>6.9791999999999996</v>
      </c>
      <c r="AK88" s="337">
        <v>2720.0639999999999</v>
      </c>
      <c r="AL88" s="453">
        <v>5502.1929824056297</v>
      </c>
      <c r="AM88" s="468" t="s">
        <v>186</v>
      </c>
      <c r="AN88" s="427"/>
      <c r="AO88" s="427"/>
      <c r="AP88" s="427"/>
      <c r="AQ88" s="427"/>
      <c r="AR88" s="427"/>
      <c r="AS88" s="427"/>
    </row>
    <row r="89" spans="1:45">
      <c r="A89" s="468" t="s">
        <v>188</v>
      </c>
      <c r="B89" s="170" t="s">
        <v>84</v>
      </c>
      <c r="C89" s="499" t="s">
        <v>85</v>
      </c>
      <c r="D89" s="535">
        <v>0</v>
      </c>
      <c r="E89" s="515">
        <v>0</v>
      </c>
      <c r="F89" s="515">
        <v>0</v>
      </c>
      <c r="G89" s="515">
        <v>0</v>
      </c>
      <c r="H89" s="536">
        <v>0</v>
      </c>
      <c r="I89" s="455">
        <v>0</v>
      </c>
      <c r="J89" s="455">
        <v>0</v>
      </c>
      <c r="K89" s="455">
        <v>0</v>
      </c>
      <c r="L89" s="455">
        <v>0</v>
      </c>
      <c r="M89" s="470">
        <v>0</v>
      </c>
      <c r="N89" s="337">
        <v>28</v>
      </c>
      <c r="O89" s="337">
        <v>2770.3710999999998</v>
      </c>
      <c r="P89" s="337">
        <v>0</v>
      </c>
      <c r="Q89" s="337">
        <v>108.038</v>
      </c>
      <c r="R89" s="453">
        <v>4289.8578922500001</v>
      </c>
      <c r="S89" s="337">
        <v>100</v>
      </c>
      <c r="T89" s="337">
        <v>9894.1825000000008</v>
      </c>
      <c r="U89" s="337">
        <v>0</v>
      </c>
      <c r="V89" s="337">
        <v>385.85</v>
      </c>
      <c r="W89" s="453">
        <v>15780.5486750625</v>
      </c>
      <c r="X89" s="337">
        <v>116</v>
      </c>
      <c r="Y89" s="337">
        <v>11477.251700000001</v>
      </c>
      <c r="Z89" s="337">
        <v>0</v>
      </c>
      <c r="AA89" s="337">
        <v>447.58600000000001</v>
      </c>
      <c r="AB89" s="453">
        <v>18854.599556964698</v>
      </c>
      <c r="AC89" s="337">
        <v>124</v>
      </c>
      <c r="AD89" s="337">
        <v>12268.7863</v>
      </c>
      <c r="AE89" s="337">
        <v>0</v>
      </c>
      <c r="AF89" s="337">
        <v>478.45400000000001</v>
      </c>
      <c r="AG89" s="453">
        <v>20759.564270823499</v>
      </c>
      <c r="AH89" s="337">
        <v>136</v>
      </c>
      <c r="AI89" s="337">
        <v>13456.0882</v>
      </c>
      <c r="AJ89" s="337">
        <v>0</v>
      </c>
      <c r="AK89" s="337">
        <v>524.75599999999997</v>
      </c>
      <c r="AL89" s="453">
        <v>23451.610992394799</v>
      </c>
      <c r="AM89" s="468" t="s">
        <v>134</v>
      </c>
      <c r="AN89" s="427"/>
      <c r="AO89" s="427"/>
      <c r="AP89" s="427"/>
      <c r="AQ89" s="427"/>
      <c r="AR89" s="427"/>
      <c r="AS89" s="427"/>
    </row>
    <row r="90" spans="1:45">
      <c r="A90" s="441" t="s">
        <v>189</v>
      </c>
      <c r="B90" s="442"/>
      <c r="C90" s="441"/>
      <c r="D90" s="533"/>
      <c r="E90" s="511"/>
      <c r="F90" s="511"/>
      <c r="G90" s="511"/>
      <c r="H90" s="534"/>
      <c r="I90" s="444"/>
      <c r="J90" s="444"/>
      <c r="K90" s="444"/>
      <c r="L90" s="444"/>
      <c r="M90" s="456"/>
      <c r="N90" s="444"/>
      <c r="O90" s="444"/>
      <c r="P90" s="444"/>
      <c r="Q90" s="444"/>
      <c r="R90" s="456"/>
      <c r="S90" s="444"/>
      <c r="T90" s="444"/>
      <c r="U90" s="444"/>
      <c r="V90" s="444"/>
      <c r="W90" s="456"/>
      <c r="X90" s="444"/>
      <c r="Y90" s="444"/>
      <c r="Z90" s="444"/>
      <c r="AA90" s="444"/>
      <c r="AB90" s="456"/>
      <c r="AC90" s="444"/>
      <c r="AD90" s="444"/>
      <c r="AE90" s="444"/>
      <c r="AF90" s="444"/>
      <c r="AG90" s="456"/>
      <c r="AH90" s="444"/>
      <c r="AI90" s="444"/>
      <c r="AJ90" s="444"/>
      <c r="AK90" s="444"/>
      <c r="AL90" s="456"/>
      <c r="AM90" s="498"/>
      <c r="AN90" s="427"/>
      <c r="AO90" s="427"/>
      <c r="AP90" s="427"/>
      <c r="AQ90" s="427"/>
      <c r="AR90" s="427"/>
      <c r="AS90" s="427"/>
    </row>
    <row r="91" spans="1:45">
      <c r="A91" s="345" t="s">
        <v>190</v>
      </c>
      <c r="B91" s="170" t="s">
        <v>84</v>
      </c>
      <c r="C91" s="499" t="s">
        <v>191</v>
      </c>
      <c r="D91" s="535">
        <v>0</v>
      </c>
      <c r="E91" s="515">
        <v>0</v>
      </c>
      <c r="F91" s="515">
        <v>0</v>
      </c>
      <c r="G91" s="515">
        <v>0</v>
      </c>
      <c r="H91" s="536">
        <v>0</v>
      </c>
      <c r="I91" s="455">
        <v>0</v>
      </c>
      <c r="J91" s="455">
        <v>0</v>
      </c>
      <c r="K91" s="455">
        <v>0</v>
      </c>
      <c r="L91" s="455">
        <v>0</v>
      </c>
      <c r="M91" s="470">
        <v>0</v>
      </c>
      <c r="N91" s="337">
        <v>17</v>
      </c>
      <c r="O91" s="337">
        <v>0</v>
      </c>
      <c r="P91" s="337">
        <v>0</v>
      </c>
      <c r="Q91" s="337">
        <v>198.9</v>
      </c>
      <c r="R91" s="453">
        <v>111.50324225</v>
      </c>
      <c r="S91" s="337">
        <v>70</v>
      </c>
      <c r="T91" s="337">
        <v>0</v>
      </c>
      <c r="U91" s="337">
        <v>0</v>
      </c>
      <c r="V91" s="337">
        <v>819</v>
      </c>
      <c r="W91" s="453">
        <v>472.90492742499998</v>
      </c>
      <c r="X91" s="337">
        <v>81</v>
      </c>
      <c r="Y91" s="337">
        <v>0</v>
      </c>
      <c r="Z91" s="337">
        <v>0</v>
      </c>
      <c r="AA91" s="337">
        <v>947.7</v>
      </c>
      <c r="AB91" s="453">
        <v>563.63511564382497</v>
      </c>
      <c r="AC91" s="337">
        <v>88</v>
      </c>
      <c r="AD91" s="337">
        <v>0</v>
      </c>
      <c r="AE91" s="337">
        <v>0</v>
      </c>
      <c r="AF91" s="337">
        <v>1029.5999999999999</v>
      </c>
      <c r="AG91" s="453">
        <v>630.71465286365799</v>
      </c>
      <c r="AH91" s="337">
        <v>94</v>
      </c>
      <c r="AI91" s="337">
        <v>0</v>
      </c>
      <c r="AJ91" s="337">
        <v>0</v>
      </c>
      <c r="AK91" s="337">
        <v>1099.8</v>
      </c>
      <c r="AL91" s="453">
        <v>693.92946238931199</v>
      </c>
      <c r="AM91" s="468" t="s">
        <v>192</v>
      </c>
      <c r="AN91" s="427"/>
      <c r="AO91" s="427"/>
      <c r="AP91" s="427"/>
      <c r="AQ91" s="427"/>
      <c r="AR91" s="427"/>
      <c r="AS91" s="427"/>
    </row>
    <row r="92" spans="1:45">
      <c r="A92" s="345" t="s">
        <v>193</v>
      </c>
      <c r="B92" s="170" t="s">
        <v>84</v>
      </c>
      <c r="C92" s="499" t="s">
        <v>191</v>
      </c>
      <c r="D92" s="535">
        <v>0</v>
      </c>
      <c r="E92" s="515">
        <v>0</v>
      </c>
      <c r="F92" s="515">
        <v>0</v>
      </c>
      <c r="G92" s="515">
        <v>0</v>
      </c>
      <c r="H92" s="536">
        <v>0</v>
      </c>
      <c r="I92" s="455">
        <v>0</v>
      </c>
      <c r="J92" s="455">
        <v>0</v>
      </c>
      <c r="K92" s="455">
        <v>0</v>
      </c>
      <c r="L92" s="455">
        <v>0</v>
      </c>
      <c r="M92" s="470">
        <v>0</v>
      </c>
      <c r="N92" s="337">
        <v>68</v>
      </c>
      <c r="O92" s="337">
        <v>0</v>
      </c>
      <c r="P92" s="337">
        <v>0</v>
      </c>
      <c r="Q92" s="337">
        <v>919.19</v>
      </c>
      <c r="R92" s="453">
        <v>446.012969</v>
      </c>
      <c r="S92" s="337">
        <v>280</v>
      </c>
      <c r="T92" s="337">
        <v>0</v>
      </c>
      <c r="U92" s="337">
        <v>0</v>
      </c>
      <c r="V92" s="337">
        <v>3784.9</v>
      </c>
      <c r="W92" s="453">
        <v>1891.6197096999999</v>
      </c>
      <c r="X92" s="337">
        <v>324</v>
      </c>
      <c r="Y92" s="337">
        <v>0</v>
      </c>
      <c r="Z92" s="337">
        <v>0</v>
      </c>
      <c r="AA92" s="337">
        <v>4379.67</v>
      </c>
      <c r="AB92" s="453">
        <v>2254.5404625752999</v>
      </c>
      <c r="AC92" s="337">
        <v>352</v>
      </c>
      <c r="AD92" s="337">
        <v>0</v>
      </c>
      <c r="AE92" s="337">
        <v>0</v>
      </c>
      <c r="AF92" s="337">
        <v>4758.16</v>
      </c>
      <c r="AG92" s="453">
        <v>2522.8586114546301</v>
      </c>
      <c r="AH92" s="337">
        <v>376</v>
      </c>
      <c r="AI92" s="337">
        <v>0</v>
      </c>
      <c r="AJ92" s="337">
        <v>0</v>
      </c>
      <c r="AK92" s="337">
        <v>5082.58</v>
      </c>
      <c r="AL92" s="453">
        <v>2775.7178495572498</v>
      </c>
      <c r="AM92" s="468" t="s">
        <v>192</v>
      </c>
      <c r="AN92" s="427"/>
      <c r="AO92" s="427"/>
      <c r="AP92" s="427"/>
      <c r="AQ92" s="427"/>
      <c r="AR92" s="427"/>
      <c r="AS92" s="427"/>
    </row>
    <row r="93" spans="1:45">
      <c r="A93" s="345" t="s">
        <v>194</v>
      </c>
      <c r="B93" s="170" t="s">
        <v>84</v>
      </c>
      <c r="C93" s="499" t="s">
        <v>195</v>
      </c>
      <c r="D93" s="535">
        <v>0</v>
      </c>
      <c r="E93" s="515">
        <v>0</v>
      </c>
      <c r="F93" s="515">
        <v>0</v>
      </c>
      <c r="G93" s="515">
        <v>0</v>
      </c>
      <c r="H93" s="536">
        <v>0</v>
      </c>
      <c r="I93" s="455">
        <v>0</v>
      </c>
      <c r="J93" s="455">
        <v>0</v>
      </c>
      <c r="K93" s="455">
        <v>0</v>
      </c>
      <c r="L93" s="455">
        <v>0</v>
      </c>
      <c r="M93" s="470">
        <v>0</v>
      </c>
      <c r="N93" s="337">
        <v>585</v>
      </c>
      <c r="O93" s="337">
        <v>-342.22500000000002</v>
      </c>
      <c r="P93" s="337">
        <v>-5.8500000000000003E-2</v>
      </c>
      <c r="Q93" s="337">
        <v>2603.25</v>
      </c>
      <c r="R93" s="453">
        <v>9777.9705075000002</v>
      </c>
      <c r="S93" s="337">
        <v>2047</v>
      </c>
      <c r="T93" s="337">
        <v>-1197.4949999999999</v>
      </c>
      <c r="U93" s="337">
        <v>-0.20469999999999999</v>
      </c>
      <c r="V93" s="337">
        <v>9109.15</v>
      </c>
      <c r="W93" s="453">
        <v>35240.975722595002</v>
      </c>
      <c r="X93" s="337">
        <v>2385</v>
      </c>
      <c r="Y93" s="337">
        <v>-1395.2249999999999</v>
      </c>
      <c r="Z93" s="337">
        <v>-0.23849999999999999</v>
      </c>
      <c r="AA93" s="337">
        <v>10613.25</v>
      </c>
      <c r="AB93" s="453">
        <v>42291.753254196701</v>
      </c>
      <c r="AC93" s="337">
        <v>2580</v>
      </c>
      <c r="AD93" s="337">
        <v>-1509.3</v>
      </c>
      <c r="AE93" s="337">
        <v>-0.25800000000000001</v>
      </c>
      <c r="AF93" s="337">
        <v>11481</v>
      </c>
      <c r="AG93" s="453">
        <v>47122.056644739001</v>
      </c>
      <c r="AH93" s="337">
        <v>2758</v>
      </c>
      <c r="AI93" s="337">
        <v>-1613.43</v>
      </c>
      <c r="AJ93" s="337">
        <v>-0.27579999999999999</v>
      </c>
      <c r="AK93" s="337">
        <v>12273.1</v>
      </c>
      <c r="AL93" s="453">
        <v>51884.306663944102</v>
      </c>
      <c r="AM93" s="468" t="s">
        <v>196</v>
      </c>
      <c r="AN93" s="427"/>
      <c r="AO93" s="427"/>
      <c r="AP93" s="427"/>
      <c r="AQ93" s="427"/>
      <c r="AR93" s="427"/>
      <c r="AS93" s="427"/>
    </row>
    <row r="94" spans="1:45">
      <c r="A94" s="345" t="s">
        <v>197</v>
      </c>
      <c r="B94" s="170" t="s">
        <v>84</v>
      </c>
      <c r="C94" s="499" t="s">
        <v>195</v>
      </c>
      <c r="D94" s="535">
        <v>0</v>
      </c>
      <c r="E94" s="515">
        <v>0</v>
      </c>
      <c r="F94" s="515">
        <v>0</v>
      </c>
      <c r="G94" s="515">
        <v>0</v>
      </c>
      <c r="H94" s="536">
        <v>0</v>
      </c>
      <c r="I94" s="455">
        <v>0</v>
      </c>
      <c r="J94" s="455">
        <v>0</v>
      </c>
      <c r="K94" s="455">
        <v>0</v>
      </c>
      <c r="L94" s="455">
        <v>0</v>
      </c>
      <c r="M94" s="470">
        <v>0</v>
      </c>
      <c r="N94" s="337">
        <v>585</v>
      </c>
      <c r="O94" s="337">
        <v>0</v>
      </c>
      <c r="P94" s="337">
        <v>0</v>
      </c>
      <c r="Q94" s="337">
        <v>1199.25</v>
      </c>
      <c r="R94" s="453">
        <v>9777.9705075000002</v>
      </c>
      <c r="S94" s="337">
        <v>2047</v>
      </c>
      <c r="T94" s="337">
        <v>0</v>
      </c>
      <c r="U94" s="337">
        <v>0</v>
      </c>
      <c r="V94" s="337">
        <v>4196.3500000000004</v>
      </c>
      <c r="W94" s="453">
        <v>35240.975722595002</v>
      </c>
      <c r="X94" s="337">
        <v>2385</v>
      </c>
      <c r="Y94" s="337">
        <v>0</v>
      </c>
      <c r="Z94" s="337">
        <v>0</v>
      </c>
      <c r="AA94" s="337">
        <v>4889.25</v>
      </c>
      <c r="AB94" s="453">
        <v>42291.753254196701</v>
      </c>
      <c r="AC94" s="337">
        <v>2580</v>
      </c>
      <c r="AD94" s="337">
        <v>0</v>
      </c>
      <c r="AE94" s="337">
        <v>0</v>
      </c>
      <c r="AF94" s="337">
        <v>5289</v>
      </c>
      <c r="AG94" s="453">
        <v>47122.056644739001</v>
      </c>
      <c r="AH94" s="337">
        <v>2758</v>
      </c>
      <c r="AI94" s="337">
        <v>0</v>
      </c>
      <c r="AJ94" s="337">
        <v>0</v>
      </c>
      <c r="AK94" s="337">
        <v>5653.9</v>
      </c>
      <c r="AL94" s="453">
        <v>51884.306663944102</v>
      </c>
      <c r="AM94" s="468" t="s">
        <v>196</v>
      </c>
      <c r="AN94" s="427"/>
      <c r="AO94" s="427"/>
      <c r="AP94" s="427"/>
      <c r="AQ94" s="427"/>
      <c r="AR94" s="427"/>
      <c r="AS94" s="427"/>
    </row>
    <row r="95" spans="1:45">
      <c r="A95" s="345" t="s">
        <v>198</v>
      </c>
      <c r="B95" s="170" t="s">
        <v>84</v>
      </c>
      <c r="C95" s="499" t="s">
        <v>85</v>
      </c>
      <c r="D95" s="535">
        <v>0</v>
      </c>
      <c r="E95" s="515">
        <v>0</v>
      </c>
      <c r="F95" s="515">
        <v>0</v>
      </c>
      <c r="G95" s="515">
        <v>0</v>
      </c>
      <c r="H95" s="536">
        <v>0</v>
      </c>
      <c r="I95" s="455">
        <v>0</v>
      </c>
      <c r="J95" s="455">
        <v>0</v>
      </c>
      <c r="K95" s="455">
        <v>0</v>
      </c>
      <c r="L95" s="455">
        <v>0</v>
      </c>
      <c r="M95" s="470">
        <v>0</v>
      </c>
      <c r="N95" s="337">
        <v>9</v>
      </c>
      <c r="O95" s="337">
        <v>1262.7</v>
      </c>
      <c r="P95" s="337">
        <v>0.25559999999999999</v>
      </c>
      <c r="Q95" s="337">
        <v>0</v>
      </c>
      <c r="R95" s="453">
        <v>35.805374999999998</v>
      </c>
      <c r="S95" s="337">
        <v>30</v>
      </c>
      <c r="T95" s="337">
        <v>4209</v>
      </c>
      <c r="U95" s="337">
        <v>0.85199999999999998</v>
      </c>
      <c r="V95" s="337">
        <v>0</v>
      </c>
      <c r="W95" s="453">
        <v>122.9317875</v>
      </c>
      <c r="X95" s="337">
        <v>34</v>
      </c>
      <c r="Y95" s="337">
        <v>4770.2</v>
      </c>
      <c r="Z95" s="337">
        <v>0.96560000000000001</v>
      </c>
      <c r="AA95" s="337">
        <v>0</v>
      </c>
      <c r="AB95" s="453">
        <v>143.502373275</v>
      </c>
      <c r="AC95" s="337">
        <v>37</v>
      </c>
      <c r="AD95" s="337">
        <v>5191.1000000000004</v>
      </c>
      <c r="AE95" s="337">
        <v>1.0508</v>
      </c>
      <c r="AF95" s="337">
        <v>0</v>
      </c>
      <c r="AG95" s="453">
        <v>160.849277809125</v>
      </c>
      <c r="AH95" s="337">
        <v>40</v>
      </c>
      <c r="AI95" s="337">
        <v>5612</v>
      </c>
      <c r="AJ95" s="337">
        <v>1.1359999999999999</v>
      </c>
      <c r="AK95" s="337">
        <v>0</v>
      </c>
      <c r="AL95" s="453">
        <v>179.10784447935001</v>
      </c>
      <c r="AM95" s="468" t="s">
        <v>99</v>
      </c>
      <c r="AN95" s="427"/>
      <c r="AO95" s="427"/>
      <c r="AP95" s="427"/>
      <c r="AQ95" s="427"/>
      <c r="AR95" s="427"/>
      <c r="AS95" s="427"/>
    </row>
    <row r="96" spans="1:45">
      <c r="A96" s="345" t="s">
        <v>199</v>
      </c>
      <c r="B96" s="170" t="s">
        <v>84</v>
      </c>
      <c r="C96" s="499" t="s">
        <v>85</v>
      </c>
      <c r="D96" s="535">
        <v>0</v>
      </c>
      <c r="E96" s="515">
        <v>0</v>
      </c>
      <c r="F96" s="515">
        <v>0</v>
      </c>
      <c r="G96" s="515">
        <v>0</v>
      </c>
      <c r="H96" s="536">
        <v>0</v>
      </c>
      <c r="I96" s="455">
        <v>0</v>
      </c>
      <c r="J96" s="455">
        <v>0</v>
      </c>
      <c r="K96" s="455">
        <v>0</v>
      </c>
      <c r="L96" s="455">
        <v>0</v>
      </c>
      <c r="M96" s="470">
        <v>0</v>
      </c>
      <c r="N96" s="337">
        <v>9</v>
      </c>
      <c r="O96" s="337">
        <v>0</v>
      </c>
      <c r="P96" s="337">
        <v>0</v>
      </c>
      <c r="Q96" s="337">
        <v>54.81</v>
      </c>
      <c r="R96" s="453">
        <v>35.805374999999998</v>
      </c>
      <c r="S96" s="337">
        <v>30</v>
      </c>
      <c r="T96" s="337">
        <v>0</v>
      </c>
      <c r="U96" s="337">
        <v>0</v>
      </c>
      <c r="V96" s="337">
        <v>182.7</v>
      </c>
      <c r="W96" s="453">
        <v>122.9317875</v>
      </c>
      <c r="X96" s="337">
        <v>34</v>
      </c>
      <c r="Y96" s="337">
        <v>0</v>
      </c>
      <c r="Z96" s="337">
        <v>0</v>
      </c>
      <c r="AA96" s="337">
        <v>207.06</v>
      </c>
      <c r="AB96" s="453">
        <v>143.502373275</v>
      </c>
      <c r="AC96" s="337">
        <v>37</v>
      </c>
      <c r="AD96" s="337">
        <v>0</v>
      </c>
      <c r="AE96" s="337">
        <v>0</v>
      </c>
      <c r="AF96" s="337">
        <v>225.33</v>
      </c>
      <c r="AG96" s="453">
        <v>160.849277809125</v>
      </c>
      <c r="AH96" s="337">
        <v>40</v>
      </c>
      <c r="AI96" s="337">
        <v>0</v>
      </c>
      <c r="AJ96" s="337">
        <v>0</v>
      </c>
      <c r="AK96" s="337">
        <v>243.6</v>
      </c>
      <c r="AL96" s="453">
        <v>179.10784447935001</v>
      </c>
      <c r="AM96" s="468" t="s">
        <v>99</v>
      </c>
      <c r="AN96" s="427"/>
      <c r="AO96" s="427"/>
      <c r="AP96" s="427"/>
      <c r="AQ96" s="427"/>
      <c r="AR96" s="427"/>
      <c r="AS96" s="427"/>
    </row>
    <row r="97" spans="1:45">
      <c r="A97" s="345" t="s">
        <v>200</v>
      </c>
      <c r="B97" s="170" t="s">
        <v>84</v>
      </c>
      <c r="C97" s="499" t="s">
        <v>85</v>
      </c>
      <c r="D97" s="535">
        <v>0</v>
      </c>
      <c r="E97" s="515">
        <v>0</v>
      </c>
      <c r="F97" s="515">
        <v>0</v>
      </c>
      <c r="G97" s="515">
        <v>0</v>
      </c>
      <c r="H97" s="536">
        <v>0</v>
      </c>
      <c r="I97" s="455">
        <v>0</v>
      </c>
      <c r="J97" s="455">
        <v>0</v>
      </c>
      <c r="K97" s="455">
        <v>0</v>
      </c>
      <c r="L97" s="455">
        <v>0</v>
      </c>
      <c r="M97" s="470">
        <v>0</v>
      </c>
      <c r="N97" s="337">
        <v>2</v>
      </c>
      <c r="O97" s="337">
        <v>114.04</v>
      </c>
      <c r="P97" s="337">
        <v>2.3199999999999998E-2</v>
      </c>
      <c r="Q97" s="337">
        <v>0</v>
      </c>
      <c r="R97" s="453">
        <v>6.8958500000000003</v>
      </c>
      <c r="S97" s="337">
        <v>10</v>
      </c>
      <c r="T97" s="337">
        <v>570.20000000000005</v>
      </c>
      <c r="U97" s="337">
        <v>0.11600000000000001</v>
      </c>
      <c r="V97" s="337">
        <v>0</v>
      </c>
      <c r="W97" s="453">
        <v>35.513627499999998</v>
      </c>
      <c r="X97" s="337">
        <v>11</v>
      </c>
      <c r="Y97" s="337">
        <v>627.22</v>
      </c>
      <c r="Z97" s="337">
        <v>0.12759999999999999</v>
      </c>
      <c r="AA97" s="337">
        <v>0</v>
      </c>
      <c r="AB97" s="453">
        <v>40.236939957499999</v>
      </c>
      <c r="AC97" s="337">
        <v>12</v>
      </c>
      <c r="AD97" s="337">
        <v>684.24</v>
      </c>
      <c r="AE97" s="337">
        <v>0.13919999999999999</v>
      </c>
      <c r="AF97" s="337">
        <v>0</v>
      </c>
      <c r="AG97" s="453">
        <v>45.2116888977</v>
      </c>
      <c r="AH97" s="337">
        <v>13</v>
      </c>
      <c r="AI97" s="337">
        <v>741.26</v>
      </c>
      <c r="AJ97" s="337">
        <v>0.15079999999999999</v>
      </c>
      <c r="AK97" s="337">
        <v>0</v>
      </c>
      <c r="AL97" s="453">
        <v>50.4487095283503</v>
      </c>
      <c r="AM97" s="468" t="s">
        <v>99</v>
      </c>
      <c r="AN97" s="427"/>
      <c r="AO97" s="427"/>
      <c r="AP97" s="427"/>
      <c r="AQ97" s="427"/>
      <c r="AR97" s="427"/>
      <c r="AS97" s="427"/>
    </row>
    <row r="98" spans="1:45">
      <c r="A98" s="345" t="s">
        <v>201</v>
      </c>
      <c r="B98" s="170" t="s">
        <v>84</v>
      </c>
      <c r="C98" s="499" t="s">
        <v>85</v>
      </c>
      <c r="D98" s="535">
        <v>0</v>
      </c>
      <c r="E98" s="515">
        <v>0</v>
      </c>
      <c r="F98" s="515">
        <v>0</v>
      </c>
      <c r="G98" s="515">
        <v>0</v>
      </c>
      <c r="H98" s="536">
        <v>0</v>
      </c>
      <c r="I98" s="455">
        <v>0</v>
      </c>
      <c r="J98" s="455">
        <v>0</v>
      </c>
      <c r="K98" s="455">
        <v>0</v>
      </c>
      <c r="L98" s="455">
        <v>0</v>
      </c>
      <c r="M98" s="470">
        <v>0</v>
      </c>
      <c r="N98" s="337">
        <v>2</v>
      </c>
      <c r="O98" s="337">
        <v>0</v>
      </c>
      <c r="P98" s="337">
        <v>0</v>
      </c>
      <c r="Q98" s="337">
        <v>4.96</v>
      </c>
      <c r="R98" s="453">
        <v>6.8958500000000003</v>
      </c>
      <c r="S98" s="337">
        <v>10</v>
      </c>
      <c r="T98" s="337">
        <v>0</v>
      </c>
      <c r="U98" s="337">
        <v>0</v>
      </c>
      <c r="V98" s="337">
        <v>24.8</v>
      </c>
      <c r="W98" s="453">
        <v>35.513627499999998</v>
      </c>
      <c r="X98" s="337">
        <v>11</v>
      </c>
      <c r="Y98" s="337">
        <v>0</v>
      </c>
      <c r="Z98" s="337">
        <v>0</v>
      </c>
      <c r="AA98" s="337">
        <v>27.28</v>
      </c>
      <c r="AB98" s="453">
        <v>40.236939957499999</v>
      </c>
      <c r="AC98" s="337">
        <v>12</v>
      </c>
      <c r="AD98" s="337">
        <v>0</v>
      </c>
      <c r="AE98" s="337">
        <v>0</v>
      </c>
      <c r="AF98" s="337">
        <v>29.76</v>
      </c>
      <c r="AG98" s="453">
        <v>45.2116888977</v>
      </c>
      <c r="AH98" s="337">
        <v>13</v>
      </c>
      <c r="AI98" s="337">
        <v>0</v>
      </c>
      <c r="AJ98" s="337">
        <v>0</v>
      </c>
      <c r="AK98" s="337">
        <v>32.24</v>
      </c>
      <c r="AL98" s="453">
        <v>50.4487095283503</v>
      </c>
      <c r="AM98" s="468" t="s">
        <v>99</v>
      </c>
      <c r="AN98" s="427"/>
      <c r="AO98" s="427"/>
      <c r="AP98" s="427"/>
      <c r="AQ98" s="427"/>
      <c r="AR98" s="427"/>
      <c r="AS98" s="427"/>
    </row>
    <row r="99" spans="1:45">
      <c r="A99" s="345" t="s">
        <v>202</v>
      </c>
      <c r="B99" s="170" t="s">
        <v>84</v>
      </c>
      <c r="C99" s="499" t="s">
        <v>85</v>
      </c>
      <c r="D99" s="535">
        <v>0</v>
      </c>
      <c r="E99" s="515">
        <v>0</v>
      </c>
      <c r="F99" s="515">
        <v>0</v>
      </c>
      <c r="G99" s="515">
        <v>0</v>
      </c>
      <c r="H99" s="536">
        <v>0</v>
      </c>
      <c r="I99" s="455">
        <v>0</v>
      </c>
      <c r="J99" s="455">
        <v>0</v>
      </c>
      <c r="K99" s="455">
        <v>0</v>
      </c>
      <c r="L99" s="455">
        <v>0</v>
      </c>
      <c r="M99" s="470">
        <v>0</v>
      </c>
      <c r="N99" s="337">
        <v>5</v>
      </c>
      <c r="O99" s="337">
        <v>0.1525</v>
      </c>
      <c r="P99" s="337">
        <v>752</v>
      </c>
      <c r="Q99" s="337">
        <v>0</v>
      </c>
      <c r="R99" s="453">
        <v>34.47925</v>
      </c>
      <c r="S99" s="337">
        <v>23</v>
      </c>
      <c r="T99" s="337">
        <v>0.70150000000000001</v>
      </c>
      <c r="U99" s="337">
        <v>3459.2</v>
      </c>
      <c r="V99" s="337">
        <v>0</v>
      </c>
      <c r="W99" s="453">
        <v>163.3626865</v>
      </c>
      <c r="X99" s="337">
        <v>26</v>
      </c>
      <c r="Y99" s="337">
        <v>0.79300000000000004</v>
      </c>
      <c r="Z99" s="337">
        <v>3910.4</v>
      </c>
      <c r="AA99" s="337">
        <v>0</v>
      </c>
      <c r="AB99" s="453">
        <v>190.21098889000001</v>
      </c>
      <c r="AC99" s="337">
        <v>28</v>
      </c>
      <c r="AD99" s="337">
        <v>0.85399999999999998</v>
      </c>
      <c r="AE99" s="337">
        <v>4211.2</v>
      </c>
      <c r="AF99" s="337">
        <v>0</v>
      </c>
      <c r="AG99" s="453">
        <v>210.98788152259999</v>
      </c>
      <c r="AH99" s="337">
        <v>30</v>
      </c>
      <c r="AI99" s="337">
        <v>0.91500000000000004</v>
      </c>
      <c r="AJ99" s="337">
        <v>4512</v>
      </c>
      <c r="AK99" s="337">
        <v>0</v>
      </c>
      <c r="AL99" s="453">
        <v>232.84019782315499</v>
      </c>
      <c r="AM99" s="468" t="s">
        <v>95</v>
      </c>
      <c r="AN99" s="427"/>
      <c r="AO99" s="427"/>
      <c r="AP99" s="427"/>
      <c r="AQ99" s="427"/>
      <c r="AR99" s="427"/>
      <c r="AS99" s="427"/>
    </row>
    <row r="100" spans="1:45">
      <c r="A100" s="345" t="s">
        <v>203</v>
      </c>
      <c r="B100" s="170" t="s">
        <v>84</v>
      </c>
      <c r="C100" s="499" t="s">
        <v>195</v>
      </c>
      <c r="D100" s="535">
        <v>0</v>
      </c>
      <c r="E100" s="515">
        <v>0</v>
      </c>
      <c r="F100" s="515">
        <v>0</v>
      </c>
      <c r="G100" s="515">
        <v>0</v>
      </c>
      <c r="H100" s="536">
        <v>0</v>
      </c>
      <c r="I100" s="455">
        <v>0</v>
      </c>
      <c r="J100" s="455">
        <v>0</v>
      </c>
      <c r="K100" s="455">
        <v>0</v>
      </c>
      <c r="L100" s="455">
        <v>0</v>
      </c>
      <c r="M100" s="470">
        <v>0</v>
      </c>
      <c r="N100" s="337">
        <v>1400</v>
      </c>
      <c r="O100" s="337">
        <v>0</v>
      </c>
      <c r="P100" s="337">
        <v>0</v>
      </c>
      <c r="Q100" s="337">
        <v>1820</v>
      </c>
      <c r="R100" s="453">
        <v>33000.81742195</v>
      </c>
      <c r="S100" s="337">
        <v>4600</v>
      </c>
      <c r="T100" s="337">
        <v>0</v>
      </c>
      <c r="U100" s="337">
        <v>0</v>
      </c>
      <c r="V100" s="337">
        <v>5980</v>
      </c>
      <c r="W100" s="453">
        <v>111684.194960857</v>
      </c>
      <c r="X100" s="337">
        <v>5359</v>
      </c>
      <c r="Y100" s="337">
        <v>0</v>
      </c>
      <c r="Z100" s="337">
        <v>0</v>
      </c>
      <c r="AA100" s="337">
        <v>6966.7</v>
      </c>
      <c r="AB100" s="453">
        <v>134015.44974328001</v>
      </c>
      <c r="AC100" s="337">
        <v>5798</v>
      </c>
      <c r="AD100" s="337">
        <v>0</v>
      </c>
      <c r="AE100" s="337">
        <v>0</v>
      </c>
      <c r="AF100" s="337">
        <v>7537.4</v>
      </c>
      <c r="AG100" s="453">
        <v>149343.57621569</v>
      </c>
      <c r="AH100" s="337">
        <v>6199</v>
      </c>
      <c r="AI100" s="337">
        <v>0</v>
      </c>
      <c r="AJ100" s="337">
        <v>0</v>
      </c>
      <c r="AK100" s="337">
        <v>8058.7</v>
      </c>
      <c r="AL100" s="453">
        <v>164462.61708000899</v>
      </c>
      <c r="AM100" s="468" t="s">
        <v>204</v>
      </c>
      <c r="AN100" s="427"/>
      <c r="AO100" s="427"/>
      <c r="AP100" s="427"/>
      <c r="AQ100" s="427"/>
      <c r="AR100" s="427"/>
      <c r="AS100" s="427"/>
    </row>
    <row r="101" spans="1:45">
      <c r="A101" s="345" t="s">
        <v>205</v>
      </c>
      <c r="B101" s="170" t="s">
        <v>84</v>
      </c>
      <c r="C101" s="499" t="s">
        <v>195</v>
      </c>
      <c r="D101" s="535">
        <v>0</v>
      </c>
      <c r="E101" s="515">
        <v>0</v>
      </c>
      <c r="F101" s="515">
        <v>0</v>
      </c>
      <c r="G101" s="515">
        <v>0</v>
      </c>
      <c r="H101" s="536">
        <v>0</v>
      </c>
      <c r="I101" s="455">
        <v>0</v>
      </c>
      <c r="J101" s="455">
        <v>0</v>
      </c>
      <c r="K101" s="455">
        <v>0</v>
      </c>
      <c r="L101" s="455">
        <v>0</v>
      </c>
      <c r="M101" s="470">
        <v>0</v>
      </c>
      <c r="N101" s="337">
        <v>1600</v>
      </c>
      <c r="O101" s="337">
        <v>0</v>
      </c>
      <c r="P101" s="337">
        <v>0</v>
      </c>
      <c r="Q101" s="337">
        <v>4864</v>
      </c>
      <c r="R101" s="453">
        <v>46838.310640000003</v>
      </c>
      <c r="S101" s="337">
        <v>5400</v>
      </c>
      <c r="T101" s="337">
        <v>0</v>
      </c>
      <c r="U101" s="337">
        <v>0</v>
      </c>
      <c r="V101" s="337">
        <v>16416</v>
      </c>
      <c r="W101" s="453">
        <v>162821.67736229999</v>
      </c>
      <c r="X101" s="337">
        <v>6295</v>
      </c>
      <c r="Y101" s="337">
        <v>0</v>
      </c>
      <c r="Z101" s="337">
        <v>0</v>
      </c>
      <c r="AA101" s="337">
        <v>19136.8</v>
      </c>
      <c r="AB101" s="453">
        <v>195502.09866028701</v>
      </c>
      <c r="AC101" s="337">
        <v>6811</v>
      </c>
      <c r="AD101" s="337">
        <v>0</v>
      </c>
      <c r="AE101" s="337">
        <v>0</v>
      </c>
      <c r="AF101" s="337">
        <v>20705.439999999999</v>
      </c>
      <c r="AG101" s="453">
        <v>217873.191071401</v>
      </c>
      <c r="AH101" s="337">
        <v>7281</v>
      </c>
      <c r="AI101" s="337">
        <v>0</v>
      </c>
      <c r="AJ101" s="337">
        <v>0</v>
      </c>
      <c r="AK101" s="337">
        <v>22134.240000000002</v>
      </c>
      <c r="AL101" s="453">
        <v>239894.985364352</v>
      </c>
      <c r="AM101" s="468" t="s">
        <v>204</v>
      </c>
      <c r="AN101" s="427"/>
      <c r="AO101" s="427"/>
      <c r="AP101" s="427"/>
      <c r="AQ101" s="427"/>
      <c r="AR101" s="427"/>
      <c r="AS101" s="427"/>
    </row>
    <row r="102" spans="1:45">
      <c r="A102" s="345" t="s">
        <v>206</v>
      </c>
      <c r="B102" s="170" t="s">
        <v>84</v>
      </c>
      <c r="C102" s="499" t="s">
        <v>207</v>
      </c>
      <c r="D102" s="535">
        <v>0</v>
      </c>
      <c r="E102" s="515">
        <v>0</v>
      </c>
      <c r="F102" s="515">
        <v>0</v>
      </c>
      <c r="G102" s="515">
        <v>0</v>
      </c>
      <c r="H102" s="536">
        <v>0</v>
      </c>
      <c r="I102" s="455">
        <v>0</v>
      </c>
      <c r="J102" s="455">
        <v>0</v>
      </c>
      <c r="K102" s="455">
        <v>0</v>
      </c>
      <c r="L102" s="455">
        <v>0</v>
      </c>
      <c r="M102" s="470">
        <v>0</v>
      </c>
      <c r="N102" s="337">
        <v>172</v>
      </c>
      <c r="O102" s="337">
        <v>0</v>
      </c>
      <c r="P102" s="337">
        <v>0</v>
      </c>
      <c r="Q102" s="337">
        <v>1667.239</v>
      </c>
      <c r="R102" s="453">
        <v>1128.150451</v>
      </c>
      <c r="S102" s="337">
        <v>560</v>
      </c>
      <c r="T102" s="337">
        <v>0</v>
      </c>
      <c r="U102" s="337">
        <v>0</v>
      </c>
      <c r="V102" s="337">
        <v>5428.22</v>
      </c>
      <c r="W102" s="453">
        <v>3783.2394193999999</v>
      </c>
      <c r="X102" s="337">
        <v>652</v>
      </c>
      <c r="Y102" s="337">
        <v>0</v>
      </c>
      <c r="Z102" s="337">
        <v>0</v>
      </c>
      <c r="AA102" s="337">
        <v>6319.9989999999998</v>
      </c>
      <c r="AB102" s="453">
        <v>4536.9147580218996</v>
      </c>
      <c r="AC102" s="337">
        <v>704</v>
      </c>
      <c r="AD102" s="337">
        <v>0</v>
      </c>
      <c r="AE102" s="337">
        <v>0</v>
      </c>
      <c r="AF102" s="337">
        <v>6824.0479999999998</v>
      </c>
      <c r="AG102" s="453">
        <v>5045.7172229092603</v>
      </c>
      <c r="AH102" s="337">
        <v>752</v>
      </c>
      <c r="AI102" s="337">
        <v>0</v>
      </c>
      <c r="AJ102" s="337">
        <v>0</v>
      </c>
      <c r="AK102" s="337">
        <v>7289.3239999999996</v>
      </c>
      <c r="AL102" s="453">
        <v>5551.4356991144896</v>
      </c>
      <c r="AM102" s="468" t="s">
        <v>208</v>
      </c>
      <c r="AN102" s="427"/>
      <c r="AO102" s="427"/>
      <c r="AP102" s="427"/>
      <c r="AQ102" s="427"/>
      <c r="AR102" s="427"/>
      <c r="AS102" s="427"/>
    </row>
    <row r="103" spans="1:45">
      <c r="A103" s="345" t="s">
        <v>209</v>
      </c>
      <c r="B103" s="170" t="s">
        <v>84</v>
      </c>
      <c r="C103" s="499" t="s">
        <v>207</v>
      </c>
      <c r="D103" s="535">
        <v>0</v>
      </c>
      <c r="E103" s="515">
        <v>0</v>
      </c>
      <c r="F103" s="515">
        <v>0</v>
      </c>
      <c r="G103" s="515">
        <v>0</v>
      </c>
      <c r="H103" s="536">
        <v>0</v>
      </c>
      <c r="I103" s="455">
        <v>0</v>
      </c>
      <c r="J103" s="455">
        <v>0</v>
      </c>
      <c r="K103" s="455">
        <v>0</v>
      </c>
      <c r="L103" s="455">
        <v>0</v>
      </c>
      <c r="M103" s="470">
        <v>0</v>
      </c>
      <c r="N103" s="337">
        <v>43</v>
      </c>
      <c r="O103" s="337">
        <v>0</v>
      </c>
      <c r="P103" s="337">
        <v>0</v>
      </c>
      <c r="Q103" s="337">
        <v>72.102400000000003</v>
      </c>
      <c r="R103" s="453">
        <v>282.03761274999999</v>
      </c>
      <c r="S103" s="337">
        <v>140</v>
      </c>
      <c r="T103" s="337">
        <v>0</v>
      </c>
      <c r="U103" s="337">
        <v>0</v>
      </c>
      <c r="V103" s="337">
        <v>234.75200000000001</v>
      </c>
      <c r="W103" s="453">
        <v>945.80985484999997</v>
      </c>
      <c r="X103" s="337">
        <v>163</v>
      </c>
      <c r="Y103" s="337">
        <v>0</v>
      </c>
      <c r="Z103" s="337">
        <v>0</v>
      </c>
      <c r="AA103" s="337">
        <v>273.3184</v>
      </c>
      <c r="AB103" s="453">
        <v>1134.2286895054699</v>
      </c>
      <c r="AC103" s="337">
        <v>176</v>
      </c>
      <c r="AD103" s="337">
        <v>0</v>
      </c>
      <c r="AE103" s="337">
        <v>0</v>
      </c>
      <c r="AF103" s="337">
        <v>295.11680000000001</v>
      </c>
      <c r="AG103" s="453">
        <v>1261.4293057273201</v>
      </c>
      <c r="AH103" s="337">
        <v>188</v>
      </c>
      <c r="AI103" s="337">
        <v>0</v>
      </c>
      <c r="AJ103" s="337">
        <v>0</v>
      </c>
      <c r="AK103" s="337">
        <v>315.23840000000001</v>
      </c>
      <c r="AL103" s="453">
        <v>1387.8589247786199</v>
      </c>
      <c r="AM103" s="468" t="s">
        <v>208</v>
      </c>
      <c r="AN103" s="427"/>
      <c r="AO103" s="427"/>
      <c r="AP103" s="427"/>
      <c r="AQ103" s="427"/>
      <c r="AR103" s="427"/>
      <c r="AS103" s="427"/>
    </row>
    <row r="104" spans="1:45">
      <c r="A104" s="441" t="s">
        <v>138</v>
      </c>
      <c r="B104" s="442"/>
      <c r="C104" s="441"/>
      <c r="D104" s="533"/>
      <c r="E104" s="511"/>
      <c r="F104" s="511"/>
      <c r="G104" s="511"/>
      <c r="H104" s="534"/>
      <c r="I104" s="444"/>
      <c r="J104" s="444"/>
      <c r="K104" s="444"/>
      <c r="L104" s="444"/>
      <c r="M104" s="456"/>
      <c r="N104" s="444"/>
      <c r="O104" s="444"/>
      <c r="P104" s="444"/>
      <c r="Q104" s="444"/>
      <c r="R104" s="456"/>
      <c r="S104" s="444"/>
      <c r="T104" s="444"/>
      <c r="U104" s="444"/>
      <c r="V104" s="444"/>
      <c r="W104" s="456"/>
      <c r="X104" s="444"/>
      <c r="Y104" s="444"/>
      <c r="Z104" s="444"/>
      <c r="AA104" s="444"/>
      <c r="AB104" s="456"/>
      <c r="AC104" s="444"/>
      <c r="AD104" s="444"/>
      <c r="AE104" s="444"/>
      <c r="AF104" s="444"/>
      <c r="AG104" s="456"/>
      <c r="AH104" s="444"/>
      <c r="AI104" s="444"/>
      <c r="AJ104" s="444"/>
      <c r="AK104" s="444"/>
      <c r="AL104" s="456"/>
      <c r="AM104" s="498"/>
      <c r="AN104" s="427"/>
      <c r="AO104" s="427"/>
      <c r="AP104" s="427"/>
      <c r="AQ104" s="427"/>
      <c r="AR104" s="427"/>
      <c r="AS104" s="427"/>
    </row>
    <row r="105" spans="1:45">
      <c r="A105" s="345" t="s">
        <v>210</v>
      </c>
      <c r="B105" s="170" t="s">
        <v>84</v>
      </c>
      <c r="C105" s="499" t="s">
        <v>211</v>
      </c>
      <c r="D105" s="537">
        <v>0</v>
      </c>
      <c r="E105" s="515">
        <v>0</v>
      </c>
      <c r="F105" s="515">
        <v>0</v>
      </c>
      <c r="G105" s="515">
        <v>0</v>
      </c>
      <c r="H105" s="536">
        <v>0</v>
      </c>
      <c r="I105" s="455">
        <v>0</v>
      </c>
      <c r="J105" s="455">
        <v>0</v>
      </c>
      <c r="K105" s="455">
        <v>0</v>
      </c>
      <c r="L105" s="455">
        <v>0</v>
      </c>
      <c r="M105" s="470">
        <v>0</v>
      </c>
      <c r="N105" s="337">
        <v>14</v>
      </c>
      <c r="O105" s="337">
        <v>15587.6</v>
      </c>
      <c r="P105" s="337">
        <v>0</v>
      </c>
      <c r="Q105" s="337">
        <v>0</v>
      </c>
      <c r="R105" s="453">
        <v>13207.526024000001</v>
      </c>
      <c r="S105" s="337">
        <v>47</v>
      </c>
      <c r="T105" s="337">
        <v>52329.8</v>
      </c>
      <c r="U105" s="337">
        <v>0</v>
      </c>
      <c r="V105" s="337">
        <v>0</v>
      </c>
      <c r="W105" s="453">
        <v>45669.738201560001</v>
      </c>
      <c r="X105" s="337">
        <v>56</v>
      </c>
      <c r="Y105" s="337">
        <v>62350.400000000001</v>
      </c>
      <c r="Z105" s="337">
        <v>0</v>
      </c>
      <c r="AA105" s="337">
        <v>0</v>
      </c>
      <c r="AB105" s="453">
        <v>56047.457435446398</v>
      </c>
      <c r="AC105" s="337">
        <v>60</v>
      </c>
      <c r="AD105" s="337">
        <v>66804</v>
      </c>
      <c r="AE105" s="337">
        <v>0</v>
      </c>
      <c r="AF105" s="337">
        <v>0</v>
      </c>
      <c r="AG105" s="453">
        <v>61852.372669831799</v>
      </c>
      <c r="AH105" s="337">
        <v>64</v>
      </c>
      <c r="AI105" s="337">
        <v>71257.600000000006</v>
      </c>
      <c r="AJ105" s="337">
        <v>0</v>
      </c>
      <c r="AK105" s="337">
        <v>0</v>
      </c>
      <c r="AL105" s="453">
        <v>67955.140106588806</v>
      </c>
      <c r="AM105" s="468" t="s">
        <v>212</v>
      </c>
      <c r="AN105" s="427"/>
      <c r="AO105" s="427"/>
      <c r="AP105" s="427"/>
      <c r="AQ105" s="427"/>
      <c r="AR105" s="427"/>
      <c r="AS105" s="427"/>
    </row>
    <row r="106" spans="1:45">
      <c r="A106" s="345" t="s">
        <v>213</v>
      </c>
      <c r="B106" s="170" t="s">
        <v>84</v>
      </c>
      <c r="C106" s="499" t="s">
        <v>211</v>
      </c>
      <c r="D106" s="537">
        <v>0</v>
      </c>
      <c r="E106" s="515">
        <v>0</v>
      </c>
      <c r="F106" s="515">
        <v>0</v>
      </c>
      <c r="G106" s="515">
        <v>0</v>
      </c>
      <c r="H106" s="536">
        <v>0</v>
      </c>
      <c r="I106" s="455">
        <v>0</v>
      </c>
      <c r="J106" s="455">
        <v>0</v>
      </c>
      <c r="K106" s="455">
        <v>0</v>
      </c>
      <c r="L106" s="455">
        <v>0</v>
      </c>
      <c r="M106" s="470">
        <v>0</v>
      </c>
      <c r="N106" s="337">
        <v>15</v>
      </c>
      <c r="O106" s="337">
        <v>16701</v>
      </c>
      <c r="P106" s="337">
        <v>0</v>
      </c>
      <c r="Q106" s="337">
        <v>0</v>
      </c>
      <c r="R106" s="453">
        <v>14150.92074</v>
      </c>
      <c r="S106" s="337">
        <v>50</v>
      </c>
      <c r="T106" s="337">
        <v>55670</v>
      </c>
      <c r="U106" s="337">
        <v>0</v>
      </c>
      <c r="V106" s="337">
        <v>0</v>
      </c>
      <c r="W106" s="453">
        <v>48584.827874000002</v>
      </c>
      <c r="X106" s="337">
        <v>59</v>
      </c>
      <c r="Y106" s="337">
        <v>65690.600000000006</v>
      </c>
      <c r="Z106" s="337">
        <v>0</v>
      </c>
      <c r="AA106" s="337">
        <v>0</v>
      </c>
      <c r="AB106" s="453">
        <v>59049.999798059602</v>
      </c>
      <c r="AC106" s="337">
        <v>63</v>
      </c>
      <c r="AD106" s="337">
        <v>70144.2</v>
      </c>
      <c r="AE106" s="337">
        <v>0</v>
      </c>
      <c r="AF106" s="337">
        <v>0</v>
      </c>
      <c r="AG106" s="453">
        <v>64944.991303323397</v>
      </c>
      <c r="AH106" s="337">
        <v>68</v>
      </c>
      <c r="AI106" s="337">
        <v>75711.199999999997</v>
      </c>
      <c r="AJ106" s="337">
        <v>0</v>
      </c>
      <c r="AK106" s="337">
        <v>0</v>
      </c>
      <c r="AL106" s="453">
        <v>72202.336363250593</v>
      </c>
      <c r="AM106" s="468" t="s">
        <v>212</v>
      </c>
      <c r="AN106" s="427"/>
      <c r="AO106" s="427"/>
      <c r="AP106" s="427"/>
      <c r="AQ106" s="427"/>
      <c r="AR106" s="427"/>
      <c r="AS106" s="427"/>
    </row>
    <row r="107" spans="1:45">
      <c r="A107" s="345" t="s">
        <v>214</v>
      </c>
      <c r="B107" s="170" t="s">
        <v>84</v>
      </c>
      <c r="C107" s="499" t="s">
        <v>211</v>
      </c>
      <c r="D107" s="537">
        <v>0</v>
      </c>
      <c r="E107" s="515">
        <v>0</v>
      </c>
      <c r="F107" s="515">
        <v>0</v>
      </c>
      <c r="G107" s="515">
        <v>0</v>
      </c>
      <c r="H107" s="536">
        <v>0</v>
      </c>
      <c r="I107" s="455">
        <v>0</v>
      </c>
      <c r="J107" s="455">
        <v>0</v>
      </c>
      <c r="K107" s="455">
        <v>0</v>
      </c>
      <c r="L107" s="455">
        <v>0</v>
      </c>
      <c r="M107" s="470">
        <v>0</v>
      </c>
      <c r="N107" s="337">
        <v>10</v>
      </c>
      <c r="O107" s="337">
        <v>15224.8</v>
      </c>
      <c r="P107" s="337">
        <v>0</v>
      </c>
      <c r="Q107" s="337">
        <v>0</v>
      </c>
      <c r="R107" s="453">
        <v>11320.757809999999</v>
      </c>
      <c r="S107" s="337">
        <v>33</v>
      </c>
      <c r="T107" s="337">
        <v>50241.84</v>
      </c>
      <c r="U107" s="337">
        <v>0</v>
      </c>
      <c r="V107" s="337">
        <v>0</v>
      </c>
      <c r="W107" s="453">
        <v>38479.255796190002</v>
      </c>
      <c r="X107" s="337">
        <v>39</v>
      </c>
      <c r="Y107" s="337">
        <v>59376.72</v>
      </c>
      <c r="Z107" s="337">
        <v>0</v>
      </c>
      <c r="AA107" s="337">
        <v>0</v>
      </c>
      <c r="AB107" s="453">
        <v>46839.748646453103</v>
      </c>
      <c r="AC107" s="337">
        <v>42</v>
      </c>
      <c r="AD107" s="337">
        <v>63944.160000000003</v>
      </c>
      <c r="AE107" s="337">
        <v>0</v>
      </c>
      <c r="AF107" s="337">
        <v>0</v>
      </c>
      <c r="AG107" s="453">
        <v>51956.090421681198</v>
      </c>
      <c r="AH107" s="337">
        <v>45</v>
      </c>
      <c r="AI107" s="337">
        <v>68511.600000000006</v>
      </c>
      <c r="AJ107" s="337">
        <v>0</v>
      </c>
      <c r="AK107" s="337">
        <v>0</v>
      </c>
      <c r="AL107" s="453">
        <v>57337.256929640898</v>
      </c>
      <c r="AM107" s="468" t="s">
        <v>212</v>
      </c>
      <c r="AN107" s="427"/>
      <c r="AO107" s="427"/>
      <c r="AP107" s="427"/>
      <c r="AQ107" s="427"/>
      <c r="AR107" s="427"/>
      <c r="AS107" s="427"/>
    </row>
    <row r="108" spans="1:45">
      <c r="A108" s="345" t="s">
        <v>215</v>
      </c>
      <c r="B108" s="170" t="s">
        <v>84</v>
      </c>
      <c r="C108" s="499" t="s">
        <v>211</v>
      </c>
      <c r="D108" s="537">
        <v>0</v>
      </c>
      <c r="E108" s="515">
        <v>0</v>
      </c>
      <c r="F108" s="515">
        <v>0</v>
      </c>
      <c r="G108" s="515">
        <v>0</v>
      </c>
      <c r="H108" s="536">
        <v>0</v>
      </c>
      <c r="I108" s="455">
        <v>0</v>
      </c>
      <c r="J108" s="455">
        <v>0</v>
      </c>
      <c r="K108" s="455">
        <v>0</v>
      </c>
      <c r="L108" s="455">
        <v>0</v>
      </c>
      <c r="M108" s="470">
        <v>0</v>
      </c>
      <c r="N108" s="337">
        <v>14</v>
      </c>
      <c r="O108" s="337">
        <v>21314.720000000001</v>
      </c>
      <c r="P108" s="337">
        <v>0</v>
      </c>
      <c r="Q108" s="337">
        <v>0</v>
      </c>
      <c r="R108" s="453">
        <v>15849.060933999999</v>
      </c>
      <c r="S108" s="337">
        <v>47</v>
      </c>
      <c r="T108" s="337">
        <v>71556.56</v>
      </c>
      <c r="U108" s="337">
        <v>0</v>
      </c>
      <c r="V108" s="337">
        <v>0</v>
      </c>
      <c r="W108" s="453">
        <v>54803.788558209999</v>
      </c>
      <c r="X108" s="337">
        <v>55</v>
      </c>
      <c r="Y108" s="337">
        <v>83736.399999999994</v>
      </c>
      <c r="Z108" s="337">
        <v>0</v>
      </c>
      <c r="AA108" s="337">
        <v>0</v>
      </c>
      <c r="AB108" s="453">
        <v>66056.055783459495</v>
      </c>
      <c r="AC108" s="337">
        <v>59</v>
      </c>
      <c r="AD108" s="337">
        <v>89826.32</v>
      </c>
      <c r="AE108" s="337">
        <v>0</v>
      </c>
      <c r="AF108" s="337">
        <v>0</v>
      </c>
      <c r="AG108" s="453">
        <v>72985.936544742595</v>
      </c>
      <c r="AH108" s="337">
        <v>63</v>
      </c>
      <c r="AI108" s="337">
        <v>95916.24</v>
      </c>
      <c r="AJ108" s="337">
        <v>0</v>
      </c>
      <c r="AK108" s="337">
        <v>0</v>
      </c>
      <c r="AL108" s="453">
        <v>80272.159701497207</v>
      </c>
      <c r="AM108" s="468" t="s">
        <v>212</v>
      </c>
      <c r="AN108" s="427"/>
      <c r="AO108" s="427"/>
      <c r="AP108" s="427"/>
      <c r="AQ108" s="427"/>
      <c r="AR108" s="427"/>
      <c r="AS108" s="427"/>
    </row>
    <row r="109" spans="1:45">
      <c r="A109" s="345" t="s">
        <v>216</v>
      </c>
      <c r="B109" s="170" t="s">
        <v>84</v>
      </c>
      <c r="C109" s="499" t="s">
        <v>211</v>
      </c>
      <c r="D109" s="537">
        <v>0</v>
      </c>
      <c r="E109" s="515">
        <v>0</v>
      </c>
      <c r="F109" s="515">
        <v>0</v>
      </c>
      <c r="G109" s="515">
        <v>0</v>
      </c>
      <c r="H109" s="536">
        <v>0</v>
      </c>
      <c r="I109" s="455">
        <v>0</v>
      </c>
      <c r="J109" s="455">
        <v>0</v>
      </c>
      <c r="K109" s="455">
        <v>0</v>
      </c>
      <c r="L109" s="455">
        <v>0</v>
      </c>
      <c r="M109" s="470">
        <v>0</v>
      </c>
      <c r="N109" s="337">
        <v>14</v>
      </c>
      <c r="O109" s="337">
        <v>26526.92</v>
      </c>
      <c r="P109" s="337">
        <v>0</v>
      </c>
      <c r="Q109" s="337">
        <v>0</v>
      </c>
      <c r="R109" s="453">
        <v>17609.985189999999</v>
      </c>
      <c r="S109" s="337">
        <v>47</v>
      </c>
      <c r="T109" s="337">
        <v>89054.66</v>
      </c>
      <c r="U109" s="337">
        <v>0</v>
      </c>
      <c r="V109" s="337">
        <v>0</v>
      </c>
      <c r="W109" s="453">
        <v>60892.813074849997</v>
      </c>
      <c r="X109" s="337">
        <v>55</v>
      </c>
      <c r="Y109" s="337">
        <v>104212.9</v>
      </c>
      <c r="Z109" s="337">
        <v>0</v>
      </c>
      <c r="AA109" s="337">
        <v>0</v>
      </c>
      <c r="AB109" s="453">
        <v>73395.273631707503</v>
      </c>
      <c r="AC109" s="337">
        <v>59</v>
      </c>
      <c r="AD109" s="337">
        <v>111792.02</v>
      </c>
      <c r="AE109" s="337">
        <v>0</v>
      </c>
      <c r="AF109" s="337">
        <v>0</v>
      </c>
      <c r="AG109" s="453">
        <v>81095.105065434196</v>
      </c>
      <c r="AH109" s="337">
        <v>63</v>
      </c>
      <c r="AI109" s="337">
        <v>119371.14</v>
      </c>
      <c r="AJ109" s="337">
        <v>0</v>
      </c>
      <c r="AK109" s="337">
        <v>0</v>
      </c>
      <c r="AL109" s="453">
        <v>89190.870638915396</v>
      </c>
      <c r="AM109" s="468" t="s">
        <v>212</v>
      </c>
      <c r="AN109" s="427"/>
      <c r="AO109" s="427"/>
      <c r="AP109" s="427"/>
      <c r="AQ109" s="427"/>
      <c r="AR109" s="427"/>
      <c r="AS109" s="427"/>
    </row>
    <row r="110" spans="1:45">
      <c r="A110" s="345" t="s">
        <v>217</v>
      </c>
      <c r="B110" s="170" t="s">
        <v>84</v>
      </c>
      <c r="C110" s="499" t="s">
        <v>211</v>
      </c>
      <c r="D110" s="537">
        <v>0</v>
      </c>
      <c r="E110" s="515">
        <v>0</v>
      </c>
      <c r="F110" s="515">
        <v>0</v>
      </c>
      <c r="G110" s="515">
        <v>0</v>
      </c>
      <c r="H110" s="536">
        <v>0</v>
      </c>
      <c r="I110" s="455">
        <v>0</v>
      </c>
      <c r="J110" s="455">
        <v>0</v>
      </c>
      <c r="K110" s="455">
        <v>0</v>
      </c>
      <c r="L110" s="455">
        <v>0</v>
      </c>
      <c r="M110" s="470">
        <v>0</v>
      </c>
      <c r="N110" s="337">
        <v>10</v>
      </c>
      <c r="O110" s="337">
        <v>18947.8</v>
      </c>
      <c r="P110" s="337">
        <v>0</v>
      </c>
      <c r="Q110" s="337">
        <v>0</v>
      </c>
      <c r="R110" s="453">
        <v>12578.56085</v>
      </c>
      <c r="S110" s="337">
        <v>33</v>
      </c>
      <c r="T110" s="337">
        <v>62527.74</v>
      </c>
      <c r="U110" s="337">
        <v>0</v>
      </c>
      <c r="V110" s="337">
        <v>0</v>
      </c>
      <c r="W110" s="453">
        <v>42754.528329150002</v>
      </c>
      <c r="X110" s="337">
        <v>39</v>
      </c>
      <c r="Y110" s="337">
        <v>73896.42</v>
      </c>
      <c r="Z110" s="337">
        <v>0</v>
      </c>
      <c r="AA110" s="337">
        <v>0</v>
      </c>
      <c r="AB110" s="453">
        <v>52043.921302483497</v>
      </c>
      <c r="AC110" s="337">
        <v>42</v>
      </c>
      <c r="AD110" s="337">
        <v>79580.759999999995</v>
      </c>
      <c r="AE110" s="337">
        <v>0</v>
      </c>
      <c r="AF110" s="337">
        <v>0</v>
      </c>
      <c r="AG110" s="453">
        <v>57728.718860139597</v>
      </c>
      <c r="AH110" s="337">
        <v>45</v>
      </c>
      <c r="AI110" s="337">
        <v>85265.1</v>
      </c>
      <c r="AJ110" s="337">
        <v>0</v>
      </c>
      <c r="AK110" s="337">
        <v>0</v>
      </c>
      <c r="AL110" s="453">
        <v>63707.764742082501</v>
      </c>
      <c r="AM110" s="468" t="s">
        <v>212</v>
      </c>
      <c r="AN110" s="427"/>
      <c r="AO110" s="427"/>
      <c r="AP110" s="427"/>
      <c r="AQ110" s="427"/>
      <c r="AR110" s="427"/>
      <c r="AS110" s="427"/>
    </row>
    <row r="111" spans="1:45">
      <c r="A111" s="345" t="s">
        <v>218</v>
      </c>
      <c r="B111" s="170" t="s">
        <v>84</v>
      </c>
      <c r="C111" s="499" t="s">
        <v>85</v>
      </c>
      <c r="D111" s="537">
        <v>0</v>
      </c>
      <c r="E111" s="515">
        <v>0</v>
      </c>
      <c r="F111" s="515">
        <v>0</v>
      </c>
      <c r="G111" s="515">
        <v>0</v>
      </c>
      <c r="H111" s="536">
        <v>0</v>
      </c>
      <c r="I111" s="455">
        <v>0</v>
      </c>
      <c r="J111" s="455">
        <v>0</v>
      </c>
      <c r="K111" s="455">
        <v>0</v>
      </c>
      <c r="L111" s="455">
        <v>0</v>
      </c>
      <c r="M111" s="470">
        <v>0</v>
      </c>
      <c r="N111" s="337">
        <v>250</v>
      </c>
      <c r="O111" s="337">
        <v>1057.5</v>
      </c>
      <c r="P111" s="337">
        <v>0.12690000000000001</v>
      </c>
      <c r="Q111" s="337">
        <v>-20</v>
      </c>
      <c r="R111" s="453">
        <v>29874.944</v>
      </c>
      <c r="S111" s="337">
        <v>845</v>
      </c>
      <c r="T111" s="337">
        <v>3574.35</v>
      </c>
      <c r="U111" s="337">
        <v>0.42892200000000003</v>
      </c>
      <c r="V111" s="337">
        <v>-67.599999999999994</v>
      </c>
      <c r="W111" s="453">
        <v>104006.6300416</v>
      </c>
      <c r="X111" s="337">
        <v>984</v>
      </c>
      <c r="Y111" s="337">
        <v>4162.32</v>
      </c>
      <c r="Z111" s="337">
        <v>0.49947839999999999</v>
      </c>
      <c r="AA111" s="337">
        <v>-78.72</v>
      </c>
      <c r="AB111" s="453">
        <v>124748.875360666</v>
      </c>
      <c r="AC111" s="337">
        <v>1065</v>
      </c>
      <c r="AD111" s="337">
        <v>4504.95</v>
      </c>
      <c r="AE111" s="337">
        <v>0.54059400000000002</v>
      </c>
      <c r="AF111" s="337">
        <v>-85.2</v>
      </c>
      <c r="AG111" s="453">
        <v>139068.37279154701</v>
      </c>
      <c r="AH111" s="337">
        <v>1138</v>
      </c>
      <c r="AI111" s="337">
        <v>4813.74</v>
      </c>
      <c r="AJ111" s="337">
        <v>0.57764879999999996</v>
      </c>
      <c r="AK111" s="337">
        <v>-91.04</v>
      </c>
      <c r="AL111" s="453">
        <v>153058.781675009</v>
      </c>
      <c r="AM111" s="468" t="s">
        <v>140</v>
      </c>
      <c r="AN111" s="427"/>
      <c r="AO111" s="427"/>
      <c r="AP111" s="427"/>
      <c r="AQ111" s="427"/>
      <c r="AR111" s="427"/>
      <c r="AS111" s="427"/>
    </row>
    <row r="112" spans="1:45">
      <c r="A112" s="345" t="s">
        <v>219</v>
      </c>
      <c r="B112" s="170" t="s">
        <v>84</v>
      </c>
      <c r="C112" s="499" t="s">
        <v>85</v>
      </c>
      <c r="D112" s="537">
        <v>0</v>
      </c>
      <c r="E112" s="515">
        <v>0</v>
      </c>
      <c r="F112" s="515">
        <v>0</v>
      </c>
      <c r="G112" s="515">
        <v>0</v>
      </c>
      <c r="H112" s="536">
        <v>0</v>
      </c>
      <c r="I112" s="455">
        <v>0</v>
      </c>
      <c r="J112" s="455">
        <v>0</v>
      </c>
      <c r="K112" s="455">
        <v>0</v>
      </c>
      <c r="L112" s="455">
        <v>0</v>
      </c>
      <c r="M112" s="470">
        <v>0</v>
      </c>
      <c r="N112" s="337">
        <v>293</v>
      </c>
      <c r="O112" s="337">
        <v>621.16</v>
      </c>
      <c r="P112" s="337">
        <v>7.45392E-2</v>
      </c>
      <c r="Q112" s="337">
        <v>-11.72</v>
      </c>
      <c r="R112" s="453">
        <v>2949.9067129999999</v>
      </c>
      <c r="S112" s="337">
        <v>990</v>
      </c>
      <c r="T112" s="337">
        <v>2098.8000000000002</v>
      </c>
      <c r="U112" s="337">
        <v>0.25185600000000002</v>
      </c>
      <c r="V112" s="337">
        <v>-39.6</v>
      </c>
      <c r="W112" s="453">
        <v>10266.279437699999</v>
      </c>
      <c r="X112" s="337">
        <v>1150</v>
      </c>
      <c r="Y112" s="337">
        <v>2438</v>
      </c>
      <c r="Z112" s="337">
        <v>0.29255999999999999</v>
      </c>
      <c r="AA112" s="337">
        <v>-46</v>
      </c>
      <c r="AB112" s="453">
        <v>12283.240397935</v>
      </c>
      <c r="AC112" s="337">
        <v>1240</v>
      </c>
      <c r="AD112" s="337">
        <v>2628.8</v>
      </c>
      <c r="AE112" s="337">
        <v>0.31545600000000001</v>
      </c>
      <c r="AF112" s="337">
        <v>-49.6</v>
      </c>
      <c r="AG112" s="453">
        <v>13641.873596732699</v>
      </c>
      <c r="AH112" s="337">
        <v>1323</v>
      </c>
      <c r="AI112" s="337">
        <v>2804.76</v>
      </c>
      <c r="AJ112" s="337">
        <v>0.33657120000000001</v>
      </c>
      <c r="AK112" s="337">
        <v>-52.92</v>
      </c>
      <c r="AL112" s="453">
        <v>14991.648977041599</v>
      </c>
      <c r="AM112" s="468" t="s">
        <v>140</v>
      </c>
      <c r="AN112" s="427"/>
      <c r="AO112" s="427"/>
      <c r="AP112" s="427"/>
      <c r="AQ112" s="427"/>
      <c r="AR112" s="427"/>
      <c r="AS112" s="427"/>
    </row>
    <row r="113" spans="1:45">
      <c r="A113" s="345" t="s">
        <v>220</v>
      </c>
      <c r="B113" s="170" t="s">
        <v>84</v>
      </c>
      <c r="C113" s="499" t="s">
        <v>211</v>
      </c>
      <c r="D113" s="537">
        <v>0</v>
      </c>
      <c r="E113" s="515">
        <v>0</v>
      </c>
      <c r="F113" s="515">
        <v>0</v>
      </c>
      <c r="G113" s="515">
        <v>0</v>
      </c>
      <c r="H113" s="536">
        <v>0</v>
      </c>
      <c r="I113" s="455">
        <v>0</v>
      </c>
      <c r="J113" s="455">
        <v>0</v>
      </c>
      <c r="K113" s="455">
        <v>0</v>
      </c>
      <c r="L113" s="455">
        <v>0</v>
      </c>
      <c r="M113" s="470">
        <v>0</v>
      </c>
      <c r="N113" s="337">
        <v>12</v>
      </c>
      <c r="O113" s="337">
        <v>570.24</v>
      </c>
      <c r="P113" s="337">
        <v>0</v>
      </c>
      <c r="Q113" s="337">
        <v>0</v>
      </c>
      <c r="R113" s="453">
        <v>1917.003864</v>
      </c>
      <c r="S113" s="337">
        <v>40</v>
      </c>
      <c r="T113" s="337">
        <v>1900.8</v>
      </c>
      <c r="U113" s="337">
        <v>0</v>
      </c>
      <c r="V113" s="337">
        <v>0</v>
      </c>
      <c r="W113" s="453">
        <v>6581.7132664000001</v>
      </c>
      <c r="X113" s="337">
        <v>47</v>
      </c>
      <c r="Y113" s="337">
        <v>2233.44</v>
      </c>
      <c r="Z113" s="337">
        <v>0</v>
      </c>
      <c r="AA113" s="337">
        <v>0</v>
      </c>
      <c r="AB113" s="453">
        <v>7965.5184806606003</v>
      </c>
      <c r="AC113" s="337">
        <v>51</v>
      </c>
      <c r="AD113" s="337">
        <v>2423.52</v>
      </c>
      <c r="AE113" s="337">
        <v>0</v>
      </c>
      <c r="AF113" s="337">
        <v>0</v>
      </c>
      <c r="AG113" s="453">
        <v>8902.7379955127908</v>
      </c>
      <c r="AH113" s="337">
        <v>54</v>
      </c>
      <c r="AI113" s="337">
        <v>2566.08</v>
      </c>
      <c r="AJ113" s="337">
        <v>0</v>
      </c>
      <c r="AK113" s="337">
        <v>0</v>
      </c>
      <c r="AL113" s="453">
        <v>9709.2213198122008</v>
      </c>
      <c r="AM113" s="468" t="s">
        <v>221</v>
      </c>
      <c r="AN113" s="427"/>
      <c r="AO113" s="427"/>
      <c r="AP113" s="427"/>
      <c r="AQ113" s="427"/>
      <c r="AR113" s="427"/>
      <c r="AS113" s="427"/>
    </row>
    <row r="114" spans="1:45">
      <c r="A114" s="345" t="s">
        <v>222</v>
      </c>
      <c r="B114" s="170" t="s">
        <v>84</v>
      </c>
      <c r="C114" s="499" t="s">
        <v>211</v>
      </c>
      <c r="D114" s="537">
        <v>0</v>
      </c>
      <c r="E114" s="515">
        <v>0</v>
      </c>
      <c r="F114" s="515">
        <v>0</v>
      </c>
      <c r="G114" s="515">
        <v>0</v>
      </c>
      <c r="H114" s="536">
        <v>0</v>
      </c>
      <c r="I114" s="455">
        <v>0</v>
      </c>
      <c r="J114" s="455">
        <v>0</v>
      </c>
      <c r="K114" s="455">
        <v>0</v>
      </c>
      <c r="L114" s="455">
        <v>0</v>
      </c>
      <c r="M114" s="470">
        <v>0</v>
      </c>
      <c r="N114" s="337">
        <v>3</v>
      </c>
      <c r="O114" s="337">
        <v>182.04</v>
      </c>
      <c r="P114" s="337">
        <v>0</v>
      </c>
      <c r="Q114" s="337">
        <v>0</v>
      </c>
      <c r="R114" s="453">
        <v>708.85094400000003</v>
      </c>
      <c r="S114" s="337">
        <v>10</v>
      </c>
      <c r="T114" s="337">
        <v>606.79999999999995</v>
      </c>
      <c r="U114" s="337">
        <v>0</v>
      </c>
      <c r="V114" s="337">
        <v>0</v>
      </c>
      <c r="W114" s="453">
        <v>2433.7215744</v>
      </c>
      <c r="X114" s="337">
        <v>11</v>
      </c>
      <c r="Y114" s="337">
        <v>667.48</v>
      </c>
      <c r="Z114" s="337">
        <v>0</v>
      </c>
      <c r="AA114" s="337">
        <v>0</v>
      </c>
      <c r="AB114" s="453">
        <v>2757.4065437951999</v>
      </c>
      <c r="AC114" s="337">
        <v>12</v>
      </c>
      <c r="AD114" s="337">
        <v>728.16</v>
      </c>
      <c r="AE114" s="337">
        <v>0</v>
      </c>
      <c r="AF114" s="337">
        <v>0</v>
      </c>
      <c r="AG114" s="453">
        <v>3098.32226193715</v>
      </c>
      <c r="AH114" s="337">
        <v>13</v>
      </c>
      <c r="AI114" s="337">
        <v>788.84</v>
      </c>
      <c r="AJ114" s="337">
        <v>0</v>
      </c>
      <c r="AK114" s="337">
        <v>0</v>
      </c>
      <c r="AL114" s="453">
        <v>3457.2112572782098</v>
      </c>
      <c r="AM114" s="468" t="s">
        <v>221</v>
      </c>
      <c r="AN114" s="427"/>
      <c r="AO114" s="427"/>
      <c r="AP114" s="427"/>
      <c r="AQ114" s="427"/>
      <c r="AR114" s="427"/>
      <c r="AS114" s="427"/>
    </row>
    <row r="115" spans="1:45">
      <c r="A115" s="345" t="s">
        <v>223</v>
      </c>
      <c r="B115" s="170" t="s">
        <v>84</v>
      </c>
      <c r="C115" s="499" t="s">
        <v>211</v>
      </c>
      <c r="D115" s="537">
        <v>0</v>
      </c>
      <c r="E115" s="515">
        <v>0</v>
      </c>
      <c r="F115" s="515">
        <v>0</v>
      </c>
      <c r="G115" s="515">
        <v>0</v>
      </c>
      <c r="H115" s="536">
        <v>0</v>
      </c>
      <c r="I115" s="455">
        <v>0</v>
      </c>
      <c r="J115" s="455">
        <v>0</v>
      </c>
      <c r="K115" s="455">
        <v>0</v>
      </c>
      <c r="L115" s="455">
        <v>0</v>
      </c>
      <c r="M115" s="470">
        <v>0</v>
      </c>
      <c r="N115" s="337">
        <v>3</v>
      </c>
      <c r="O115" s="337">
        <v>271.5</v>
      </c>
      <c r="P115" s="337">
        <v>0</v>
      </c>
      <c r="Q115" s="337">
        <v>0</v>
      </c>
      <c r="R115" s="453">
        <v>875.656251</v>
      </c>
      <c r="S115" s="337">
        <v>10</v>
      </c>
      <c r="T115" s="337">
        <v>905</v>
      </c>
      <c r="U115" s="337">
        <v>0</v>
      </c>
      <c r="V115" s="337">
        <v>0</v>
      </c>
      <c r="W115" s="453">
        <v>3006.4197951000001</v>
      </c>
      <c r="X115" s="337">
        <v>11</v>
      </c>
      <c r="Y115" s="337">
        <v>995.5</v>
      </c>
      <c r="Z115" s="337">
        <v>0</v>
      </c>
      <c r="AA115" s="337">
        <v>0</v>
      </c>
      <c r="AB115" s="453">
        <v>3406.2736278482998</v>
      </c>
      <c r="AC115" s="337">
        <v>12</v>
      </c>
      <c r="AD115" s="337">
        <v>1086</v>
      </c>
      <c r="AE115" s="337">
        <v>0</v>
      </c>
      <c r="AF115" s="337">
        <v>0</v>
      </c>
      <c r="AG115" s="453">
        <v>3827.41291274591</v>
      </c>
      <c r="AH115" s="337">
        <v>13</v>
      </c>
      <c r="AI115" s="337">
        <v>1176.5</v>
      </c>
      <c r="AJ115" s="337">
        <v>0</v>
      </c>
      <c r="AK115" s="337">
        <v>0</v>
      </c>
      <c r="AL115" s="453">
        <v>4270.7549084723096</v>
      </c>
      <c r="AM115" s="468" t="s">
        <v>221</v>
      </c>
      <c r="AN115" s="427"/>
      <c r="AO115" s="427"/>
      <c r="AP115" s="427"/>
      <c r="AQ115" s="427"/>
      <c r="AR115" s="427"/>
      <c r="AS115" s="427"/>
    </row>
    <row r="116" spans="1:45">
      <c r="A116" s="345" t="s">
        <v>224</v>
      </c>
      <c r="B116" s="170" t="s">
        <v>84</v>
      </c>
      <c r="C116" s="499" t="s">
        <v>211</v>
      </c>
      <c r="D116" s="537">
        <v>0</v>
      </c>
      <c r="E116" s="515">
        <v>0</v>
      </c>
      <c r="F116" s="515">
        <v>0</v>
      </c>
      <c r="G116" s="515">
        <v>0</v>
      </c>
      <c r="H116" s="536">
        <v>0</v>
      </c>
      <c r="I116" s="455">
        <v>0</v>
      </c>
      <c r="J116" s="455">
        <v>0</v>
      </c>
      <c r="K116" s="455">
        <v>0</v>
      </c>
      <c r="L116" s="455">
        <v>0</v>
      </c>
      <c r="M116" s="470">
        <v>0</v>
      </c>
      <c r="N116" s="337">
        <v>13</v>
      </c>
      <c r="O116" s="337">
        <v>1586</v>
      </c>
      <c r="P116" s="337">
        <v>0</v>
      </c>
      <c r="Q116" s="337">
        <v>0</v>
      </c>
      <c r="R116" s="453">
        <v>4166.4725699999999</v>
      </c>
      <c r="S116" s="337">
        <v>43</v>
      </c>
      <c r="T116" s="337">
        <v>5246</v>
      </c>
      <c r="U116" s="337">
        <v>0</v>
      </c>
      <c r="V116" s="337">
        <v>0</v>
      </c>
      <c r="W116" s="453">
        <v>14194.851548099999</v>
      </c>
      <c r="X116" s="337">
        <v>51</v>
      </c>
      <c r="Y116" s="337">
        <v>6222</v>
      </c>
      <c r="Z116" s="337">
        <v>0</v>
      </c>
      <c r="AA116" s="337">
        <v>0</v>
      </c>
      <c r="AB116" s="453">
        <v>17340.826786550999</v>
      </c>
      <c r="AC116" s="337">
        <v>55</v>
      </c>
      <c r="AD116" s="337">
        <v>6710</v>
      </c>
      <c r="AE116" s="337">
        <v>0</v>
      </c>
      <c r="AF116" s="337">
        <v>0</v>
      </c>
      <c r="AG116" s="453">
        <v>19261.918381531701</v>
      </c>
      <c r="AH116" s="337">
        <v>59</v>
      </c>
      <c r="AI116" s="337">
        <v>7198</v>
      </c>
      <c r="AJ116" s="337">
        <v>0</v>
      </c>
      <c r="AK116" s="337">
        <v>0</v>
      </c>
      <c r="AL116" s="453">
        <v>21282.668728103199</v>
      </c>
      <c r="AM116" s="468" t="s">
        <v>221</v>
      </c>
      <c r="AN116" s="427"/>
      <c r="AO116" s="427"/>
      <c r="AP116" s="427"/>
      <c r="AQ116" s="427"/>
      <c r="AR116" s="427"/>
      <c r="AS116" s="427"/>
    </row>
    <row r="117" spans="1:45">
      <c r="A117" s="345" t="s">
        <v>225</v>
      </c>
      <c r="B117" s="170" t="s">
        <v>84</v>
      </c>
      <c r="C117" s="499" t="s">
        <v>211</v>
      </c>
      <c r="D117" s="537">
        <v>0</v>
      </c>
      <c r="E117" s="515">
        <v>0</v>
      </c>
      <c r="F117" s="515">
        <v>0</v>
      </c>
      <c r="G117" s="515">
        <v>0</v>
      </c>
      <c r="H117" s="536">
        <v>0</v>
      </c>
      <c r="I117" s="455">
        <v>0</v>
      </c>
      <c r="J117" s="455">
        <v>0</v>
      </c>
      <c r="K117" s="455">
        <v>0</v>
      </c>
      <c r="L117" s="455">
        <v>0</v>
      </c>
      <c r="M117" s="470">
        <v>0</v>
      </c>
      <c r="N117" s="337">
        <v>110</v>
      </c>
      <c r="O117" s="337">
        <v>51040</v>
      </c>
      <c r="P117" s="337">
        <v>0</v>
      </c>
      <c r="Q117" s="337">
        <v>0</v>
      </c>
      <c r="R117" s="453">
        <v>45106.497479999998</v>
      </c>
      <c r="S117" s="337">
        <v>371</v>
      </c>
      <c r="T117" s="337">
        <v>172144</v>
      </c>
      <c r="U117" s="337">
        <v>0</v>
      </c>
      <c r="V117" s="337">
        <v>0</v>
      </c>
      <c r="W117" s="453">
        <v>156695.87165484001</v>
      </c>
      <c r="X117" s="337">
        <v>433</v>
      </c>
      <c r="Y117" s="337">
        <v>200912</v>
      </c>
      <c r="Z117" s="337">
        <v>0</v>
      </c>
      <c r="AA117" s="337">
        <v>0</v>
      </c>
      <c r="AB117" s="453">
        <v>188368.71104944</v>
      </c>
      <c r="AC117" s="337">
        <v>468</v>
      </c>
      <c r="AD117" s="337">
        <v>217152</v>
      </c>
      <c r="AE117" s="337">
        <v>0</v>
      </c>
      <c r="AF117" s="337">
        <v>0</v>
      </c>
      <c r="AG117" s="453">
        <v>209702.66391286801</v>
      </c>
      <c r="AH117" s="337">
        <v>500</v>
      </c>
      <c r="AI117" s="337">
        <v>232000</v>
      </c>
      <c r="AJ117" s="337">
        <v>0</v>
      </c>
      <c r="AK117" s="337">
        <v>0</v>
      </c>
      <c r="AL117" s="453">
        <v>230762.54682719501</v>
      </c>
      <c r="AM117" s="468" t="s">
        <v>221</v>
      </c>
      <c r="AN117" s="427"/>
      <c r="AO117" s="427"/>
      <c r="AP117" s="427"/>
      <c r="AQ117" s="427"/>
      <c r="AR117" s="427"/>
      <c r="AS117" s="427"/>
    </row>
    <row r="118" spans="1:45">
      <c r="A118" s="345" t="s">
        <v>226</v>
      </c>
      <c r="B118" s="170" t="s">
        <v>84</v>
      </c>
      <c r="C118" s="499" t="s">
        <v>211</v>
      </c>
      <c r="D118" s="537">
        <v>0</v>
      </c>
      <c r="E118" s="515">
        <v>0</v>
      </c>
      <c r="F118" s="515">
        <v>0</v>
      </c>
      <c r="G118" s="515">
        <v>0</v>
      </c>
      <c r="H118" s="536">
        <v>0</v>
      </c>
      <c r="I118" s="455">
        <v>0</v>
      </c>
      <c r="J118" s="455">
        <v>0</v>
      </c>
      <c r="K118" s="455">
        <v>0</v>
      </c>
      <c r="L118" s="455">
        <v>0</v>
      </c>
      <c r="M118" s="470">
        <v>0</v>
      </c>
      <c r="N118" s="337">
        <v>90</v>
      </c>
      <c r="O118" s="337">
        <v>83700</v>
      </c>
      <c r="P118" s="337">
        <v>0</v>
      </c>
      <c r="Q118" s="337">
        <v>0</v>
      </c>
      <c r="R118" s="453">
        <v>38264.010750000001</v>
      </c>
      <c r="S118" s="337">
        <v>304</v>
      </c>
      <c r="T118" s="337">
        <v>282720</v>
      </c>
      <c r="U118" s="337">
        <v>0</v>
      </c>
      <c r="V118" s="337">
        <v>0</v>
      </c>
      <c r="W118" s="453">
        <v>133124.74495600001</v>
      </c>
      <c r="X118" s="337">
        <v>354</v>
      </c>
      <c r="Y118" s="337">
        <v>329220</v>
      </c>
      <c r="Z118" s="337">
        <v>0</v>
      </c>
      <c r="AA118" s="337">
        <v>0</v>
      </c>
      <c r="AB118" s="453">
        <v>159670.87008505501</v>
      </c>
      <c r="AC118" s="337">
        <v>383</v>
      </c>
      <c r="AD118" s="337">
        <v>356190</v>
      </c>
      <c r="AE118" s="337">
        <v>0</v>
      </c>
      <c r="AF118" s="337">
        <v>0</v>
      </c>
      <c r="AG118" s="453">
        <v>177933.78966060301</v>
      </c>
      <c r="AH118" s="337">
        <v>409</v>
      </c>
      <c r="AI118" s="337">
        <v>380370</v>
      </c>
      <c r="AJ118" s="337">
        <v>0</v>
      </c>
      <c r="AK118" s="337">
        <v>0</v>
      </c>
      <c r="AL118" s="453">
        <v>195713.23125410499</v>
      </c>
      <c r="AM118" s="468" t="s">
        <v>221</v>
      </c>
      <c r="AN118" s="427"/>
      <c r="AO118" s="427"/>
      <c r="AP118" s="427"/>
      <c r="AQ118" s="427"/>
      <c r="AR118" s="427"/>
      <c r="AS118" s="427"/>
    </row>
    <row r="119" spans="1:45">
      <c r="A119" s="345" t="s">
        <v>227</v>
      </c>
      <c r="B119" s="170" t="s">
        <v>84</v>
      </c>
      <c r="C119" s="499" t="s">
        <v>211</v>
      </c>
      <c r="D119" s="537">
        <v>0</v>
      </c>
      <c r="E119" s="515">
        <v>0</v>
      </c>
      <c r="F119" s="515">
        <v>0</v>
      </c>
      <c r="G119" s="515">
        <v>0</v>
      </c>
      <c r="H119" s="536">
        <v>0</v>
      </c>
      <c r="I119" s="455">
        <v>0</v>
      </c>
      <c r="J119" s="455">
        <v>0</v>
      </c>
      <c r="K119" s="455">
        <v>0</v>
      </c>
      <c r="L119" s="455">
        <v>0</v>
      </c>
      <c r="M119" s="470">
        <v>0</v>
      </c>
      <c r="N119" s="337">
        <v>90</v>
      </c>
      <c r="O119" s="337">
        <v>23220</v>
      </c>
      <c r="P119" s="337">
        <v>0</v>
      </c>
      <c r="Q119" s="337">
        <v>0</v>
      </c>
      <c r="R119" s="453">
        <v>31803.4034622</v>
      </c>
      <c r="S119" s="337">
        <v>307</v>
      </c>
      <c r="T119" s="337">
        <v>79206</v>
      </c>
      <c r="U119" s="337">
        <v>0</v>
      </c>
      <c r="V119" s="337">
        <v>0</v>
      </c>
      <c r="W119" s="453">
        <v>111739.49120869199</v>
      </c>
      <c r="X119" s="337">
        <v>355</v>
      </c>
      <c r="Y119" s="337">
        <v>91590</v>
      </c>
      <c r="Z119" s="337">
        <v>0</v>
      </c>
      <c r="AA119" s="337">
        <v>0</v>
      </c>
      <c r="AB119" s="453">
        <v>133086.46566924499</v>
      </c>
      <c r="AC119" s="337">
        <v>384</v>
      </c>
      <c r="AD119" s="337">
        <v>99072</v>
      </c>
      <c r="AE119" s="337">
        <v>0</v>
      </c>
      <c r="AF119" s="337">
        <v>0</v>
      </c>
      <c r="AG119" s="453">
        <v>148277.06732816799</v>
      </c>
      <c r="AH119" s="337">
        <v>410</v>
      </c>
      <c r="AI119" s="337">
        <v>105780</v>
      </c>
      <c r="AJ119" s="337">
        <v>0</v>
      </c>
      <c r="AK119" s="337">
        <v>0</v>
      </c>
      <c r="AL119" s="453">
        <v>163066.16024136799</v>
      </c>
      <c r="AM119" s="468" t="s">
        <v>221</v>
      </c>
      <c r="AN119" s="427"/>
      <c r="AO119" s="427"/>
      <c r="AP119" s="427"/>
      <c r="AQ119" s="427"/>
      <c r="AR119" s="427"/>
      <c r="AS119" s="427"/>
    </row>
    <row r="120" spans="1:45">
      <c r="A120" s="345" t="s">
        <v>228</v>
      </c>
      <c r="B120" s="170" t="s">
        <v>84</v>
      </c>
      <c r="C120" s="499" t="s">
        <v>211</v>
      </c>
      <c r="D120" s="537">
        <v>0</v>
      </c>
      <c r="E120" s="515">
        <v>0</v>
      </c>
      <c r="F120" s="515">
        <v>0</v>
      </c>
      <c r="G120" s="515">
        <v>0</v>
      </c>
      <c r="H120" s="536">
        <v>0</v>
      </c>
      <c r="I120" s="455">
        <v>0</v>
      </c>
      <c r="J120" s="455">
        <v>0</v>
      </c>
      <c r="K120" s="455">
        <v>0</v>
      </c>
      <c r="L120" s="455">
        <v>0</v>
      </c>
      <c r="M120" s="470">
        <v>0</v>
      </c>
      <c r="N120" s="337">
        <v>110</v>
      </c>
      <c r="O120" s="337">
        <v>37840</v>
      </c>
      <c r="P120" s="337">
        <v>0</v>
      </c>
      <c r="Q120" s="337">
        <v>0</v>
      </c>
      <c r="R120" s="453">
        <v>40126.951150000001</v>
      </c>
      <c r="S120" s="337">
        <v>371</v>
      </c>
      <c r="T120" s="337">
        <v>127624</v>
      </c>
      <c r="U120" s="337">
        <v>0</v>
      </c>
      <c r="V120" s="337">
        <v>0</v>
      </c>
      <c r="W120" s="453">
        <v>139397.38039045001</v>
      </c>
      <c r="X120" s="337">
        <v>433</v>
      </c>
      <c r="Y120" s="337">
        <v>148952</v>
      </c>
      <c r="Z120" s="337">
        <v>0</v>
      </c>
      <c r="AA120" s="337">
        <v>0</v>
      </c>
      <c r="AB120" s="453">
        <v>167573.68646991</v>
      </c>
      <c r="AC120" s="337">
        <v>468</v>
      </c>
      <c r="AD120" s="337">
        <v>160992</v>
      </c>
      <c r="AE120" s="337">
        <v>0</v>
      </c>
      <c r="AF120" s="337">
        <v>0</v>
      </c>
      <c r="AG120" s="453">
        <v>186552.47072968999</v>
      </c>
      <c r="AH120" s="337">
        <v>500</v>
      </c>
      <c r="AI120" s="337">
        <v>172000</v>
      </c>
      <c r="AJ120" s="337">
        <v>0</v>
      </c>
      <c r="AK120" s="337">
        <v>0</v>
      </c>
      <c r="AL120" s="453">
        <v>205287.44108074799</v>
      </c>
      <c r="AM120" s="468" t="s">
        <v>221</v>
      </c>
      <c r="AN120" s="427"/>
      <c r="AO120" s="427"/>
      <c r="AP120" s="427"/>
      <c r="AQ120" s="427"/>
      <c r="AR120" s="427"/>
      <c r="AS120" s="427"/>
    </row>
    <row r="121" spans="1:45">
      <c r="A121" s="345" t="s">
        <v>229</v>
      </c>
      <c r="B121" s="170" t="s">
        <v>84</v>
      </c>
      <c r="C121" s="499" t="s">
        <v>211</v>
      </c>
      <c r="D121" s="537">
        <v>0</v>
      </c>
      <c r="E121" s="515">
        <v>0</v>
      </c>
      <c r="F121" s="515">
        <v>0</v>
      </c>
      <c r="G121" s="515">
        <v>0</v>
      </c>
      <c r="H121" s="536">
        <v>0</v>
      </c>
      <c r="I121" s="455">
        <v>0</v>
      </c>
      <c r="J121" s="455">
        <v>0</v>
      </c>
      <c r="K121" s="455">
        <v>0</v>
      </c>
      <c r="L121" s="455">
        <v>0</v>
      </c>
      <c r="M121" s="470">
        <v>0</v>
      </c>
      <c r="N121" s="337">
        <v>200</v>
      </c>
      <c r="O121" s="337">
        <v>7322.4</v>
      </c>
      <c r="P121" s="337">
        <v>0</v>
      </c>
      <c r="Q121" s="337">
        <v>0</v>
      </c>
      <c r="R121" s="453">
        <v>33080.983800000002</v>
      </c>
      <c r="S121" s="337">
        <v>676</v>
      </c>
      <c r="T121" s="337">
        <v>24749.712</v>
      </c>
      <c r="U121" s="337">
        <v>0</v>
      </c>
      <c r="V121" s="337">
        <v>0</v>
      </c>
      <c r="W121" s="453">
        <v>115168.13700132001</v>
      </c>
      <c r="X121" s="337">
        <v>787</v>
      </c>
      <c r="Y121" s="337">
        <v>28813.644</v>
      </c>
      <c r="Z121" s="337">
        <v>0</v>
      </c>
      <c r="AA121" s="337">
        <v>0</v>
      </c>
      <c r="AB121" s="453">
        <v>138101.247832308</v>
      </c>
      <c r="AC121" s="337">
        <v>852</v>
      </c>
      <c r="AD121" s="337">
        <v>31193.423999999999</v>
      </c>
      <c r="AE121" s="337">
        <v>0</v>
      </c>
      <c r="AF121" s="337">
        <v>0</v>
      </c>
      <c r="AG121" s="453">
        <v>153992.542627344</v>
      </c>
      <c r="AH121" s="337">
        <v>910</v>
      </c>
      <c r="AI121" s="337">
        <v>33316.92</v>
      </c>
      <c r="AJ121" s="337">
        <v>0</v>
      </c>
      <c r="AK121" s="337">
        <v>0</v>
      </c>
      <c r="AL121" s="453">
        <v>169409.87113217101</v>
      </c>
      <c r="AM121" s="468" t="s">
        <v>230</v>
      </c>
      <c r="AN121" s="427"/>
      <c r="AO121" s="427"/>
      <c r="AP121" s="427"/>
      <c r="AQ121" s="427"/>
      <c r="AR121" s="427"/>
      <c r="AS121" s="427"/>
    </row>
    <row r="122" spans="1:45">
      <c r="A122" s="345" t="s">
        <v>231</v>
      </c>
      <c r="B122" s="170" t="s">
        <v>84</v>
      </c>
      <c r="C122" s="499" t="s">
        <v>211</v>
      </c>
      <c r="D122" s="537">
        <v>0</v>
      </c>
      <c r="E122" s="515">
        <v>0</v>
      </c>
      <c r="F122" s="515">
        <v>0</v>
      </c>
      <c r="G122" s="515">
        <v>0</v>
      </c>
      <c r="H122" s="536">
        <v>0</v>
      </c>
      <c r="I122" s="455">
        <v>0</v>
      </c>
      <c r="J122" s="455">
        <v>0</v>
      </c>
      <c r="K122" s="455">
        <v>0</v>
      </c>
      <c r="L122" s="455">
        <v>0</v>
      </c>
      <c r="M122" s="470">
        <v>0</v>
      </c>
      <c r="N122" s="337">
        <v>200</v>
      </c>
      <c r="O122" s="337">
        <v>5948</v>
      </c>
      <c r="P122" s="337">
        <v>0</v>
      </c>
      <c r="Q122" s="337">
        <v>0</v>
      </c>
      <c r="R122" s="453">
        <v>34842.077799999999</v>
      </c>
      <c r="S122" s="337">
        <v>676</v>
      </c>
      <c r="T122" s="337">
        <v>20104.240000000002</v>
      </c>
      <c r="U122" s="337">
        <v>0</v>
      </c>
      <c r="V122" s="337">
        <v>0</v>
      </c>
      <c r="W122" s="453">
        <v>121299.20965292001</v>
      </c>
      <c r="X122" s="337">
        <v>787</v>
      </c>
      <c r="Y122" s="337">
        <v>23405.38</v>
      </c>
      <c r="Z122" s="337">
        <v>0</v>
      </c>
      <c r="AA122" s="337">
        <v>0</v>
      </c>
      <c r="AB122" s="453">
        <v>145453.18393010899</v>
      </c>
      <c r="AC122" s="337">
        <v>852</v>
      </c>
      <c r="AD122" s="337">
        <v>25338.48</v>
      </c>
      <c r="AE122" s="337">
        <v>0</v>
      </c>
      <c r="AF122" s="337">
        <v>0</v>
      </c>
      <c r="AG122" s="453">
        <v>162190.46517116399</v>
      </c>
      <c r="AH122" s="337">
        <v>910</v>
      </c>
      <c r="AI122" s="337">
        <v>27063.4</v>
      </c>
      <c r="AJ122" s="337">
        <v>0</v>
      </c>
      <c r="AK122" s="337">
        <v>0</v>
      </c>
      <c r="AL122" s="453">
        <v>178428.548127855</v>
      </c>
      <c r="AM122" s="468" t="s">
        <v>230</v>
      </c>
      <c r="AN122" s="427"/>
      <c r="AO122" s="427"/>
      <c r="AP122" s="427"/>
      <c r="AQ122" s="427"/>
      <c r="AR122" s="427"/>
      <c r="AS122" s="427"/>
    </row>
    <row r="123" spans="1:45">
      <c r="A123" s="345" t="s">
        <v>232</v>
      </c>
      <c r="B123" s="170" t="s">
        <v>84</v>
      </c>
      <c r="C123" s="499" t="s">
        <v>211</v>
      </c>
      <c r="D123" s="537">
        <v>0</v>
      </c>
      <c r="E123" s="515">
        <v>0</v>
      </c>
      <c r="F123" s="515">
        <v>0</v>
      </c>
      <c r="G123" s="515">
        <v>0</v>
      </c>
      <c r="H123" s="536">
        <v>0</v>
      </c>
      <c r="I123" s="455">
        <v>0</v>
      </c>
      <c r="J123" s="455">
        <v>0</v>
      </c>
      <c r="K123" s="455">
        <v>0</v>
      </c>
      <c r="L123" s="455">
        <v>0</v>
      </c>
      <c r="M123" s="470">
        <v>0</v>
      </c>
      <c r="N123" s="337">
        <v>28</v>
      </c>
      <c r="O123" s="337">
        <v>1345.4</v>
      </c>
      <c r="P123" s="337">
        <v>0</v>
      </c>
      <c r="Q123" s="337">
        <v>0</v>
      </c>
      <c r="R123" s="453">
        <v>6991.8119413333197</v>
      </c>
      <c r="S123" s="337">
        <v>94</v>
      </c>
      <c r="T123" s="337">
        <v>4516.7</v>
      </c>
      <c r="U123" s="337">
        <v>0</v>
      </c>
      <c r="V123" s="337">
        <v>0</v>
      </c>
      <c r="W123" s="453">
        <v>24176.686862853301</v>
      </c>
      <c r="X123" s="337">
        <v>110</v>
      </c>
      <c r="Y123" s="337">
        <v>5285.5</v>
      </c>
      <c r="Z123" s="337">
        <v>0</v>
      </c>
      <c r="AA123" s="337">
        <v>0</v>
      </c>
      <c r="AB123" s="453">
        <v>29140.623633630599</v>
      </c>
      <c r="AC123" s="337">
        <v>119</v>
      </c>
      <c r="AD123" s="337">
        <v>5717.95</v>
      </c>
      <c r="AE123" s="337">
        <v>0</v>
      </c>
      <c r="AF123" s="337">
        <v>0</v>
      </c>
      <c r="AG123" s="453">
        <v>32470.602170673701</v>
      </c>
      <c r="AH123" s="337">
        <v>127</v>
      </c>
      <c r="AI123" s="337">
        <v>6102.35</v>
      </c>
      <c r="AJ123" s="337">
        <v>0</v>
      </c>
      <c r="AK123" s="337">
        <v>0</v>
      </c>
      <c r="AL123" s="453">
        <v>35693.104789460798</v>
      </c>
      <c r="AM123" s="468" t="s">
        <v>230</v>
      </c>
      <c r="AN123" s="427"/>
      <c r="AO123" s="427"/>
      <c r="AP123" s="427"/>
      <c r="AQ123" s="427"/>
      <c r="AR123" s="427"/>
      <c r="AS123" s="427"/>
    </row>
    <row r="124" spans="1:45">
      <c r="A124" s="345" t="s">
        <v>233</v>
      </c>
      <c r="B124" s="170" t="s">
        <v>84</v>
      </c>
      <c r="C124" s="499" t="s">
        <v>85</v>
      </c>
      <c r="D124" s="537">
        <v>0</v>
      </c>
      <c r="E124" s="515">
        <v>0</v>
      </c>
      <c r="F124" s="515">
        <v>0</v>
      </c>
      <c r="G124" s="515">
        <v>0</v>
      </c>
      <c r="H124" s="536">
        <v>0</v>
      </c>
      <c r="I124" s="455">
        <v>0</v>
      </c>
      <c r="J124" s="455">
        <v>0</v>
      </c>
      <c r="K124" s="455">
        <v>0</v>
      </c>
      <c r="L124" s="455">
        <v>0</v>
      </c>
      <c r="M124" s="470">
        <v>0</v>
      </c>
      <c r="N124" s="337">
        <v>949</v>
      </c>
      <c r="O124" s="337">
        <v>1338.09</v>
      </c>
      <c r="P124" s="337">
        <v>0.16057080000000001</v>
      </c>
      <c r="Q124" s="337">
        <v>-25.623000000000001</v>
      </c>
      <c r="R124" s="453">
        <v>12176.167845399999</v>
      </c>
      <c r="S124" s="337">
        <v>3207</v>
      </c>
      <c r="T124" s="337">
        <v>4521.87</v>
      </c>
      <c r="U124" s="337">
        <v>0.54262440000000001</v>
      </c>
      <c r="V124" s="337">
        <v>-86.588999999999999</v>
      </c>
      <c r="W124" s="453">
        <v>42381.917163965998</v>
      </c>
      <c r="X124" s="337">
        <v>3736</v>
      </c>
      <c r="Y124" s="337">
        <v>5267.76</v>
      </c>
      <c r="Z124" s="337">
        <v>0.6321312</v>
      </c>
      <c r="AA124" s="337">
        <v>-100.872</v>
      </c>
      <c r="AB124" s="453">
        <v>50854.071655851003</v>
      </c>
      <c r="AC124" s="337">
        <v>4043</v>
      </c>
      <c r="AD124" s="337">
        <v>5700.63</v>
      </c>
      <c r="AE124" s="337">
        <v>0.68407560000000001</v>
      </c>
      <c r="AF124" s="337">
        <v>-109.161</v>
      </c>
      <c r="AG124" s="453">
        <v>56683.913826483898</v>
      </c>
      <c r="AH124" s="337">
        <v>4321</v>
      </c>
      <c r="AI124" s="337">
        <v>6092.61</v>
      </c>
      <c r="AJ124" s="337">
        <v>0.73111320000000002</v>
      </c>
      <c r="AK124" s="337">
        <v>-116.667</v>
      </c>
      <c r="AL124" s="453">
        <v>62398.992677112001</v>
      </c>
      <c r="AM124" s="468" t="s">
        <v>140</v>
      </c>
      <c r="AN124" s="427"/>
      <c r="AO124" s="427"/>
      <c r="AP124" s="427"/>
      <c r="AQ124" s="427"/>
      <c r="AR124" s="427"/>
      <c r="AS124" s="427"/>
    </row>
    <row r="125" spans="1:45">
      <c r="A125" s="345" t="s">
        <v>234</v>
      </c>
      <c r="B125" s="170" t="s">
        <v>84</v>
      </c>
      <c r="C125" s="499" t="s">
        <v>85</v>
      </c>
      <c r="D125" s="537">
        <v>0</v>
      </c>
      <c r="E125" s="515">
        <v>0</v>
      </c>
      <c r="F125" s="515">
        <v>0</v>
      </c>
      <c r="G125" s="515">
        <v>0</v>
      </c>
      <c r="H125" s="536">
        <v>0</v>
      </c>
      <c r="I125" s="455">
        <v>0</v>
      </c>
      <c r="J125" s="455">
        <v>0</v>
      </c>
      <c r="K125" s="455">
        <v>0</v>
      </c>
      <c r="L125" s="455">
        <v>0</v>
      </c>
      <c r="M125" s="470">
        <v>0</v>
      </c>
      <c r="N125" s="337">
        <v>350</v>
      </c>
      <c r="O125" s="337">
        <v>1057</v>
      </c>
      <c r="P125" s="337">
        <v>0.12684000000000001</v>
      </c>
      <c r="Q125" s="337">
        <v>-19.95</v>
      </c>
      <c r="R125" s="453">
        <v>4841.9476000000004</v>
      </c>
      <c r="S125" s="337">
        <v>1183</v>
      </c>
      <c r="T125" s="337">
        <v>3572.66</v>
      </c>
      <c r="U125" s="337">
        <v>0.42871920000000002</v>
      </c>
      <c r="V125" s="337">
        <v>-67.430999999999997</v>
      </c>
      <c r="W125" s="453">
        <v>16856.756374640001</v>
      </c>
      <c r="X125" s="337">
        <v>1378</v>
      </c>
      <c r="Y125" s="337">
        <v>4161.5600000000004</v>
      </c>
      <c r="Z125" s="337">
        <v>0.49938719999999998</v>
      </c>
      <c r="AA125" s="337">
        <v>-78.546000000000006</v>
      </c>
      <c r="AB125" s="453">
        <v>20224.402867947199</v>
      </c>
      <c r="AC125" s="337">
        <v>1491</v>
      </c>
      <c r="AD125" s="337">
        <v>4502.82</v>
      </c>
      <c r="AE125" s="337">
        <v>0.5403384</v>
      </c>
      <c r="AF125" s="337">
        <v>-84.986999999999995</v>
      </c>
      <c r="AG125" s="453">
        <v>22539.348487948198</v>
      </c>
      <c r="AH125" s="337">
        <v>1593</v>
      </c>
      <c r="AI125" s="337">
        <v>4810.8599999999997</v>
      </c>
      <c r="AJ125" s="337">
        <v>0.57730320000000002</v>
      </c>
      <c r="AK125" s="337">
        <v>-90.801000000000002</v>
      </c>
      <c r="AL125" s="453">
        <v>24803.714021153999</v>
      </c>
      <c r="AM125" s="468" t="s">
        <v>140</v>
      </c>
      <c r="AN125" s="427"/>
      <c r="AO125" s="427"/>
      <c r="AP125" s="427"/>
      <c r="AQ125" s="427"/>
      <c r="AR125" s="427"/>
      <c r="AS125" s="427"/>
    </row>
    <row r="126" spans="1:45">
      <c r="A126" s="345" t="s">
        <v>235</v>
      </c>
      <c r="B126" s="170" t="s">
        <v>84</v>
      </c>
      <c r="C126" s="499" t="s">
        <v>236</v>
      </c>
      <c r="D126" s="537">
        <v>0</v>
      </c>
      <c r="E126" s="515">
        <v>0</v>
      </c>
      <c r="F126" s="515">
        <v>0</v>
      </c>
      <c r="G126" s="515">
        <v>0</v>
      </c>
      <c r="H126" s="536">
        <v>0</v>
      </c>
      <c r="I126" s="455">
        <v>0</v>
      </c>
      <c r="J126" s="455">
        <v>0</v>
      </c>
      <c r="K126" s="455">
        <v>0</v>
      </c>
      <c r="L126" s="455">
        <v>0</v>
      </c>
      <c r="M126" s="470">
        <v>0</v>
      </c>
      <c r="N126" s="337">
        <v>1858</v>
      </c>
      <c r="O126" s="337">
        <v>149962.0883</v>
      </c>
      <c r="P126" s="337">
        <v>2.1827000000000001</v>
      </c>
      <c r="Q126" s="337">
        <v>-1660.9286</v>
      </c>
      <c r="R126" s="453">
        <v>38565.592793000003</v>
      </c>
      <c r="S126" s="337">
        <v>6292</v>
      </c>
      <c r="T126" s="337">
        <v>507846.53419999999</v>
      </c>
      <c r="U126" s="337">
        <v>7.3913000000000002</v>
      </c>
      <c r="V126" s="337">
        <v>-5624.5829000000003</v>
      </c>
      <c r="W126" s="453">
        <v>134517.95002645999</v>
      </c>
      <c r="X126" s="337">
        <v>7342</v>
      </c>
      <c r="Y126" s="337">
        <v>592702.07570000004</v>
      </c>
      <c r="Z126" s="337">
        <v>8.6216000000000008</v>
      </c>
      <c r="AA126" s="337">
        <v>-6562.6666999999998</v>
      </c>
      <c r="AB126" s="453">
        <v>161675.097388286</v>
      </c>
      <c r="AC126" s="337">
        <v>7948</v>
      </c>
      <c r="AD126" s="337">
        <v>641664.27379999997</v>
      </c>
      <c r="AE126" s="337">
        <v>9.3320000000000007</v>
      </c>
      <c r="AF126" s="337">
        <v>-7104.1333999999997</v>
      </c>
      <c r="AG126" s="453">
        <v>180270.15585172499</v>
      </c>
      <c r="AH126" s="337">
        <v>8500</v>
      </c>
      <c r="AI126" s="337">
        <v>686243.05099999998</v>
      </c>
      <c r="AJ126" s="337">
        <v>9.9796999999999993</v>
      </c>
      <c r="AK126" s="337">
        <v>-7597.4537</v>
      </c>
      <c r="AL126" s="453">
        <v>198573.88204351399</v>
      </c>
      <c r="AM126" s="468" t="s">
        <v>237</v>
      </c>
      <c r="AN126" s="427"/>
      <c r="AO126" s="427"/>
      <c r="AP126" s="427"/>
      <c r="AQ126" s="427"/>
      <c r="AR126" s="427"/>
      <c r="AS126" s="427"/>
    </row>
    <row r="127" spans="1:45">
      <c r="A127" s="345" t="s">
        <v>238</v>
      </c>
      <c r="B127" s="170" t="s">
        <v>84</v>
      </c>
      <c r="C127" s="499" t="s">
        <v>239</v>
      </c>
      <c r="D127" s="537">
        <v>0</v>
      </c>
      <c r="E127" s="515">
        <v>0</v>
      </c>
      <c r="F127" s="515">
        <v>0</v>
      </c>
      <c r="G127" s="515">
        <v>0</v>
      </c>
      <c r="H127" s="536">
        <v>0</v>
      </c>
      <c r="I127" s="455">
        <v>0</v>
      </c>
      <c r="J127" s="455">
        <v>0</v>
      </c>
      <c r="K127" s="455">
        <v>0</v>
      </c>
      <c r="L127" s="455">
        <v>0</v>
      </c>
      <c r="M127" s="470">
        <v>0</v>
      </c>
      <c r="N127" s="337">
        <v>1</v>
      </c>
      <c r="O127" s="337">
        <v>10.3</v>
      </c>
      <c r="P127" s="337">
        <v>4.0000000000000002E-4</v>
      </c>
      <c r="Q127" s="337">
        <v>-9.06E-2</v>
      </c>
      <c r="R127" s="453">
        <v>140.86630199999999</v>
      </c>
      <c r="S127" s="337">
        <v>3</v>
      </c>
      <c r="T127" s="337">
        <v>30.9</v>
      </c>
      <c r="U127" s="337">
        <v>1.1999999999999999E-3</v>
      </c>
      <c r="V127" s="337">
        <v>-0.27179999999999999</v>
      </c>
      <c r="W127" s="453">
        <v>435.27687318</v>
      </c>
      <c r="X127" s="337">
        <v>3</v>
      </c>
      <c r="Y127" s="337">
        <v>30.9</v>
      </c>
      <c r="Z127" s="337">
        <v>1.1999999999999999E-3</v>
      </c>
      <c r="AA127" s="337">
        <v>-0.27179999999999999</v>
      </c>
      <c r="AB127" s="453">
        <v>448.3351793754</v>
      </c>
      <c r="AC127" s="337">
        <v>4</v>
      </c>
      <c r="AD127" s="337">
        <v>41.2</v>
      </c>
      <c r="AE127" s="337">
        <v>1.6000000000000001E-3</v>
      </c>
      <c r="AF127" s="337">
        <v>-0.3624</v>
      </c>
      <c r="AG127" s="453">
        <v>615.71364634221595</v>
      </c>
      <c r="AH127" s="337">
        <v>4</v>
      </c>
      <c r="AI127" s="337">
        <v>41.2</v>
      </c>
      <c r="AJ127" s="337">
        <v>1.6000000000000001E-3</v>
      </c>
      <c r="AK127" s="337">
        <v>-0.3624</v>
      </c>
      <c r="AL127" s="453">
        <v>634.18505573248399</v>
      </c>
      <c r="AM127" s="468" t="s">
        <v>240</v>
      </c>
      <c r="AN127" s="427"/>
      <c r="AO127" s="427"/>
      <c r="AP127" s="427"/>
      <c r="AQ127" s="427"/>
      <c r="AR127" s="427"/>
      <c r="AS127" s="427"/>
    </row>
    <row r="128" spans="1:45">
      <c r="A128" s="345" t="s">
        <v>241</v>
      </c>
      <c r="B128" s="170" t="s">
        <v>84</v>
      </c>
      <c r="C128" s="499" t="s">
        <v>239</v>
      </c>
      <c r="D128" s="537">
        <v>0</v>
      </c>
      <c r="E128" s="515">
        <v>0</v>
      </c>
      <c r="F128" s="515">
        <v>0</v>
      </c>
      <c r="G128" s="515">
        <v>0</v>
      </c>
      <c r="H128" s="536">
        <v>0</v>
      </c>
      <c r="I128" s="455">
        <v>0</v>
      </c>
      <c r="J128" s="455">
        <v>0</v>
      </c>
      <c r="K128" s="455">
        <v>0</v>
      </c>
      <c r="L128" s="455">
        <v>0</v>
      </c>
      <c r="M128" s="470">
        <v>0</v>
      </c>
      <c r="N128" s="337">
        <v>1</v>
      </c>
      <c r="O128" s="337">
        <v>13.7</v>
      </c>
      <c r="P128" s="337">
        <v>5.0000000000000001E-4</v>
      </c>
      <c r="Q128" s="337">
        <v>-0.121</v>
      </c>
      <c r="R128" s="453">
        <v>162.27526399999999</v>
      </c>
      <c r="S128" s="337">
        <v>3</v>
      </c>
      <c r="T128" s="337">
        <v>41.1</v>
      </c>
      <c r="U128" s="337">
        <v>1.5E-3</v>
      </c>
      <c r="V128" s="337">
        <v>-0.36299999999999999</v>
      </c>
      <c r="W128" s="453">
        <v>501.43056575999998</v>
      </c>
      <c r="X128" s="337">
        <v>3</v>
      </c>
      <c r="Y128" s="337">
        <v>41.1</v>
      </c>
      <c r="Z128" s="337">
        <v>1.5E-3</v>
      </c>
      <c r="AA128" s="337">
        <v>-0.36299999999999999</v>
      </c>
      <c r="AB128" s="453">
        <v>516.47348273279999</v>
      </c>
      <c r="AC128" s="337">
        <v>4</v>
      </c>
      <c r="AD128" s="337">
        <v>54.8</v>
      </c>
      <c r="AE128" s="337">
        <v>2E-3</v>
      </c>
      <c r="AF128" s="337">
        <v>-0.48399999999999999</v>
      </c>
      <c r="AG128" s="453">
        <v>709.29024961971197</v>
      </c>
      <c r="AH128" s="337">
        <v>4</v>
      </c>
      <c r="AI128" s="337">
        <v>54.8</v>
      </c>
      <c r="AJ128" s="337">
        <v>2E-3</v>
      </c>
      <c r="AK128" s="337">
        <v>-0.48399999999999999</v>
      </c>
      <c r="AL128" s="453">
        <v>730.56895710830395</v>
      </c>
      <c r="AM128" s="468" t="s">
        <v>240</v>
      </c>
      <c r="AN128" s="427"/>
      <c r="AO128" s="427"/>
      <c r="AP128" s="427"/>
      <c r="AQ128" s="427"/>
      <c r="AR128" s="427"/>
      <c r="AS128" s="427"/>
    </row>
    <row r="129" spans="1:39">
      <c r="A129" s="345" t="s">
        <v>242</v>
      </c>
      <c r="B129" s="170" t="s">
        <v>84</v>
      </c>
      <c r="C129" s="499" t="s">
        <v>239</v>
      </c>
      <c r="D129" s="537">
        <v>0</v>
      </c>
      <c r="E129" s="515">
        <v>0</v>
      </c>
      <c r="F129" s="515">
        <v>0</v>
      </c>
      <c r="G129" s="515">
        <v>0</v>
      </c>
      <c r="H129" s="536">
        <v>0</v>
      </c>
      <c r="I129" s="455">
        <v>0</v>
      </c>
      <c r="J129" s="455">
        <v>0</v>
      </c>
      <c r="K129" s="455">
        <v>0</v>
      </c>
      <c r="L129" s="455">
        <v>0</v>
      </c>
      <c r="M129" s="470">
        <v>0</v>
      </c>
      <c r="N129" s="337">
        <v>198</v>
      </c>
      <c r="O129" s="337">
        <v>2039.4</v>
      </c>
      <c r="P129" s="337">
        <v>7.9200000000000007E-2</v>
      </c>
      <c r="Q129" s="337">
        <v>-17.938800000000001</v>
      </c>
      <c r="R129" s="453">
        <v>27395.790443999998</v>
      </c>
      <c r="S129" s="337">
        <v>669</v>
      </c>
      <c r="T129" s="337">
        <v>6890.7</v>
      </c>
      <c r="U129" s="337">
        <v>0.2676</v>
      </c>
      <c r="V129" s="337">
        <v>-60.611400000000003</v>
      </c>
      <c r="W129" s="453">
        <v>95341.501622459997</v>
      </c>
      <c r="X129" s="337">
        <v>779</v>
      </c>
      <c r="Y129" s="337">
        <v>8023.7</v>
      </c>
      <c r="Z129" s="337">
        <v>0.31159999999999999</v>
      </c>
      <c r="AA129" s="337">
        <v>-70.577399999999997</v>
      </c>
      <c r="AB129" s="453">
        <v>114348.52116115599</v>
      </c>
      <c r="AC129" s="337">
        <v>843</v>
      </c>
      <c r="AD129" s="337">
        <v>8682.9</v>
      </c>
      <c r="AE129" s="337">
        <v>0.3372</v>
      </c>
      <c r="AF129" s="337">
        <v>-76.375799999999998</v>
      </c>
      <c r="AG129" s="453">
        <v>127455.298381284</v>
      </c>
      <c r="AH129" s="337">
        <v>901</v>
      </c>
      <c r="AI129" s="337">
        <v>9280.2999999999993</v>
      </c>
      <c r="AJ129" s="337">
        <v>0.3604</v>
      </c>
      <c r="AK129" s="337">
        <v>-81.630600000000001</v>
      </c>
      <c r="AL129" s="453">
        <v>140311.19876249399</v>
      </c>
      <c r="AM129" s="468" t="s">
        <v>240</v>
      </c>
    </row>
    <row r="130" spans="1:39">
      <c r="A130" s="345" t="s">
        <v>243</v>
      </c>
      <c r="B130" s="170" t="s">
        <v>84</v>
      </c>
      <c r="C130" s="499" t="s">
        <v>239</v>
      </c>
      <c r="D130" s="537">
        <v>0</v>
      </c>
      <c r="E130" s="515">
        <v>0</v>
      </c>
      <c r="F130" s="515">
        <v>0</v>
      </c>
      <c r="G130" s="515">
        <v>0</v>
      </c>
      <c r="H130" s="536">
        <v>0</v>
      </c>
      <c r="I130" s="455">
        <v>0</v>
      </c>
      <c r="J130" s="455">
        <v>0</v>
      </c>
      <c r="K130" s="455">
        <v>0</v>
      </c>
      <c r="L130" s="455">
        <v>0</v>
      </c>
      <c r="M130" s="470">
        <v>0</v>
      </c>
      <c r="N130" s="337">
        <v>1</v>
      </c>
      <c r="O130" s="337">
        <v>13.7</v>
      </c>
      <c r="P130" s="337">
        <v>5.0000000000000001E-4</v>
      </c>
      <c r="Q130" s="337">
        <v>-0.121</v>
      </c>
      <c r="R130" s="453">
        <v>155.97351800000001</v>
      </c>
      <c r="S130" s="337">
        <v>3</v>
      </c>
      <c r="T130" s="337">
        <v>41.1</v>
      </c>
      <c r="U130" s="337">
        <v>1.5E-3</v>
      </c>
      <c r="V130" s="337">
        <v>-0.36299999999999999</v>
      </c>
      <c r="W130" s="453">
        <v>481.95817061999998</v>
      </c>
      <c r="X130" s="337">
        <v>3</v>
      </c>
      <c r="Y130" s="337">
        <v>41.1</v>
      </c>
      <c r="Z130" s="337">
        <v>1.5E-3</v>
      </c>
      <c r="AA130" s="337">
        <v>-0.36299999999999999</v>
      </c>
      <c r="AB130" s="453">
        <v>496.41691573859998</v>
      </c>
      <c r="AC130" s="337">
        <v>4</v>
      </c>
      <c r="AD130" s="337">
        <v>54.8</v>
      </c>
      <c r="AE130" s="337">
        <v>2E-3</v>
      </c>
      <c r="AF130" s="337">
        <v>-0.48399999999999999</v>
      </c>
      <c r="AG130" s="453">
        <v>681.74589761434402</v>
      </c>
      <c r="AH130" s="337">
        <v>4</v>
      </c>
      <c r="AI130" s="337">
        <v>54.8</v>
      </c>
      <c r="AJ130" s="337">
        <v>2E-3</v>
      </c>
      <c r="AK130" s="337">
        <v>-0.48399999999999999</v>
      </c>
      <c r="AL130" s="453">
        <v>702.19827454277595</v>
      </c>
      <c r="AM130" s="468" t="s">
        <v>240</v>
      </c>
    </row>
    <row r="131" spans="1:39">
      <c r="A131" s="345" t="s">
        <v>244</v>
      </c>
      <c r="B131" s="170" t="s">
        <v>84</v>
      </c>
      <c r="C131" s="499" t="s">
        <v>239</v>
      </c>
      <c r="D131" s="537">
        <v>0</v>
      </c>
      <c r="E131" s="515">
        <v>0</v>
      </c>
      <c r="F131" s="515">
        <v>0</v>
      </c>
      <c r="G131" s="515">
        <v>0</v>
      </c>
      <c r="H131" s="536">
        <v>0</v>
      </c>
      <c r="I131" s="455">
        <v>0</v>
      </c>
      <c r="J131" s="455">
        <v>0</v>
      </c>
      <c r="K131" s="455">
        <v>0</v>
      </c>
      <c r="L131" s="455">
        <v>0</v>
      </c>
      <c r="M131" s="470">
        <v>0</v>
      </c>
      <c r="N131" s="337">
        <v>1</v>
      </c>
      <c r="O131" s="337">
        <v>10.3</v>
      </c>
      <c r="P131" s="337">
        <v>4.0000000000000002E-4</v>
      </c>
      <c r="Q131" s="337">
        <v>-9.06E-2</v>
      </c>
      <c r="R131" s="453">
        <v>162.264655</v>
      </c>
      <c r="S131" s="337">
        <v>3</v>
      </c>
      <c r="T131" s="337">
        <v>30.9</v>
      </c>
      <c r="U131" s="337">
        <v>1.1999999999999999E-3</v>
      </c>
      <c r="V131" s="337">
        <v>-0.27179999999999999</v>
      </c>
      <c r="W131" s="453">
        <v>501.39778395000002</v>
      </c>
      <c r="X131" s="337">
        <v>3</v>
      </c>
      <c r="Y131" s="337">
        <v>30.9</v>
      </c>
      <c r="Z131" s="337">
        <v>1.1999999999999999E-3</v>
      </c>
      <c r="AA131" s="337">
        <v>-0.27179999999999999</v>
      </c>
      <c r="AB131" s="453">
        <v>516.43971746850002</v>
      </c>
      <c r="AC131" s="337">
        <v>4</v>
      </c>
      <c r="AD131" s="337">
        <v>41.2</v>
      </c>
      <c r="AE131" s="337">
        <v>1.6000000000000001E-3</v>
      </c>
      <c r="AF131" s="337">
        <v>-0.3624</v>
      </c>
      <c r="AG131" s="453">
        <v>709.24387865673998</v>
      </c>
      <c r="AH131" s="337">
        <v>4</v>
      </c>
      <c r="AI131" s="337">
        <v>41.2</v>
      </c>
      <c r="AJ131" s="337">
        <v>1.6000000000000001E-3</v>
      </c>
      <c r="AK131" s="337">
        <v>-0.3624</v>
      </c>
      <c r="AL131" s="453">
        <v>730.52119501644404</v>
      </c>
      <c r="AM131" s="468" t="s">
        <v>240</v>
      </c>
    </row>
    <row r="132" spans="1:39">
      <c r="A132" s="345" t="s">
        <v>245</v>
      </c>
      <c r="B132" s="170" t="s">
        <v>84</v>
      </c>
      <c r="C132" s="499" t="s">
        <v>239</v>
      </c>
      <c r="D132" s="537">
        <v>0</v>
      </c>
      <c r="E132" s="515">
        <v>0</v>
      </c>
      <c r="F132" s="515">
        <v>0</v>
      </c>
      <c r="G132" s="515">
        <v>0</v>
      </c>
      <c r="H132" s="536">
        <v>0</v>
      </c>
      <c r="I132" s="455">
        <v>0</v>
      </c>
      <c r="J132" s="455">
        <v>0</v>
      </c>
      <c r="K132" s="455">
        <v>0</v>
      </c>
      <c r="L132" s="455">
        <v>0</v>
      </c>
      <c r="M132" s="470">
        <v>0</v>
      </c>
      <c r="N132" s="337">
        <v>1</v>
      </c>
      <c r="O132" s="337">
        <v>13.7</v>
      </c>
      <c r="P132" s="337">
        <v>5.0000000000000001E-4</v>
      </c>
      <c r="Q132" s="337">
        <v>-0.121</v>
      </c>
      <c r="R132" s="453">
        <v>155.97351800000001</v>
      </c>
      <c r="S132" s="337">
        <v>3</v>
      </c>
      <c r="T132" s="337">
        <v>41.1</v>
      </c>
      <c r="U132" s="337">
        <v>1.5E-3</v>
      </c>
      <c r="V132" s="337">
        <v>-0.36299999999999999</v>
      </c>
      <c r="W132" s="453">
        <v>481.95817061999998</v>
      </c>
      <c r="X132" s="337">
        <v>3</v>
      </c>
      <c r="Y132" s="337">
        <v>41.1</v>
      </c>
      <c r="Z132" s="337">
        <v>1.5E-3</v>
      </c>
      <c r="AA132" s="337">
        <v>-0.36299999999999999</v>
      </c>
      <c r="AB132" s="453">
        <v>496.41691573859998</v>
      </c>
      <c r="AC132" s="337">
        <v>4</v>
      </c>
      <c r="AD132" s="337">
        <v>54.8</v>
      </c>
      <c r="AE132" s="337">
        <v>2E-3</v>
      </c>
      <c r="AF132" s="337">
        <v>-0.48399999999999999</v>
      </c>
      <c r="AG132" s="453">
        <v>681.74589761434402</v>
      </c>
      <c r="AH132" s="337">
        <v>4</v>
      </c>
      <c r="AI132" s="337">
        <v>54.8</v>
      </c>
      <c r="AJ132" s="337">
        <v>2E-3</v>
      </c>
      <c r="AK132" s="337">
        <v>-0.48399999999999999</v>
      </c>
      <c r="AL132" s="453">
        <v>702.19827454277595</v>
      </c>
      <c r="AM132" s="468" t="s">
        <v>240</v>
      </c>
    </row>
    <row r="133" spans="1:39">
      <c r="A133" s="345" t="s">
        <v>246</v>
      </c>
      <c r="B133" s="170" t="s">
        <v>84</v>
      </c>
      <c r="C133" s="499" t="s">
        <v>85</v>
      </c>
      <c r="D133" s="537">
        <v>0</v>
      </c>
      <c r="E133" s="515">
        <v>0</v>
      </c>
      <c r="F133" s="515">
        <v>0</v>
      </c>
      <c r="G133" s="515">
        <v>0</v>
      </c>
      <c r="H133" s="536">
        <v>0</v>
      </c>
      <c r="I133" s="455">
        <v>0</v>
      </c>
      <c r="J133" s="455">
        <v>0</v>
      </c>
      <c r="K133" s="455">
        <v>0</v>
      </c>
      <c r="L133" s="455">
        <v>0</v>
      </c>
      <c r="M133" s="470">
        <v>0</v>
      </c>
      <c r="N133" s="337">
        <v>251</v>
      </c>
      <c r="O133" s="337">
        <v>1061.73</v>
      </c>
      <c r="P133" s="337">
        <v>0.12740760000000001</v>
      </c>
      <c r="Q133" s="337">
        <v>-20.079999999999998</v>
      </c>
      <c r="R133" s="453">
        <v>2527.1863339500001</v>
      </c>
      <c r="S133" s="337">
        <v>847</v>
      </c>
      <c r="T133" s="337">
        <v>3582.81</v>
      </c>
      <c r="U133" s="337">
        <v>0.42993720000000002</v>
      </c>
      <c r="V133" s="337">
        <v>-67.760000000000005</v>
      </c>
      <c r="W133" s="453">
        <v>8783.8351776945001</v>
      </c>
      <c r="X133" s="337">
        <v>987</v>
      </c>
      <c r="Y133" s="337">
        <v>4175.01</v>
      </c>
      <c r="Z133" s="337">
        <v>0.50100120000000004</v>
      </c>
      <c r="AA133" s="337">
        <v>-78.959999999999994</v>
      </c>
      <c r="AB133" s="453">
        <v>10542.780023608</v>
      </c>
      <c r="AC133" s="337">
        <v>1068</v>
      </c>
      <c r="AD133" s="337">
        <v>4517.6400000000003</v>
      </c>
      <c r="AE133" s="337">
        <v>0.54211679999999995</v>
      </c>
      <c r="AF133" s="337">
        <v>-85.44</v>
      </c>
      <c r="AG133" s="453">
        <v>11750.23276309</v>
      </c>
      <c r="AH133" s="337">
        <v>1142</v>
      </c>
      <c r="AI133" s="337">
        <v>4830.66</v>
      </c>
      <c r="AJ133" s="337">
        <v>0.57967919999999995</v>
      </c>
      <c r="AK133" s="337">
        <v>-91.36</v>
      </c>
      <c r="AL133" s="453">
        <v>12941.3190916781</v>
      </c>
      <c r="AM133" s="468" t="s">
        <v>140</v>
      </c>
    </row>
    <row r="134" spans="1:39">
      <c r="A134" s="441" t="s">
        <v>147</v>
      </c>
      <c r="B134" s="442"/>
      <c r="C134" s="441"/>
      <c r="D134" s="533"/>
      <c r="E134" s="511"/>
      <c r="F134" s="511"/>
      <c r="G134" s="511"/>
      <c r="H134" s="534"/>
      <c r="I134" s="444"/>
      <c r="J134" s="444"/>
      <c r="K134" s="444"/>
      <c r="L134" s="444"/>
      <c r="M134" s="456"/>
      <c r="N134" s="444"/>
      <c r="O134" s="444"/>
      <c r="P134" s="444"/>
      <c r="Q134" s="444"/>
      <c r="R134" s="456"/>
      <c r="S134" s="444"/>
      <c r="T134" s="444"/>
      <c r="U134" s="444"/>
      <c r="V134" s="444"/>
      <c r="W134" s="456"/>
      <c r="X134" s="444"/>
      <c r="Y134" s="444"/>
      <c r="Z134" s="444"/>
      <c r="AA134" s="444"/>
      <c r="AB134" s="456"/>
      <c r="AC134" s="444"/>
      <c r="AD134" s="444"/>
      <c r="AE134" s="444"/>
      <c r="AF134" s="444"/>
      <c r="AG134" s="456"/>
      <c r="AH134" s="444"/>
      <c r="AI134" s="444"/>
      <c r="AJ134" s="444"/>
      <c r="AK134" s="444"/>
      <c r="AL134" s="456"/>
      <c r="AM134" s="498"/>
    </row>
    <row r="135" spans="1:39">
      <c r="A135" s="345" t="s">
        <v>247</v>
      </c>
      <c r="B135" s="170" t="s">
        <v>84</v>
      </c>
      <c r="C135" s="499" t="s">
        <v>85</v>
      </c>
      <c r="D135" s="537">
        <v>0</v>
      </c>
      <c r="E135" s="515">
        <v>0</v>
      </c>
      <c r="F135" s="515">
        <v>0</v>
      </c>
      <c r="G135" s="515">
        <v>0</v>
      </c>
      <c r="H135" s="536">
        <v>0</v>
      </c>
      <c r="I135" s="455">
        <v>0</v>
      </c>
      <c r="J135" s="455">
        <v>0</v>
      </c>
      <c r="K135" s="455">
        <v>0</v>
      </c>
      <c r="L135" s="455">
        <v>0</v>
      </c>
      <c r="M135" s="470">
        <v>0</v>
      </c>
      <c r="N135" s="337">
        <v>12</v>
      </c>
      <c r="O135" s="337">
        <v>15026.376</v>
      </c>
      <c r="P135" s="337">
        <v>3.2639999999999998</v>
      </c>
      <c r="Q135" s="337">
        <v>0</v>
      </c>
      <c r="R135" s="453">
        <v>8373.7594482599998</v>
      </c>
      <c r="S135" s="337">
        <v>36</v>
      </c>
      <c r="T135" s="337">
        <v>45079.127999999997</v>
      </c>
      <c r="U135" s="337">
        <v>9.7919999999999998</v>
      </c>
      <c r="V135" s="337">
        <v>0</v>
      </c>
      <c r="W135" s="453">
        <v>25874.9166951234</v>
      </c>
      <c r="X135" s="337">
        <v>44</v>
      </c>
      <c r="Y135" s="337">
        <v>55096.712</v>
      </c>
      <c r="Z135" s="337">
        <v>11.968</v>
      </c>
      <c r="AA135" s="337">
        <v>0</v>
      </c>
      <c r="AB135" s="453">
        <v>32573.645128416501</v>
      </c>
      <c r="AC135" s="337">
        <v>45</v>
      </c>
      <c r="AD135" s="337">
        <v>56348.91</v>
      </c>
      <c r="AE135" s="337">
        <v>12.24</v>
      </c>
      <c r="AF135" s="337">
        <v>0</v>
      </c>
      <c r="AG135" s="453">
        <v>34313.373902320498</v>
      </c>
      <c r="AH135" s="337">
        <v>48</v>
      </c>
      <c r="AI135" s="337">
        <v>60105.504000000001</v>
      </c>
      <c r="AJ135" s="337">
        <v>13.055999999999999</v>
      </c>
      <c r="AK135" s="337">
        <v>0</v>
      </c>
      <c r="AL135" s="453">
        <v>37698.960127349499</v>
      </c>
      <c r="AM135" s="468" t="s">
        <v>149</v>
      </c>
    </row>
    <row r="136" spans="1:39">
      <c r="A136" s="345" t="s">
        <v>248</v>
      </c>
      <c r="B136" s="170" t="s">
        <v>84</v>
      </c>
      <c r="C136" s="499" t="s">
        <v>85</v>
      </c>
      <c r="D136" s="537">
        <v>0</v>
      </c>
      <c r="E136" s="515">
        <v>0</v>
      </c>
      <c r="F136" s="515">
        <v>0</v>
      </c>
      <c r="G136" s="515">
        <v>0</v>
      </c>
      <c r="H136" s="536">
        <v>0</v>
      </c>
      <c r="I136" s="455">
        <v>0</v>
      </c>
      <c r="J136" s="455">
        <v>0</v>
      </c>
      <c r="K136" s="455">
        <v>0</v>
      </c>
      <c r="L136" s="455">
        <v>0</v>
      </c>
      <c r="M136" s="470">
        <v>0</v>
      </c>
      <c r="N136" s="337">
        <v>88</v>
      </c>
      <c r="O136" s="337">
        <v>12675.3066</v>
      </c>
      <c r="P136" s="337">
        <v>2.1604000000000001</v>
      </c>
      <c r="Q136" s="337">
        <v>-148.23599999999999</v>
      </c>
      <c r="R136" s="453">
        <v>4482.8641828959999</v>
      </c>
      <c r="S136" s="337">
        <v>280</v>
      </c>
      <c r="T136" s="337">
        <v>40330.521000000001</v>
      </c>
      <c r="U136" s="337">
        <v>6.8739999999999997</v>
      </c>
      <c r="V136" s="337">
        <v>-471.66</v>
      </c>
      <c r="W136" s="453">
        <v>14691.5685266728</v>
      </c>
      <c r="X136" s="337">
        <v>328</v>
      </c>
      <c r="Y136" s="337">
        <v>47244.3246</v>
      </c>
      <c r="Z136" s="337">
        <v>8.0524000000000004</v>
      </c>
      <c r="AA136" s="337">
        <v>-552.51599999999996</v>
      </c>
      <c r="AB136" s="453">
        <v>17726.4268251826</v>
      </c>
      <c r="AC136" s="337">
        <v>352</v>
      </c>
      <c r="AD136" s="337">
        <v>50701.2264</v>
      </c>
      <c r="AE136" s="337">
        <v>8.6416000000000004</v>
      </c>
      <c r="AF136" s="337">
        <v>-592.94399999999996</v>
      </c>
      <c r="AG136" s="453">
        <v>19594.1869199336</v>
      </c>
      <c r="AH136" s="337">
        <v>376</v>
      </c>
      <c r="AI136" s="337">
        <v>54158.128199999999</v>
      </c>
      <c r="AJ136" s="337">
        <v>9.2308000000000003</v>
      </c>
      <c r="AK136" s="337">
        <v>-633.37199999999996</v>
      </c>
      <c r="AL136" s="453">
        <v>21558.058836226901</v>
      </c>
      <c r="AM136" s="468" t="s">
        <v>249</v>
      </c>
    </row>
    <row r="137" spans="1:39">
      <c r="A137" s="468" t="s">
        <v>250</v>
      </c>
      <c r="B137" s="469" t="s">
        <v>93</v>
      </c>
      <c r="C137" s="468" t="s">
        <v>85</v>
      </c>
      <c r="D137" s="537">
        <v>0</v>
      </c>
      <c r="E137" s="515">
        <v>0</v>
      </c>
      <c r="F137" s="515">
        <v>0</v>
      </c>
      <c r="G137" s="515">
        <v>0</v>
      </c>
      <c r="H137" s="536">
        <v>0</v>
      </c>
      <c r="I137" s="455">
        <v>0</v>
      </c>
      <c r="J137" s="455">
        <v>0</v>
      </c>
      <c r="K137" s="455">
        <v>0</v>
      </c>
      <c r="L137" s="455">
        <v>0</v>
      </c>
      <c r="M137" s="470">
        <v>0</v>
      </c>
      <c r="N137" s="462">
        <v>34</v>
      </c>
      <c r="O137" s="462">
        <v>0</v>
      </c>
      <c r="P137" s="462">
        <v>0</v>
      </c>
      <c r="Q137" s="462">
        <v>0</v>
      </c>
      <c r="R137" s="475">
        <v>166793.41218920003</v>
      </c>
      <c r="S137" s="462">
        <v>115</v>
      </c>
      <c r="T137" s="462">
        <v>0</v>
      </c>
      <c r="U137" s="462">
        <v>0</v>
      </c>
      <c r="V137" s="462">
        <v>0</v>
      </c>
      <c r="W137" s="475">
        <v>581079</v>
      </c>
      <c r="X137" s="462">
        <v>134</v>
      </c>
      <c r="Y137" s="462">
        <v>0</v>
      </c>
      <c r="Z137" s="462">
        <v>0</v>
      </c>
      <c r="AA137" s="462">
        <v>0</v>
      </c>
      <c r="AB137" s="475">
        <v>697395.63390776434</v>
      </c>
      <c r="AC137" s="462">
        <v>145</v>
      </c>
      <c r="AD137" s="462">
        <v>0</v>
      </c>
      <c r="AE137" s="462">
        <v>0</v>
      </c>
      <c r="AF137" s="462">
        <v>0</v>
      </c>
      <c r="AG137" s="475">
        <v>777283.86510540755</v>
      </c>
      <c r="AH137" s="462">
        <v>155</v>
      </c>
      <c r="AI137" s="462">
        <v>0</v>
      </c>
      <c r="AJ137" s="462">
        <v>0</v>
      </c>
      <c r="AK137" s="462">
        <v>0</v>
      </c>
      <c r="AL137" s="475">
        <v>855816.33837295393</v>
      </c>
      <c r="AM137" s="468"/>
    </row>
    <row r="138" spans="1:39">
      <c r="A138" s="468" t="s">
        <v>251</v>
      </c>
      <c r="B138" s="469" t="s">
        <v>93</v>
      </c>
      <c r="C138" s="468" t="s">
        <v>85</v>
      </c>
      <c r="D138" s="537">
        <v>0</v>
      </c>
      <c r="E138" s="515">
        <v>0</v>
      </c>
      <c r="F138" s="515">
        <v>0</v>
      </c>
      <c r="G138" s="515">
        <v>0</v>
      </c>
      <c r="H138" s="536">
        <v>0</v>
      </c>
      <c r="I138" s="455">
        <v>0</v>
      </c>
      <c r="J138" s="455">
        <v>0</v>
      </c>
      <c r="K138" s="455">
        <v>0</v>
      </c>
      <c r="L138" s="455">
        <v>0</v>
      </c>
      <c r="M138" s="470">
        <v>0</v>
      </c>
      <c r="N138" s="462">
        <v>0</v>
      </c>
      <c r="O138" s="462">
        <v>56</v>
      </c>
      <c r="P138" s="462">
        <v>0</v>
      </c>
      <c r="Q138" s="462">
        <v>0</v>
      </c>
      <c r="R138" s="475">
        <v>57135</v>
      </c>
      <c r="S138" s="462">
        <v>189</v>
      </c>
      <c r="T138" s="462">
        <v>0</v>
      </c>
      <c r="U138" s="462">
        <v>0</v>
      </c>
      <c r="V138" s="462">
        <v>0</v>
      </c>
      <c r="W138" s="475">
        <v>213715</v>
      </c>
      <c r="X138" s="462">
        <v>221</v>
      </c>
      <c r="Y138" s="462">
        <v>0</v>
      </c>
      <c r="Z138" s="462">
        <v>0</v>
      </c>
      <c r="AA138" s="462">
        <v>0</v>
      </c>
      <c r="AB138" s="475">
        <v>251440</v>
      </c>
      <c r="AC138" s="462">
        <v>239</v>
      </c>
      <c r="AD138" s="462">
        <v>0</v>
      </c>
      <c r="AE138" s="462">
        <v>0</v>
      </c>
      <c r="AF138" s="462">
        <v>0</v>
      </c>
      <c r="AG138" s="475">
        <v>284829</v>
      </c>
      <c r="AH138" s="462">
        <v>255</v>
      </c>
      <c r="AI138" s="462">
        <v>0</v>
      </c>
      <c r="AJ138" s="462">
        <v>0</v>
      </c>
      <c r="AK138" s="462">
        <v>0</v>
      </c>
      <c r="AL138" s="475">
        <v>313740</v>
      </c>
      <c r="AM138" s="468"/>
    </row>
    <row r="139" spans="1:39">
      <c r="A139" s="542" t="s">
        <v>252</v>
      </c>
      <c r="B139" s="543"/>
      <c r="C139" s="544"/>
      <c r="D139" s="545">
        <v>0</v>
      </c>
      <c r="E139" s="546">
        <v>0</v>
      </c>
      <c r="F139" s="546">
        <v>0</v>
      </c>
      <c r="G139" s="546">
        <v>0</v>
      </c>
      <c r="H139" s="547">
        <v>0</v>
      </c>
      <c r="I139" s="548">
        <v>0</v>
      </c>
      <c r="J139" s="548">
        <v>0</v>
      </c>
      <c r="K139" s="548">
        <v>0</v>
      </c>
      <c r="L139" s="548">
        <v>0</v>
      </c>
      <c r="M139" s="549">
        <v>0</v>
      </c>
      <c r="N139" s="550"/>
      <c r="O139" s="550">
        <f>SUM(O76:O138)</f>
        <v>526197.60930000013</v>
      </c>
      <c r="P139" s="550">
        <f>SUM(P76:P138)</f>
        <v>766.74305759999993</v>
      </c>
      <c r="Q139" s="550">
        <f>SUM(Q76:Q138)</f>
        <v>12856.473600000003</v>
      </c>
      <c r="R139" s="551">
        <f>SUM(R76:R138)</f>
        <v>822783.89039946452</v>
      </c>
      <c r="S139" s="548"/>
      <c r="T139" s="550">
        <f>SUM(T76:T138)</f>
        <v>1766191.4939999999</v>
      </c>
      <c r="U139" s="550">
        <f>SUM(U76:U138)</f>
        <v>3507.3835587999993</v>
      </c>
      <c r="V139" s="550">
        <f>SUM(V76:V138)</f>
        <v>44398.231940000005</v>
      </c>
      <c r="W139" s="551">
        <f>SUM(W76:W138)</f>
        <v>2866435.3000183553</v>
      </c>
      <c r="X139" s="548"/>
      <c r="Y139" s="550">
        <f>SUM(Y76:Y138)</f>
        <v>2066072.1841</v>
      </c>
      <c r="Z139" s="550">
        <f>SUM(Z76:Z138)</f>
        <v>3967.1487579999994</v>
      </c>
      <c r="AA139" s="550">
        <f>SUM(AA76:AA138)</f>
        <v>51680.130759999978</v>
      </c>
      <c r="AB139" s="551">
        <f>SUM(AB76:AB138)</f>
        <v>3440220.8585061291</v>
      </c>
      <c r="AC139" s="548"/>
      <c r="AD139" s="550">
        <f>SUM(AD76:AD138)</f>
        <v>2227719.0202000001</v>
      </c>
      <c r="AE139" s="550">
        <f>SUM(AE76:AE138)</f>
        <v>4271.885680800001</v>
      </c>
      <c r="AF139" s="550">
        <f>SUM(AF76:AF138)</f>
        <v>55922.391460000013</v>
      </c>
      <c r="AG139" s="551">
        <f>SUM(AG76:AG138)</f>
        <v>3834306.4445724711</v>
      </c>
      <c r="AH139" s="548"/>
      <c r="AI139" s="550">
        <f>SUM(AI76:AI138)</f>
        <v>2381921.6512000002</v>
      </c>
      <c r="AJ139" s="550">
        <f>SUM(AJ76:AJ138)</f>
        <v>4576.899515600001</v>
      </c>
      <c r="AK139" s="550">
        <f>SUM(AK76:AK138)</f>
        <v>59797.732660000016</v>
      </c>
      <c r="AL139" s="551">
        <f>SUM(AL76:AL138)</f>
        <v>4221703.2150829807</v>
      </c>
      <c r="AM139" s="544"/>
    </row>
  </sheetData>
  <mergeCells count="18">
    <mergeCell ref="AC73:AG73"/>
    <mergeCell ref="AH73:AL73"/>
    <mergeCell ref="AM73:AM74"/>
    <mergeCell ref="I73:M73"/>
    <mergeCell ref="N73:R73"/>
    <mergeCell ref="S73:W73"/>
    <mergeCell ref="X73:AB73"/>
    <mergeCell ref="AM4:AM5"/>
    <mergeCell ref="N4:R4"/>
    <mergeCell ref="A1:Q1"/>
    <mergeCell ref="AH3:AL3"/>
    <mergeCell ref="AH4:AL4"/>
    <mergeCell ref="N3:Q3"/>
    <mergeCell ref="I4:M4"/>
    <mergeCell ref="X4:AB4"/>
    <mergeCell ref="AC4:AG4"/>
    <mergeCell ref="S4:W4"/>
    <mergeCell ref="D4:H4"/>
  </mergeCells>
  <phoneticPr fontId="6" type="noConversion"/>
  <printOptions horizontalCentered="1" verticalCentered="1"/>
  <pageMargins left="0" right="0" top="0.5" bottom="0.5" header="0.5" footer="0"/>
  <pageSetup scale="24"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145"/>
  <sheetViews>
    <sheetView zoomScaleNormal="100" zoomScaleSheetLayoutView="20" workbookViewId="0">
      <pane xSplit="1" ySplit="6" topLeftCell="B64" activePane="bottomRight" state="frozen"/>
      <selection pane="topRight" activeCell="AL1" sqref="I1:AL1048576"/>
      <selection pane="bottomLeft" activeCell="AL1" sqref="I1:AL1048576"/>
      <selection pane="bottomRight" activeCell="A64" sqref="A64"/>
    </sheetView>
  </sheetViews>
  <sheetFormatPr defaultColWidth="9.140625" defaultRowHeight="12.75"/>
  <cols>
    <col min="1" max="1" width="91.28515625" style="1" bestFit="1" customWidth="1"/>
    <col min="2" max="2" width="19.42578125" style="165" customWidth="1"/>
    <col min="3" max="3" width="17.7109375" style="1" customWidth="1"/>
    <col min="4" max="4" width="12.140625" style="394" bestFit="1" customWidth="1"/>
    <col min="5" max="5" width="10.7109375" style="394" customWidth="1"/>
    <col min="6" max="6" width="9.5703125" style="394" bestFit="1" customWidth="1"/>
    <col min="7" max="7" width="12.140625" style="394" bestFit="1" customWidth="1"/>
    <col min="8" max="8" width="13.85546875" style="387" bestFit="1" customWidth="1"/>
    <col min="9" max="9" width="10.7109375" style="394" customWidth="1"/>
    <col min="10" max="10" width="17.5703125" style="394" customWidth="1"/>
    <col min="11" max="11" width="10.28515625" style="394" customWidth="1"/>
    <col min="12" max="12" width="10" style="394" customWidth="1"/>
    <col min="13" max="13" width="11.5703125" style="387" customWidth="1"/>
    <col min="14" max="14" width="10.7109375" style="394" customWidth="1"/>
    <col min="15" max="15" width="10" style="394" customWidth="1"/>
    <col min="16" max="16" width="11.85546875" style="394" customWidth="1"/>
    <col min="17" max="17" width="10" style="394" customWidth="1"/>
    <col min="18" max="18" width="12.28515625" style="387" customWidth="1"/>
    <col min="19" max="22" width="11.28515625" style="394" customWidth="1"/>
    <col min="23" max="23" width="12.85546875" style="387" customWidth="1"/>
    <col min="24" max="27" width="11.28515625" style="394" customWidth="1"/>
    <col min="28" max="28" width="13.140625" style="387" customWidth="1"/>
    <col min="29" max="32" width="11.28515625" style="394" customWidth="1"/>
    <col min="33" max="33" width="12.5703125" style="387" customWidth="1"/>
    <col min="34" max="34" width="10.5703125" style="394" customWidth="1"/>
    <col min="35" max="35" width="10" style="394" customWidth="1"/>
    <col min="36" max="36" width="11.28515625" style="394" customWidth="1"/>
    <col min="37" max="37" width="10.5703125" style="394" customWidth="1"/>
    <col min="38" max="38" width="13" style="387" customWidth="1"/>
    <col min="39" max="39" width="44.85546875" style="1" customWidth="1"/>
    <col min="40" max="16384" width="9.140625" style="1"/>
  </cols>
  <sheetData>
    <row r="1" spans="1:42" ht="15.75" customHeight="1">
      <c r="A1" s="661" t="s">
        <v>253</v>
      </c>
      <c r="B1" s="661"/>
      <c r="C1" s="662"/>
      <c r="D1" s="662"/>
      <c r="E1" s="662"/>
      <c r="F1" s="662"/>
      <c r="G1" s="662"/>
      <c r="H1" s="662"/>
      <c r="I1" s="662"/>
      <c r="J1" s="662"/>
      <c r="K1" s="662"/>
      <c r="L1" s="662"/>
      <c r="M1" s="662"/>
      <c r="N1" s="662"/>
      <c r="O1" s="662"/>
      <c r="P1" s="662"/>
      <c r="Q1" s="662"/>
      <c r="R1" s="397"/>
      <c r="S1" s="399"/>
      <c r="T1" s="399"/>
      <c r="U1" s="399"/>
      <c r="V1" s="399"/>
      <c r="W1" s="397"/>
      <c r="X1" s="399"/>
      <c r="Y1" s="399"/>
      <c r="Z1" s="399"/>
      <c r="AA1" s="399"/>
      <c r="AB1" s="397"/>
      <c r="AC1" s="399"/>
      <c r="AD1" s="399"/>
      <c r="AE1" s="399"/>
      <c r="AF1" s="399"/>
      <c r="AG1" s="397"/>
      <c r="AH1" s="316"/>
      <c r="AI1" s="316"/>
      <c r="AJ1" s="316"/>
      <c r="AK1" s="316"/>
      <c r="AL1" s="385"/>
      <c r="AM1" s="98"/>
      <c r="AN1" s="98"/>
      <c r="AO1" s="98"/>
      <c r="AP1" s="98"/>
    </row>
    <row r="2" spans="1:42" ht="15.75">
      <c r="A2" s="567" t="s">
        <v>1</v>
      </c>
      <c r="B2" s="573"/>
      <c r="C2" s="117"/>
      <c r="D2" s="153"/>
      <c r="E2" s="153"/>
      <c r="F2" s="153"/>
      <c r="G2" s="153"/>
      <c r="H2" s="382"/>
      <c r="I2" s="153"/>
      <c r="J2" s="153"/>
      <c r="K2" s="153"/>
      <c r="L2" s="153"/>
      <c r="M2" s="382"/>
      <c r="N2" s="153"/>
      <c r="O2" s="153"/>
      <c r="P2" s="153"/>
      <c r="Q2" s="153"/>
      <c r="R2" s="382"/>
      <c r="S2" s="153"/>
      <c r="T2" s="153"/>
      <c r="U2" s="153"/>
      <c r="V2" s="153"/>
      <c r="W2" s="382"/>
      <c r="X2" s="153"/>
      <c r="Y2" s="153"/>
      <c r="Z2" s="153"/>
      <c r="AA2" s="153"/>
      <c r="AB2" s="382"/>
      <c r="AC2" s="153"/>
      <c r="AD2" s="153"/>
      <c r="AE2" s="153"/>
      <c r="AF2" s="153"/>
      <c r="AG2" s="382"/>
      <c r="AH2" s="316"/>
      <c r="AI2" s="316"/>
      <c r="AJ2" s="316"/>
      <c r="AK2" s="316"/>
      <c r="AL2" s="385"/>
      <c r="AM2" s="98"/>
      <c r="AN2" s="98"/>
      <c r="AO2" s="98"/>
      <c r="AP2" s="98"/>
    </row>
    <row r="3" spans="1:42" ht="13.5" customHeight="1" thickBot="1">
      <c r="A3" s="166" t="s">
        <v>254</v>
      </c>
      <c r="B3" s="157"/>
      <c r="C3" s="3"/>
      <c r="D3" s="388"/>
      <c r="E3" s="388"/>
      <c r="F3" s="388"/>
      <c r="G3" s="388"/>
      <c r="H3" s="383"/>
      <c r="I3" s="388"/>
      <c r="J3" s="388"/>
      <c r="K3" s="388"/>
      <c r="L3" s="388"/>
      <c r="M3" s="383"/>
      <c r="N3" s="663"/>
      <c r="O3" s="663"/>
      <c r="P3" s="663"/>
      <c r="Q3" s="663"/>
      <c r="R3" s="398"/>
      <c r="S3" s="572"/>
      <c r="T3" s="572"/>
      <c r="U3" s="572"/>
      <c r="V3" s="572"/>
      <c r="W3" s="398"/>
      <c r="X3" s="572"/>
      <c r="Y3" s="572"/>
      <c r="Z3" s="572"/>
      <c r="AA3" s="572"/>
      <c r="AB3" s="398"/>
      <c r="AC3" s="572"/>
      <c r="AD3" s="572"/>
      <c r="AE3" s="572"/>
      <c r="AF3" s="572"/>
      <c r="AG3" s="398"/>
      <c r="AH3" s="664"/>
      <c r="AI3" s="664"/>
      <c r="AJ3" s="664"/>
      <c r="AK3" s="664"/>
      <c r="AL3" s="664"/>
      <c r="AM3" s="573"/>
      <c r="AN3" s="573"/>
      <c r="AO3" s="573"/>
      <c r="AP3" s="573"/>
    </row>
    <row r="4" spans="1:42" ht="15" customHeight="1">
      <c r="A4" s="109"/>
      <c r="B4" s="158"/>
      <c r="C4" s="112"/>
      <c r="D4" s="665" t="s">
        <v>65</v>
      </c>
      <c r="E4" s="666"/>
      <c r="F4" s="666"/>
      <c r="G4" s="666"/>
      <c r="H4" s="667"/>
      <c r="I4" s="665" t="s">
        <v>66</v>
      </c>
      <c r="J4" s="666"/>
      <c r="K4" s="666"/>
      <c r="L4" s="666"/>
      <c r="M4" s="667"/>
      <c r="N4" s="665" t="s">
        <v>67</v>
      </c>
      <c r="O4" s="666"/>
      <c r="P4" s="666"/>
      <c r="Q4" s="666"/>
      <c r="R4" s="667"/>
      <c r="S4" s="665" t="s">
        <v>68</v>
      </c>
      <c r="T4" s="666"/>
      <c r="U4" s="666"/>
      <c r="V4" s="666"/>
      <c r="W4" s="667"/>
      <c r="X4" s="665" t="s">
        <v>69</v>
      </c>
      <c r="Y4" s="666"/>
      <c r="Z4" s="666"/>
      <c r="AA4" s="666"/>
      <c r="AB4" s="667"/>
      <c r="AC4" s="665" t="s">
        <v>70</v>
      </c>
      <c r="AD4" s="666"/>
      <c r="AE4" s="666"/>
      <c r="AF4" s="666"/>
      <c r="AG4" s="667"/>
      <c r="AH4" s="665" t="s">
        <v>71</v>
      </c>
      <c r="AI4" s="666"/>
      <c r="AJ4" s="666"/>
      <c r="AK4" s="666"/>
      <c r="AL4" s="667"/>
      <c r="AM4" s="659" t="s">
        <v>72</v>
      </c>
      <c r="AN4" s="98"/>
      <c r="AO4" s="98"/>
      <c r="AP4" s="98"/>
    </row>
    <row r="5" spans="1:42" s="74" customFormat="1" ht="27.75" customHeight="1" thickBot="1">
      <c r="A5" s="111" t="s">
        <v>73</v>
      </c>
      <c r="B5" s="110" t="s">
        <v>74</v>
      </c>
      <c r="C5" s="113" t="s">
        <v>75</v>
      </c>
      <c r="D5" s="389" t="s">
        <v>76</v>
      </c>
      <c r="E5" s="390" t="s">
        <v>77</v>
      </c>
      <c r="F5" s="390" t="s">
        <v>78</v>
      </c>
      <c r="G5" s="390" t="s">
        <v>79</v>
      </c>
      <c r="H5" s="384" t="s">
        <v>80</v>
      </c>
      <c r="I5" s="389" t="s">
        <v>76</v>
      </c>
      <c r="J5" s="390" t="s">
        <v>77</v>
      </c>
      <c r="K5" s="390" t="s">
        <v>78</v>
      </c>
      <c r="L5" s="390" t="s">
        <v>79</v>
      </c>
      <c r="M5" s="384" t="s">
        <v>81</v>
      </c>
      <c r="N5" s="389" t="s">
        <v>76</v>
      </c>
      <c r="O5" s="390" t="s">
        <v>77</v>
      </c>
      <c r="P5" s="390" t="s">
        <v>78</v>
      </c>
      <c r="Q5" s="390" t="s">
        <v>79</v>
      </c>
      <c r="R5" s="384" t="s">
        <v>81</v>
      </c>
      <c r="S5" s="389" t="s">
        <v>76</v>
      </c>
      <c r="T5" s="390" t="s">
        <v>77</v>
      </c>
      <c r="U5" s="390" t="s">
        <v>78</v>
      </c>
      <c r="V5" s="390" t="s">
        <v>79</v>
      </c>
      <c r="W5" s="384" t="s">
        <v>81</v>
      </c>
      <c r="X5" s="389" t="s">
        <v>76</v>
      </c>
      <c r="Y5" s="390" t="s">
        <v>77</v>
      </c>
      <c r="Z5" s="390" t="s">
        <v>78</v>
      </c>
      <c r="AA5" s="390" t="s">
        <v>79</v>
      </c>
      <c r="AB5" s="384" t="s">
        <v>81</v>
      </c>
      <c r="AC5" s="389" t="s">
        <v>76</v>
      </c>
      <c r="AD5" s="390" t="s">
        <v>77</v>
      </c>
      <c r="AE5" s="390" t="s">
        <v>78</v>
      </c>
      <c r="AF5" s="390" t="s">
        <v>79</v>
      </c>
      <c r="AG5" s="384" t="s">
        <v>81</v>
      </c>
      <c r="AH5" s="389" t="s">
        <v>76</v>
      </c>
      <c r="AI5" s="390" t="s">
        <v>77</v>
      </c>
      <c r="AJ5" s="390" t="s">
        <v>78</v>
      </c>
      <c r="AK5" s="390" t="s">
        <v>79</v>
      </c>
      <c r="AL5" s="384" t="s">
        <v>81</v>
      </c>
      <c r="AM5" s="660"/>
      <c r="AN5" s="122"/>
      <c r="AO5" s="122"/>
      <c r="AP5" s="122"/>
    </row>
    <row r="6" spans="1:42" s="2" customFormat="1" ht="12.75" customHeight="1">
      <c r="A6" s="107" t="s">
        <v>82</v>
      </c>
      <c r="B6" s="159"/>
      <c r="C6" s="114"/>
      <c r="D6" s="391"/>
      <c r="E6" s="225">
        <f t="shared" ref="E6:AK6" si="0">SUM(E7:E9)</f>
        <v>91621.628140703513</v>
      </c>
      <c r="F6" s="225">
        <f t="shared" si="0"/>
        <v>10.994595376884423</v>
      </c>
      <c r="G6" s="225">
        <f t="shared" si="0"/>
        <v>115</v>
      </c>
      <c r="H6" s="246">
        <f t="shared" si="0"/>
        <v>145973.89346733669</v>
      </c>
      <c r="I6" s="391"/>
      <c r="J6" s="225">
        <f t="shared" si="0"/>
        <v>171119</v>
      </c>
      <c r="K6" s="225">
        <f t="shared" si="0"/>
        <v>20.53547</v>
      </c>
      <c r="L6" s="225">
        <f t="shared" si="0"/>
        <v>92</v>
      </c>
      <c r="M6" s="246">
        <f t="shared" si="0"/>
        <v>304590</v>
      </c>
      <c r="N6" s="391"/>
      <c r="O6" s="225">
        <f t="shared" si="0"/>
        <v>136919</v>
      </c>
      <c r="P6" s="225">
        <f t="shared" si="0"/>
        <v>16.431470000000001</v>
      </c>
      <c r="Q6" s="225">
        <f t="shared" si="0"/>
        <v>69</v>
      </c>
      <c r="R6" s="246">
        <f t="shared" si="0"/>
        <v>250982.16</v>
      </c>
      <c r="S6" s="391"/>
      <c r="T6" s="225">
        <f t="shared" si="0"/>
        <v>99869</v>
      </c>
      <c r="U6" s="225">
        <f t="shared" si="0"/>
        <v>11.985470000000001</v>
      </c>
      <c r="V6" s="225">
        <f t="shared" si="0"/>
        <v>453.15999999999997</v>
      </c>
      <c r="W6" s="246">
        <f t="shared" si="0"/>
        <v>307829.09986301092</v>
      </c>
      <c r="X6" s="391"/>
      <c r="Y6" s="225">
        <f t="shared" si="0"/>
        <v>101579</v>
      </c>
      <c r="Z6" s="225">
        <f t="shared" si="0"/>
        <v>12.190670000000001</v>
      </c>
      <c r="AA6" s="225">
        <f t="shared" si="0"/>
        <v>463.69</v>
      </c>
      <c r="AB6" s="246">
        <f t="shared" si="0"/>
        <v>323683.41945417668</v>
      </c>
      <c r="AC6" s="391"/>
      <c r="AD6" s="225">
        <f t="shared" si="0"/>
        <v>106139</v>
      </c>
      <c r="AE6" s="225">
        <f t="shared" si="0"/>
        <v>12.737870000000001</v>
      </c>
      <c r="AF6" s="225">
        <f t="shared" si="0"/>
        <v>481.23999999999995</v>
      </c>
      <c r="AG6" s="246">
        <f t="shared" si="0"/>
        <v>348548.19122133846</v>
      </c>
      <c r="AH6" s="391"/>
      <c r="AI6" s="225">
        <f t="shared" si="0"/>
        <v>115829</v>
      </c>
      <c r="AJ6" s="225">
        <f t="shared" si="0"/>
        <v>13.900670000000002</v>
      </c>
      <c r="AK6" s="225">
        <f t="shared" si="0"/>
        <v>519.84999999999991</v>
      </c>
      <c r="AL6" s="246">
        <f>SUM(AL7:AL9)</f>
        <v>390222.43147606374</v>
      </c>
      <c r="AM6" s="123"/>
      <c r="AN6" s="124"/>
      <c r="AO6" s="124"/>
      <c r="AP6" s="124"/>
    </row>
    <row r="7" spans="1:42" s="2" customFormat="1">
      <c r="A7" s="125" t="s">
        <v>83</v>
      </c>
      <c r="B7" s="160" t="s">
        <v>84</v>
      </c>
      <c r="C7" s="126" t="s">
        <v>85</v>
      </c>
      <c r="D7" s="153">
        <v>5</v>
      </c>
      <c r="E7" s="153">
        <v>0</v>
      </c>
      <c r="F7" s="153">
        <v>0</v>
      </c>
      <c r="G7" s="153">
        <v>115</v>
      </c>
      <c r="H7" s="290">
        <v>3880</v>
      </c>
      <c r="I7" s="105">
        <v>5</v>
      </c>
      <c r="J7" s="105">
        <v>119</v>
      </c>
      <c r="K7" s="105">
        <v>1.5469999999999999E-2</v>
      </c>
      <c r="L7" s="105">
        <v>92</v>
      </c>
      <c r="M7" s="290">
        <v>4590</v>
      </c>
      <c r="N7" s="105">
        <v>4</v>
      </c>
      <c r="O7" s="105">
        <v>119</v>
      </c>
      <c r="P7" s="105">
        <v>1.5469999999999999E-2</v>
      </c>
      <c r="Q7" s="105">
        <v>69</v>
      </c>
      <c r="R7" s="290">
        <v>3782.16</v>
      </c>
      <c r="S7" s="105">
        <v>3</v>
      </c>
      <c r="T7" s="105">
        <v>119</v>
      </c>
      <c r="U7" s="105">
        <v>1.5469999999999999E-2</v>
      </c>
      <c r="V7" s="105">
        <v>46</v>
      </c>
      <c r="W7" s="290">
        <v>2836.1379561436806</v>
      </c>
      <c r="X7" s="105">
        <v>3</v>
      </c>
      <c r="Y7" s="105">
        <v>119</v>
      </c>
      <c r="Z7" s="105">
        <v>1.5469999999999999E-2</v>
      </c>
      <c r="AA7" s="105">
        <v>46</v>
      </c>
      <c r="AB7" s="290">
        <v>2982.2093885759878</v>
      </c>
      <c r="AC7" s="105">
        <v>3</v>
      </c>
      <c r="AD7" s="105">
        <v>119</v>
      </c>
      <c r="AE7" s="105">
        <v>1.5469999999999999E-2</v>
      </c>
      <c r="AF7" s="105">
        <v>46</v>
      </c>
      <c r="AG7" s="290">
        <v>3211.2972916075064</v>
      </c>
      <c r="AH7" s="105">
        <v>3</v>
      </c>
      <c r="AI7" s="105">
        <v>119</v>
      </c>
      <c r="AJ7" s="105">
        <v>1.5469999999999999E-2</v>
      </c>
      <c r="AK7" s="105">
        <v>46</v>
      </c>
      <c r="AL7" s="290">
        <v>3595.2567503866649</v>
      </c>
      <c r="AM7" s="127" t="s">
        <v>86</v>
      </c>
      <c r="AN7" s="124"/>
      <c r="AO7" s="124"/>
      <c r="AP7" s="124"/>
    </row>
    <row r="8" spans="1:42" s="2" customFormat="1">
      <c r="A8" s="125" t="s">
        <v>87</v>
      </c>
      <c r="B8" s="160" t="s">
        <v>84</v>
      </c>
      <c r="C8" s="126" t="s">
        <v>85</v>
      </c>
      <c r="D8" s="152">
        <v>0</v>
      </c>
      <c r="E8" s="151">
        <v>0</v>
      </c>
      <c r="F8" s="151">
        <v>0</v>
      </c>
      <c r="G8" s="552">
        <v>0</v>
      </c>
      <c r="H8" s="386">
        <v>0</v>
      </c>
      <c r="I8" s="105">
        <v>0</v>
      </c>
      <c r="J8" s="105">
        <v>0</v>
      </c>
      <c r="K8" s="105">
        <v>0</v>
      </c>
      <c r="L8" s="105">
        <v>0</v>
      </c>
      <c r="M8" s="290">
        <v>0</v>
      </c>
      <c r="N8" s="105">
        <v>0</v>
      </c>
      <c r="O8" s="105">
        <v>0</v>
      </c>
      <c r="P8" s="105">
        <v>0</v>
      </c>
      <c r="Q8" s="105">
        <v>0</v>
      </c>
      <c r="R8" s="290">
        <v>0</v>
      </c>
      <c r="S8" s="105">
        <v>116</v>
      </c>
      <c r="T8" s="105">
        <v>0</v>
      </c>
      <c r="U8" s="105">
        <v>0</v>
      </c>
      <c r="V8" s="105">
        <v>407.15999999999997</v>
      </c>
      <c r="W8" s="290">
        <v>119624.46804126722</v>
      </c>
      <c r="X8" s="105">
        <v>119</v>
      </c>
      <c r="Y8" s="105">
        <v>0</v>
      </c>
      <c r="Z8" s="105">
        <v>0</v>
      </c>
      <c r="AA8" s="105">
        <v>417.69</v>
      </c>
      <c r="AB8" s="290">
        <v>125785.5637534447</v>
      </c>
      <c r="AC8" s="105">
        <v>124</v>
      </c>
      <c r="AD8" s="105">
        <v>0</v>
      </c>
      <c r="AE8" s="105">
        <v>0</v>
      </c>
      <c r="AF8" s="105">
        <v>435.23999999999995</v>
      </c>
      <c r="AG8" s="290">
        <v>135448.18205995933</v>
      </c>
      <c r="AH8" s="105">
        <v>135</v>
      </c>
      <c r="AI8" s="105">
        <v>0</v>
      </c>
      <c r="AJ8" s="105">
        <v>0</v>
      </c>
      <c r="AK8" s="105">
        <v>473.84999999999997</v>
      </c>
      <c r="AL8" s="290">
        <v>151643.07339321534</v>
      </c>
      <c r="AM8" s="127" t="s">
        <v>88</v>
      </c>
      <c r="AN8" s="124"/>
      <c r="AO8" s="124"/>
      <c r="AP8" s="124"/>
    </row>
    <row r="9" spans="1:42" s="2" customFormat="1">
      <c r="A9" s="125" t="s">
        <v>89</v>
      </c>
      <c r="B9" s="160" t="s">
        <v>84</v>
      </c>
      <c r="C9" s="126" t="s">
        <v>85</v>
      </c>
      <c r="D9" s="153">
        <v>160.73969849246231</v>
      </c>
      <c r="E9" s="153">
        <v>91621.628140703513</v>
      </c>
      <c r="F9" s="153">
        <v>10.994595376884423</v>
      </c>
      <c r="G9" s="153">
        <v>0</v>
      </c>
      <c r="H9" s="290">
        <v>142093.89346733669</v>
      </c>
      <c r="I9" s="105">
        <v>300</v>
      </c>
      <c r="J9" s="105">
        <v>171000</v>
      </c>
      <c r="K9" s="105">
        <v>20.52</v>
      </c>
      <c r="L9" s="105">
        <v>0</v>
      </c>
      <c r="M9" s="290">
        <v>300000</v>
      </c>
      <c r="N9" s="105">
        <v>240</v>
      </c>
      <c r="O9" s="105">
        <v>136800</v>
      </c>
      <c r="P9" s="105">
        <v>16.416</v>
      </c>
      <c r="Q9" s="105">
        <v>0</v>
      </c>
      <c r="R9" s="290">
        <v>247200</v>
      </c>
      <c r="S9" s="105">
        <v>175</v>
      </c>
      <c r="T9" s="105">
        <v>99750</v>
      </c>
      <c r="U9" s="105">
        <v>11.97</v>
      </c>
      <c r="V9" s="105">
        <v>0</v>
      </c>
      <c r="W9" s="290">
        <v>185368.49386560003</v>
      </c>
      <c r="X9" s="105">
        <v>178</v>
      </c>
      <c r="Y9" s="105">
        <v>101460</v>
      </c>
      <c r="Z9" s="105">
        <v>12.1752</v>
      </c>
      <c r="AA9" s="105">
        <v>0</v>
      </c>
      <c r="AB9" s="290">
        <v>194915.64631215602</v>
      </c>
      <c r="AC9" s="105">
        <v>186</v>
      </c>
      <c r="AD9" s="105">
        <v>106020</v>
      </c>
      <c r="AE9" s="105">
        <v>12.7224</v>
      </c>
      <c r="AF9" s="105">
        <v>0</v>
      </c>
      <c r="AG9" s="290">
        <v>209888.71186977165</v>
      </c>
      <c r="AH9" s="105">
        <v>203</v>
      </c>
      <c r="AI9" s="105">
        <v>115710</v>
      </c>
      <c r="AJ9" s="105">
        <v>13.885200000000001</v>
      </c>
      <c r="AK9" s="105">
        <v>0</v>
      </c>
      <c r="AL9" s="290">
        <v>234984.10133246172</v>
      </c>
      <c r="AM9" s="127" t="s">
        <v>90</v>
      </c>
      <c r="AN9" s="124"/>
      <c r="AO9" s="124"/>
      <c r="AP9" s="124"/>
    </row>
    <row r="10" spans="1:42" s="2" customFormat="1" ht="12.75" customHeight="1">
      <c r="A10" s="107" t="s">
        <v>91</v>
      </c>
      <c r="B10" s="159"/>
      <c r="C10" s="114"/>
      <c r="D10" s="391"/>
      <c r="E10" s="225">
        <f>SUM(E11:E20)</f>
        <v>25225.991824281278</v>
      </c>
      <c r="F10" s="225">
        <f>SUM(F11:F20)</f>
        <v>3.4521028226866126</v>
      </c>
      <c r="G10" s="248">
        <f>SUM(G11:G20)</f>
        <v>80942.677346599346</v>
      </c>
      <c r="H10" s="287">
        <f>SUM(H11:H20)</f>
        <v>331943.6320962375</v>
      </c>
      <c r="I10" s="555"/>
      <c r="J10" s="225">
        <f>SUM(J11:J20)</f>
        <v>14762.949999999999</v>
      </c>
      <c r="K10" s="225">
        <f>SUM(K11:K20)</f>
        <v>1.927691</v>
      </c>
      <c r="L10" s="225">
        <f>SUM(L11:L20)</f>
        <v>66780.73000000001</v>
      </c>
      <c r="M10" s="246">
        <f>SUM(M11:M20)</f>
        <v>431787.49995999999</v>
      </c>
      <c r="N10" s="391"/>
      <c r="O10" s="225">
        <f>SUM(O11:O20)</f>
        <v>11887.949999999999</v>
      </c>
      <c r="P10" s="225">
        <f>SUM(P11:P20)</f>
        <v>1.5528030000000002</v>
      </c>
      <c r="Q10" s="225">
        <f>SUM(Q11:Q20)</f>
        <v>53670.469999999994</v>
      </c>
      <c r="R10" s="246">
        <f>SUM(R11:R20)</f>
        <v>362745.39996703999</v>
      </c>
      <c r="S10" s="391"/>
      <c r="T10" s="225">
        <f>SUM(T11:T20)</f>
        <v>8566.2999999999975</v>
      </c>
      <c r="U10" s="225">
        <f>SUM(U11:U20)</f>
        <v>1.1175079999999999</v>
      </c>
      <c r="V10" s="225">
        <f>SUM(V11:V20)</f>
        <v>39078.83</v>
      </c>
      <c r="W10" s="246">
        <f>SUM(W11:W20)</f>
        <v>272012.8173485634</v>
      </c>
      <c r="X10" s="391"/>
      <c r="Y10" s="225">
        <f>SUM(Y11:Y20)</f>
        <v>8959.8499999999985</v>
      </c>
      <c r="Z10" s="225">
        <f>SUM(Z11:Z20)</f>
        <v>1.171543</v>
      </c>
      <c r="AA10" s="225">
        <f>SUM(AA11:AA20)</f>
        <v>39904.370000000003</v>
      </c>
      <c r="AB10" s="246">
        <f>SUM(AB11:AB20)</f>
        <v>286022.46796657424</v>
      </c>
      <c r="AC10" s="391"/>
      <c r="AD10" s="225">
        <f>SUM(AD11:AD20)</f>
        <v>9269.5499999999993</v>
      </c>
      <c r="AE10" s="225">
        <f>SUM(AE11:AE20)</f>
        <v>1.2117150000000001</v>
      </c>
      <c r="AF10" s="225">
        <f>SUM(AF11:AF20)</f>
        <v>41697.840000000004</v>
      </c>
      <c r="AG10" s="246">
        <f>SUM(AG11:AG20)</f>
        <v>307994.19391491561</v>
      </c>
      <c r="AH10" s="391"/>
      <c r="AI10" s="225">
        <f>SUM(AI11:AI20)</f>
        <v>9875.5</v>
      </c>
      <c r="AJ10" s="225">
        <f>SUM(AJ11:AJ20)</f>
        <v>1.2912379999999999</v>
      </c>
      <c r="AK10" s="225">
        <f>SUM(AK11:AK20)</f>
        <v>45337.270000000011</v>
      </c>
      <c r="AL10" s="246">
        <f>SUM(AL11:AL20)</f>
        <v>344819.58666561195</v>
      </c>
      <c r="AM10" s="123"/>
      <c r="AN10" s="124"/>
      <c r="AO10" s="124"/>
      <c r="AP10" s="124"/>
    </row>
    <row r="11" spans="1:42" s="2" customFormat="1" ht="14.25">
      <c r="A11" s="125" t="s">
        <v>92</v>
      </c>
      <c r="B11" s="458" t="s">
        <v>93</v>
      </c>
      <c r="C11" s="452" t="s">
        <v>85</v>
      </c>
      <c r="D11" s="151"/>
      <c r="E11" s="151"/>
      <c r="F11" s="151"/>
      <c r="G11" s="552"/>
      <c r="H11" s="386"/>
      <c r="I11" s="105"/>
      <c r="J11" s="105"/>
      <c r="K11" s="105"/>
      <c r="L11" s="105"/>
      <c r="M11" s="290"/>
      <c r="N11" s="105"/>
      <c r="O11" s="105"/>
      <c r="P11" s="105"/>
      <c r="Q11" s="105"/>
      <c r="R11" s="290"/>
      <c r="S11" s="105"/>
      <c r="T11" s="105"/>
      <c r="U11" s="105"/>
      <c r="V11" s="105"/>
      <c r="W11" s="290"/>
      <c r="X11" s="105"/>
      <c r="Y11" s="105"/>
      <c r="Z11" s="105"/>
      <c r="AA11" s="105"/>
      <c r="AB11" s="290"/>
      <c r="AC11" s="105"/>
      <c r="AD11" s="105"/>
      <c r="AE11" s="105"/>
      <c r="AF11" s="105"/>
      <c r="AG11" s="290"/>
      <c r="AH11" s="105"/>
      <c r="AI11" s="105"/>
      <c r="AJ11" s="105"/>
      <c r="AK11" s="105"/>
      <c r="AL11" s="290"/>
      <c r="AM11" s="127"/>
      <c r="AN11" s="124"/>
      <c r="AO11" s="124"/>
      <c r="AP11" s="124"/>
    </row>
    <row r="12" spans="1:42" s="2" customFormat="1">
      <c r="A12" s="125" t="s">
        <v>94</v>
      </c>
      <c r="B12" s="451" t="s">
        <v>84</v>
      </c>
      <c r="C12" s="461" t="s">
        <v>85</v>
      </c>
      <c r="D12" s="105">
        <v>2772.6746135496187</v>
      </c>
      <c r="E12" s="105">
        <v>9758.8849269356615</v>
      </c>
      <c r="F12" s="105">
        <v>1.3662438897709925</v>
      </c>
      <c r="G12" s="115">
        <v>17681.85832107416</v>
      </c>
      <c r="H12" s="290">
        <v>135861.05606393132</v>
      </c>
      <c r="I12" s="105">
        <v>2000</v>
      </c>
      <c r="J12" s="105">
        <v>5264</v>
      </c>
      <c r="K12" s="105">
        <v>0.73695999999999995</v>
      </c>
      <c r="L12" s="105">
        <v>12831.45</v>
      </c>
      <c r="M12" s="290">
        <v>88900.000000000015</v>
      </c>
      <c r="N12" s="105">
        <v>1600</v>
      </c>
      <c r="O12" s="105">
        <v>4211.2</v>
      </c>
      <c r="P12" s="105">
        <v>0.58956799999999998</v>
      </c>
      <c r="Q12" s="105">
        <v>10265.16</v>
      </c>
      <c r="R12" s="290">
        <v>73253.600000000006</v>
      </c>
      <c r="S12" s="105">
        <v>1165</v>
      </c>
      <c r="T12" s="105">
        <v>3008</v>
      </c>
      <c r="U12" s="105">
        <v>0.42111999999999994</v>
      </c>
      <c r="V12" s="105">
        <v>7476.85</v>
      </c>
      <c r="W12" s="290">
        <v>54930.863682172814</v>
      </c>
      <c r="X12" s="105">
        <v>1189</v>
      </c>
      <c r="Y12" s="105">
        <v>3158.4</v>
      </c>
      <c r="Z12" s="105">
        <v>0.44217599999999996</v>
      </c>
      <c r="AA12" s="105">
        <v>7627.04</v>
      </c>
      <c r="AB12" s="290">
        <v>57760.003190502248</v>
      </c>
      <c r="AC12" s="105">
        <v>1244</v>
      </c>
      <c r="AD12" s="105">
        <v>3308.8</v>
      </c>
      <c r="AE12" s="105">
        <v>0.46323199999999998</v>
      </c>
      <c r="AF12" s="105">
        <v>7979.66</v>
      </c>
      <c r="AG12" s="290">
        <v>62197.021617409002</v>
      </c>
      <c r="AH12" s="105">
        <v>1351</v>
      </c>
      <c r="AI12" s="105">
        <v>3459.2000000000003</v>
      </c>
      <c r="AJ12" s="105">
        <v>0.48428799999999994</v>
      </c>
      <c r="AK12" s="105">
        <v>8671.84</v>
      </c>
      <c r="AL12" s="290">
        <v>69633.622028186175</v>
      </c>
      <c r="AM12" s="127" t="s">
        <v>95</v>
      </c>
      <c r="AN12" s="124"/>
      <c r="AO12" s="124"/>
      <c r="AP12" s="124"/>
    </row>
    <row r="13" spans="1:42" s="2" customFormat="1" ht="14.25">
      <c r="A13" s="125" t="s">
        <v>96</v>
      </c>
      <c r="B13" s="451" t="s">
        <v>93</v>
      </c>
      <c r="C13" s="461" t="s">
        <v>97</v>
      </c>
      <c r="D13" s="156"/>
      <c r="E13" s="156"/>
      <c r="F13" s="156"/>
      <c r="G13" s="553"/>
      <c r="H13" s="134"/>
      <c r="I13" s="105"/>
      <c r="J13" s="105"/>
      <c r="K13" s="105"/>
      <c r="L13" s="105"/>
      <c r="M13" s="290"/>
      <c r="N13" s="105"/>
      <c r="O13" s="105"/>
      <c r="P13" s="105"/>
      <c r="Q13" s="105"/>
      <c r="R13" s="290"/>
      <c r="S13" s="105"/>
      <c r="T13" s="105"/>
      <c r="U13" s="105"/>
      <c r="V13" s="105"/>
      <c r="W13" s="290"/>
      <c r="X13" s="105"/>
      <c r="Y13" s="105"/>
      <c r="Z13" s="105"/>
      <c r="AA13" s="105"/>
      <c r="AB13" s="290"/>
      <c r="AC13" s="105"/>
      <c r="AD13" s="105"/>
      <c r="AE13" s="105"/>
      <c r="AF13" s="105"/>
      <c r="AG13" s="290"/>
      <c r="AH13" s="105"/>
      <c r="AI13" s="105"/>
      <c r="AJ13" s="105"/>
      <c r="AK13" s="105"/>
      <c r="AL13" s="290"/>
      <c r="AM13" s="127"/>
      <c r="AN13" s="124"/>
      <c r="AO13" s="124"/>
      <c r="AP13" s="124"/>
    </row>
    <row r="14" spans="1:42" s="2" customFormat="1">
      <c r="A14" s="125" t="s">
        <v>98</v>
      </c>
      <c r="B14" s="451" t="s">
        <v>84</v>
      </c>
      <c r="C14" s="461" t="s">
        <v>85</v>
      </c>
      <c r="D14" s="105">
        <v>7010.630520422681</v>
      </c>
      <c r="E14" s="105">
        <v>8169.8760853170743</v>
      </c>
      <c r="F14" s="105">
        <v>1.1437826519443901</v>
      </c>
      <c r="G14" s="115">
        <v>40797.504591417724</v>
      </c>
      <c r="H14" s="290">
        <v>42063.783122536086</v>
      </c>
      <c r="I14" s="105">
        <v>4200</v>
      </c>
      <c r="J14" s="105">
        <v>2837.73</v>
      </c>
      <c r="K14" s="105">
        <v>0.39728219999999992</v>
      </c>
      <c r="L14" s="105">
        <v>24530.73</v>
      </c>
      <c r="M14" s="290">
        <v>25200</v>
      </c>
      <c r="N14" s="105">
        <v>3360</v>
      </c>
      <c r="O14" s="105">
        <v>2297.21</v>
      </c>
      <c r="P14" s="105">
        <v>0.32160939999999993</v>
      </c>
      <c r="Q14" s="105">
        <v>19623.41</v>
      </c>
      <c r="R14" s="290">
        <v>20764.8</v>
      </c>
      <c r="S14" s="105">
        <v>2446</v>
      </c>
      <c r="T14" s="105">
        <v>1621.56</v>
      </c>
      <c r="U14" s="105">
        <v>0.22701839999999995</v>
      </c>
      <c r="V14" s="105">
        <v>14287.58</v>
      </c>
      <c r="W14" s="290">
        <v>15570.953484710399</v>
      </c>
      <c r="X14" s="105">
        <v>2498</v>
      </c>
      <c r="Y14" s="105">
        <v>1756.69</v>
      </c>
      <c r="Z14" s="105">
        <v>0.24593659999999995</v>
      </c>
      <c r="AA14" s="105">
        <v>14586.95</v>
      </c>
      <c r="AB14" s="290">
        <v>16372.914290221102</v>
      </c>
      <c r="AC14" s="105">
        <v>2611</v>
      </c>
      <c r="AD14" s="105">
        <v>1756.69</v>
      </c>
      <c r="AE14" s="105">
        <v>0.24593659999999995</v>
      </c>
      <c r="AF14" s="105">
        <v>15250.26</v>
      </c>
      <c r="AG14" s="290">
        <v>17630.651797060818</v>
      </c>
      <c r="AH14" s="105">
        <v>2837</v>
      </c>
      <c r="AI14" s="105">
        <v>1891.82</v>
      </c>
      <c r="AJ14" s="105">
        <v>0.26485479999999995</v>
      </c>
      <c r="AK14" s="105">
        <v>16571.010000000002</v>
      </c>
      <c r="AL14" s="290">
        <v>19738.664511926781</v>
      </c>
      <c r="AM14" s="127" t="s">
        <v>99</v>
      </c>
      <c r="AN14" s="124"/>
      <c r="AO14" s="124"/>
      <c r="AP14" s="124"/>
    </row>
    <row r="15" spans="1:42" s="2" customFormat="1">
      <c r="A15" s="125" t="s">
        <v>100</v>
      </c>
      <c r="B15" s="451" t="s">
        <v>84</v>
      </c>
      <c r="C15" s="461" t="s">
        <v>85</v>
      </c>
      <c r="D15" s="105">
        <v>7010.630520422681</v>
      </c>
      <c r="E15" s="105">
        <v>3320.4291763902443</v>
      </c>
      <c r="F15" s="105">
        <v>0.46486008469463419</v>
      </c>
      <c r="G15" s="115">
        <v>16610.909024444354</v>
      </c>
      <c r="H15" s="290">
        <v>42063.783122536086</v>
      </c>
      <c r="I15" s="105">
        <v>4200</v>
      </c>
      <c r="J15" s="105">
        <v>1153.32</v>
      </c>
      <c r="K15" s="105">
        <v>0.16146479999999999</v>
      </c>
      <c r="L15" s="105">
        <v>9987.8100000000013</v>
      </c>
      <c r="M15" s="290">
        <v>25200</v>
      </c>
      <c r="N15" s="105">
        <v>3360</v>
      </c>
      <c r="O15" s="105">
        <v>933.64</v>
      </c>
      <c r="P15" s="105">
        <v>0.13070960000000001</v>
      </c>
      <c r="Q15" s="105">
        <v>7989.77</v>
      </c>
      <c r="R15" s="290">
        <v>20764.8</v>
      </c>
      <c r="S15" s="105">
        <v>2446</v>
      </c>
      <c r="T15" s="105">
        <v>659.04</v>
      </c>
      <c r="U15" s="105">
        <v>9.2265600000000003E-2</v>
      </c>
      <c r="V15" s="105">
        <v>5817.26</v>
      </c>
      <c r="W15" s="290">
        <v>15570.953484710399</v>
      </c>
      <c r="X15" s="105">
        <v>2498</v>
      </c>
      <c r="Y15" s="105">
        <v>713.96</v>
      </c>
      <c r="Z15" s="105">
        <v>9.9954399999999999E-2</v>
      </c>
      <c r="AA15" s="105">
        <v>5939.1500000000005</v>
      </c>
      <c r="AB15" s="290">
        <v>16372.914290221102</v>
      </c>
      <c r="AC15" s="105">
        <v>2611</v>
      </c>
      <c r="AD15" s="105">
        <v>713.96</v>
      </c>
      <c r="AE15" s="105">
        <v>9.9954399999999999E-2</v>
      </c>
      <c r="AF15" s="105">
        <v>6209.22</v>
      </c>
      <c r="AG15" s="290">
        <v>17630.651797060818</v>
      </c>
      <c r="AH15" s="105">
        <v>2837</v>
      </c>
      <c r="AI15" s="105">
        <v>768.88</v>
      </c>
      <c r="AJ15" s="105">
        <v>0.10764319999999999</v>
      </c>
      <c r="AK15" s="105">
        <v>6746.97</v>
      </c>
      <c r="AL15" s="290">
        <v>19738.664511926781</v>
      </c>
      <c r="AM15" s="127" t="s">
        <v>99</v>
      </c>
      <c r="AN15" s="124"/>
      <c r="AO15" s="124"/>
      <c r="AP15" s="124"/>
    </row>
    <row r="16" spans="1:42" s="2" customFormat="1">
      <c r="A16" s="125" t="s">
        <v>101</v>
      </c>
      <c r="B16" s="451" t="s">
        <v>84</v>
      </c>
      <c r="C16" s="461" t="s">
        <v>85</v>
      </c>
      <c r="D16" s="105">
        <v>24.520833333333332</v>
      </c>
      <c r="E16" s="105">
        <v>0</v>
      </c>
      <c r="F16" s="105">
        <v>0</v>
      </c>
      <c r="G16" s="115">
        <v>760.14583333333326</v>
      </c>
      <c r="H16" s="290">
        <v>15889.5</v>
      </c>
      <c r="I16" s="105">
        <v>50</v>
      </c>
      <c r="J16" s="105">
        <v>0</v>
      </c>
      <c r="K16" s="105">
        <v>0</v>
      </c>
      <c r="L16" s="105">
        <v>1550</v>
      </c>
      <c r="M16" s="290">
        <v>42187.5</v>
      </c>
      <c r="N16" s="105">
        <v>48</v>
      </c>
      <c r="O16" s="105">
        <v>0</v>
      </c>
      <c r="P16" s="105">
        <v>0</v>
      </c>
      <c r="Q16" s="105">
        <v>1488</v>
      </c>
      <c r="R16" s="290">
        <v>41715</v>
      </c>
      <c r="S16" s="105">
        <v>35</v>
      </c>
      <c r="T16" s="105">
        <v>0</v>
      </c>
      <c r="U16" s="105">
        <v>0</v>
      </c>
      <c r="V16" s="105">
        <v>1085</v>
      </c>
      <c r="W16" s="290">
        <v>31280.93333982</v>
      </c>
      <c r="X16" s="105">
        <v>36</v>
      </c>
      <c r="Y16" s="105">
        <v>0</v>
      </c>
      <c r="Z16" s="105">
        <v>0</v>
      </c>
      <c r="AA16" s="105">
        <v>1116</v>
      </c>
      <c r="AB16" s="290">
        <v>32892.01531517633</v>
      </c>
      <c r="AC16" s="105">
        <v>37</v>
      </c>
      <c r="AD16" s="105">
        <v>0</v>
      </c>
      <c r="AE16" s="105">
        <v>0</v>
      </c>
      <c r="AF16" s="105">
        <v>1147</v>
      </c>
      <c r="AG16" s="290">
        <v>35418.720128023961</v>
      </c>
      <c r="AH16" s="105">
        <v>41</v>
      </c>
      <c r="AI16" s="105">
        <v>0</v>
      </c>
      <c r="AJ16" s="105">
        <v>0</v>
      </c>
      <c r="AK16" s="105">
        <v>1271</v>
      </c>
      <c r="AL16" s="290">
        <v>39653.567099852917</v>
      </c>
      <c r="AM16" s="127" t="s">
        <v>90</v>
      </c>
      <c r="AN16" s="124"/>
      <c r="AO16" s="124"/>
      <c r="AP16" s="124"/>
    </row>
    <row r="17" spans="1:42" s="2" customFormat="1">
      <c r="A17" s="125" t="s">
        <v>102</v>
      </c>
      <c r="B17" s="451" t="s">
        <v>84</v>
      </c>
      <c r="C17" s="461" t="s">
        <v>85</v>
      </c>
      <c r="D17" s="105">
        <v>1008.5548404255318</v>
      </c>
      <c r="E17" s="105">
        <v>3976.8016356382973</v>
      </c>
      <c r="F17" s="105">
        <v>0.47721619627659567</v>
      </c>
      <c r="G17" s="115">
        <v>2156.7595763297868</v>
      </c>
      <c r="H17" s="290">
        <v>64547.509787234034</v>
      </c>
      <c r="I17" s="105">
        <v>2000</v>
      </c>
      <c r="J17" s="105">
        <v>5097.6000000000004</v>
      </c>
      <c r="K17" s="105">
        <v>0.61171200000000003</v>
      </c>
      <c r="L17" s="105">
        <v>4398.24</v>
      </c>
      <c r="M17" s="290">
        <v>88000</v>
      </c>
      <c r="N17" s="105">
        <v>1600</v>
      </c>
      <c r="O17" s="105">
        <v>4088.7000000000003</v>
      </c>
      <c r="P17" s="105">
        <v>0.49064400000000002</v>
      </c>
      <c r="Q17" s="105">
        <v>3518.13</v>
      </c>
      <c r="R17" s="290">
        <v>72512</v>
      </c>
      <c r="S17" s="105">
        <v>1165</v>
      </c>
      <c r="T17" s="105">
        <v>2973.6</v>
      </c>
      <c r="U17" s="105">
        <v>0.35683199999999998</v>
      </c>
      <c r="V17" s="105">
        <v>2561.79</v>
      </c>
      <c r="W17" s="290">
        <v>54374.758200576005</v>
      </c>
      <c r="X17" s="105">
        <v>1189</v>
      </c>
      <c r="Y17" s="105">
        <v>3026.7000000000003</v>
      </c>
      <c r="Z17" s="105">
        <v>0.36320400000000003</v>
      </c>
      <c r="AA17" s="105">
        <v>2614.92</v>
      </c>
      <c r="AB17" s="290">
        <v>57175.256251565777</v>
      </c>
      <c r="AC17" s="105">
        <v>1243</v>
      </c>
      <c r="AD17" s="105">
        <v>3186</v>
      </c>
      <c r="AE17" s="105">
        <v>0.38231999999999999</v>
      </c>
      <c r="AF17" s="105">
        <v>2732.73</v>
      </c>
      <c r="AG17" s="290">
        <v>61567.355481799677</v>
      </c>
      <c r="AH17" s="105">
        <v>1351</v>
      </c>
      <c r="AI17" s="105">
        <v>3451.5</v>
      </c>
      <c r="AJ17" s="105">
        <v>0.41417999999999999</v>
      </c>
      <c r="AK17" s="105">
        <v>2970.66</v>
      </c>
      <c r="AL17" s="290">
        <v>68928.66972418876</v>
      </c>
      <c r="AM17" s="127" t="s">
        <v>103</v>
      </c>
      <c r="AN17" s="124"/>
      <c r="AO17" s="124"/>
      <c r="AP17" s="124"/>
    </row>
    <row r="18" spans="1:42" s="2" customFormat="1">
      <c r="A18" s="125" t="s">
        <v>104</v>
      </c>
      <c r="B18" s="451" t="s">
        <v>84</v>
      </c>
      <c r="C18" s="461" t="s">
        <v>85</v>
      </c>
      <c r="D18" s="155"/>
      <c r="E18" s="156"/>
      <c r="F18" s="156"/>
      <c r="G18" s="553"/>
      <c r="H18" s="134"/>
      <c r="I18" s="105">
        <v>2001</v>
      </c>
      <c r="J18" s="105">
        <v>144.80000000000001</v>
      </c>
      <c r="K18" s="105">
        <v>2.0271999999999998E-2</v>
      </c>
      <c r="L18" s="105">
        <v>12580</v>
      </c>
      <c r="M18" s="290">
        <v>149999.99995999999</v>
      </c>
      <c r="N18" s="105">
        <v>1601</v>
      </c>
      <c r="O18" s="105">
        <v>144.80000000000001</v>
      </c>
      <c r="P18" s="105">
        <v>2.0271999999999998E-2</v>
      </c>
      <c r="Q18" s="105">
        <v>10064</v>
      </c>
      <c r="R18" s="290">
        <v>123599.99996704</v>
      </c>
      <c r="S18" s="105">
        <v>1166</v>
      </c>
      <c r="T18" s="105">
        <v>144.80000000000001</v>
      </c>
      <c r="U18" s="105">
        <v>2.0271999999999998E-2</v>
      </c>
      <c r="V18" s="105">
        <v>7327.85</v>
      </c>
      <c r="W18" s="290">
        <v>92684.246908084213</v>
      </c>
      <c r="X18" s="105">
        <v>1190</v>
      </c>
      <c r="Y18" s="105">
        <v>144.80000000000001</v>
      </c>
      <c r="Z18" s="105">
        <v>2.0271999999999998E-2</v>
      </c>
      <c r="AA18" s="105">
        <v>7478.81</v>
      </c>
      <c r="AB18" s="290">
        <v>97457.823130089266</v>
      </c>
      <c r="AC18" s="105">
        <v>1244</v>
      </c>
      <c r="AD18" s="105">
        <v>144.80000000000001</v>
      </c>
      <c r="AE18" s="105">
        <v>2.0271999999999998E-2</v>
      </c>
      <c r="AF18" s="105">
        <v>7818.47</v>
      </c>
      <c r="AG18" s="290">
        <v>104944.35590690067</v>
      </c>
      <c r="AH18" s="105">
        <v>1352</v>
      </c>
      <c r="AI18" s="105">
        <v>144.80000000000001</v>
      </c>
      <c r="AJ18" s="105">
        <v>2.0271999999999998E-2</v>
      </c>
      <c r="AK18" s="105">
        <v>8497.7900000000009</v>
      </c>
      <c r="AL18" s="290">
        <v>117492.05063489966</v>
      </c>
      <c r="AM18" s="127" t="s">
        <v>103</v>
      </c>
      <c r="AN18" s="124"/>
      <c r="AO18" s="124"/>
      <c r="AP18" s="124"/>
    </row>
    <row r="19" spans="1:42" s="2" customFormat="1">
      <c r="A19" s="125" t="s">
        <v>255</v>
      </c>
      <c r="B19" s="451" t="s">
        <v>84</v>
      </c>
      <c r="C19" s="461" t="s">
        <v>85</v>
      </c>
      <c r="D19" s="155"/>
      <c r="E19" s="156"/>
      <c r="F19" s="156"/>
      <c r="G19" s="553"/>
      <c r="H19" s="134"/>
      <c r="I19" s="105"/>
      <c r="J19" s="105"/>
      <c r="K19" s="105"/>
      <c r="L19" s="105"/>
      <c r="M19" s="290"/>
      <c r="N19" s="105"/>
      <c r="O19" s="105"/>
      <c r="P19" s="105"/>
      <c r="Q19" s="105"/>
      <c r="R19" s="290"/>
      <c r="S19" s="105"/>
      <c r="T19" s="105"/>
      <c r="U19" s="105"/>
      <c r="V19" s="105"/>
      <c r="W19" s="290"/>
      <c r="X19" s="105"/>
      <c r="Y19" s="105"/>
      <c r="Z19" s="105"/>
      <c r="AA19" s="105"/>
      <c r="AB19" s="290"/>
      <c r="AC19" s="105"/>
      <c r="AD19" s="105"/>
      <c r="AE19" s="105"/>
      <c r="AF19" s="105"/>
      <c r="AG19" s="290"/>
      <c r="AH19" s="105"/>
      <c r="AI19" s="105"/>
      <c r="AJ19" s="105"/>
      <c r="AK19" s="105"/>
      <c r="AL19" s="290"/>
      <c r="AM19" s="127"/>
      <c r="AN19" s="124"/>
      <c r="AO19" s="124"/>
      <c r="AP19" s="124"/>
    </row>
    <row r="20" spans="1:42" s="2" customFormat="1">
      <c r="A20" s="125" t="s">
        <v>107</v>
      </c>
      <c r="B20" s="451" t="s">
        <v>84</v>
      </c>
      <c r="C20" s="461" t="s">
        <v>85</v>
      </c>
      <c r="D20" s="105">
        <v>309</v>
      </c>
      <c r="E20" s="105">
        <v>0</v>
      </c>
      <c r="F20" s="105">
        <v>0</v>
      </c>
      <c r="G20" s="115">
        <v>2935.5</v>
      </c>
      <c r="H20" s="290">
        <v>31518</v>
      </c>
      <c r="I20" s="105">
        <v>100</v>
      </c>
      <c r="J20" s="105">
        <v>265.5</v>
      </c>
      <c r="K20" s="105">
        <v>0</v>
      </c>
      <c r="L20" s="105">
        <v>902.5</v>
      </c>
      <c r="M20" s="290">
        <v>12300</v>
      </c>
      <c r="N20" s="105">
        <v>80</v>
      </c>
      <c r="O20" s="105">
        <v>212.4</v>
      </c>
      <c r="P20" s="105">
        <v>0</v>
      </c>
      <c r="Q20" s="105">
        <v>722</v>
      </c>
      <c r="R20" s="290">
        <v>10135.200000000001</v>
      </c>
      <c r="S20" s="105">
        <v>58</v>
      </c>
      <c r="T20" s="105">
        <v>159.30000000000001</v>
      </c>
      <c r="U20" s="105">
        <v>0</v>
      </c>
      <c r="V20" s="105">
        <v>522.5</v>
      </c>
      <c r="W20" s="290">
        <v>7600.1082484896006</v>
      </c>
      <c r="X20" s="105">
        <v>60</v>
      </c>
      <c r="Y20" s="105">
        <v>159.30000000000001</v>
      </c>
      <c r="Z20" s="105">
        <v>0</v>
      </c>
      <c r="AA20" s="105">
        <v>541.5</v>
      </c>
      <c r="AB20" s="290">
        <v>7991.5414987983977</v>
      </c>
      <c r="AC20" s="105">
        <v>62</v>
      </c>
      <c r="AD20" s="105">
        <v>159.30000000000001</v>
      </c>
      <c r="AE20" s="105">
        <v>0</v>
      </c>
      <c r="AF20" s="105">
        <v>560.5</v>
      </c>
      <c r="AG20" s="290">
        <v>8605.437186660638</v>
      </c>
      <c r="AH20" s="105">
        <v>67</v>
      </c>
      <c r="AI20" s="105">
        <v>159.30000000000001</v>
      </c>
      <c r="AJ20" s="105">
        <v>0</v>
      </c>
      <c r="AK20" s="105">
        <v>608</v>
      </c>
      <c r="AL20" s="290">
        <v>9634.348154630934</v>
      </c>
      <c r="AM20" s="127" t="s">
        <v>108</v>
      </c>
      <c r="AN20" s="124"/>
      <c r="AO20" s="124"/>
      <c r="AP20" s="124"/>
    </row>
    <row r="21" spans="1:42" s="2" customFormat="1">
      <c r="A21" s="227" t="s">
        <v>109</v>
      </c>
      <c r="B21" s="451" t="s">
        <v>84</v>
      </c>
      <c r="C21" s="463" t="s">
        <v>110</v>
      </c>
      <c r="D21" s="105">
        <v>30.483561643835618</v>
      </c>
      <c r="E21" s="105">
        <v>0</v>
      </c>
      <c r="F21" s="105">
        <v>0</v>
      </c>
      <c r="G21" s="115">
        <v>0</v>
      </c>
      <c r="H21" s="290">
        <v>2652.0698630136985</v>
      </c>
      <c r="I21" s="105"/>
      <c r="J21" s="105"/>
      <c r="K21" s="105"/>
      <c r="L21" s="105"/>
      <c r="M21" s="290"/>
      <c r="N21" s="105"/>
      <c r="O21" s="105"/>
      <c r="P21" s="105"/>
      <c r="Q21" s="105"/>
      <c r="R21" s="290"/>
      <c r="S21" s="105"/>
      <c r="T21" s="105"/>
      <c r="U21" s="105"/>
      <c r="V21" s="105"/>
      <c r="W21" s="290"/>
      <c r="X21" s="105"/>
      <c r="Y21" s="105"/>
      <c r="Z21" s="105"/>
      <c r="AA21" s="105"/>
      <c r="AB21" s="290"/>
      <c r="AC21" s="105"/>
      <c r="AD21" s="105"/>
      <c r="AE21" s="105"/>
      <c r="AF21" s="105"/>
      <c r="AG21" s="290"/>
      <c r="AH21" s="105"/>
      <c r="AI21" s="105"/>
      <c r="AJ21" s="105"/>
      <c r="AK21" s="105"/>
      <c r="AL21" s="290"/>
      <c r="AM21" s="127"/>
      <c r="AN21" s="124"/>
      <c r="AO21" s="124"/>
      <c r="AP21" s="124"/>
    </row>
    <row r="22" spans="1:42" s="2" customFormat="1" ht="12.75" customHeight="1">
      <c r="A22" s="107" t="s">
        <v>111</v>
      </c>
      <c r="B22" s="159"/>
      <c r="C22" s="114"/>
      <c r="D22" s="391"/>
      <c r="E22" s="225">
        <f t="shared" ref="E22:AK22" si="1">SUM(E23:E24)</f>
        <v>0</v>
      </c>
      <c r="F22" s="225">
        <f t="shared" si="1"/>
        <v>0</v>
      </c>
      <c r="G22" s="248">
        <f t="shared" si="1"/>
        <v>74.985783408560309</v>
      </c>
      <c r="H22" s="287">
        <f t="shared" si="1"/>
        <v>1891871.4851404962</v>
      </c>
      <c r="I22" s="555"/>
      <c r="J22" s="225">
        <f t="shared" si="1"/>
        <v>120.64800000000001</v>
      </c>
      <c r="K22" s="225">
        <f t="shared" si="1"/>
        <v>2.2923120000000002E-2</v>
      </c>
      <c r="L22" s="225">
        <f t="shared" si="1"/>
        <v>175.488</v>
      </c>
      <c r="M22" s="246">
        <f t="shared" si="1"/>
        <v>650020</v>
      </c>
      <c r="N22" s="391"/>
      <c r="O22" s="225">
        <f t="shared" si="1"/>
        <v>90.486000000000004</v>
      </c>
      <c r="P22" s="225">
        <f t="shared" si="1"/>
        <v>1.719234E-2</v>
      </c>
      <c r="Q22" s="225">
        <f t="shared" si="1"/>
        <v>142.584</v>
      </c>
      <c r="R22" s="246">
        <f t="shared" si="1"/>
        <v>535616.48</v>
      </c>
      <c r="S22" s="391"/>
      <c r="T22" s="225">
        <f t="shared" si="1"/>
        <v>60.324000000000005</v>
      </c>
      <c r="U22" s="225">
        <f t="shared" si="1"/>
        <v>1.1461560000000001E-2</v>
      </c>
      <c r="V22" s="225">
        <f t="shared" si="1"/>
        <v>109.68</v>
      </c>
      <c r="W22" s="246">
        <f t="shared" si="1"/>
        <v>1089731.9438374983</v>
      </c>
      <c r="X22" s="391"/>
      <c r="Y22" s="225">
        <f t="shared" si="1"/>
        <v>60.324000000000005</v>
      </c>
      <c r="Z22" s="225">
        <f t="shared" si="1"/>
        <v>1.1461560000000001E-2</v>
      </c>
      <c r="AA22" s="225">
        <f t="shared" si="1"/>
        <v>109.68</v>
      </c>
      <c r="AB22" s="246">
        <f t="shared" si="1"/>
        <v>1145857.1071634819</v>
      </c>
      <c r="AC22" s="391"/>
      <c r="AD22" s="225">
        <f t="shared" si="1"/>
        <v>60.324000000000005</v>
      </c>
      <c r="AE22" s="225">
        <f t="shared" si="1"/>
        <v>1.1461560000000001E-2</v>
      </c>
      <c r="AF22" s="225">
        <f t="shared" si="1"/>
        <v>109.68</v>
      </c>
      <c r="AG22" s="246">
        <f t="shared" si="1"/>
        <v>1233879.7667592221</v>
      </c>
      <c r="AH22" s="391"/>
      <c r="AI22" s="225">
        <f t="shared" si="1"/>
        <v>60.324000000000005</v>
      </c>
      <c r="AJ22" s="225">
        <f t="shared" si="1"/>
        <v>1.1461560000000001E-2</v>
      </c>
      <c r="AK22" s="225">
        <f t="shared" si="1"/>
        <v>120.648</v>
      </c>
      <c r="AL22" s="246">
        <f>SUM(AL23:AL24)</f>
        <v>1381408.8693065206</v>
      </c>
      <c r="AM22" s="123"/>
      <c r="AN22" s="124"/>
      <c r="AO22" s="124"/>
      <c r="AP22" s="124"/>
    </row>
    <row r="23" spans="1:42" s="2" customFormat="1">
      <c r="A23" s="125" t="s">
        <v>112</v>
      </c>
      <c r="B23" s="160" t="s">
        <v>93</v>
      </c>
      <c r="C23" s="231" t="s">
        <v>110</v>
      </c>
      <c r="D23" s="105">
        <v>4204.5688414145661</v>
      </c>
      <c r="E23" s="105">
        <v>0</v>
      </c>
      <c r="F23" s="105">
        <v>0</v>
      </c>
      <c r="G23" s="115">
        <v>0</v>
      </c>
      <c r="H23" s="290">
        <v>1883646.8409537256</v>
      </c>
      <c r="I23" s="105">
        <v>2700</v>
      </c>
      <c r="J23" s="105">
        <v>0</v>
      </c>
      <c r="K23" s="105">
        <v>0</v>
      </c>
      <c r="L23" s="105">
        <v>0</v>
      </c>
      <c r="M23" s="290">
        <v>626400</v>
      </c>
      <c r="N23" s="105">
        <v>2160</v>
      </c>
      <c r="O23" s="105">
        <v>0</v>
      </c>
      <c r="P23" s="105">
        <v>0</v>
      </c>
      <c r="Q23" s="105">
        <v>0</v>
      </c>
      <c r="R23" s="290">
        <v>516153.59999999998</v>
      </c>
      <c r="S23" s="105">
        <v>4368</v>
      </c>
      <c r="T23" s="105">
        <v>0</v>
      </c>
      <c r="U23" s="105">
        <v>0</v>
      </c>
      <c r="V23" s="105">
        <v>0</v>
      </c>
      <c r="W23" s="290">
        <v>1075137.26442048</v>
      </c>
      <c r="X23" s="105">
        <v>4459</v>
      </c>
      <c r="Y23" s="105">
        <v>0</v>
      </c>
      <c r="Z23" s="105">
        <v>0</v>
      </c>
      <c r="AA23" s="105">
        <v>0</v>
      </c>
      <c r="AB23" s="290">
        <v>1130510.7486105049</v>
      </c>
      <c r="AC23" s="105">
        <v>4663</v>
      </c>
      <c r="AD23" s="105">
        <v>0</v>
      </c>
      <c r="AE23" s="105">
        <v>0</v>
      </c>
      <c r="AF23" s="105">
        <v>0</v>
      </c>
      <c r="AG23" s="290">
        <v>1217354.5288446755</v>
      </c>
      <c r="AH23" s="105">
        <v>5067</v>
      </c>
      <c r="AI23" s="105">
        <v>0</v>
      </c>
      <c r="AJ23" s="105">
        <v>0</v>
      </c>
      <c r="AK23" s="105">
        <v>0</v>
      </c>
      <c r="AL23" s="290">
        <v>1362907.787728278</v>
      </c>
      <c r="AM23" s="127" t="s">
        <v>90</v>
      </c>
      <c r="AN23" s="124"/>
      <c r="AO23" s="124"/>
      <c r="AP23" s="124"/>
    </row>
    <row r="24" spans="1:42" s="2" customFormat="1">
      <c r="A24" s="125" t="s">
        <v>114</v>
      </c>
      <c r="B24" s="160" t="s">
        <v>84</v>
      </c>
      <c r="C24" s="228" t="s">
        <v>110</v>
      </c>
      <c r="D24" s="105">
        <v>6.8367782101167318</v>
      </c>
      <c r="E24" s="105">
        <v>0</v>
      </c>
      <c r="F24" s="105">
        <v>0</v>
      </c>
      <c r="G24" s="115">
        <v>74.985783408560309</v>
      </c>
      <c r="H24" s="290">
        <v>8224.6441867704289</v>
      </c>
      <c r="I24" s="105">
        <v>20</v>
      </c>
      <c r="J24" s="105">
        <v>120.64800000000001</v>
      </c>
      <c r="K24" s="105">
        <v>2.2923120000000002E-2</v>
      </c>
      <c r="L24" s="105">
        <v>175.488</v>
      </c>
      <c r="M24" s="290">
        <v>23620</v>
      </c>
      <c r="N24" s="105">
        <v>16</v>
      </c>
      <c r="O24" s="105">
        <v>90.486000000000004</v>
      </c>
      <c r="P24" s="105">
        <v>1.719234E-2</v>
      </c>
      <c r="Q24" s="105">
        <v>142.584</v>
      </c>
      <c r="R24" s="290">
        <v>19462.88</v>
      </c>
      <c r="S24" s="105">
        <v>12</v>
      </c>
      <c r="T24" s="105">
        <v>60.324000000000005</v>
      </c>
      <c r="U24" s="105">
        <v>1.1461560000000001E-2</v>
      </c>
      <c r="V24" s="105">
        <v>109.68</v>
      </c>
      <c r="W24" s="290">
        <v>14594.67941701824</v>
      </c>
      <c r="X24" s="105">
        <v>12</v>
      </c>
      <c r="Y24" s="105">
        <v>60.324000000000005</v>
      </c>
      <c r="Z24" s="105">
        <v>1.1461560000000001E-2</v>
      </c>
      <c r="AA24" s="105">
        <v>109.68</v>
      </c>
      <c r="AB24" s="290">
        <v>15346.358552977083</v>
      </c>
      <c r="AC24" s="105">
        <v>12</v>
      </c>
      <c r="AD24" s="105">
        <v>60.324000000000005</v>
      </c>
      <c r="AE24" s="105">
        <v>1.1461560000000001E-2</v>
      </c>
      <c r="AF24" s="105">
        <v>109.68</v>
      </c>
      <c r="AG24" s="290">
        <v>16525.237914546688</v>
      </c>
      <c r="AH24" s="105">
        <v>13</v>
      </c>
      <c r="AI24" s="105">
        <v>60.324000000000005</v>
      </c>
      <c r="AJ24" s="105">
        <v>1.1461560000000001E-2</v>
      </c>
      <c r="AK24" s="105">
        <v>120.648</v>
      </c>
      <c r="AL24" s="290">
        <v>18501.081578242483</v>
      </c>
      <c r="AM24" s="127" t="s">
        <v>115</v>
      </c>
      <c r="AN24" s="124"/>
      <c r="AO24" s="124"/>
      <c r="AP24" s="124"/>
    </row>
    <row r="25" spans="1:42" s="2" customFormat="1" ht="12.75" customHeight="1">
      <c r="A25" s="107" t="s">
        <v>116</v>
      </c>
      <c r="B25" s="159"/>
      <c r="C25" s="114"/>
      <c r="D25" s="391"/>
      <c r="E25" s="225">
        <f t="shared" ref="E25:AK25" si="2">SUM(E26:E38)</f>
        <v>87360.75972982189</v>
      </c>
      <c r="F25" s="225">
        <f t="shared" si="2"/>
        <v>13.373736903223284</v>
      </c>
      <c r="G25" s="248">
        <f t="shared" si="2"/>
        <v>0</v>
      </c>
      <c r="H25" s="287">
        <f t="shared" si="2"/>
        <v>500019.07561264338</v>
      </c>
      <c r="I25" s="555"/>
      <c r="J25" s="225">
        <f t="shared" si="2"/>
        <v>243336.52</v>
      </c>
      <c r="K25" s="225">
        <f t="shared" si="2"/>
        <v>36.663938799999997</v>
      </c>
      <c r="L25" s="225">
        <f t="shared" si="2"/>
        <v>0</v>
      </c>
      <c r="M25" s="246">
        <f t="shared" si="2"/>
        <v>587915.67636206816</v>
      </c>
      <c r="N25" s="391"/>
      <c r="O25" s="225">
        <f t="shared" si="2"/>
        <v>194679.97</v>
      </c>
      <c r="P25" s="225">
        <f t="shared" si="2"/>
        <v>29.333194300000002</v>
      </c>
      <c r="Q25" s="225">
        <f t="shared" si="2"/>
        <v>0</v>
      </c>
      <c r="R25" s="246">
        <f t="shared" si="2"/>
        <v>484442.51732234412</v>
      </c>
      <c r="S25" s="391"/>
      <c r="T25" s="225">
        <f t="shared" si="2"/>
        <v>143331.08000000002</v>
      </c>
      <c r="U25" s="225">
        <f t="shared" si="2"/>
        <v>21.5942972</v>
      </c>
      <c r="V25" s="225">
        <f t="shared" si="2"/>
        <v>-5.6999999999999993</v>
      </c>
      <c r="W25" s="246">
        <f t="shared" si="2"/>
        <v>375628.04441508034</v>
      </c>
      <c r="X25" s="391"/>
      <c r="Y25" s="225">
        <f t="shared" si="2"/>
        <v>146255.85</v>
      </c>
      <c r="Z25" s="225">
        <f t="shared" si="2"/>
        <v>22.035163499999999</v>
      </c>
      <c r="AA25" s="225">
        <f t="shared" si="2"/>
        <v>-5.6999999999999993</v>
      </c>
      <c r="AB25" s="246">
        <f t="shared" si="2"/>
        <v>394974.25653801323</v>
      </c>
      <c r="AC25" s="391"/>
      <c r="AD25" s="225">
        <f t="shared" si="2"/>
        <v>152870.99000000002</v>
      </c>
      <c r="AE25" s="225">
        <f t="shared" si="2"/>
        <v>23.0317361</v>
      </c>
      <c r="AF25" s="225">
        <f t="shared" si="2"/>
        <v>-5.6999999999999993</v>
      </c>
      <c r="AG25" s="246">
        <f t="shared" si="2"/>
        <v>425315.46079025156</v>
      </c>
      <c r="AH25" s="391"/>
      <c r="AI25" s="225">
        <f t="shared" si="2"/>
        <v>166276.57</v>
      </c>
      <c r="AJ25" s="225">
        <f t="shared" si="2"/>
        <v>25.051176299999998</v>
      </c>
      <c r="AK25" s="225">
        <f t="shared" si="2"/>
        <v>-6.6499999999999995</v>
      </c>
      <c r="AL25" s="246">
        <f>SUM(AL26:AL38)</f>
        <v>476168.39631952066</v>
      </c>
      <c r="AM25" s="123"/>
      <c r="AN25" s="124"/>
      <c r="AO25" s="124"/>
      <c r="AP25" s="124"/>
    </row>
    <row r="26" spans="1:42" s="2" customFormat="1" ht="12.75" customHeight="1">
      <c r="A26" s="466" t="s">
        <v>117</v>
      </c>
      <c r="B26" s="467" t="s">
        <v>84</v>
      </c>
      <c r="C26" s="452" t="s">
        <v>85</v>
      </c>
      <c r="D26" s="151"/>
      <c r="E26" s="151"/>
      <c r="F26" s="151"/>
      <c r="G26" s="552"/>
      <c r="H26" s="386"/>
      <c r="I26" s="229"/>
      <c r="J26" s="151"/>
      <c r="K26" s="151"/>
      <c r="L26" s="151"/>
      <c r="M26" s="247"/>
      <c r="N26" s="152"/>
      <c r="O26" s="151"/>
      <c r="P26" s="151"/>
      <c r="Q26" s="151"/>
      <c r="R26" s="247"/>
      <c r="S26" s="152"/>
      <c r="T26" s="151"/>
      <c r="U26" s="151"/>
      <c r="V26" s="151"/>
      <c r="W26" s="247"/>
      <c r="X26" s="152"/>
      <c r="Y26" s="151"/>
      <c r="Z26" s="151"/>
      <c r="AA26" s="151"/>
      <c r="AB26" s="247"/>
      <c r="AC26" s="152"/>
      <c r="AD26" s="151"/>
      <c r="AE26" s="151"/>
      <c r="AF26" s="151"/>
      <c r="AG26" s="247"/>
      <c r="AH26" s="152"/>
      <c r="AI26" s="151"/>
      <c r="AJ26" s="151"/>
      <c r="AK26" s="151"/>
      <c r="AL26" s="247"/>
      <c r="AM26" s="127"/>
      <c r="AN26" s="124"/>
      <c r="AO26" s="124"/>
      <c r="AP26" s="124"/>
    </row>
    <row r="27" spans="1:42" s="2" customFormat="1">
      <c r="A27" s="450" t="s">
        <v>118</v>
      </c>
      <c r="B27" s="451" t="s">
        <v>93</v>
      </c>
      <c r="C27" s="461" t="s">
        <v>110</v>
      </c>
      <c r="D27" s="105">
        <v>268.20971956105211</v>
      </c>
      <c r="E27" s="105">
        <v>0</v>
      </c>
      <c r="F27" s="105">
        <v>0</v>
      </c>
      <c r="G27" s="115">
        <v>0</v>
      </c>
      <c r="H27" s="290">
        <v>167362.86500609652</v>
      </c>
      <c r="I27" s="105">
        <v>10</v>
      </c>
      <c r="J27" s="105">
        <v>0</v>
      </c>
      <c r="K27" s="105">
        <v>0</v>
      </c>
      <c r="L27" s="105">
        <v>0</v>
      </c>
      <c r="M27" s="290">
        <v>5250</v>
      </c>
      <c r="N27" s="105">
        <v>8</v>
      </c>
      <c r="O27" s="105">
        <v>0</v>
      </c>
      <c r="P27" s="105">
        <v>0</v>
      </c>
      <c r="Q27" s="105">
        <v>0</v>
      </c>
      <c r="R27" s="290">
        <v>4326</v>
      </c>
      <c r="S27" s="105">
        <v>6</v>
      </c>
      <c r="T27" s="105">
        <v>0</v>
      </c>
      <c r="U27" s="105">
        <v>0</v>
      </c>
      <c r="V27" s="105">
        <v>0</v>
      </c>
      <c r="W27" s="290">
        <v>3243.9486426479998</v>
      </c>
      <c r="X27" s="105">
        <v>6</v>
      </c>
      <c r="Y27" s="105">
        <v>0</v>
      </c>
      <c r="Z27" s="105">
        <v>0</v>
      </c>
      <c r="AA27" s="105">
        <v>0</v>
      </c>
      <c r="AB27" s="290">
        <v>3411.0238104627297</v>
      </c>
      <c r="AC27" s="105">
        <v>6</v>
      </c>
      <c r="AD27" s="105">
        <v>0</v>
      </c>
      <c r="AE27" s="105">
        <v>0</v>
      </c>
      <c r="AF27" s="105">
        <v>0</v>
      </c>
      <c r="AG27" s="290">
        <v>3673.0524577210031</v>
      </c>
      <c r="AH27" s="105">
        <v>7</v>
      </c>
      <c r="AI27" s="105">
        <v>0</v>
      </c>
      <c r="AJ27" s="105">
        <v>0</v>
      </c>
      <c r="AK27" s="105">
        <v>0</v>
      </c>
      <c r="AL27" s="290">
        <v>4112.2217733180796</v>
      </c>
      <c r="AM27" s="127" t="s">
        <v>90</v>
      </c>
      <c r="AN27" s="124"/>
      <c r="AO27" s="124"/>
      <c r="AP27" s="124"/>
    </row>
    <row r="28" spans="1:42" s="2" customFormat="1">
      <c r="A28" s="450" t="s">
        <v>119</v>
      </c>
      <c r="B28" s="451" t="s">
        <v>84</v>
      </c>
      <c r="C28" s="461" t="s">
        <v>110</v>
      </c>
      <c r="D28" s="105">
        <v>125.35937499999999</v>
      </c>
      <c r="E28" s="105">
        <v>6740.5735937499994</v>
      </c>
      <c r="F28" s="105">
        <v>1.2807089828125</v>
      </c>
      <c r="G28" s="115">
        <v>0</v>
      </c>
      <c r="H28" s="290">
        <v>138898.18749999997</v>
      </c>
      <c r="I28" s="105">
        <v>76</v>
      </c>
      <c r="J28" s="105">
        <v>4086.5200000000004</v>
      </c>
      <c r="K28" s="105">
        <v>0.7764388000000001</v>
      </c>
      <c r="L28" s="105">
        <v>0</v>
      </c>
      <c r="M28" s="290">
        <v>82665.67636206813</v>
      </c>
      <c r="N28" s="105">
        <v>61</v>
      </c>
      <c r="O28" s="105">
        <v>3279.9700000000003</v>
      </c>
      <c r="P28" s="105">
        <v>0.62319430000000009</v>
      </c>
      <c r="Q28" s="105">
        <v>0</v>
      </c>
      <c r="R28" s="290">
        <v>68116.517322344152</v>
      </c>
      <c r="S28" s="105">
        <v>44</v>
      </c>
      <c r="T28" s="105">
        <v>2365.88</v>
      </c>
      <c r="U28" s="105">
        <v>0.44951720000000006</v>
      </c>
      <c r="V28" s="105">
        <v>0</v>
      </c>
      <c r="W28" s="290">
        <v>51078.706405392339</v>
      </c>
      <c r="X28" s="105">
        <v>45</v>
      </c>
      <c r="Y28" s="105">
        <v>2419.65</v>
      </c>
      <c r="Z28" s="105">
        <v>0.45973350000000007</v>
      </c>
      <c r="AA28" s="105">
        <v>0</v>
      </c>
      <c r="AB28" s="290">
        <v>53709.445786480086</v>
      </c>
      <c r="AC28" s="105">
        <v>47</v>
      </c>
      <c r="AD28" s="105">
        <v>2527.19</v>
      </c>
      <c r="AE28" s="105">
        <v>0.48016610000000004</v>
      </c>
      <c r="AF28" s="105">
        <v>0</v>
      </c>
      <c r="AG28" s="290">
        <v>57835.307758259696</v>
      </c>
      <c r="AH28" s="105">
        <v>51</v>
      </c>
      <c r="AI28" s="105">
        <v>2742.27</v>
      </c>
      <c r="AJ28" s="105">
        <v>0.52103130000000009</v>
      </c>
      <c r="AK28" s="105">
        <v>0</v>
      </c>
      <c r="AL28" s="290">
        <v>64750.398903269008</v>
      </c>
      <c r="AM28" s="127" t="s">
        <v>120</v>
      </c>
      <c r="AN28" s="124"/>
      <c r="AO28" s="124"/>
      <c r="AP28" s="124"/>
    </row>
    <row r="29" spans="1:42" s="2" customFormat="1" ht="14.25">
      <c r="A29" s="450" t="s">
        <v>121</v>
      </c>
      <c r="B29" s="451" t="s">
        <v>97</v>
      </c>
      <c r="C29" s="461" t="s">
        <v>97</v>
      </c>
      <c r="D29" s="152">
        <v>0</v>
      </c>
      <c r="E29" s="151">
        <v>0</v>
      </c>
      <c r="F29" s="151">
        <v>0</v>
      </c>
      <c r="G29" s="552">
        <v>0</v>
      </c>
      <c r="H29" s="386">
        <v>0</v>
      </c>
      <c r="I29" s="105">
        <v>0</v>
      </c>
      <c r="J29" s="105">
        <v>0</v>
      </c>
      <c r="K29" s="105">
        <v>0</v>
      </c>
      <c r="L29" s="105">
        <v>0</v>
      </c>
      <c r="M29" s="290">
        <v>0</v>
      </c>
      <c r="N29" s="105">
        <v>0</v>
      </c>
      <c r="O29" s="105">
        <v>0</v>
      </c>
      <c r="P29" s="105">
        <v>0</v>
      </c>
      <c r="Q29" s="105">
        <v>0</v>
      </c>
      <c r="R29" s="290">
        <v>0</v>
      </c>
      <c r="S29" s="105">
        <v>0</v>
      </c>
      <c r="T29" s="105">
        <v>0</v>
      </c>
      <c r="U29" s="105">
        <v>0</v>
      </c>
      <c r="V29" s="105">
        <v>0</v>
      </c>
      <c r="W29" s="290">
        <v>0</v>
      </c>
      <c r="X29" s="105">
        <v>0</v>
      </c>
      <c r="Y29" s="105">
        <v>0</v>
      </c>
      <c r="Z29" s="105">
        <v>0</v>
      </c>
      <c r="AA29" s="105">
        <v>0</v>
      </c>
      <c r="AB29" s="290">
        <v>0</v>
      </c>
      <c r="AC29" s="105">
        <v>0</v>
      </c>
      <c r="AD29" s="105">
        <v>0</v>
      </c>
      <c r="AE29" s="105">
        <v>0</v>
      </c>
      <c r="AF29" s="105">
        <v>0</v>
      </c>
      <c r="AG29" s="290">
        <v>0</v>
      </c>
      <c r="AH29" s="105">
        <v>0</v>
      </c>
      <c r="AI29" s="105">
        <v>0</v>
      </c>
      <c r="AJ29" s="105">
        <v>0</v>
      </c>
      <c r="AK29" s="105">
        <v>0</v>
      </c>
      <c r="AL29" s="290">
        <v>0</v>
      </c>
      <c r="AM29" s="127"/>
      <c r="AN29" s="124"/>
      <c r="AO29" s="124"/>
      <c r="AP29" s="124"/>
    </row>
    <row r="30" spans="1:42" s="2" customFormat="1" ht="14.25">
      <c r="A30" s="450" t="s">
        <v>122</v>
      </c>
      <c r="B30" s="451" t="s">
        <v>97</v>
      </c>
      <c r="C30" s="461" t="s">
        <v>97</v>
      </c>
      <c r="D30" s="152">
        <v>0</v>
      </c>
      <c r="E30" s="151">
        <v>0</v>
      </c>
      <c r="F30" s="151">
        <v>0</v>
      </c>
      <c r="G30" s="552">
        <v>0</v>
      </c>
      <c r="H30" s="386">
        <v>0</v>
      </c>
      <c r="I30" s="105">
        <v>0</v>
      </c>
      <c r="J30" s="105">
        <v>0</v>
      </c>
      <c r="K30" s="105">
        <v>0</v>
      </c>
      <c r="L30" s="105">
        <v>0</v>
      </c>
      <c r="M30" s="290">
        <v>0</v>
      </c>
      <c r="N30" s="105">
        <v>0</v>
      </c>
      <c r="O30" s="105">
        <v>0</v>
      </c>
      <c r="P30" s="105">
        <v>0</v>
      </c>
      <c r="Q30" s="105">
        <v>0</v>
      </c>
      <c r="R30" s="290">
        <v>0</v>
      </c>
      <c r="S30" s="105">
        <v>0</v>
      </c>
      <c r="T30" s="105">
        <v>0</v>
      </c>
      <c r="U30" s="105">
        <v>0</v>
      </c>
      <c r="V30" s="105">
        <v>0</v>
      </c>
      <c r="W30" s="290">
        <v>0</v>
      </c>
      <c r="X30" s="105">
        <v>0</v>
      </c>
      <c r="Y30" s="105">
        <v>0</v>
      </c>
      <c r="Z30" s="105">
        <v>0</v>
      </c>
      <c r="AA30" s="105">
        <v>0</v>
      </c>
      <c r="AB30" s="290">
        <v>0</v>
      </c>
      <c r="AC30" s="105">
        <v>0</v>
      </c>
      <c r="AD30" s="105">
        <v>0</v>
      </c>
      <c r="AE30" s="105">
        <v>0</v>
      </c>
      <c r="AF30" s="105">
        <v>0</v>
      </c>
      <c r="AG30" s="290">
        <v>0</v>
      </c>
      <c r="AH30" s="105">
        <v>0</v>
      </c>
      <c r="AI30" s="105">
        <v>0</v>
      </c>
      <c r="AJ30" s="105">
        <v>0</v>
      </c>
      <c r="AK30" s="105">
        <v>0</v>
      </c>
      <c r="AL30" s="290">
        <v>0</v>
      </c>
      <c r="AM30" s="127"/>
      <c r="AN30" s="124"/>
      <c r="AO30" s="124"/>
      <c r="AP30" s="124"/>
    </row>
    <row r="31" spans="1:42" s="2" customFormat="1" ht="14.25">
      <c r="A31" s="450" t="s">
        <v>123</v>
      </c>
      <c r="B31" s="451" t="s">
        <v>97</v>
      </c>
      <c r="C31" s="461" t="s">
        <v>97</v>
      </c>
      <c r="D31" s="152">
        <v>0</v>
      </c>
      <c r="E31" s="151">
        <v>0</v>
      </c>
      <c r="F31" s="151">
        <v>0</v>
      </c>
      <c r="G31" s="552">
        <v>0</v>
      </c>
      <c r="H31" s="386">
        <v>0</v>
      </c>
      <c r="I31" s="105">
        <v>0</v>
      </c>
      <c r="J31" s="105">
        <v>0</v>
      </c>
      <c r="K31" s="105">
        <v>0</v>
      </c>
      <c r="L31" s="105">
        <v>0</v>
      </c>
      <c r="M31" s="290">
        <v>0</v>
      </c>
      <c r="N31" s="105">
        <v>0</v>
      </c>
      <c r="O31" s="105">
        <v>0</v>
      </c>
      <c r="P31" s="105">
        <v>0</v>
      </c>
      <c r="Q31" s="105">
        <v>0</v>
      </c>
      <c r="R31" s="290">
        <v>0</v>
      </c>
      <c r="S31" s="105">
        <v>0</v>
      </c>
      <c r="T31" s="105">
        <v>0</v>
      </c>
      <c r="U31" s="105">
        <v>0</v>
      </c>
      <c r="V31" s="105">
        <v>0</v>
      </c>
      <c r="W31" s="290">
        <v>0</v>
      </c>
      <c r="X31" s="105">
        <v>0</v>
      </c>
      <c r="Y31" s="105">
        <v>0</v>
      </c>
      <c r="Z31" s="105">
        <v>0</v>
      </c>
      <c r="AA31" s="105">
        <v>0</v>
      </c>
      <c r="AB31" s="290">
        <v>0</v>
      </c>
      <c r="AC31" s="105">
        <v>0</v>
      </c>
      <c r="AD31" s="105">
        <v>0</v>
      </c>
      <c r="AE31" s="105">
        <v>0</v>
      </c>
      <c r="AF31" s="105">
        <v>0</v>
      </c>
      <c r="AG31" s="290">
        <v>0</v>
      </c>
      <c r="AH31" s="105">
        <v>0</v>
      </c>
      <c r="AI31" s="105">
        <v>0</v>
      </c>
      <c r="AJ31" s="105">
        <v>0</v>
      </c>
      <c r="AK31" s="105">
        <v>0</v>
      </c>
      <c r="AL31" s="290">
        <v>0</v>
      </c>
      <c r="AM31" s="127"/>
      <c r="AN31" s="124"/>
      <c r="AO31" s="124"/>
      <c r="AP31" s="124"/>
    </row>
    <row r="32" spans="1:42" s="2" customFormat="1">
      <c r="A32" s="450" t="s">
        <v>124</v>
      </c>
      <c r="B32" s="451" t="s">
        <v>84</v>
      </c>
      <c r="C32" s="461" t="s">
        <v>110</v>
      </c>
      <c r="D32" s="152">
        <v>0</v>
      </c>
      <c r="E32" s="151">
        <v>0</v>
      </c>
      <c r="F32" s="151">
        <v>0</v>
      </c>
      <c r="G32" s="552">
        <v>0</v>
      </c>
      <c r="H32" s="386">
        <v>0</v>
      </c>
      <c r="I32" s="105">
        <v>0</v>
      </c>
      <c r="J32" s="105">
        <v>0</v>
      </c>
      <c r="K32" s="105">
        <v>0</v>
      </c>
      <c r="L32" s="105">
        <v>0</v>
      </c>
      <c r="M32" s="290">
        <v>0</v>
      </c>
      <c r="N32" s="105">
        <v>0</v>
      </c>
      <c r="O32" s="105">
        <v>0</v>
      </c>
      <c r="P32" s="105">
        <v>0</v>
      </c>
      <c r="Q32" s="105">
        <v>0</v>
      </c>
      <c r="R32" s="290">
        <v>0</v>
      </c>
      <c r="S32" s="105">
        <v>0</v>
      </c>
      <c r="T32" s="105">
        <v>0</v>
      </c>
      <c r="U32" s="105">
        <v>0</v>
      </c>
      <c r="V32" s="105">
        <v>0</v>
      </c>
      <c r="W32" s="290">
        <v>0</v>
      </c>
      <c r="X32" s="105">
        <v>0</v>
      </c>
      <c r="Y32" s="105">
        <v>0</v>
      </c>
      <c r="Z32" s="105">
        <v>0</v>
      </c>
      <c r="AA32" s="105">
        <v>0</v>
      </c>
      <c r="AB32" s="290">
        <v>0</v>
      </c>
      <c r="AC32" s="105">
        <v>0</v>
      </c>
      <c r="AD32" s="105">
        <v>0</v>
      </c>
      <c r="AE32" s="105">
        <v>0</v>
      </c>
      <c r="AF32" s="105">
        <v>0</v>
      </c>
      <c r="AG32" s="290">
        <v>0</v>
      </c>
      <c r="AH32" s="105">
        <v>0</v>
      </c>
      <c r="AI32" s="105">
        <v>0</v>
      </c>
      <c r="AJ32" s="105">
        <v>0</v>
      </c>
      <c r="AK32" s="105">
        <v>0</v>
      </c>
      <c r="AL32" s="290">
        <v>0</v>
      </c>
      <c r="AM32" s="127"/>
      <c r="AN32" s="124"/>
      <c r="AO32" s="124"/>
      <c r="AP32" s="124"/>
    </row>
    <row r="33" spans="1:42" s="2" customFormat="1">
      <c r="A33" s="117" t="s">
        <v>126</v>
      </c>
      <c r="B33" s="451" t="s">
        <v>84</v>
      </c>
      <c r="C33" s="461" t="s">
        <v>110</v>
      </c>
      <c r="D33" s="152">
        <v>0</v>
      </c>
      <c r="E33" s="151">
        <v>0</v>
      </c>
      <c r="F33" s="151">
        <v>0</v>
      </c>
      <c r="G33" s="552">
        <v>0</v>
      </c>
      <c r="H33" s="386">
        <v>0</v>
      </c>
      <c r="I33" s="105">
        <v>0</v>
      </c>
      <c r="J33" s="105">
        <v>0</v>
      </c>
      <c r="K33" s="105">
        <v>0</v>
      </c>
      <c r="L33" s="105">
        <v>0</v>
      </c>
      <c r="M33" s="290">
        <v>0</v>
      </c>
      <c r="N33" s="105">
        <v>0</v>
      </c>
      <c r="O33" s="105">
        <v>0</v>
      </c>
      <c r="P33" s="105">
        <v>0</v>
      </c>
      <c r="Q33" s="105">
        <v>0</v>
      </c>
      <c r="R33" s="290">
        <v>0</v>
      </c>
      <c r="S33" s="105">
        <v>0</v>
      </c>
      <c r="T33" s="105">
        <v>0</v>
      </c>
      <c r="U33" s="105">
        <v>0</v>
      </c>
      <c r="V33" s="105">
        <v>0</v>
      </c>
      <c r="W33" s="290">
        <v>0</v>
      </c>
      <c r="X33" s="105">
        <v>0</v>
      </c>
      <c r="Y33" s="105">
        <v>0</v>
      </c>
      <c r="Z33" s="105">
        <v>0</v>
      </c>
      <c r="AA33" s="105">
        <v>0</v>
      </c>
      <c r="AB33" s="290">
        <v>0</v>
      </c>
      <c r="AC33" s="105">
        <v>0</v>
      </c>
      <c r="AD33" s="105">
        <v>0</v>
      </c>
      <c r="AE33" s="105">
        <v>0</v>
      </c>
      <c r="AF33" s="105">
        <v>0</v>
      </c>
      <c r="AG33" s="290">
        <v>0</v>
      </c>
      <c r="AH33" s="105">
        <v>0</v>
      </c>
      <c r="AI33" s="105">
        <v>0</v>
      </c>
      <c r="AJ33" s="105">
        <v>0</v>
      </c>
      <c r="AK33" s="105">
        <v>0</v>
      </c>
      <c r="AL33" s="290">
        <v>0</v>
      </c>
      <c r="AM33" s="127"/>
      <c r="AN33" s="124"/>
      <c r="AO33" s="124"/>
      <c r="AP33" s="124"/>
    </row>
    <row r="34" spans="1:42" s="2" customFormat="1" ht="14.25">
      <c r="A34" s="468" t="s">
        <v>128</v>
      </c>
      <c r="B34" s="451" t="s">
        <v>97</v>
      </c>
      <c r="C34" s="461" t="s">
        <v>97</v>
      </c>
      <c r="D34" s="152">
        <v>0</v>
      </c>
      <c r="E34" s="151">
        <v>0</v>
      </c>
      <c r="F34" s="151">
        <v>0</v>
      </c>
      <c r="G34" s="552">
        <v>0</v>
      </c>
      <c r="H34" s="386">
        <v>0</v>
      </c>
      <c r="I34" s="105">
        <v>0</v>
      </c>
      <c r="J34" s="105">
        <v>0</v>
      </c>
      <c r="K34" s="105">
        <v>0</v>
      </c>
      <c r="L34" s="105">
        <v>0</v>
      </c>
      <c r="M34" s="290">
        <v>0</v>
      </c>
      <c r="N34" s="105">
        <v>0</v>
      </c>
      <c r="O34" s="105">
        <v>0</v>
      </c>
      <c r="P34" s="105">
        <v>0</v>
      </c>
      <c r="Q34" s="105">
        <v>0</v>
      </c>
      <c r="R34" s="290">
        <v>0</v>
      </c>
      <c r="S34" s="105">
        <v>0</v>
      </c>
      <c r="T34" s="105">
        <v>0</v>
      </c>
      <c r="U34" s="105">
        <v>0</v>
      </c>
      <c r="V34" s="105">
        <v>0</v>
      </c>
      <c r="W34" s="290">
        <v>0</v>
      </c>
      <c r="X34" s="105">
        <v>0</v>
      </c>
      <c r="Y34" s="105">
        <v>0</v>
      </c>
      <c r="Z34" s="105">
        <v>0</v>
      </c>
      <c r="AA34" s="105">
        <v>0</v>
      </c>
      <c r="AB34" s="290">
        <v>0</v>
      </c>
      <c r="AC34" s="105">
        <v>0</v>
      </c>
      <c r="AD34" s="105">
        <v>0</v>
      </c>
      <c r="AE34" s="105">
        <v>0</v>
      </c>
      <c r="AF34" s="105">
        <v>0</v>
      </c>
      <c r="AG34" s="290">
        <v>0</v>
      </c>
      <c r="AH34" s="105">
        <v>0</v>
      </c>
      <c r="AI34" s="105">
        <v>0</v>
      </c>
      <c r="AJ34" s="105">
        <v>0</v>
      </c>
      <c r="AK34" s="105">
        <v>0</v>
      </c>
      <c r="AL34" s="290">
        <v>0</v>
      </c>
      <c r="AM34" s="127"/>
      <c r="AN34" s="124"/>
      <c r="AO34" s="124"/>
      <c r="AP34" s="124"/>
    </row>
    <row r="35" spans="1:42" s="2" customFormat="1" ht="14.25">
      <c r="A35" s="468" t="s">
        <v>129</v>
      </c>
      <c r="B35" s="451" t="s">
        <v>97</v>
      </c>
      <c r="C35" s="461" t="s">
        <v>97</v>
      </c>
      <c r="D35" s="152">
        <v>0</v>
      </c>
      <c r="E35" s="151">
        <v>0</v>
      </c>
      <c r="F35" s="151">
        <v>0</v>
      </c>
      <c r="G35" s="552">
        <v>0</v>
      </c>
      <c r="H35" s="386">
        <v>0</v>
      </c>
      <c r="I35" s="105">
        <v>0</v>
      </c>
      <c r="J35" s="105">
        <v>0</v>
      </c>
      <c r="K35" s="105">
        <v>0</v>
      </c>
      <c r="L35" s="105">
        <v>0</v>
      </c>
      <c r="M35" s="290">
        <v>0</v>
      </c>
      <c r="N35" s="105">
        <v>0</v>
      </c>
      <c r="O35" s="105">
        <v>0</v>
      </c>
      <c r="P35" s="105">
        <v>0</v>
      </c>
      <c r="Q35" s="105">
        <v>0</v>
      </c>
      <c r="R35" s="290">
        <v>0</v>
      </c>
      <c r="S35" s="105">
        <v>0</v>
      </c>
      <c r="T35" s="105">
        <v>0</v>
      </c>
      <c r="U35" s="105">
        <v>0</v>
      </c>
      <c r="V35" s="105">
        <v>0</v>
      </c>
      <c r="W35" s="290">
        <v>0</v>
      </c>
      <c r="X35" s="105">
        <v>0</v>
      </c>
      <c r="Y35" s="105">
        <v>0</v>
      </c>
      <c r="Z35" s="105">
        <v>0</v>
      </c>
      <c r="AA35" s="105">
        <v>0</v>
      </c>
      <c r="AB35" s="290">
        <v>0</v>
      </c>
      <c r="AC35" s="105">
        <v>0</v>
      </c>
      <c r="AD35" s="105">
        <v>0</v>
      </c>
      <c r="AE35" s="105">
        <v>0</v>
      </c>
      <c r="AF35" s="105">
        <v>0</v>
      </c>
      <c r="AG35" s="290">
        <v>0</v>
      </c>
      <c r="AH35" s="105">
        <v>0</v>
      </c>
      <c r="AI35" s="105">
        <v>0</v>
      </c>
      <c r="AJ35" s="105">
        <v>0</v>
      </c>
      <c r="AK35" s="105">
        <v>0</v>
      </c>
      <c r="AL35" s="290">
        <v>0</v>
      </c>
      <c r="AM35" s="127"/>
      <c r="AN35" s="124"/>
      <c r="AO35" s="124"/>
      <c r="AP35" s="124"/>
    </row>
    <row r="36" spans="1:42" s="2" customFormat="1" ht="14.25">
      <c r="A36" s="468" t="s">
        <v>130</v>
      </c>
      <c r="B36" s="451" t="s">
        <v>97</v>
      </c>
      <c r="C36" s="461" t="s">
        <v>97</v>
      </c>
      <c r="D36" s="152">
        <v>0</v>
      </c>
      <c r="E36" s="151">
        <v>0</v>
      </c>
      <c r="F36" s="151">
        <v>0</v>
      </c>
      <c r="G36" s="552">
        <v>0</v>
      </c>
      <c r="H36" s="386">
        <v>0</v>
      </c>
      <c r="I36" s="105">
        <v>0</v>
      </c>
      <c r="J36" s="105">
        <v>0</v>
      </c>
      <c r="K36" s="105">
        <v>0</v>
      </c>
      <c r="L36" s="105">
        <v>0</v>
      </c>
      <c r="M36" s="290">
        <v>0</v>
      </c>
      <c r="N36" s="105">
        <v>0</v>
      </c>
      <c r="O36" s="105">
        <v>0</v>
      </c>
      <c r="P36" s="105">
        <v>0</v>
      </c>
      <c r="Q36" s="105">
        <v>0</v>
      </c>
      <c r="R36" s="290">
        <v>0</v>
      </c>
      <c r="S36" s="105">
        <v>0</v>
      </c>
      <c r="T36" s="105">
        <v>0</v>
      </c>
      <c r="U36" s="105">
        <v>0</v>
      </c>
      <c r="V36" s="105">
        <v>0</v>
      </c>
      <c r="W36" s="290">
        <v>0</v>
      </c>
      <c r="X36" s="105">
        <v>0</v>
      </c>
      <c r="Y36" s="105">
        <v>0</v>
      </c>
      <c r="Z36" s="105">
        <v>0</v>
      </c>
      <c r="AA36" s="105">
        <v>0</v>
      </c>
      <c r="AB36" s="290">
        <v>0</v>
      </c>
      <c r="AC36" s="105">
        <v>0</v>
      </c>
      <c r="AD36" s="105">
        <v>0</v>
      </c>
      <c r="AE36" s="105">
        <v>0</v>
      </c>
      <c r="AF36" s="105">
        <v>0</v>
      </c>
      <c r="AG36" s="290">
        <v>0</v>
      </c>
      <c r="AH36" s="105">
        <v>0</v>
      </c>
      <c r="AI36" s="105">
        <v>0</v>
      </c>
      <c r="AJ36" s="105">
        <v>0</v>
      </c>
      <c r="AK36" s="105">
        <v>0</v>
      </c>
      <c r="AL36" s="290">
        <v>0</v>
      </c>
      <c r="AM36" s="127"/>
      <c r="AN36" s="124"/>
      <c r="AO36" s="124"/>
      <c r="AP36" s="124"/>
    </row>
    <row r="37" spans="1:42" s="2" customFormat="1">
      <c r="A37" s="468" t="s">
        <v>131</v>
      </c>
      <c r="B37" s="469" t="s">
        <v>84</v>
      </c>
      <c r="C37" s="461" t="s">
        <v>110</v>
      </c>
      <c r="D37" s="152">
        <v>0</v>
      </c>
      <c r="E37" s="151">
        <v>0</v>
      </c>
      <c r="F37" s="151">
        <v>0</v>
      </c>
      <c r="G37" s="552">
        <v>0</v>
      </c>
      <c r="H37" s="386">
        <v>0</v>
      </c>
      <c r="I37" s="105">
        <v>0</v>
      </c>
      <c r="J37" s="105">
        <v>0</v>
      </c>
      <c r="K37" s="105">
        <v>0</v>
      </c>
      <c r="L37" s="105">
        <v>0</v>
      </c>
      <c r="M37" s="290">
        <v>0</v>
      </c>
      <c r="N37" s="105">
        <v>0</v>
      </c>
      <c r="O37" s="105">
        <v>0</v>
      </c>
      <c r="P37" s="105">
        <v>0</v>
      </c>
      <c r="Q37" s="105">
        <v>0</v>
      </c>
      <c r="R37" s="290">
        <v>0</v>
      </c>
      <c r="S37" s="105">
        <v>6</v>
      </c>
      <c r="T37" s="105">
        <v>1626</v>
      </c>
      <c r="U37" s="105">
        <v>0.24390000000000001</v>
      </c>
      <c r="V37" s="105">
        <v>-5.6999999999999993</v>
      </c>
      <c r="W37" s="290">
        <v>12357.899591040001</v>
      </c>
      <c r="X37" s="105">
        <v>6</v>
      </c>
      <c r="Y37" s="105">
        <v>1626</v>
      </c>
      <c r="Z37" s="105">
        <v>0.24390000000000001</v>
      </c>
      <c r="AA37" s="105">
        <v>-5.6999999999999993</v>
      </c>
      <c r="AB37" s="290">
        <v>12994.376420810402</v>
      </c>
      <c r="AC37" s="105">
        <v>6</v>
      </c>
      <c r="AD37" s="105">
        <v>1626</v>
      </c>
      <c r="AE37" s="105">
        <v>0.24390000000000001</v>
      </c>
      <c r="AF37" s="105">
        <v>-5.6999999999999993</v>
      </c>
      <c r="AG37" s="290">
        <v>13992.580791318109</v>
      </c>
      <c r="AH37" s="105">
        <v>7</v>
      </c>
      <c r="AI37" s="105">
        <v>1897</v>
      </c>
      <c r="AJ37" s="105">
        <v>0.28454999999999997</v>
      </c>
      <c r="AK37" s="105">
        <v>-6.6499999999999995</v>
      </c>
      <c r="AL37" s="290">
        <v>15665.606755497449</v>
      </c>
      <c r="AM37" s="127" t="s">
        <v>132</v>
      </c>
      <c r="AN37" s="124"/>
      <c r="AO37" s="124"/>
      <c r="AP37" s="124"/>
    </row>
    <row r="38" spans="1:42" s="2" customFormat="1">
      <c r="A38" s="468" t="s">
        <v>133</v>
      </c>
      <c r="B38" s="469" t="s">
        <v>84</v>
      </c>
      <c r="C38" s="461" t="s">
        <v>110</v>
      </c>
      <c r="D38" s="105">
        <v>842.42618741976901</v>
      </c>
      <c r="E38" s="105">
        <v>80620.18613607189</v>
      </c>
      <c r="F38" s="105">
        <v>12.093027920410783</v>
      </c>
      <c r="G38" s="115">
        <v>0</v>
      </c>
      <c r="H38" s="290">
        <v>193758.02310654687</v>
      </c>
      <c r="I38" s="105">
        <v>2500</v>
      </c>
      <c r="J38" s="105">
        <v>239250</v>
      </c>
      <c r="K38" s="105">
        <v>35.887499999999996</v>
      </c>
      <c r="L38" s="105">
        <v>0</v>
      </c>
      <c r="M38" s="290">
        <v>500000</v>
      </c>
      <c r="N38" s="105">
        <v>2000</v>
      </c>
      <c r="O38" s="105">
        <v>191400</v>
      </c>
      <c r="P38" s="105">
        <v>28.71</v>
      </c>
      <c r="Q38" s="105">
        <v>0</v>
      </c>
      <c r="R38" s="290">
        <v>412000</v>
      </c>
      <c r="S38" s="105">
        <v>1456</v>
      </c>
      <c r="T38" s="105">
        <v>139339.20000000001</v>
      </c>
      <c r="U38" s="105">
        <v>20.900880000000001</v>
      </c>
      <c r="V38" s="105">
        <v>0</v>
      </c>
      <c r="W38" s="290">
        <v>308947.48977600003</v>
      </c>
      <c r="X38" s="105">
        <v>1486</v>
      </c>
      <c r="Y38" s="105">
        <v>142210.20000000001</v>
      </c>
      <c r="Z38" s="105">
        <v>21.331530000000001</v>
      </c>
      <c r="AA38" s="105">
        <v>0</v>
      </c>
      <c r="AB38" s="290">
        <v>324859.41052025999</v>
      </c>
      <c r="AC38" s="105">
        <v>1554</v>
      </c>
      <c r="AD38" s="105">
        <v>148717.80000000002</v>
      </c>
      <c r="AE38" s="105">
        <v>22.307669999999998</v>
      </c>
      <c r="AF38" s="105">
        <v>0</v>
      </c>
      <c r="AG38" s="290">
        <v>349814.51978295273</v>
      </c>
      <c r="AH38" s="105">
        <v>1689</v>
      </c>
      <c r="AI38" s="105">
        <v>161637.30000000002</v>
      </c>
      <c r="AJ38" s="105">
        <v>24.245594999999998</v>
      </c>
      <c r="AK38" s="105">
        <v>0</v>
      </c>
      <c r="AL38" s="290">
        <v>391640.16888743616</v>
      </c>
      <c r="AM38" s="127" t="s">
        <v>134</v>
      </c>
      <c r="AN38" s="124"/>
      <c r="AO38" s="124"/>
      <c r="AP38" s="124"/>
    </row>
    <row r="39" spans="1:42" s="2" customFormat="1" ht="12.75" customHeight="1">
      <c r="A39" s="107" t="s">
        <v>135</v>
      </c>
      <c r="B39" s="159"/>
      <c r="C39" s="114"/>
      <c r="D39" s="391"/>
      <c r="E39" s="225">
        <f t="shared" ref="E39:AK39" si="3">SUM(E40:E41)</f>
        <v>0</v>
      </c>
      <c r="F39" s="225">
        <f t="shared" si="3"/>
        <v>0</v>
      </c>
      <c r="G39" s="248">
        <f t="shared" si="3"/>
        <v>0</v>
      </c>
      <c r="H39" s="287">
        <f t="shared" si="3"/>
        <v>55232.937132352934</v>
      </c>
      <c r="I39" s="555"/>
      <c r="J39" s="225">
        <f t="shared" si="3"/>
        <v>0</v>
      </c>
      <c r="K39" s="225">
        <f t="shared" si="3"/>
        <v>0</v>
      </c>
      <c r="L39" s="225">
        <f t="shared" si="3"/>
        <v>0</v>
      </c>
      <c r="M39" s="246">
        <f t="shared" si="3"/>
        <v>0</v>
      </c>
      <c r="N39" s="391"/>
      <c r="O39" s="225">
        <f t="shared" si="3"/>
        <v>0</v>
      </c>
      <c r="P39" s="225">
        <f t="shared" si="3"/>
        <v>0</v>
      </c>
      <c r="Q39" s="225">
        <f t="shared" si="3"/>
        <v>0</v>
      </c>
      <c r="R39" s="246">
        <f t="shared" si="3"/>
        <v>0</v>
      </c>
      <c r="S39" s="391"/>
      <c r="T39" s="225">
        <f t="shared" si="3"/>
        <v>0</v>
      </c>
      <c r="U39" s="225">
        <f t="shared" si="3"/>
        <v>0</v>
      </c>
      <c r="V39" s="225">
        <f t="shared" si="3"/>
        <v>0</v>
      </c>
      <c r="W39" s="246">
        <f t="shared" si="3"/>
        <v>0</v>
      </c>
      <c r="X39" s="391"/>
      <c r="Y39" s="225">
        <f t="shared" si="3"/>
        <v>0</v>
      </c>
      <c r="Z39" s="225">
        <f t="shared" si="3"/>
        <v>0</v>
      </c>
      <c r="AA39" s="225">
        <f t="shared" si="3"/>
        <v>0</v>
      </c>
      <c r="AB39" s="246">
        <f t="shared" si="3"/>
        <v>0</v>
      </c>
      <c r="AC39" s="391"/>
      <c r="AD39" s="225">
        <f t="shared" si="3"/>
        <v>0</v>
      </c>
      <c r="AE39" s="225">
        <f t="shared" si="3"/>
        <v>0</v>
      </c>
      <c r="AF39" s="225">
        <f t="shared" si="3"/>
        <v>0</v>
      </c>
      <c r="AG39" s="246">
        <f t="shared" si="3"/>
        <v>0</v>
      </c>
      <c r="AH39" s="391"/>
      <c r="AI39" s="225">
        <f t="shared" si="3"/>
        <v>0</v>
      </c>
      <c r="AJ39" s="225">
        <f t="shared" si="3"/>
        <v>0</v>
      </c>
      <c r="AK39" s="225">
        <f t="shared" si="3"/>
        <v>0</v>
      </c>
      <c r="AL39" s="246">
        <f>SUM(AL40:AL41)</f>
        <v>0</v>
      </c>
      <c r="AM39" s="123"/>
      <c r="AN39" s="124"/>
      <c r="AO39" s="124"/>
      <c r="AP39" s="124"/>
    </row>
    <row r="40" spans="1:42" s="2" customFormat="1">
      <c r="A40" s="125" t="s">
        <v>136</v>
      </c>
      <c r="B40" s="160" t="s">
        <v>93</v>
      </c>
      <c r="C40" s="126" t="s">
        <v>110</v>
      </c>
      <c r="D40" s="105">
        <v>699.15110294117642</v>
      </c>
      <c r="E40" s="105">
        <v>0</v>
      </c>
      <c r="F40" s="105">
        <v>0</v>
      </c>
      <c r="G40" s="115">
        <v>0</v>
      </c>
      <c r="H40" s="290">
        <v>55232.937132352934</v>
      </c>
      <c r="I40" s="229">
        <v>0</v>
      </c>
      <c r="J40" s="229">
        <v>0</v>
      </c>
      <c r="K40" s="229">
        <v>0</v>
      </c>
      <c r="L40" s="229">
        <v>0</v>
      </c>
      <c r="M40" s="229">
        <v>0</v>
      </c>
      <c r="N40" s="229">
        <v>0</v>
      </c>
      <c r="O40" s="229">
        <v>0</v>
      </c>
      <c r="P40" s="229">
        <v>0</v>
      </c>
      <c r="Q40" s="229">
        <v>0</v>
      </c>
      <c r="R40" s="229">
        <v>0</v>
      </c>
      <c r="S40" s="229">
        <v>0</v>
      </c>
      <c r="T40" s="229">
        <v>0</v>
      </c>
      <c r="U40" s="229">
        <v>0</v>
      </c>
      <c r="V40" s="229">
        <v>0</v>
      </c>
      <c r="W40" s="229">
        <v>0</v>
      </c>
      <c r="X40" s="229">
        <v>0</v>
      </c>
      <c r="Y40" s="229">
        <v>0</v>
      </c>
      <c r="Z40" s="229">
        <v>0</v>
      </c>
      <c r="AA40" s="229">
        <v>0</v>
      </c>
      <c r="AB40" s="229">
        <v>0</v>
      </c>
      <c r="AC40" s="229">
        <v>0</v>
      </c>
      <c r="AD40" s="229">
        <v>0</v>
      </c>
      <c r="AE40" s="229">
        <v>0</v>
      </c>
      <c r="AF40" s="229">
        <v>0</v>
      </c>
      <c r="AG40" s="229">
        <v>0</v>
      </c>
      <c r="AH40" s="229">
        <v>0</v>
      </c>
      <c r="AI40" s="229">
        <v>0</v>
      </c>
      <c r="AJ40" s="229">
        <v>0</v>
      </c>
      <c r="AK40" s="229">
        <v>0</v>
      </c>
      <c r="AL40" s="229">
        <v>0</v>
      </c>
      <c r="AM40" s="127"/>
      <c r="AN40" s="124"/>
      <c r="AO40" s="124"/>
      <c r="AP40" s="124"/>
    </row>
    <row r="41" spans="1:42" s="2" customFormat="1" ht="12.75" customHeight="1">
      <c r="A41" s="125" t="s">
        <v>137</v>
      </c>
      <c r="B41" s="160" t="s">
        <v>97</v>
      </c>
      <c r="C41" s="126" t="s">
        <v>110</v>
      </c>
      <c r="D41" s="154">
        <v>0</v>
      </c>
      <c r="E41" s="154">
        <v>0</v>
      </c>
      <c r="F41" s="154">
        <v>0</v>
      </c>
      <c r="G41" s="554">
        <v>0</v>
      </c>
      <c r="H41" s="395">
        <v>0</v>
      </c>
      <c r="I41" s="229">
        <v>0</v>
      </c>
      <c r="J41" s="229">
        <v>0</v>
      </c>
      <c r="K41" s="229">
        <v>0</v>
      </c>
      <c r="L41" s="229">
        <v>0</v>
      </c>
      <c r="M41" s="229">
        <v>0</v>
      </c>
      <c r="N41" s="229">
        <v>0</v>
      </c>
      <c r="O41" s="229">
        <v>0</v>
      </c>
      <c r="P41" s="229">
        <v>0</v>
      </c>
      <c r="Q41" s="229">
        <v>0</v>
      </c>
      <c r="R41" s="229">
        <v>0</v>
      </c>
      <c r="S41" s="229">
        <v>0</v>
      </c>
      <c r="T41" s="229">
        <v>0</v>
      </c>
      <c r="U41" s="229">
        <v>0</v>
      </c>
      <c r="V41" s="229">
        <v>0</v>
      </c>
      <c r="W41" s="229">
        <v>0</v>
      </c>
      <c r="X41" s="229">
        <v>0</v>
      </c>
      <c r="Y41" s="229">
        <v>0</v>
      </c>
      <c r="Z41" s="229">
        <v>0</v>
      </c>
      <c r="AA41" s="229">
        <v>0</v>
      </c>
      <c r="AB41" s="229">
        <v>0</v>
      </c>
      <c r="AC41" s="229">
        <v>0</v>
      </c>
      <c r="AD41" s="229">
        <v>0</v>
      </c>
      <c r="AE41" s="229">
        <v>0</v>
      </c>
      <c r="AF41" s="229">
        <v>0</v>
      </c>
      <c r="AG41" s="229">
        <v>0</v>
      </c>
      <c r="AH41" s="229">
        <v>0</v>
      </c>
      <c r="AI41" s="229">
        <v>0</v>
      </c>
      <c r="AJ41" s="229">
        <v>0</v>
      </c>
      <c r="AK41" s="229">
        <v>0</v>
      </c>
      <c r="AL41" s="229">
        <v>0</v>
      </c>
      <c r="AM41" s="127"/>
      <c r="AN41" s="124"/>
      <c r="AO41" s="124"/>
      <c r="AP41" s="124"/>
    </row>
    <row r="42" spans="1:42" s="2" customFormat="1" ht="12.75" customHeight="1">
      <c r="A42" s="107" t="s">
        <v>138</v>
      </c>
      <c r="B42" s="159"/>
      <c r="C42" s="114"/>
      <c r="D42" s="391"/>
      <c r="E42" s="225">
        <f>SUM(E43:E49)</f>
        <v>151417.93433816917</v>
      </c>
      <c r="F42" s="225">
        <f>SUM(F43:F49)</f>
        <v>18.170152120580298</v>
      </c>
      <c r="G42" s="248">
        <f>SUM(G43:G49)</f>
        <v>-2870.622045400848</v>
      </c>
      <c r="H42" s="287">
        <f>SUM(H43:H49)</f>
        <v>1493387.776761872</v>
      </c>
      <c r="I42" s="555"/>
      <c r="J42" s="225">
        <f>SUM(J43:J49)</f>
        <v>116417.32</v>
      </c>
      <c r="K42" s="225">
        <f>SUM(K43:K49)</f>
        <v>13.970078400000002</v>
      </c>
      <c r="L42" s="225">
        <f>SUM(L43:L49)</f>
        <v>-2174.288</v>
      </c>
      <c r="M42" s="246">
        <f>SUM(M43:M49)</f>
        <v>992225.35085714306</v>
      </c>
      <c r="N42" s="391"/>
      <c r="O42" s="225">
        <f>SUM(O43:O49)</f>
        <v>90376.22</v>
      </c>
      <c r="P42" s="225">
        <f>SUM(P43:P49)</f>
        <v>10.845146399999999</v>
      </c>
      <c r="Q42" s="225">
        <f>SUM(Q43:Q49)</f>
        <v>-1687.09</v>
      </c>
      <c r="R42" s="246">
        <f>SUM(R43:R49)</f>
        <v>802546.99590628571</v>
      </c>
      <c r="S42" s="391"/>
      <c r="T42" s="225">
        <f>SUM(T43:T49)</f>
        <v>86357.66</v>
      </c>
      <c r="U42" s="225">
        <f>SUM(U43:U49)</f>
        <v>10.3629192</v>
      </c>
      <c r="V42" s="225">
        <f>SUM(V43:V49)</f>
        <v>-1618.461</v>
      </c>
      <c r="W42" s="246">
        <f>SUM(W43:W49)</f>
        <v>717290.34552843613</v>
      </c>
      <c r="X42" s="391"/>
      <c r="Y42" s="225">
        <f>SUM(Y43:Y49)</f>
        <v>73800.67</v>
      </c>
      <c r="Z42" s="225">
        <f>SUM(Z43:Z49)</f>
        <v>8.8560803999999997</v>
      </c>
      <c r="AA42" s="225">
        <f>SUM(AA43:AA49)</f>
        <v>-1379.777</v>
      </c>
      <c r="AB42" s="246">
        <f>SUM(AB43:AB49)</f>
        <v>671240.87837950536</v>
      </c>
      <c r="AC42" s="391"/>
      <c r="AD42" s="225">
        <f>SUM(AD43:AD49)</f>
        <v>85188.069999999992</v>
      </c>
      <c r="AE42" s="225">
        <f>SUM(AE43:AE49)</f>
        <v>10.222568399999998</v>
      </c>
      <c r="AF42" s="225">
        <f>SUM(AF43:AF49)</f>
        <v>-1594.9550000000002</v>
      </c>
      <c r="AG42" s="246">
        <f>SUM(AG43:AG49)</f>
        <v>770655.5078343713</v>
      </c>
      <c r="AH42" s="391"/>
      <c r="AI42" s="225">
        <f>SUM(AI43:AI49)</f>
        <v>93799.82</v>
      </c>
      <c r="AJ42" s="225">
        <f>SUM(AJ43:AJ49)</f>
        <v>11.2559784</v>
      </c>
      <c r="AK42" s="225">
        <f>SUM(AK43:AK49)</f>
        <v>-1756.4370000000001</v>
      </c>
      <c r="AL42" s="246">
        <f>SUM(AL43:AL49)</f>
        <v>870162.22540498839</v>
      </c>
      <c r="AM42" s="123"/>
      <c r="AN42" s="124"/>
      <c r="AO42" s="124"/>
      <c r="AP42" s="124"/>
    </row>
    <row r="43" spans="1:42" s="2" customFormat="1" ht="12.75" customHeight="1">
      <c r="A43" s="125" t="s">
        <v>139</v>
      </c>
      <c r="B43" s="160" t="s">
        <v>84</v>
      </c>
      <c r="C43" s="230" t="s">
        <v>85</v>
      </c>
      <c r="D43" s="105">
        <v>2930.0663909216246</v>
      </c>
      <c r="E43" s="105">
        <v>12394.180833598473</v>
      </c>
      <c r="F43" s="105">
        <v>1.4873017000318169</v>
      </c>
      <c r="G43" s="115">
        <v>-234.40531127372998</v>
      </c>
      <c r="H43" s="395"/>
      <c r="I43" s="105">
        <v>6250</v>
      </c>
      <c r="J43" s="105">
        <v>26437.500000000004</v>
      </c>
      <c r="K43" s="105">
        <v>3.1725000000000008</v>
      </c>
      <c r="L43" s="105">
        <v>-500</v>
      </c>
      <c r="M43" s="290">
        <v>502232.1428571429</v>
      </c>
      <c r="N43" s="105">
        <v>5000</v>
      </c>
      <c r="O43" s="105">
        <v>21150.000000000004</v>
      </c>
      <c r="P43" s="105">
        <v>2.5380000000000003</v>
      </c>
      <c r="Q43" s="105">
        <v>-400</v>
      </c>
      <c r="R43" s="290">
        <v>413839.28571428574</v>
      </c>
      <c r="S43" s="105">
        <v>3640</v>
      </c>
      <c r="T43" s="105">
        <v>15397.2</v>
      </c>
      <c r="U43" s="105">
        <v>1.8476640000000004</v>
      </c>
      <c r="V43" s="105">
        <v>-291.2</v>
      </c>
      <c r="W43" s="290">
        <v>310326.71964107151</v>
      </c>
      <c r="X43" s="105">
        <v>3716</v>
      </c>
      <c r="Y43" s="105">
        <v>15718.680000000002</v>
      </c>
      <c r="Z43" s="105">
        <v>1.8862416000000004</v>
      </c>
      <c r="AA43" s="105">
        <v>-297.28000000000003</v>
      </c>
      <c r="AB43" s="290">
        <v>326309.67574579694</v>
      </c>
      <c r="AC43" s="105">
        <v>3885</v>
      </c>
      <c r="AD43" s="105">
        <v>16433.550000000003</v>
      </c>
      <c r="AE43" s="105">
        <v>1.9720260000000003</v>
      </c>
      <c r="AF43" s="105">
        <v>-310.8</v>
      </c>
      <c r="AG43" s="290">
        <v>351376.19174626959</v>
      </c>
      <c r="AH43" s="105">
        <v>4223</v>
      </c>
      <c r="AI43" s="105">
        <v>17863.29</v>
      </c>
      <c r="AJ43" s="105">
        <v>2.1435948000000002</v>
      </c>
      <c r="AK43" s="105">
        <v>-337.84000000000003</v>
      </c>
      <c r="AL43" s="290">
        <v>393388.56249854091</v>
      </c>
      <c r="AM43" s="127" t="s">
        <v>140</v>
      </c>
      <c r="AN43" s="124"/>
      <c r="AO43" s="124"/>
      <c r="AP43" s="124"/>
    </row>
    <row r="44" spans="1:42" s="2" customFormat="1" ht="12.75" customHeight="1">
      <c r="A44" s="125" t="s">
        <v>141</v>
      </c>
      <c r="B44" s="160" t="s">
        <v>84</v>
      </c>
      <c r="C44" s="230" t="s">
        <v>85</v>
      </c>
      <c r="D44" s="154">
        <v>0</v>
      </c>
      <c r="E44" s="154">
        <v>0</v>
      </c>
      <c r="F44" s="154">
        <v>0</v>
      </c>
      <c r="G44" s="554">
        <v>0</v>
      </c>
      <c r="H44" s="395">
        <v>0</v>
      </c>
      <c r="I44" s="105">
        <v>340</v>
      </c>
      <c r="J44" s="105">
        <v>1747.6</v>
      </c>
      <c r="K44" s="105">
        <v>0.20971200000000001</v>
      </c>
      <c r="L44" s="105">
        <v>0</v>
      </c>
      <c r="M44" s="290">
        <v>23200</v>
      </c>
      <c r="N44" s="105">
        <v>272</v>
      </c>
      <c r="O44" s="105">
        <v>1398.08</v>
      </c>
      <c r="P44" s="105">
        <v>0.16776960000000002</v>
      </c>
      <c r="Q44" s="105">
        <v>0</v>
      </c>
      <c r="R44" s="290">
        <v>19116.8</v>
      </c>
      <c r="S44" s="105">
        <v>198</v>
      </c>
      <c r="T44" s="105">
        <v>1017.7199999999999</v>
      </c>
      <c r="U44" s="105">
        <v>0.12212640000000001</v>
      </c>
      <c r="V44" s="105">
        <v>0</v>
      </c>
      <c r="W44" s="290">
        <v>14335.163525606398</v>
      </c>
      <c r="X44" s="105">
        <v>202</v>
      </c>
      <c r="Y44" s="105">
        <v>1038.28</v>
      </c>
      <c r="Z44" s="105">
        <v>0.12459360000000001</v>
      </c>
      <c r="AA44" s="105">
        <v>0</v>
      </c>
      <c r="AB44" s="290">
        <v>15073.476648140064</v>
      </c>
      <c r="AC44" s="105">
        <v>211</v>
      </c>
      <c r="AD44" s="105">
        <v>1084.54</v>
      </c>
      <c r="AE44" s="105">
        <v>0.1301448</v>
      </c>
      <c r="AF44" s="105">
        <v>0</v>
      </c>
      <c r="AG44" s="290">
        <v>16231.393717929004</v>
      </c>
      <c r="AH44" s="105">
        <v>230</v>
      </c>
      <c r="AI44" s="105">
        <v>1182.1999999999998</v>
      </c>
      <c r="AJ44" s="105">
        <v>0.14186400000000002</v>
      </c>
      <c r="AK44" s="105">
        <v>0</v>
      </c>
      <c r="AL44" s="290">
        <v>18172.103836377039</v>
      </c>
      <c r="AM44" s="127" t="s">
        <v>140</v>
      </c>
      <c r="AN44" s="124"/>
      <c r="AO44" s="124"/>
      <c r="AP44" s="124"/>
    </row>
    <row r="45" spans="1:42" s="2" customFormat="1">
      <c r="A45" s="125" t="s">
        <v>142</v>
      </c>
      <c r="B45" s="160" t="s">
        <v>84</v>
      </c>
      <c r="C45" s="232" t="s">
        <v>85</v>
      </c>
      <c r="D45" s="105">
        <v>7004.9229588276348</v>
      </c>
      <c r="E45" s="105">
        <v>29630.8241158409</v>
      </c>
      <c r="F45" s="105">
        <v>3.555698893900908</v>
      </c>
      <c r="G45" s="115">
        <v>-560.39383670621078</v>
      </c>
      <c r="H45" s="290">
        <v>637447.98925331479</v>
      </c>
      <c r="I45" s="105"/>
      <c r="J45" s="105"/>
      <c r="K45" s="105"/>
      <c r="L45" s="105"/>
      <c r="M45" s="290"/>
      <c r="N45" s="105"/>
      <c r="O45" s="105"/>
      <c r="P45" s="105"/>
      <c r="Q45" s="105"/>
      <c r="R45" s="290"/>
      <c r="S45" s="105"/>
      <c r="T45" s="105"/>
      <c r="U45" s="105"/>
      <c r="V45" s="105"/>
      <c r="W45" s="290"/>
      <c r="X45" s="105"/>
      <c r="Y45" s="105"/>
      <c r="Z45" s="105"/>
      <c r="AA45" s="105"/>
      <c r="AB45" s="290"/>
      <c r="AC45" s="105"/>
      <c r="AD45" s="105"/>
      <c r="AE45" s="105"/>
      <c r="AF45" s="105"/>
      <c r="AG45" s="290"/>
      <c r="AH45" s="105"/>
      <c r="AI45" s="105"/>
      <c r="AJ45" s="105"/>
      <c r="AK45" s="105"/>
      <c r="AL45" s="290"/>
      <c r="AM45" s="249"/>
      <c r="AN45" s="124"/>
      <c r="AO45" s="124"/>
      <c r="AP45" s="124"/>
    </row>
    <row r="46" spans="1:42" s="2" customFormat="1">
      <c r="A46" s="125" t="s">
        <v>256</v>
      </c>
      <c r="B46" s="160"/>
      <c r="C46" s="129"/>
      <c r="D46" s="156">
        <v>0</v>
      </c>
      <c r="E46" s="156">
        <v>0</v>
      </c>
      <c r="F46" s="156">
        <v>0</v>
      </c>
      <c r="G46" s="553">
        <v>0</v>
      </c>
      <c r="H46" s="134"/>
      <c r="I46" s="105"/>
      <c r="J46" s="105"/>
      <c r="K46" s="105"/>
      <c r="L46" s="105"/>
      <c r="M46" s="290"/>
      <c r="N46" s="105"/>
      <c r="O46" s="105"/>
      <c r="P46" s="105"/>
      <c r="Q46" s="105"/>
      <c r="R46" s="290"/>
      <c r="S46" s="105"/>
      <c r="T46" s="105"/>
      <c r="U46" s="105"/>
      <c r="V46" s="105"/>
      <c r="W46" s="290"/>
      <c r="X46" s="105"/>
      <c r="Y46" s="105"/>
      <c r="Z46" s="105"/>
      <c r="AA46" s="105"/>
      <c r="AB46" s="290"/>
      <c r="AC46" s="105"/>
      <c r="AD46" s="105"/>
      <c r="AE46" s="105"/>
      <c r="AF46" s="105"/>
      <c r="AG46" s="290"/>
      <c r="AH46" s="105"/>
      <c r="AI46" s="105"/>
      <c r="AJ46" s="105"/>
      <c r="AK46" s="105"/>
      <c r="AL46" s="290"/>
      <c r="AM46" s="127"/>
      <c r="AN46" s="124"/>
      <c r="AO46" s="124"/>
      <c r="AP46" s="124"/>
    </row>
    <row r="47" spans="1:42" s="2" customFormat="1">
      <c r="A47" s="125" t="s">
        <v>144</v>
      </c>
      <c r="B47" s="160" t="s">
        <v>84</v>
      </c>
      <c r="C47" s="129" t="s">
        <v>85</v>
      </c>
      <c r="D47" s="105">
        <v>29724.048719948943</v>
      </c>
      <c r="E47" s="105">
        <v>63014.983286291761</v>
      </c>
      <c r="F47" s="105">
        <v>7.5617979943550111</v>
      </c>
      <c r="G47" s="115">
        <v>-1188.9619487979578</v>
      </c>
      <c r="H47" s="290">
        <v>416136.68207928521</v>
      </c>
      <c r="I47" s="105">
        <v>23994</v>
      </c>
      <c r="J47" s="105">
        <v>50867.280000000006</v>
      </c>
      <c r="K47" s="105">
        <v>6.1040736000000004</v>
      </c>
      <c r="L47" s="105">
        <v>-959.76</v>
      </c>
      <c r="M47" s="290">
        <v>224343.9</v>
      </c>
      <c r="N47" s="105">
        <v>18414</v>
      </c>
      <c r="O47" s="105">
        <v>39037.68</v>
      </c>
      <c r="P47" s="105">
        <v>4.6845216000000001</v>
      </c>
      <c r="Q47" s="105">
        <v>-736.56000000000006</v>
      </c>
      <c r="R47" s="290">
        <v>177336.027</v>
      </c>
      <c r="S47" s="105">
        <v>19108</v>
      </c>
      <c r="T47" s="105">
        <v>40508.959999999999</v>
      </c>
      <c r="U47" s="105">
        <v>4.8610752000000002</v>
      </c>
      <c r="V47" s="105">
        <v>-764.32</v>
      </c>
      <c r="W47" s="290">
        <v>189539.57242073942</v>
      </c>
      <c r="X47" s="105">
        <v>15619</v>
      </c>
      <c r="Y47" s="105">
        <v>33112.28</v>
      </c>
      <c r="Z47" s="105">
        <v>3.9734736000000002</v>
      </c>
      <c r="AA47" s="105">
        <v>-624.76</v>
      </c>
      <c r="AB47" s="290">
        <v>159581.85192904886</v>
      </c>
      <c r="AC47" s="105">
        <v>18548</v>
      </c>
      <c r="AD47" s="105">
        <v>39321.760000000002</v>
      </c>
      <c r="AE47" s="105">
        <v>4.7186111999999998</v>
      </c>
      <c r="AF47" s="105">
        <v>-741.92</v>
      </c>
      <c r="AG47" s="290">
        <v>195190.42658009197</v>
      </c>
      <c r="AH47" s="105">
        <v>20501</v>
      </c>
      <c r="AI47" s="105">
        <v>43462.12</v>
      </c>
      <c r="AJ47" s="105">
        <v>5.2154544000000005</v>
      </c>
      <c r="AK47" s="105">
        <v>-820.04</v>
      </c>
      <c r="AL47" s="290">
        <v>222209.97448813933</v>
      </c>
      <c r="AM47" s="127" t="s">
        <v>140</v>
      </c>
      <c r="AN47" s="124"/>
      <c r="AO47" s="124"/>
      <c r="AP47" s="124"/>
    </row>
    <row r="48" spans="1:42" s="2" customFormat="1">
      <c r="A48" s="117" t="s">
        <v>145</v>
      </c>
      <c r="B48" s="160" t="s">
        <v>84</v>
      </c>
      <c r="C48" s="129" t="s">
        <v>85</v>
      </c>
      <c r="D48" s="105">
        <v>29724.048719948943</v>
      </c>
      <c r="E48" s="105">
        <v>41910.908695128011</v>
      </c>
      <c r="F48" s="105">
        <v>5.0293090434153607</v>
      </c>
      <c r="G48" s="115">
        <v>-802.54931543862142</v>
      </c>
      <c r="H48" s="290">
        <v>416136.68207928521</v>
      </c>
      <c r="I48" s="105">
        <v>23994</v>
      </c>
      <c r="J48" s="105">
        <v>33831.54</v>
      </c>
      <c r="K48" s="105">
        <v>4.0597848000000001</v>
      </c>
      <c r="L48" s="105">
        <v>-647.83799999999997</v>
      </c>
      <c r="M48" s="290">
        <v>224343.9</v>
      </c>
      <c r="N48" s="105">
        <v>18414</v>
      </c>
      <c r="O48" s="105">
        <v>25963.739999999998</v>
      </c>
      <c r="P48" s="105">
        <v>3.1156487999999998</v>
      </c>
      <c r="Q48" s="105">
        <v>-497.178</v>
      </c>
      <c r="R48" s="290">
        <v>177336.027</v>
      </c>
      <c r="S48" s="105">
        <v>19108</v>
      </c>
      <c r="T48" s="105">
        <v>26942.28</v>
      </c>
      <c r="U48" s="105">
        <v>3.2330736</v>
      </c>
      <c r="V48" s="105">
        <v>-515.91599999999994</v>
      </c>
      <c r="W48" s="290">
        <v>189539.57242073942</v>
      </c>
      <c r="X48" s="105">
        <v>15619</v>
      </c>
      <c r="Y48" s="105">
        <v>22022.789999999997</v>
      </c>
      <c r="Z48" s="105">
        <v>2.6427347999999999</v>
      </c>
      <c r="AA48" s="105">
        <v>-421.71300000000002</v>
      </c>
      <c r="AB48" s="290">
        <v>159581.85192904886</v>
      </c>
      <c r="AC48" s="105">
        <v>18548</v>
      </c>
      <c r="AD48" s="105">
        <v>26152.68</v>
      </c>
      <c r="AE48" s="105">
        <v>3.1383215999999998</v>
      </c>
      <c r="AF48" s="105">
        <v>-500.79599999999999</v>
      </c>
      <c r="AG48" s="290">
        <v>195190.42658009197</v>
      </c>
      <c r="AH48" s="105">
        <v>20501</v>
      </c>
      <c r="AI48" s="105">
        <v>28906.41</v>
      </c>
      <c r="AJ48" s="105">
        <v>3.4687691999999997</v>
      </c>
      <c r="AK48" s="105">
        <v>-553.52700000000004</v>
      </c>
      <c r="AL48" s="290">
        <v>222209.97448813933</v>
      </c>
      <c r="AM48" s="127" t="s">
        <v>140</v>
      </c>
      <c r="AN48" s="124"/>
      <c r="AO48" s="124"/>
      <c r="AP48" s="124"/>
    </row>
    <row r="49" spans="1:40" s="2" customFormat="1">
      <c r="A49" s="106" t="s">
        <v>146</v>
      </c>
      <c r="B49" s="160" t="s">
        <v>84</v>
      </c>
      <c r="C49" s="129" t="s">
        <v>85</v>
      </c>
      <c r="D49" s="105">
        <v>1479.1514593741783</v>
      </c>
      <c r="E49" s="105">
        <v>4467.0374073100184</v>
      </c>
      <c r="F49" s="105">
        <v>0.53604448887720224</v>
      </c>
      <c r="G49" s="115">
        <v>-84.311633184328173</v>
      </c>
      <c r="H49" s="290">
        <v>23666.423349986853</v>
      </c>
      <c r="I49" s="105">
        <v>1170</v>
      </c>
      <c r="J49" s="105">
        <v>3533.4</v>
      </c>
      <c r="K49" s="105">
        <v>0.42400800000000005</v>
      </c>
      <c r="L49" s="105">
        <v>-66.69</v>
      </c>
      <c r="M49" s="290">
        <v>18105.407999999999</v>
      </c>
      <c r="N49" s="105">
        <v>936</v>
      </c>
      <c r="O49" s="105">
        <v>2826.72</v>
      </c>
      <c r="P49" s="105">
        <v>0.33920640000000002</v>
      </c>
      <c r="Q49" s="105">
        <v>-53.352000000000004</v>
      </c>
      <c r="R49" s="290">
        <v>14918.856192000001</v>
      </c>
      <c r="S49" s="105">
        <v>825</v>
      </c>
      <c r="T49" s="105">
        <v>2491.5</v>
      </c>
      <c r="U49" s="105">
        <v>0.29898000000000002</v>
      </c>
      <c r="V49" s="105">
        <v>-47.024999999999999</v>
      </c>
      <c r="W49" s="290">
        <v>13549.31752027933</v>
      </c>
      <c r="X49" s="105">
        <v>632</v>
      </c>
      <c r="Y49" s="105">
        <v>1908.64</v>
      </c>
      <c r="Z49" s="105">
        <v>0.22903680000000001</v>
      </c>
      <c r="AA49" s="105">
        <v>-36.024000000000001</v>
      </c>
      <c r="AB49" s="290">
        <v>10694.022127470549</v>
      </c>
      <c r="AC49" s="105">
        <v>727</v>
      </c>
      <c r="AD49" s="105">
        <v>2195.54</v>
      </c>
      <c r="AE49" s="105">
        <v>0.2634648</v>
      </c>
      <c r="AF49" s="105">
        <v>-41.439</v>
      </c>
      <c r="AG49" s="290">
        <v>12667.069209988866</v>
      </c>
      <c r="AH49" s="105">
        <v>790</v>
      </c>
      <c r="AI49" s="105">
        <v>2385.8000000000002</v>
      </c>
      <c r="AJ49" s="105">
        <v>0.28629599999999999</v>
      </c>
      <c r="AK49" s="105">
        <v>-45.03</v>
      </c>
      <c r="AL49" s="290">
        <v>14181.610093791882</v>
      </c>
      <c r="AM49" s="127" t="s">
        <v>140</v>
      </c>
      <c r="AN49" s="124"/>
    </row>
    <row r="50" spans="1:40" s="2" customFormat="1" ht="12.75" customHeight="1">
      <c r="A50" s="107" t="s">
        <v>147</v>
      </c>
      <c r="B50" s="159"/>
      <c r="C50" s="114"/>
      <c r="D50" s="391"/>
      <c r="E50" s="225">
        <f t="shared" ref="E50:AK50" si="4">SUM(E51:E53)</f>
        <v>766289.99990341591</v>
      </c>
      <c r="F50" s="225">
        <f t="shared" si="4"/>
        <v>107.28059998647822</v>
      </c>
      <c r="G50" s="248">
        <f t="shared" si="4"/>
        <v>0</v>
      </c>
      <c r="H50" s="287">
        <f t="shared" si="4"/>
        <v>262041.04402306155</v>
      </c>
      <c r="I50" s="555"/>
      <c r="J50" s="225">
        <f t="shared" si="4"/>
        <v>597940</v>
      </c>
      <c r="K50" s="225">
        <f t="shared" si="4"/>
        <v>83.71159999999999</v>
      </c>
      <c r="L50" s="225">
        <f t="shared" si="4"/>
        <v>0</v>
      </c>
      <c r="M50" s="246">
        <f t="shared" si="4"/>
        <v>177029.65594901532</v>
      </c>
      <c r="N50" s="391"/>
      <c r="O50" s="225">
        <f t="shared" si="4"/>
        <v>478380</v>
      </c>
      <c r="P50" s="225">
        <f t="shared" si="4"/>
        <v>66.973199999999991</v>
      </c>
      <c r="Q50" s="225">
        <f t="shared" si="4"/>
        <v>0</v>
      </c>
      <c r="R50" s="246">
        <f t="shared" si="4"/>
        <v>145872.43650198862</v>
      </c>
      <c r="S50" s="391"/>
      <c r="T50" s="225">
        <f t="shared" si="4"/>
        <v>348180</v>
      </c>
      <c r="U50" s="225">
        <f t="shared" si="4"/>
        <v>48.745199999999997</v>
      </c>
      <c r="V50" s="225">
        <f t="shared" si="4"/>
        <v>0</v>
      </c>
      <c r="W50" s="246">
        <f t="shared" si="4"/>
        <v>109385.73564271441</v>
      </c>
      <c r="X50" s="391"/>
      <c r="Y50" s="225">
        <f t="shared" si="4"/>
        <v>355460</v>
      </c>
      <c r="Z50" s="225">
        <f t="shared" si="4"/>
        <v>49.764399999999995</v>
      </c>
      <c r="AA50" s="225">
        <f t="shared" si="4"/>
        <v>0</v>
      </c>
      <c r="AB50" s="246">
        <f t="shared" si="4"/>
        <v>115019.4993524031</v>
      </c>
      <c r="AC50" s="391"/>
      <c r="AD50" s="225">
        <f t="shared" si="4"/>
        <v>371700</v>
      </c>
      <c r="AE50" s="225">
        <f t="shared" si="4"/>
        <v>52.037999999999997</v>
      </c>
      <c r="AF50" s="225">
        <f t="shared" si="4"/>
        <v>0</v>
      </c>
      <c r="AG50" s="246">
        <f t="shared" si="4"/>
        <v>123855.08816629223</v>
      </c>
      <c r="AH50" s="391"/>
      <c r="AI50" s="225">
        <f t="shared" si="4"/>
        <v>404040</v>
      </c>
      <c r="AJ50" s="225">
        <f t="shared" si="4"/>
        <v>56.565599999999996</v>
      </c>
      <c r="AK50" s="225">
        <f t="shared" si="4"/>
        <v>0</v>
      </c>
      <c r="AL50" s="246">
        <f>SUM(AL51:AL53)</f>
        <v>138663.84870791415</v>
      </c>
      <c r="AM50" s="123"/>
      <c r="AN50" s="124"/>
    </row>
    <row r="51" spans="1:40" s="2" customFormat="1">
      <c r="A51" s="125" t="s">
        <v>148</v>
      </c>
      <c r="B51" s="160"/>
      <c r="C51" s="126"/>
      <c r="D51" s="152">
        <v>0</v>
      </c>
      <c r="E51" s="151">
        <v>0</v>
      </c>
      <c r="F51" s="151">
        <v>0</v>
      </c>
      <c r="G51" s="552">
        <v>0</v>
      </c>
      <c r="H51" s="386"/>
      <c r="I51" s="229"/>
      <c r="J51" s="151"/>
      <c r="K51" s="151"/>
      <c r="L51" s="151"/>
      <c r="M51" s="247"/>
      <c r="N51" s="152"/>
      <c r="O51" s="151"/>
      <c r="P51" s="151"/>
      <c r="Q51" s="151"/>
      <c r="R51" s="247"/>
      <c r="S51" s="152"/>
      <c r="T51" s="151"/>
      <c r="U51" s="151"/>
      <c r="V51" s="151"/>
      <c r="W51" s="247"/>
      <c r="X51" s="152"/>
      <c r="Y51" s="151"/>
      <c r="Z51" s="151"/>
      <c r="AA51" s="151"/>
      <c r="AB51" s="247"/>
      <c r="AC51" s="152"/>
      <c r="AD51" s="151"/>
      <c r="AE51" s="151"/>
      <c r="AF51" s="151"/>
      <c r="AG51" s="247"/>
      <c r="AH51" s="152"/>
      <c r="AI51" s="151"/>
      <c r="AJ51" s="151"/>
      <c r="AK51" s="151"/>
      <c r="AL51" s="247"/>
      <c r="AM51" s="127"/>
      <c r="AN51" s="124"/>
    </row>
    <row r="52" spans="1:40" s="2" customFormat="1">
      <c r="A52" s="125" t="s">
        <v>150</v>
      </c>
      <c r="B52" s="160" t="s">
        <v>84</v>
      </c>
      <c r="C52" s="126" t="s">
        <v>85</v>
      </c>
      <c r="D52" s="105">
        <v>3906.579223504722</v>
      </c>
      <c r="E52" s="105">
        <v>546921.09129066113</v>
      </c>
      <c r="F52" s="105">
        <v>76.568952780692555</v>
      </c>
      <c r="G52" s="115">
        <v>0</v>
      </c>
      <c r="H52" s="290">
        <v>152356.58971668416</v>
      </c>
      <c r="I52" s="105">
        <v>3771</v>
      </c>
      <c r="J52" s="105">
        <v>527940</v>
      </c>
      <c r="K52" s="105">
        <v>73.911599999999993</v>
      </c>
      <c r="L52" s="105">
        <v>0</v>
      </c>
      <c r="M52" s="290">
        <v>142719.65594901532</v>
      </c>
      <c r="N52" s="105">
        <v>3017</v>
      </c>
      <c r="O52" s="105">
        <v>422380</v>
      </c>
      <c r="P52" s="105">
        <v>59.133199999999995</v>
      </c>
      <c r="Q52" s="105">
        <v>0</v>
      </c>
      <c r="R52" s="290">
        <v>117600.99650198861</v>
      </c>
      <c r="S52" s="105">
        <v>2196</v>
      </c>
      <c r="T52" s="105">
        <v>307440</v>
      </c>
      <c r="U52" s="105">
        <v>43.041599999999995</v>
      </c>
      <c r="V52" s="105">
        <v>0</v>
      </c>
      <c r="W52" s="290">
        <v>88185.758894285289</v>
      </c>
      <c r="X52" s="105">
        <v>2242</v>
      </c>
      <c r="Y52" s="105">
        <v>313880</v>
      </c>
      <c r="Z52" s="105">
        <v>43.943199999999997</v>
      </c>
      <c r="AA52" s="105">
        <v>0</v>
      </c>
      <c r="AB52" s="290">
        <v>92727.646602502864</v>
      </c>
      <c r="AC52" s="105">
        <v>2344</v>
      </c>
      <c r="AD52" s="105">
        <v>328160</v>
      </c>
      <c r="AE52" s="105">
        <v>45.942399999999999</v>
      </c>
      <c r="AF52" s="105">
        <v>0</v>
      </c>
      <c r="AG52" s="290">
        <v>99850.815818786024</v>
      </c>
      <c r="AH52" s="105">
        <v>2548</v>
      </c>
      <c r="AI52" s="105">
        <v>356720</v>
      </c>
      <c r="AJ52" s="105">
        <v>49.940799999999996</v>
      </c>
      <c r="AK52" s="105">
        <v>0</v>
      </c>
      <c r="AL52" s="290">
        <v>111789.50031885828</v>
      </c>
      <c r="AM52" s="127" t="s">
        <v>90</v>
      </c>
      <c r="AN52" s="124"/>
    </row>
    <row r="53" spans="1:40" s="2" customFormat="1">
      <c r="A53" s="130" t="s">
        <v>151</v>
      </c>
      <c r="B53" s="160" t="s">
        <v>84</v>
      </c>
      <c r="C53" s="230" t="s">
        <v>85</v>
      </c>
      <c r="D53" s="105">
        <v>1566.9207758053913</v>
      </c>
      <c r="E53" s="105">
        <v>219368.90861275478</v>
      </c>
      <c r="F53" s="105">
        <v>30.711647205785667</v>
      </c>
      <c r="G53" s="115">
        <v>0</v>
      </c>
      <c r="H53" s="290">
        <v>109684.45430637739</v>
      </c>
      <c r="I53" s="105">
        <v>500</v>
      </c>
      <c r="J53" s="105">
        <v>70000</v>
      </c>
      <c r="K53" s="105">
        <v>9.7999999999999989</v>
      </c>
      <c r="L53" s="105">
        <v>0</v>
      </c>
      <c r="M53" s="290">
        <v>34310</v>
      </c>
      <c r="N53" s="105">
        <v>400</v>
      </c>
      <c r="O53" s="105">
        <v>56000</v>
      </c>
      <c r="P53" s="105">
        <v>7.84</v>
      </c>
      <c r="Q53" s="105">
        <v>0</v>
      </c>
      <c r="R53" s="290">
        <v>28271.440000000002</v>
      </c>
      <c r="S53" s="105">
        <v>291</v>
      </c>
      <c r="T53" s="105">
        <v>40740</v>
      </c>
      <c r="U53" s="105">
        <v>5.7035999999999998</v>
      </c>
      <c r="V53" s="105">
        <v>0</v>
      </c>
      <c r="W53" s="290">
        <v>21199.976748429122</v>
      </c>
      <c r="X53" s="105">
        <v>297</v>
      </c>
      <c r="Y53" s="105">
        <v>41580</v>
      </c>
      <c r="Z53" s="105">
        <v>5.8212000000000002</v>
      </c>
      <c r="AA53" s="105">
        <v>0</v>
      </c>
      <c r="AB53" s="290">
        <v>22291.852749900241</v>
      </c>
      <c r="AC53" s="105">
        <v>311</v>
      </c>
      <c r="AD53" s="105">
        <v>43540</v>
      </c>
      <c r="AE53" s="105">
        <v>6.0956000000000001</v>
      </c>
      <c r="AF53" s="105">
        <v>0</v>
      </c>
      <c r="AG53" s="290">
        <v>24004.272347506216</v>
      </c>
      <c r="AH53" s="105">
        <v>338</v>
      </c>
      <c r="AI53" s="105">
        <v>47320</v>
      </c>
      <c r="AJ53" s="105">
        <v>6.6247999999999996</v>
      </c>
      <c r="AK53" s="105">
        <v>0</v>
      </c>
      <c r="AL53" s="290">
        <v>26874.348389055871</v>
      </c>
      <c r="AM53" s="127" t="s">
        <v>90</v>
      </c>
      <c r="AN53" s="124"/>
    </row>
    <row r="54" spans="1:40" s="2" customFormat="1" ht="13.5" customHeight="1">
      <c r="A54" s="107" t="s">
        <v>152</v>
      </c>
      <c r="B54" s="159"/>
      <c r="C54" s="114"/>
      <c r="D54" s="391"/>
      <c r="E54" s="225">
        <f t="shared" ref="E54:AK54" si="5">SUM(E55)</f>
        <v>0</v>
      </c>
      <c r="F54" s="225">
        <f t="shared" si="5"/>
        <v>0</v>
      </c>
      <c r="G54" s="225">
        <f t="shared" si="5"/>
        <v>0</v>
      </c>
      <c r="H54" s="246">
        <f t="shared" si="5"/>
        <v>0</v>
      </c>
      <c r="I54" s="391"/>
      <c r="J54" s="225">
        <f t="shared" si="5"/>
        <v>0</v>
      </c>
      <c r="K54" s="225">
        <f t="shared" si="5"/>
        <v>0</v>
      </c>
      <c r="L54" s="225">
        <f t="shared" si="5"/>
        <v>0</v>
      </c>
      <c r="M54" s="246">
        <f t="shared" si="5"/>
        <v>0</v>
      </c>
      <c r="N54" s="391"/>
      <c r="O54" s="225">
        <f t="shared" si="5"/>
        <v>0</v>
      </c>
      <c r="P54" s="225">
        <f t="shared" si="5"/>
        <v>0</v>
      </c>
      <c r="Q54" s="225">
        <f t="shared" si="5"/>
        <v>0</v>
      </c>
      <c r="R54" s="246">
        <f t="shared" si="5"/>
        <v>0</v>
      </c>
      <c r="S54" s="391"/>
      <c r="T54" s="225">
        <f t="shared" si="5"/>
        <v>0</v>
      </c>
      <c r="U54" s="225">
        <f t="shared" si="5"/>
        <v>0</v>
      </c>
      <c r="V54" s="225">
        <f t="shared" si="5"/>
        <v>0</v>
      </c>
      <c r="W54" s="246">
        <f t="shared" si="5"/>
        <v>0</v>
      </c>
      <c r="X54" s="391"/>
      <c r="Y54" s="225">
        <f t="shared" si="5"/>
        <v>0</v>
      </c>
      <c r="Z54" s="225">
        <f t="shared" si="5"/>
        <v>0</v>
      </c>
      <c r="AA54" s="225">
        <f t="shared" si="5"/>
        <v>0</v>
      </c>
      <c r="AB54" s="246">
        <f t="shared" si="5"/>
        <v>0</v>
      </c>
      <c r="AC54" s="391"/>
      <c r="AD54" s="225">
        <f t="shared" si="5"/>
        <v>0</v>
      </c>
      <c r="AE54" s="225">
        <f t="shared" si="5"/>
        <v>0</v>
      </c>
      <c r="AF54" s="225">
        <f t="shared" si="5"/>
        <v>0</v>
      </c>
      <c r="AG54" s="246">
        <f t="shared" si="5"/>
        <v>0</v>
      </c>
      <c r="AH54" s="391"/>
      <c r="AI54" s="225">
        <f t="shared" si="5"/>
        <v>0</v>
      </c>
      <c r="AJ54" s="225">
        <f t="shared" si="5"/>
        <v>0</v>
      </c>
      <c r="AK54" s="225">
        <f t="shared" si="5"/>
        <v>0</v>
      </c>
      <c r="AL54" s="246">
        <f>SUM(AL55)</f>
        <v>0</v>
      </c>
      <c r="AM54" s="123"/>
      <c r="AN54" s="124"/>
    </row>
    <row r="55" spans="1:40" s="2" customFormat="1" ht="13.5" customHeight="1">
      <c r="A55" s="125"/>
      <c r="B55" s="160"/>
      <c r="C55" s="129"/>
      <c r="D55" s="155"/>
      <c r="E55" s="156"/>
      <c r="F55" s="156"/>
      <c r="G55" s="156"/>
      <c r="H55" s="136"/>
      <c r="I55" s="155"/>
      <c r="J55" s="156"/>
      <c r="K55" s="156"/>
      <c r="L55" s="156"/>
      <c r="M55" s="136"/>
      <c r="N55" s="155"/>
      <c r="O55" s="156"/>
      <c r="P55" s="156"/>
      <c r="Q55" s="156"/>
      <c r="R55" s="136"/>
      <c r="S55" s="155"/>
      <c r="T55" s="156"/>
      <c r="U55" s="156"/>
      <c r="V55" s="156"/>
      <c r="W55" s="136"/>
      <c r="X55" s="155"/>
      <c r="Y55" s="156"/>
      <c r="Z55" s="156"/>
      <c r="AA55" s="156"/>
      <c r="AB55" s="136"/>
      <c r="AC55" s="155"/>
      <c r="AD55" s="156"/>
      <c r="AE55" s="156"/>
      <c r="AF55" s="156"/>
      <c r="AG55" s="136"/>
      <c r="AH55" s="155"/>
      <c r="AI55" s="156"/>
      <c r="AJ55" s="156"/>
      <c r="AK55" s="156"/>
      <c r="AL55" s="136"/>
      <c r="AM55" s="127"/>
      <c r="AN55" s="124"/>
    </row>
    <row r="56" spans="1:40" s="2" customFormat="1" ht="12.6" customHeight="1">
      <c r="A56" s="107"/>
      <c r="B56" s="159"/>
      <c r="C56" s="114"/>
      <c r="D56" s="391"/>
      <c r="E56" s="225"/>
      <c r="F56" s="225"/>
      <c r="G56" s="225"/>
      <c r="H56" s="246"/>
      <c r="I56" s="391"/>
      <c r="J56" s="225"/>
      <c r="K56" s="225"/>
      <c r="L56" s="225"/>
      <c r="M56" s="246"/>
      <c r="N56" s="391"/>
      <c r="O56" s="225"/>
      <c r="P56" s="225"/>
      <c r="Q56" s="225"/>
      <c r="R56" s="246"/>
      <c r="S56" s="391"/>
      <c r="T56" s="225"/>
      <c r="U56" s="225"/>
      <c r="V56" s="225"/>
      <c r="W56" s="246">
        <f>SUM(W57:W59)</f>
        <v>91449.580000000016</v>
      </c>
      <c r="X56" s="391"/>
      <c r="Y56" s="225"/>
      <c r="Z56" s="225"/>
      <c r="AA56" s="225"/>
      <c r="AB56" s="246">
        <f>SUM(AB57:AB60)</f>
        <v>188386.13480000003</v>
      </c>
      <c r="AC56" s="391"/>
      <c r="AD56" s="225"/>
      <c r="AE56" s="225"/>
      <c r="AF56" s="225"/>
      <c r="AG56" s="246">
        <f>SUM(AG57:AG60)</f>
        <v>242547.14855500002</v>
      </c>
      <c r="AH56" s="391"/>
      <c r="AI56" s="225"/>
      <c r="AJ56" s="225"/>
      <c r="AK56" s="225"/>
      <c r="AL56" s="246">
        <f>SUM(AL57:AL60)</f>
        <v>249823.56301165005</v>
      </c>
      <c r="AM56" s="123"/>
      <c r="AN56" s="124"/>
    </row>
    <row r="57" spans="1:40" s="244" customFormat="1" ht="13.5" customHeight="1">
      <c r="A57" s="240" t="s">
        <v>154</v>
      </c>
      <c r="B57" s="226"/>
      <c r="C57" s="241" t="s">
        <v>110</v>
      </c>
      <c r="D57" s="105">
        <v>0</v>
      </c>
      <c r="E57" s="105">
        <v>0</v>
      </c>
      <c r="F57" s="105">
        <v>0</v>
      </c>
      <c r="G57" s="105">
        <v>0</v>
      </c>
      <c r="H57" s="136">
        <v>0</v>
      </c>
      <c r="I57" s="155">
        <v>0</v>
      </c>
      <c r="J57" s="155">
        <v>0</v>
      </c>
      <c r="K57" s="155">
        <v>0</v>
      </c>
      <c r="L57" s="155">
        <v>0</v>
      </c>
      <c r="M57" s="136">
        <v>0</v>
      </c>
      <c r="N57" s="155">
        <v>0</v>
      </c>
      <c r="O57" s="156"/>
      <c r="P57" s="156"/>
      <c r="Q57" s="156"/>
      <c r="R57" s="136">
        <v>0</v>
      </c>
      <c r="S57" s="155">
        <v>100</v>
      </c>
      <c r="T57" s="156"/>
      <c r="U57" s="156"/>
      <c r="V57" s="156"/>
      <c r="W57" s="290">
        <v>29068.660000000007</v>
      </c>
      <c r="X57" s="155">
        <v>200</v>
      </c>
      <c r="Y57" s="156"/>
      <c r="Z57" s="156"/>
      <c r="AA57" s="156"/>
      <c r="AB57" s="290">
        <v>59881.439600000012</v>
      </c>
      <c r="AC57" s="556">
        <v>250</v>
      </c>
      <c r="AD57" s="156"/>
      <c r="AE57" s="156"/>
      <c r="AF57" s="156"/>
      <c r="AG57" s="136">
        <v>77097.353485000014</v>
      </c>
      <c r="AH57" s="556">
        <v>250</v>
      </c>
      <c r="AI57" s="156"/>
      <c r="AJ57" s="156"/>
      <c r="AK57" s="156"/>
      <c r="AL57" s="290">
        <v>79410.274089550017</v>
      </c>
      <c r="AM57" s="242"/>
      <c r="AN57" s="243"/>
    </row>
    <row r="58" spans="1:40" s="244" customFormat="1" ht="13.5" customHeight="1">
      <c r="A58" s="240" t="s">
        <v>156</v>
      </c>
      <c r="B58" s="226"/>
      <c r="C58" s="241" t="s">
        <v>110</v>
      </c>
      <c r="D58" s="105">
        <v>0</v>
      </c>
      <c r="E58" s="105">
        <v>0</v>
      </c>
      <c r="F58" s="105">
        <v>0</v>
      </c>
      <c r="G58" s="105">
        <v>0</v>
      </c>
      <c r="H58" s="136">
        <v>0</v>
      </c>
      <c r="I58" s="155">
        <v>0</v>
      </c>
      <c r="J58" s="155">
        <v>0</v>
      </c>
      <c r="K58" s="155">
        <v>0</v>
      </c>
      <c r="L58" s="155">
        <v>0</v>
      </c>
      <c r="M58" s="136">
        <v>0</v>
      </c>
      <c r="N58" s="155">
        <v>0</v>
      </c>
      <c r="O58" s="156"/>
      <c r="P58" s="156"/>
      <c r="Q58" s="156"/>
      <c r="R58" s="136">
        <v>0</v>
      </c>
      <c r="S58" s="155">
        <v>0</v>
      </c>
      <c r="T58" s="156"/>
      <c r="U58" s="156"/>
      <c r="V58" s="156"/>
      <c r="W58" s="290">
        <v>0</v>
      </c>
      <c r="X58" s="155">
        <v>0</v>
      </c>
      <c r="Y58" s="156"/>
      <c r="Z58" s="156"/>
      <c r="AA58" s="156"/>
      <c r="AB58" s="290">
        <v>0</v>
      </c>
      <c r="AC58" s="105">
        <v>0</v>
      </c>
      <c r="AD58" s="156"/>
      <c r="AE58" s="156"/>
      <c r="AF58" s="156"/>
      <c r="AG58" s="136">
        <v>0</v>
      </c>
      <c r="AH58" s="105">
        <v>0</v>
      </c>
      <c r="AI58" s="156"/>
      <c r="AJ58" s="156"/>
      <c r="AK58" s="156"/>
      <c r="AL58" s="290">
        <v>0</v>
      </c>
      <c r="AM58" s="242"/>
      <c r="AN58" s="243"/>
    </row>
    <row r="59" spans="1:40" s="244" customFormat="1" ht="13.5" customHeight="1">
      <c r="A59" s="240" t="s">
        <v>157</v>
      </c>
      <c r="B59" s="226"/>
      <c r="C59" s="241" t="s">
        <v>110</v>
      </c>
      <c r="D59" s="105">
        <v>0</v>
      </c>
      <c r="E59" s="105">
        <v>0</v>
      </c>
      <c r="F59" s="105">
        <v>0</v>
      </c>
      <c r="G59" s="105">
        <v>0</v>
      </c>
      <c r="H59" s="136">
        <v>0</v>
      </c>
      <c r="I59" s="155">
        <v>0</v>
      </c>
      <c r="J59" s="155">
        <v>0</v>
      </c>
      <c r="K59" s="155">
        <v>0</v>
      </c>
      <c r="L59" s="155">
        <v>0</v>
      </c>
      <c r="M59" s="136">
        <v>0</v>
      </c>
      <c r="N59" s="155">
        <v>0</v>
      </c>
      <c r="O59" s="156"/>
      <c r="P59" s="156"/>
      <c r="Q59" s="156"/>
      <c r="R59" s="136">
        <v>0</v>
      </c>
      <c r="S59" s="155">
        <v>100</v>
      </c>
      <c r="T59" s="156"/>
      <c r="U59" s="156"/>
      <c r="V59" s="156"/>
      <c r="W59" s="290">
        <v>62380.920000000006</v>
      </c>
      <c r="X59" s="155">
        <v>200</v>
      </c>
      <c r="Y59" s="156"/>
      <c r="Z59" s="156"/>
      <c r="AA59" s="156"/>
      <c r="AB59" s="290">
        <v>128504.69520000002</v>
      </c>
      <c r="AC59" s="557">
        <v>250</v>
      </c>
      <c r="AD59" s="156"/>
      <c r="AE59" s="156"/>
      <c r="AF59" s="156"/>
      <c r="AG59" s="136">
        <v>165449.79507000002</v>
      </c>
      <c r="AH59" s="557">
        <v>250</v>
      </c>
      <c r="AI59" s="156"/>
      <c r="AJ59" s="156"/>
      <c r="AK59" s="156"/>
      <c r="AL59" s="290">
        <v>170413.28892210004</v>
      </c>
      <c r="AM59" s="242"/>
      <c r="AN59" s="243"/>
    </row>
    <row r="60" spans="1:40" s="244" customFormat="1" ht="13.5" customHeight="1">
      <c r="A60" s="240" t="s">
        <v>158</v>
      </c>
      <c r="B60" s="226"/>
      <c r="C60" s="241" t="s">
        <v>110</v>
      </c>
      <c r="D60" s="155">
        <v>0</v>
      </c>
      <c r="E60" s="155">
        <v>0</v>
      </c>
      <c r="F60" s="155">
        <v>0</v>
      </c>
      <c r="G60" s="155">
        <v>0</v>
      </c>
      <c r="H60" s="136">
        <v>0</v>
      </c>
      <c r="I60" s="155">
        <v>0</v>
      </c>
      <c r="J60" s="155">
        <v>0</v>
      </c>
      <c r="K60" s="155">
        <v>0</v>
      </c>
      <c r="L60" s="155">
        <v>0</v>
      </c>
      <c r="M60" s="136"/>
      <c r="N60" s="155"/>
      <c r="O60" s="156"/>
      <c r="P60" s="156"/>
      <c r="Q60" s="156"/>
      <c r="R60" s="136"/>
      <c r="S60" s="155"/>
      <c r="T60" s="156"/>
      <c r="U60" s="156"/>
      <c r="V60" s="156"/>
      <c r="W60" s="136"/>
      <c r="X60" s="155"/>
      <c r="Y60" s="156"/>
      <c r="Z60" s="156"/>
      <c r="AA60" s="156"/>
      <c r="AB60" s="136"/>
      <c r="AC60" s="155"/>
      <c r="AD60" s="156"/>
      <c r="AE60" s="156"/>
      <c r="AF60" s="156"/>
      <c r="AG60" s="136"/>
      <c r="AH60" s="155"/>
      <c r="AI60" s="156"/>
      <c r="AJ60" s="156"/>
      <c r="AK60" s="156"/>
      <c r="AL60" s="136"/>
      <c r="AM60" s="242"/>
      <c r="AN60" s="243"/>
    </row>
    <row r="61" spans="1:40" s="2" customFormat="1" ht="12.75" customHeight="1">
      <c r="A61" s="107" t="s">
        <v>159</v>
      </c>
      <c r="B61" s="159"/>
      <c r="C61" s="114"/>
      <c r="D61" s="391"/>
      <c r="E61" s="225">
        <f t="shared" ref="E61:AK61" si="6">SUM(E62:E63)</f>
        <v>0</v>
      </c>
      <c r="F61" s="225">
        <f t="shared" si="6"/>
        <v>0</v>
      </c>
      <c r="G61" s="225">
        <f t="shared" si="6"/>
        <v>0</v>
      </c>
      <c r="H61" s="246">
        <f>H62+H63</f>
        <v>0</v>
      </c>
      <c r="I61" s="391"/>
      <c r="J61" s="225">
        <f t="shared" si="6"/>
        <v>0</v>
      </c>
      <c r="K61" s="225">
        <f t="shared" si="6"/>
        <v>0</v>
      </c>
      <c r="L61" s="225">
        <f t="shared" si="6"/>
        <v>0</v>
      </c>
      <c r="M61" s="246">
        <f t="shared" si="6"/>
        <v>2602600</v>
      </c>
      <c r="N61" s="391"/>
      <c r="O61" s="225">
        <f t="shared" si="6"/>
        <v>0</v>
      </c>
      <c r="P61" s="225">
        <f t="shared" si="6"/>
        <v>0</v>
      </c>
      <c r="Q61" s="225">
        <f t="shared" si="6"/>
        <v>0</v>
      </c>
      <c r="R61" s="246">
        <f>SUM(R62:R63)</f>
        <v>2150000</v>
      </c>
      <c r="S61" s="391"/>
      <c r="T61" s="225">
        <f t="shared" si="6"/>
        <v>0</v>
      </c>
      <c r="U61" s="225">
        <f t="shared" si="6"/>
        <v>0</v>
      </c>
      <c r="V61" s="225">
        <f t="shared" si="6"/>
        <v>0</v>
      </c>
      <c r="W61" s="246">
        <f>SUM(W62:W66)</f>
        <v>1555601.6605979521</v>
      </c>
      <c r="X61" s="391"/>
      <c r="Y61" s="225">
        <f t="shared" si="6"/>
        <v>0</v>
      </c>
      <c r="Z61" s="225">
        <f t="shared" si="6"/>
        <v>0</v>
      </c>
      <c r="AA61" s="225">
        <f t="shared" si="6"/>
        <v>0</v>
      </c>
      <c r="AB61" s="246">
        <f>SUM(AB62:AB66)</f>
        <v>1482061.9727760002</v>
      </c>
      <c r="AC61" s="391"/>
      <c r="AD61" s="225">
        <f t="shared" si="6"/>
        <v>0</v>
      </c>
      <c r="AE61" s="225">
        <f t="shared" si="6"/>
        <v>0</v>
      </c>
      <c r="AF61" s="225">
        <f t="shared" si="6"/>
        <v>0</v>
      </c>
      <c r="AG61" s="246">
        <f>SUM(AG62:AG66)</f>
        <v>1595911.2788665202</v>
      </c>
      <c r="AH61" s="391"/>
      <c r="AI61" s="225">
        <f t="shared" si="6"/>
        <v>0</v>
      </c>
      <c r="AJ61" s="225">
        <f t="shared" si="6"/>
        <v>0</v>
      </c>
      <c r="AK61" s="225">
        <f t="shared" si="6"/>
        <v>0</v>
      </c>
      <c r="AL61" s="246">
        <f>SUM(AL62:AL66)</f>
        <v>1786726.7578614301</v>
      </c>
      <c r="AM61" s="123"/>
      <c r="AN61" s="124"/>
    </row>
    <row r="62" spans="1:40" s="78" customFormat="1" ht="15">
      <c r="A62" s="457" t="s">
        <v>160</v>
      </c>
      <c r="B62" s="224"/>
      <c r="C62" s="126" t="s">
        <v>155</v>
      </c>
      <c r="D62" s="152">
        <v>0</v>
      </c>
      <c r="E62" s="151">
        <v>0</v>
      </c>
      <c r="F62" s="151">
        <v>0</v>
      </c>
      <c r="G62" s="151">
        <v>0</v>
      </c>
      <c r="H62" s="558">
        <v>0</v>
      </c>
      <c r="I62" s="152">
        <v>10000</v>
      </c>
      <c r="J62" s="151">
        <v>0</v>
      </c>
      <c r="K62" s="151">
        <v>0</v>
      </c>
      <c r="L62" s="151">
        <v>0</v>
      </c>
      <c r="M62" s="558">
        <v>2200000</v>
      </c>
      <c r="N62" s="152">
        <v>8000</v>
      </c>
      <c r="O62" s="151">
        <v>0</v>
      </c>
      <c r="P62" s="151">
        <v>0</v>
      </c>
      <c r="Q62" s="151">
        <v>0</v>
      </c>
      <c r="R62" s="247">
        <v>1816000</v>
      </c>
      <c r="S62" s="152">
        <v>0</v>
      </c>
      <c r="T62" s="151">
        <v>0</v>
      </c>
      <c r="U62" s="151">
        <v>0</v>
      </c>
      <c r="V62" s="151">
        <v>0</v>
      </c>
      <c r="W62" s="247">
        <v>0</v>
      </c>
      <c r="X62" s="152">
        <v>0</v>
      </c>
      <c r="Y62" s="151">
        <v>0</v>
      </c>
      <c r="Z62" s="151">
        <v>0</v>
      </c>
      <c r="AA62" s="151">
        <v>0</v>
      </c>
      <c r="AB62" s="247">
        <v>0</v>
      </c>
      <c r="AC62" s="152">
        <v>0</v>
      </c>
      <c r="AD62" s="151">
        <v>0</v>
      </c>
      <c r="AE62" s="151">
        <v>0</v>
      </c>
      <c r="AF62" s="151">
        <v>0</v>
      </c>
      <c r="AG62" s="247">
        <v>0</v>
      </c>
      <c r="AH62" s="152">
        <v>0</v>
      </c>
      <c r="AI62" s="151">
        <v>0</v>
      </c>
      <c r="AJ62" s="151">
        <v>0</v>
      </c>
      <c r="AK62" s="151">
        <v>0</v>
      </c>
      <c r="AL62" s="247">
        <v>0</v>
      </c>
      <c r="AM62" s="559"/>
      <c r="AN62" s="128"/>
    </row>
    <row r="63" spans="1:40" s="2" customFormat="1" ht="15">
      <c r="A63" s="450" t="s">
        <v>161</v>
      </c>
      <c r="B63" s="160"/>
      <c r="C63" s="126" t="s">
        <v>155</v>
      </c>
      <c r="D63" s="152">
        <v>0</v>
      </c>
      <c r="E63" s="151">
        <v>0</v>
      </c>
      <c r="F63" s="151">
        <v>0</v>
      </c>
      <c r="G63" s="151">
        <v>0</v>
      </c>
      <c r="H63" s="558">
        <v>0</v>
      </c>
      <c r="I63" s="155">
        <v>10000</v>
      </c>
      <c r="J63" s="151">
        <v>0</v>
      </c>
      <c r="K63" s="151">
        <v>0</v>
      </c>
      <c r="L63" s="151">
        <v>0</v>
      </c>
      <c r="M63" s="136">
        <v>402600</v>
      </c>
      <c r="N63" s="155">
        <v>8000</v>
      </c>
      <c r="O63" s="151">
        <v>0</v>
      </c>
      <c r="P63" s="151">
        <v>0</v>
      </c>
      <c r="Q63" s="151">
        <v>0</v>
      </c>
      <c r="R63" s="136">
        <v>334000</v>
      </c>
      <c r="S63" s="155">
        <v>0</v>
      </c>
      <c r="T63" s="151">
        <v>0</v>
      </c>
      <c r="U63" s="151">
        <v>0</v>
      </c>
      <c r="V63" s="151">
        <v>0</v>
      </c>
      <c r="W63" s="136">
        <v>0</v>
      </c>
      <c r="X63" s="155">
        <v>0</v>
      </c>
      <c r="Y63" s="151">
        <v>0</v>
      </c>
      <c r="Z63" s="151">
        <v>0</v>
      </c>
      <c r="AA63" s="151">
        <v>0</v>
      </c>
      <c r="AB63" s="136">
        <v>0</v>
      </c>
      <c r="AC63" s="152">
        <v>0</v>
      </c>
      <c r="AD63" s="151">
        <v>0</v>
      </c>
      <c r="AE63" s="151">
        <v>0</v>
      </c>
      <c r="AF63" s="151">
        <v>0</v>
      </c>
      <c r="AG63" s="247">
        <v>0</v>
      </c>
      <c r="AH63" s="155">
        <v>0</v>
      </c>
      <c r="AI63" s="156">
        <v>0</v>
      </c>
      <c r="AJ63" s="156">
        <v>0</v>
      </c>
      <c r="AK63" s="156">
        <v>0</v>
      </c>
      <c r="AL63" s="136">
        <v>0</v>
      </c>
      <c r="AM63" s="127"/>
      <c r="AN63" s="124"/>
    </row>
    <row r="64" spans="1:40" s="2" customFormat="1" ht="15">
      <c r="A64" s="450" t="s">
        <v>162</v>
      </c>
      <c r="B64" s="160"/>
      <c r="C64" s="129"/>
      <c r="D64" s="152">
        <v>0</v>
      </c>
      <c r="E64" s="151">
        <v>0</v>
      </c>
      <c r="F64" s="151">
        <v>0</v>
      </c>
      <c r="G64" s="151">
        <v>0</v>
      </c>
      <c r="H64" s="558">
        <v>0</v>
      </c>
      <c r="I64" s="245">
        <v>0</v>
      </c>
      <c r="J64" s="151">
        <v>0</v>
      </c>
      <c r="K64" s="151">
        <v>0</v>
      </c>
      <c r="L64" s="151">
        <v>0</v>
      </c>
      <c r="M64" s="140">
        <v>0</v>
      </c>
      <c r="N64" s="245">
        <v>0</v>
      </c>
      <c r="O64" s="151">
        <v>0</v>
      </c>
      <c r="P64" s="151">
        <v>0</v>
      </c>
      <c r="Q64" s="151">
        <v>0</v>
      </c>
      <c r="R64" s="140">
        <v>0</v>
      </c>
      <c r="S64" s="245">
        <v>5824</v>
      </c>
      <c r="T64" s="151">
        <v>0</v>
      </c>
      <c r="U64" s="151">
        <v>0</v>
      </c>
      <c r="V64" s="151">
        <v>0</v>
      </c>
      <c r="W64" s="140">
        <v>1031418.908597952</v>
      </c>
      <c r="X64" s="245">
        <v>5946</v>
      </c>
      <c r="Y64" s="151">
        <v>0</v>
      </c>
      <c r="Z64" s="151">
        <v>0</v>
      </c>
      <c r="AA64" s="151">
        <v>0</v>
      </c>
      <c r="AB64" s="140">
        <v>930881.90025600011</v>
      </c>
      <c r="AC64" s="245">
        <v>6216</v>
      </c>
      <c r="AD64" s="151">
        <v>0</v>
      </c>
      <c r="AE64" s="151">
        <v>0</v>
      </c>
      <c r="AF64" s="151">
        <v>0</v>
      </c>
      <c r="AG64" s="140">
        <v>1002390.5553211201</v>
      </c>
      <c r="AH64" s="245">
        <v>6757</v>
      </c>
      <c r="AI64" s="156">
        <v>0</v>
      </c>
      <c r="AJ64" s="156">
        <v>0</v>
      </c>
      <c r="AK64" s="156">
        <v>0</v>
      </c>
      <c r="AL64" s="288">
        <v>1122241.59997908</v>
      </c>
      <c r="AM64" s="127"/>
      <c r="AN64" s="124"/>
    </row>
    <row r="65" spans="1:45" s="2" customFormat="1" ht="15">
      <c r="A65" s="450" t="s">
        <v>163</v>
      </c>
      <c r="B65" s="160"/>
      <c r="C65" s="129"/>
      <c r="D65" s="152">
        <v>0</v>
      </c>
      <c r="E65" s="151">
        <v>0</v>
      </c>
      <c r="F65" s="151">
        <v>0</v>
      </c>
      <c r="G65" s="151">
        <v>0</v>
      </c>
      <c r="H65" s="558">
        <v>0</v>
      </c>
      <c r="I65" s="245">
        <v>0</v>
      </c>
      <c r="J65" s="151">
        <v>0</v>
      </c>
      <c r="K65" s="151">
        <v>0</v>
      </c>
      <c r="L65" s="151">
        <v>0</v>
      </c>
      <c r="M65" s="140">
        <v>0</v>
      </c>
      <c r="N65" s="245">
        <v>0</v>
      </c>
      <c r="O65" s="151">
        <v>0</v>
      </c>
      <c r="P65" s="151">
        <v>0</v>
      </c>
      <c r="Q65" s="151">
        <v>0</v>
      </c>
      <c r="R65" s="140">
        <v>0</v>
      </c>
      <c r="S65" s="245">
        <v>5824</v>
      </c>
      <c r="T65" s="151">
        <v>0</v>
      </c>
      <c r="U65" s="151">
        <v>0</v>
      </c>
      <c r="V65" s="151">
        <v>0</v>
      </c>
      <c r="W65" s="140">
        <v>524182.75200000004</v>
      </c>
      <c r="X65" s="245">
        <v>5946</v>
      </c>
      <c r="Y65" s="151">
        <v>0</v>
      </c>
      <c r="Z65" s="151">
        <v>0</v>
      </c>
      <c r="AA65" s="151">
        <v>0</v>
      </c>
      <c r="AB65" s="140">
        <v>551180.07252000005</v>
      </c>
      <c r="AC65" s="105">
        <v>6216.1134000000002</v>
      </c>
      <c r="AD65" s="151">
        <v>0</v>
      </c>
      <c r="AE65" s="151">
        <v>0</v>
      </c>
      <c r="AF65" s="151">
        <v>0</v>
      </c>
      <c r="AG65" s="140">
        <v>593520.72354540008</v>
      </c>
      <c r="AH65" s="245">
        <v>6756.6449999999995</v>
      </c>
      <c r="AI65" s="156">
        <v>0</v>
      </c>
      <c r="AJ65" s="156">
        <v>0</v>
      </c>
      <c r="AK65" s="156">
        <v>0</v>
      </c>
      <c r="AL65" s="288">
        <v>664485.15788235003</v>
      </c>
      <c r="AM65" s="127"/>
      <c r="AN65" s="124"/>
      <c r="AO65" s="124"/>
      <c r="AP65" s="124"/>
      <c r="AQ65" s="124"/>
      <c r="AR65" s="124"/>
      <c r="AS65" s="124"/>
    </row>
    <row r="66" spans="1:45" s="2" customFormat="1" ht="15">
      <c r="A66" s="450" t="s">
        <v>164</v>
      </c>
      <c r="B66" s="160"/>
      <c r="C66" s="129"/>
      <c r="D66" s="152">
        <v>0</v>
      </c>
      <c r="E66" s="151">
        <v>0</v>
      </c>
      <c r="F66" s="151">
        <v>0</v>
      </c>
      <c r="G66" s="151">
        <v>0</v>
      </c>
      <c r="H66" s="558">
        <v>0</v>
      </c>
      <c r="I66" s="245">
        <v>0</v>
      </c>
      <c r="J66" s="151">
        <v>0</v>
      </c>
      <c r="K66" s="151">
        <v>0</v>
      </c>
      <c r="L66" s="151">
        <v>0</v>
      </c>
      <c r="M66" s="140">
        <v>0</v>
      </c>
      <c r="N66" s="245">
        <v>0</v>
      </c>
      <c r="O66" s="151">
        <v>0</v>
      </c>
      <c r="P66" s="151">
        <v>0</v>
      </c>
      <c r="Q66" s="151">
        <v>0</v>
      </c>
      <c r="R66" s="140">
        <v>0</v>
      </c>
      <c r="S66" s="245">
        <v>3657</v>
      </c>
      <c r="T66" s="151">
        <v>0</v>
      </c>
      <c r="U66" s="151">
        <v>0</v>
      </c>
      <c r="V66" s="151">
        <v>0</v>
      </c>
      <c r="W66" s="140">
        <v>0</v>
      </c>
      <c r="X66" s="245">
        <v>4469.3028600000007</v>
      </c>
      <c r="Y66" s="151">
        <v>0</v>
      </c>
      <c r="Z66" s="151">
        <v>0</v>
      </c>
      <c r="AA66" s="151">
        <v>0</v>
      </c>
      <c r="AB66" s="140">
        <v>0</v>
      </c>
      <c r="AC66" s="245">
        <v>4672.4529900000007</v>
      </c>
      <c r="AD66" s="151">
        <v>0</v>
      </c>
      <c r="AE66" s="151">
        <v>0</v>
      </c>
      <c r="AF66" s="151">
        <v>0</v>
      </c>
      <c r="AG66" s="140">
        <v>0</v>
      </c>
      <c r="AH66" s="245">
        <v>5078.7532500000007</v>
      </c>
      <c r="AI66" s="156">
        <v>0</v>
      </c>
      <c r="AJ66" s="156">
        <v>0</v>
      </c>
      <c r="AK66" s="156">
        <v>0</v>
      </c>
      <c r="AL66" s="140">
        <v>0</v>
      </c>
      <c r="AM66" s="127"/>
      <c r="AN66" s="124"/>
      <c r="AO66" s="124"/>
      <c r="AP66" s="124"/>
      <c r="AQ66" s="124"/>
      <c r="AR66" s="124"/>
      <c r="AS66" s="124"/>
    </row>
    <row r="67" spans="1:45" s="2" customFormat="1" ht="12.75" customHeight="1" thickBot="1">
      <c r="A67" s="101" t="s">
        <v>252</v>
      </c>
      <c r="B67" s="161"/>
      <c r="C67" s="131"/>
      <c r="D67" s="392"/>
      <c r="E67" s="169">
        <f>E6+E10+E22+E25+E39+E42+E50+E54+E61</f>
        <v>1121916.3139363918</v>
      </c>
      <c r="F67" s="169">
        <f>F6+F10+F22+F25+F39+F42+F50+F54+F61</f>
        <v>153.27118720985283</v>
      </c>
      <c r="G67" s="169">
        <f>G6+G10+G22+G25+G39+G42+G50+G54+G61</f>
        <v>78262.041084607059</v>
      </c>
      <c r="H67" s="177">
        <f>H6+H10+H22+H25+H39+H42+H50+H54+H61</f>
        <v>4680469.844234</v>
      </c>
      <c r="I67" s="392"/>
      <c r="J67" s="169">
        <f>J6+J10+J22+J25+J39+J42+J50+J54+J61</f>
        <v>1143696.4380000001</v>
      </c>
      <c r="K67" s="169">
        <f>K6+K10+K22+K25+K39+K42+K50+K54+K61</f>
        <v>156.83170131999998</v>
      </c>
      <c r="L67" s="169">
        <f>L6+L10+L22+L25+L39+L42+L50+L54+L61</f>
        <v>64873.930000000008</v>
      </c>
      <c r="M67" s="177">
        <f>M6+M10+M22+M25+M39+M42+M50+M54+M61</f>
        <v>5746168.1831282265</v>
      </c>
      <c r="N67" s="392"/>
      <c r="O67" s="169">
        <f>O6+O10+O22+O25+O39+O42+O50+O54+O61</f>
        <v>912333.62600000005</v>
      </c>
      <c r="P67" s="169">
        <f>P6+P10+P22+P25+P39+P42+P50+P54+P61</f>
        <v>125.15300603999999</v>
      </c>
      <c r="Q67" s="169">
        <f>Q6+Q10+Q22+Q25+Q39+Q42+Q50+Q54+Q61</f>
        <v>52194.964</v>
      </c>
      <c r="R67" s="177">
        <f>R6+R10+R22+R25+R39+R42+R50+R54+R61</f>
        <v>4732205.9896976594</v>
      </c>
      <c r="S67" s="392"/>
      <c r="T67" s="169">
        <f>T6+T10+T22+T25+T39+T42+T50+T54+T61</f>
        <v>686364.36400000006</v>
      </c>
      <c r="U67" s="169">
        <f>U6+U10+U22+U25+U39+U42+U50+U54+U61</f>
        <v>93.816855959999998</v>
      </c>
      <c r="V67" s="169">
        <f>V6+V10+V22+V25+V39+V42+V50+V54+V61</f>
        <v>38017.509000000005</v>
      </c>
      <c r="W67" s="177">
        <f>W6+W10+W22+W25+W39+W42+W50+W54+W61</f>
        <v>4427479.6472332552</v>
      </c>
      <c r="X67" s="392"/>
      <c r="Y67" s="169">
        <f>Y6+Y10+Y22+Y25+Y39+Y42+Y50+Y54+Y61</f>
        <v>686115.69400000002</v>
      </c>
      <c r="Z67" s="169">
        <f>Z6+Z10+Z22+Z25+Z39+Z42+Z50+Z54+Z61</f>
        <v>94.029318459999999</v>
      </c>
      <c r="AA67" s="169">
        <f>AA6+AA10+AA22+AA25+AA39+AA42+AA50+AA54+AA61</f>
        <v>39092.263000000006</v>
      </c>
      <c r="AB67" s="177">
        <f>AB6+AB10+AB22+AB25+AB39+AB42+AB50+AB54+AB61</f>
        <v>4418859.601630155</v>
      </c>
      <c r="AC67" s="392"/>
      <c r="AD67" s="169">
        <f>AD6+AD10+AD22+AD25+AD39+AD42+AD50+AD54+AD61</f>
        <v>725227.93400000001</v>
      </c>
      <c r="AE67" s="169">
        <f>AE6+AE10+AE22+AE25+AE39+AE42+AE50+AE54+AE61</f>
        <v>99.25335106</v>
      </c>
      <c r="AF67" s="169">
        <f>AF6+AF10+AF22+AF25+AF39+AF42+AF50+AF54+AF61</f>
        <v>40688.105000000003</v>
      </c>
      <c r="AG67" s="177">
        <f>AG6+AG10+AG22+AG25+AG39+AG42+AG50+AG54+AG61</f>
        <v>4806159.487552911</v>
      </c>
      <c r="AH67" s="392"/>
      <c r="AI67" s="169">
        <f>AI6+AI10+AI22+AI25+AI39+AI42+AI50+AI54+AI61</f>
        <v>789881.21399999992</v>
      </c>
      <c r="AJ67" s="169">
        <f>AJ6+AJ10+AJ22+AJ25+AJ39+AJ42+AJ50+AJ54+AJ61</f>
        <v>108.07612426</v>
      </c>
      <c r="AK67" s="169">
        <f>AK6+AK10+AK22+AK25+AK39+AK42+AK50+AK54+AK61</f>
        <v>44214.681000000011</v>
      </c>
      <c r="AL67" s="177">
        <f>AL6+AL10+AL22+AL25+AL39+AL42+AL50+AL54+AL61</f>
        <v>5388172.1157420501</v>
      </c>
      <c r="AM67" s="123"/>
      <c r="AN67" s="124"/>
      <c r="AO67" s="124"/>
      <c r="AP67" s="124"/>
      <c r="AQ67" s="124"/>
      <c r="AR67" s="124"/>
      <c r="AS67" s="124"/>
    </row>
    <row r="68" spans="1:45" ht="13.5">
      <c r="A68" s="504" t="s">
        <v>166</v>
      </c>
      <c r="B68" s="162"/>
      <c r="C68" s="98"/>
      <c r="D68" s="316"/>
      <c r="E68" s="316"/>
      <c r="F68" s="316"/>
      <c r="G68" s="393"/>
      <c r="H68" s="396"/>
      <c r="I68" s="393"/>
      <c r="J68" s="393"/>
      <c r="K68" s="393"/>
      <c r="L68" s="393"/>
      <c r="M68" s="396"/>
      <c r="N68" s="393"/>
      <c r="O68" s="393"/>
      <c r="P68" s="393"/>
      <c r="Q68" s="393"/>
      <c r="R68" s="396"/>
      <c r="S68" s="393"/>
      <c r="T68" s="393"/>
      <c r="U68" s="393"/>
      <c r="V68" s="393"/>
      <c r="W68" s="396"/>
      <c r="X68" s="393"/>
      <c r="Y68" s="393"/>
      <c r="Z68" s="393"/>
      <c r="AA68" s="393"/>
      <c r="AB68" s="396"/>
      <c r="AC68" s="393"/>
      <c r="AD68" s="393"/>
      <c r="AE68" s="393"/>
      <c r="AF68" s="393"/>
      <c r="AG68" s="396"/>
      <c r="AH68" s="393"/>
      <c r="AI68" s="393"/>
      <c r="AJ68" s="393"/>
      <c r="AK68" s="393"/>
      <c r="AL68" s="396"/>
      <c r="AM68" s="97"/>
      <c r="AN68" s="97"/>
      <c r="AO68" s="98"/>
      <c r="AP68" s="98"/>
      <c r="AQ68" s="98"/>
      <c r="AR68" s="98"/>
      <c r="AS68" s="98"/>
    </row>
    <row r="69" spans="1:45" ht="13.5">
      <c r="A69" s="505" t="s">
        <v>167</v>
      </c>
      <c r="B69" s="163"/>
      <c r="C69" s="98"/>
      <c r="D69" s="316"/>
      <c r="E69" s="316"/>
      <c r="F69" s="316"/>
      <c r="G69" s="393"/>
      <c r="H69" s="396"/>
      <c r="I69" s="393"/>
      <c r="J69" s="393"/>
      <c r="K69" s="393"/>
      <c r="L69" s="393"/>
      <c r="M69" s="396"/>
      <c r="N69" s="393"/>
      <c r="O69" s="393"/>
      <c r="P69" s="393"/>
      <c r="Q69" s="393"/>
      <c r="R69" s="396"/>
      <c r="S69" s="393"/>
      <c r="T69" s="393"/>
      <c r="U69" s="393"/>
      <c r="V69" s="393"/>
      <c r="W69" s="396"/>
      <c r="X69" s="393"/>
      <c r="Y69" s="393"/>
      <c r="Z69" s="393"/>
      <c r="AA69" s="393"/>
      <c r="AB69" s="396"/>
      <c r="AC69" s="393"/>
      <c r="AD69" s="393"/>
      <c r="AE69" s="393"/>
      <c r="AF69" s="393"/>
      <c r="AG69" s="396"/>
      <c r="AH69" s="393"/>
      <c r="AI69" s="393"/>
      <c r="AJ69" s="393"/>
      <c r="AK69" s="393"/>
      <c r="AL69" s="396"/>
      <c r="AM69" s="97"/>
      <c r="AN69" s="97"/>
      <c r="AO69" s="98"/>
      <c r="AP69" s="98"/>
      <c r="AQ69" s="98"/>
      <c r="AR69" s="98"/>
      <c r="AS69" s="98"/>
    </row>
    <row r="70" spans="1:45">
      <c r="A70" s="132"/>
      <c r="B70" s="164"/>
      <c r="C70" s="98"/>
      <c r="D70" s="316"/>
      <c r="E70" s="316"/>
      <c r="F70" s="316"/>
      <c r="G70" s="393"/>
      <c r="H70" s="396"/>
      <c r="I70" s="393"/>
      <c r="J70" s="393"/>
      <c r="K70" s="393"/>
      <c r="L70" s="393"/>
      <c r="M70" s="396"/>
      <c r="N70" s="393"/>
      <c r="O70" s="393"/>
      <c r="P70" s="393"/>
      <c r="Q70" s="393"/>
      <c r="R70" s="396"/>
      <c r="S70" s="393"/>
      <c r="T70" s="393"/>
      <c r="U70" s="393"/>
      <c r="V70" s="393"/>
      <c r="W70" s="396"/>
      <c r="X70" s="393"/>
      <c r="Y70" s="393"/>
      <c r="Z70" s="393"/>
      <c r="AA70" s="393"/>
      <c r="AB70" s="396"/>
      <c r="AC70" s="393"/>
      <c r="AD70" s="393"/>
      <c r="AE70" s="393"/>
      <c r="AF70" s="393"/>
      <c r="AG70" s="396"/>
      <c r="AH70" s="393"/>
      <c r="AI70" s="393"/>
      <c r="AJ70" s="393"/>
      <c r="AK70" s="393"/>
      <c r="AL70" s="396"/>
      <c r="AM70" s="97"/>
      <c r="AN70" s="97"/>
      <c r="AO70" s="98"/>
      <c r="AP70" s="98"/>
      <c r="AQ70" s="98"/>
      <c r="AR70" s="98"/>
      <c r="AS70" s="98"/>
    </row>
    <row r="71" spans="1:45">
      <c r="A71" s="132"/>
      <c r="B71" s="164"/>
      <c r="C71" s="98"/>
      <c r="D71" s="316"/>
      <c r="E71" s="316"/>
      <c r="F71" s="316"/>
      <c r="G71" s="393"/>
      <c r="H71" s="396"/>
      <c r="I71" s="393"/>
      <c r="J71" s="393"/>
      <c r="K71" s="393"/>
      <c r="L71" s="393"/>
      <c r="M71" s="396"/>
      <c r="N71" s="393"/>
      <c r="O71" s="393"/>
      <c r="P71" s="393"/>
      <c r="Q71" s="393"/>
      <c r="R71" s="396"/>
      <c r="S71" s="393"/>
      <c r="T71" s="393"/>
      <c r="U71" s="393"/>
      <c r="V71" s="393"/>
      <c r="W71" s="396"/>
      <c r="X71" s="393"/>
      <c r="Y71" s="393"/>
      <c r="Z71" s="393"/>
      <c r="AA71" s="393"/>
      <c r="AB71" s="396"/>
      <c r="AC71" s="393"/>
      <c r="AD71" s="393"/>
      <c r="AE71" s="393"/>
      <c r="AF71" s="393"/>
      <c r="AG71" s="396"/>
      <c r="AH71" s="393"/>
      <c r="AI71" s="393"/>
      <c r="AJ71" s="393"/>
      <c r="AK71" s="393"/>
      <c r="AL71" s="396"/>
      <c r="AM71" s="97"/>
      <c r="AN71" s="97"/>
      <c r="AO71" s="98"/>
      <c r="AP71" s="98"/>
      <c r="AQ71" s="98"/>
      <c r="AR71" s="98"/>
      <c r="AS71" s="98"/>
    </row>
    <row r="72" spans="1:45" s="422" customFormat="1" ht="16.5" thickBot="1">
      <c r="A72" s="432" t="s">
        <v>168</v>
      </c>
      <c r="B72" s="494"/>
      <c r="C72" s="427"/>
      <c r="D72" s="530"/>
      <c r="E72" s="531"/>
      <c r="F72" s="531"/>
      <c r="G72" s="531"/>
      <c r="H72" s="532"/>
      <c r="I72" s="425"/>
      <c r="J72" s="425"/>
      <c r="K72" s="425"/>
      <c r="L72" s="425"/>
      <c r="M72" s="426"/>
      <c r="N72" s="425"/>
      <c r="O72" s="425"/>
      <c r="P72" s="425"/>
      <c r="Q72" s="425"/>
      <c r="R72" s="426"/>
      <c r="S72" s="425"/>
      <c r="T72" s="425"/>
      <c r="U72" s="425"/>
      <c r="V72" s="425"/>
      <c r="W72" s="426"/>
      <c r="X72" s="425"/>
      <c r="Y72" s="425"/>
      <c r="Z72" s="425"/>
      <c r="AA72" s="425"/>
      <c r="AB72" s="426"/>
      <c r="AC72" s="425"/>
      <c r="AD72" s="425"/>
      <c r="AE72" s="425"/>
      <c r="AF72" s="425"/>
      <c r="AG72" s="426"/>
      <c r="AH72" s="425"/>
      <c r="AI72" s="425"/>
      <c r="AJ72" s="425"/>
      <c r="AK72" s="425"/>
      <c r="AL72" s="426"/>
      <c r="AM72" s="427"/>
      <c r="AN72" s="427"/>
      <c r="AO72" s="427"/>
      <c r="AP72" s="427"/>
      <c r="AQ72" s="427"/>
      <c r="AR72" s="427"/>
      <c r="AS72" s="427"/>
    </row>
    <row r="73" spans="1:45" s="422" customFormat="1">
      <c r="A73" s="438"/>
      <c r="B73" s="439"/>
      <c r="C73" s="440"/>
      <c r="D73" s="569" t="s">
        <v>97</v>
      </c>
      <c r="E73" s="496"/>
      <c r="F73" s="496"/>
      <c r="G73" s="496"/>
      <c r="H73" s="497"/>
      <c r="I73" s="647" t="s">
        <v>66</v>
      </c>
      <c r="J73" s="648"/>
      <c r="K73" s="648"/>
      <c r="L73" s="648"/>
      <c r="M73" s="649"/>
      <c r="N73" s="647" t="s">
        <v>67</v>
      </c>
      <c r="O73" s="648"/>
      <c r="P73" s="648"/>
      <c r="Q73" s="648"/>
      <c r="R73" s="649"/>
      <c r="S73" s="653" t="s">
        <v>68</v>
      </c>
      <c r="T73" s="654"/>
      <c r="U73" s="654"/>
      <c r="V73" s="654"/>
      <c r="W73" s="655"/>
      <c r="X73" s="653" t="s">
        <v>69</v>
      </c>
      <c r="Y73" s="654"/>
      <c r="Z73" s="654"/>
      <c r="AA73" s="654"/>
      <c r="AB73" s="655"/>
      <c r="AC73" s="653" t="s">
        <v>70</v>
      </c>
      <c r="AD73" s="654"/>
      <c r="AE73" s="654"/>
      <c r="AF73" s="654"/>
      <c r="AG73" s="655"/>
      <c r="AH73" s="653" t="s">
        <v>71</v>
      </c>
      <c r="AI73" s="654"/>
      <c r="AJ73" s="654"/>
      <c r="AK73" s="654"/>
      <c r="AL73" s="655"/>
      <c r="AM73" s="645" t="s">
        <v>72</v>
      </c>
      <c r="AN73" s="427"/>
      <c r="AO73" s="427"/>
      <c r="AP73" s="427"/>
      <c r="AQ73" s="427"/>
      <c r="AR73" s="427"/>
      <c r="AS73" s="427"/>
    </row>
    <row r="74" spans="1:45" s="422" customFormat="1" ht="25.5">
      <c r="A74" s="412" t="s">
        <v>169</v>
      </c>
      <c r="B74" s="413" t="s">
        <v>74</v>
      </c>
      <c r="C74" s="414" t="s">
        <v>75</v>
      </c>
      <c r="D74" s="415"/>
      <c r="E74" s="416"/>
      <c r="F74" s="416"/>
      <c r="G74" s="416"/>
      <c r="H74" s="417"/>
      <c r="I74" s="418" t="s">
        <v>76</v>
      </c>
      <c r="J74" s="416" t="s">
        <v>77</v>
      </c>
      <c r="K74" s="416" t="s">
        <v>78</v>
      </c>
      <c r="L74" s="416" t="s">
        <v>79</v>
      </c>
      <c r="M74" s="417" t="s">
        <v>81</v>
      </c>
      <c r="N74" s="419" t="s">
        <v>76</v>
      </c>
      <c r="O74" s="420" t="s">
        <v>77</v>
      </c>
      <c r="P74" s="420" t="s">
        <v>78</v>
      </c>
      <c r="Q74" s="420" t="s">
        <v>79</v>
      </c>
      <c r="R74" s="421" t="s">
        <v>81</v>
      </c>
      <c r="S74" s="419" t="s">
        <v>76</v>
      </c>
      <c r="T74" s="420" t="s">
        <v>77</v>
      </c>
      <c r="U74" s="420" t="s">
        <v>78</v>
      </c>
      <c r="V74" s="420" t="s">
        <v>79</v>
      </c>
      <c r="W74" s="421" t="s">
        <v>81</v>
      </c>
      <c r="X74" s="419" t="s">
        <v>76</v>
      </c>
      <c r="Y74" s="420" t="s">
        <v>77</v>
      </c>
      <c r="Z74" s="420" t="s">
        <v>78</v>
      </c>
      <c r="AA74" s="420" t="s">
        <v>79</v>
      </c>
      <c r="AB74" s="421" t="s">
        <v>81</v>
      </c>
      <c r="AC74" s="419" t="s">
        <v>76</v>
      </c>
      <c r="AD74" s="420" t="s">
        <v>77</v>
      </c>
      <c r="AE74" s="420" t="s">
        <v>78</v>
      </c>
      <c r="AF74" s="420" t="s">
        <v>79</v>
      </c>
      <c r="AG74" s="421" t="s">
        <v>81</v>
      </c>
      <c r="AH74" s="419" t="s">
        <v>76</v>
      </c>
      <c r="AI74" s="420" t="s">
        <v>77</v>
      </c>
      <c r="AJ74" s="420" t="s">
        <v>78</v>
      </c>
      <c r="AK74" s="420" t="s">
        <v>79</v>
      </c>
      <c r="AL74" s="421" t="s">
        <v>81</v>
      </c>
      <c r="AM74" s="658"/>
      <c r="AN74" s="410"/>
      <c r="AO74" s="410"/>
      <c r="AP74" s="410"/>
      <c r="AQ74" s="410"/>
      <c r="AR74" s="410"/>
      <c r="AS74" s="410"/>
    </row>
    <row r="75" spans="1:45" s="422" customFormat="1">
      <c r="A75" s="441" t="s">
        <v>82</v>
      </c>
      <c r="B75" s="442"/>
      <c r="C75" s="441"/>
      <c r="D75" s="533"/>
      <c r="E75" s="511"/>
      <c r="F75" s="511"/>
      <c r="G75" s="511"/>
      <c r="H75" s="534"/>
      <c r="I75" s="444"/>
      <c r="J75" s="444"/>
      <c r="K75" s="444"/>
      <c r="L75" s="444"/>
      <c r="M75" s="456"/>
      <c r="N75" s="444"/>
      <c r="O75" s="444"/>
      <c r="P75" s="444"/>
      <c r="Q75" s="444"/>
      <c r="R75" s="456"/>
      <c r="S75" s="444"/>
      <c r="T75" s="444"/>
      <c r="U75" s="444"/>
      <c r="V75" s="444"/>
      <c r="W75" s="456"/>
      <c r="X75" s="444"/>
      <c r="Y75" s="444"/>
      <c r="Z75" s="444"/>
      <c r="AA75" s="444"/>
      <c r="AB75" s="456"/>
      <c r="AC75" s="444"/>
      <c r="AD75" s="444"/>
      <c r="AE75" s="444"/>
      <c r="AF75" s="444"/>
      <c r="AG75" s="456"/>
      <c r="AH75" s="444"/>
      <c r="AI75" s="444"/>
      <c r="AJ75" s="444"/>
      <c r="AK75" s="444"/>
      <c r="AL75" s="456"/>
      <c r="AM75" s="498"/>
      <c r="AN75" s="448"/>
      <c r="AO75" s="448"/>
      <c r="AP75" s="448"/>
      <c r="AQ75" s="448"/>
      <c r="AR75" s="448"/>
      <c r="AS75" s="448"/>
    </row>
    <row r="76" spans="1:45" s="422" customFormat="1">
      <c r="A76" s="345" t="s">
        <v>170</v>
      </c>
      <c r="B76" s="170" t="s">
        <v>84</v>
      </c>
      <c r="C76" s="499" t="s">
        <v>85</v>
      </c>
      <c r="D76" s="535">
        <v>0</v>
      </c>
      <c r="E76" s="515">
        <v>0</v>
      </c>
      <c r="F76" s="515">
        <v>0</v>
      </c>
      <c r="G76" s="515">
        <v>0</v>
      </c>
      <c r="H76" s="536">
        <v>0</v>
      </c>
      <c r="I76" s="455">
        <v>0</v>
      </c>
      <c r="J76" s="455">
        <v>0</v>
      </c>
      <c r="K76" s="455">
        <v>0</v>
      </c>
      <c r="L76" s="455">
        <v>0</v>
      </c>
      <c r="M76" s="470">
        <v>0</v>
      </c>
      <c r="N76" s="337">
        <v>5</v>
      </c>
      <c r="O76" s="337">
        <v>195.12379999999999</v>
      </c>
      <c r="P76" s="337">
        <v>3.1899999999999998E-2</v>
      </c>
      <c r="Q76" s="337">
        <v>-3.0524</v>
      </c>
      <c r="R76" s="453">
        <v>1898.7375530249999</v>
      </c>
      <c r="S76" s="337">
        <v>9</v>
      </c>
      <c r="T76" s="337">
        <v>358.9314</v>
      </c>
      <c r="U76" s="337">
        <v>6.1499999999999999E-2</v>
      </c>
      <c r="V76" s="337">
        <v>-5.9736000000000002</v>
      </c>
      <c r="W76" s="453">
        <v>3520.2594233083501</v>
      </c>
      <c r="X76" s="337">
        <v>10</v>
      </c>
      <c r="Y76" s="337">
        <v>399.95049999999998</v>
      </c>
      <c r="Z76" s="337">
        <v>6.9599999999999995E-2</v>
      </c>
      <c r="AA76" s="337">
        <v>-6.7133000000000003</v>
      </c>
      <c r="AB76" s="453">
        <v>4028.7413400084401</v>
      </c>
      <c r="AC76" s="337">
        <v>11</v>
      </c>
      <c r="AD76" s="337">
        <v>437.69049999999999</v>
      </c>
      <c r="AE76" s="337">
        <v>7.5300000000000006E-2</v>
      </c>
      <c r="AF76" s="337">
        <v>-7.2439</v>
      </c>
      <c r="AG76" s="453">
        <v>4564.5639382295703</v>
      </c>
      <c r="AH76" s="337">
        <v>12</v>
      </c>
      <c r="AI76" s="337">
        <v>478.5752</v>
      </c>
      <c r="AJ76" s="337">
        <v>8.2000000000000003E-2</v>
      </c>
      <c r="AK76" s="337">
        <v>-7.9648000000000003</v>
      </c>
      <c r="AL76" s="453">
        <v>5128.9100251379496</v>
      </c>
      <c r="AM76" s="468" t="s">
        <v>171</v>
      </c>
      <c r="AN76" s="448"/>
      <c r="AO76" s="448"/>
      <c r="AP76" s="448"/>
      <c r="AQ76" s="448"/>
      <c r="AR76" s="448"/>
      <c r="AS76" s="448"/>
    </row>
    <row r="77" spans="1:45" s="422" customFormat="1">
      <c r="A77" s="441" t="s">
        <v>116</v>
      </c>
      <c r="B77" s="442"/>
      <c r="C77" s="441"/>
      <c r="D77" s="533"/>
      <c r="E77" s="511"/>
      <c r="F77" s="511"/>
      <c r="G77" s="511"/>
      <c r="H77" s="534"/>
      <c r="I77" s="444"/>
      <c r="J77" s="444"/>
      <c r="K77" s="444"/>
      <c r="L77" s="444"/>
      <c r="M77" s="456"/>
      <c r="N77" s="444"/>
      <c r="O77" s="444"/>
      <c r="P77" s="444"/>
      <c r="Q77" s="444"/>
      <c r="R77" s="456"/>
      <c r="S77" s="444"/>
      <c r="T77" s="444"/>
      <c r="U77" s="444"/>
      <c r="V77" s="444"/>
      <c r="W77" s="456"/>
      <c r="X77" s="444"/>
      <c r="Y77" s="444"/>
      <c r="Z77" s="444"/>
      <c r="AA77" s="444"/>
      <c r="AB77" s="456"/>
      <c r="AC77" s="444"/>
      <c r="AD77" s="444"/>
      <c r="AE77" s="444"/>
      <c r="AF77" s="444"/>
      <c r="AG77" s="456"/>
      <c r="AH77" s="444"/>
      <c r="AI77" s="444"/>
      <c r="AJ77" s="444"/>
      <c r="AK77" s="444"/>
      <c r="AL77" s="456"/>
      <c r="AM77" s="498"/>
      <c r="AN77" s="448"/>
      <c r="AO77" s="448"/>
      <c r="AP77" s="448"/>
      <c r="AQ77" s="448"/>
      <c r="AR77" s="448"/>
      <c r="AS77" s="448"/>
    </row>
    <row r="78" spans="1:45" s="422" customFormat="1">
      <c r="A78" s="345" t="s">
        <v>172</v>
      </c>
      <c r="B78" s="170" t="s">
        <v>84</v>
      </c>
      <c r="C78" s="500" t="s">
        <v>173</v>
      </c>
      <c r="D78" s="535">
        <v>0</v>
      </c>
      <c r="E78" s="515">
        <v>0</v>
      </c>
      <c r="F78" s="515">
        <v>0</v>
      </c>
      <c r="G78" s="515">
        <v>0</v>
      </c>
      <c r="H78" s="536">
        <v>0</v>
      </c>
      <c r="I78" s="455">
        <v>0</v>
      </c>
      <c r="J78" s="455">
        <v>0</v>
      </c>
      <c r="K78" s="455">
        <v>0</v>
      </c>
      <c r="L78" s="455">
        <v>0</v>
      </c>
      <c r="M78" s="470">
        <v>0</v>
      </c>
      <c r="N78" s="337">
        <v>0</v>
      </c>
      <c r="O78" s="337">
        <v>0</v>
      </c>
      <c r="P78" s="337">
        <v>0</v>
      </c>
      <c r="Q78" s="337">
        <v>0</v>
      </c>
      <c r="R78" s="453">
        <v>0</v>
      </c>
      <c r="S78" s="337">
        <v>1</v>
      </c>
      <c r="T78" s="337">
        <v>2.93</v>
      </c>
      <c r="U78" s="337">
        <v>2.5000000000000001E-3</v>
      </c>
      <c r="V78" s="337">
        <v>0.65410000000000001</v>
      </c>
      <c r="W78" s="453">
        <v>57.368167499999998</v>
      </c>
      <c r="X78" s="337">
        <v>1</v>
      </c>
      <c r="Y78" s="337">
        <v>2.93</v>
      </c>
      <c r="Z78" s="337">
        <v>2.5000000000000001E-3</v>
      </c>
      <c r="AA78" s="337">
        <v>0.65410000000000001</v>
      </c>
      <c r="AB78" s="453">
        <v>59.089212525000001</v>
      </c>
      <c r="AC78" s="337">
        <v>1</v>
      </c>
      <c r="AD78" s="337">
        <v>2.93</v>
      </c>
      <c r="AE78" s="337">
        <v>2.5000000000000001E-3</v>
      </c>
      <c r="AF78" s="337">
        <v>0.65410000000000001</v>
      </c>
      <c r="AG78" s="453">
        <v>60.861888900750003</v>
      </c>
      <c r="AH78" s="337">
        <v>1</v>
      </c>
      <c r="AI78" s="337">
        <v>2.93</v>
      </c>
      <c r="AJ78" s="337">
        <v>2.5000000000000001E-3</v>
      </c>
      <c r="AK78" s="337">
        <v>0.65410000000000001</v>
      </c>
      <c r="AL78" s="453">
        <v>62.687745567772502</v>
      </c>
      <c r="AM78" s="468" t="s">
        <v>174</v>
      </c>
      <c r="AN78" s="427"/>
      <c r="AO78" s="427"/>
      <c r="AP78" s="427"/>
      <c r="AQ78" s="427"/>
      <c r="AR78" s="427"/>
      <c r="AS78" s="427"/>
    </row>
    <row r="79" spans="1:45" s="422" customFormat="1">
      <c r="A79" s="345" t="s">
        <v>175</v>
      </c>
      <c r="B79" s="170" t="s">
        <v>84</v>
      </c>
      <c r="C79" s="500" t="s">
        <v>173</v>
      </c>
      <c r="D79" s="535">
        <v>0</v>
      </c>
      <c r="E79" s="515">
        <v>0</v>
      </c>
      <c r="F79" s="515">
        <v>0</v>
      </c>
      <c r="G79" s="515">
        <v>0</v>
      </c>
      <c r="H79" s="536">
        <v>0</v>
      </c>
      <c r="I79" s="455">
        <v>0</v>
      </c>
      <c r="J79" s="455">
        <v>0</v>
      </c>
      <c r="K79" s="455">
        <v>0</v>
      </c>
      <c r="L79" s="455">
        <v>0</v>
      </c>
      <c r="M79" s="470">
        <v>0</v>
      </c>
      <c r="N79" s="337">
        <v>0</v>
      </c>
      <c r="O79" s="337">
        <v>0</v>
      </c>
      <c r="P79" s="337">
        <v>0</v>
      </c>
      <c r="Q79" s="337">
        <v>0</v>
      </c>
      <c r="R79" s="453">
        <v>0</v>
      </c>
      <c r="S79" s="337">
        <v>1</v>
      </c>
      <c r="T79" s="337">
        <v>10.7</v>
      </c>
      <c r="U79" s="337">
        <v>1.49E-2</v>
      </c>
      <c r="V79" s="337">
        <v>0.73199999999999998</v>
      </c>
      <c r="W79" s="453">
        <v>57.368167499999998</v>
      </c>
      <c r="X79" s="337">
        <v>1</v>
      </c>
      <c r="Y79" s="337">
        <v>10.7</v>
      </c>
      <c r="Z79" s="337">
        <v>1.49E-2</v>
      </c>
      <c r="AA79" s="337">
        <v>0.73199999999999998</v>
      </c>
      <c r="AB79" s="453">
        <v>59.089212525000001</v>
      </c>
      <c r="AC79" s="337">
        <v>1</v>
      </c>
      <c r="AD79" s="337">
        <v>10.7</v>
      </c>
      <c r="AE79" s="337">
        <v>1.49E-2</v>
      </c>
      <c r="AF79" s="337">
        <v>0.73199999999999998</v>
      </c>
      <c r="AG79" s="453">
        <v>60.861888900750003</v>
      </c>
      <c r="AH79" s="337">
        <v>1</v>
      </c>
      <c r="AI79" s="337">
        <v>10.7</v>
      </c>
      <c r="AJ79" s="337">
        <v>1.49E-2</v>
      </c>
      <c r="AK79" s="337">
        <v>0.73199999999999998</v>
      </c>
      <c r="AL79" s="453">
        <v>62.687745567772502</v>
      </c>
      <c r="AM79" s="468" t="s">
        <v>174</v>
      </c>
      <c r="AN79" s="427"/>
      <c r="AO79" s="427"/>
      <c r="AP79" s="427"/>
      <c r="AQ79" s="427"/>
      <c r="AR79" s="427"/>
      <c r="AS79" s="427"/>
    </row>
    <row r="80" spans="1:45" s="422" customFormat="1">
      <c r="A80" s="345" t="s">
        <v>176</v>
      </c>
      <c r="B80" s="170" t="s">
        <v>84</v>
      </c>
      <c r="C80" s="500" t="s">
        <v>173</v>
      </c>
      <c r="D80" s="535">
        <v>0</v>
      </c>
      <c r="E80" s="515">
        <v>0</v>
      </c>
      <c r="F80" s="515">
        <v>0</v>
      </c>
      <c r="G80" s="515">
        <v>0</v>
      </c>
      <c r="H80" s="536">
        <v>0</v>
      </c>
      <c r="I80" s="455">
        <v>0</v>
      </c>
      <c r="J80" s="455">
        <v>0</v>
      </c>
      <c r="K80" s="455">
        <v>0</v>
      </c>
      <c r="L80" s="455">
        <v>0</v>
      </c>
      <c r="M80" s="470">
        <v>0</v>
      </c>
      <c r="N80" s="337">
        <v>0</v>
      </c>
      <c r="O80" s="337">
        <v>0</v>
      </c>
      <c r="P80" s="337">
        <v>0</v>
      </c>
      <c r="Q80" s="337">
        <v>0</v>
      </c>
      <c r="R80" s="453">
        <v>0</v>
      </c>
      <c r="S80" s="337">
        <v>1</v>
      </c>
      <c r="T80" s="337">
        <v>37.85</v>
      </c>
      <c r="U80" s="337">
        <v>2.0500000000000001E-2</v>
      </c>
      <c r="V80" s="337">
        <v>2.0748000000000002</v>
      </c>
      <c r="W80" s="453">
        <v>57.368167499999998</v>
      </c>
      <c r="X80" s="337">
        <v>1</v>
      </c>
      <c r="Y80" s="337">
        <v>37.85</v>
      </c>
      <c r="Z80" s="337">
        <v>2.0500000000000001E-2</v>
      </c>
      <c r="AA80" s="337">
        <v>2.0748000000000002</v>
      </c>
      <c r="AB80" s="453">
        <v>59.089212525000001</v>
      </c>
      <c r="AC80" s="337">
        <v>1</v>
      </c>
      <c r="AD80" s="337">
        <v>37.85</v>
      </c>
      <c r="AE80" s="337">
        <v>2.0500000000000001E-2</v>
      </c>
      <c r="AF80" s="337">
        <v>2.0748000000000002</v>
      </c>
      <c r="AG80" s="453">
        <v>60.861888900750003</v>
      </c>
      <c r="AH80" s="337">
        <v>1</v>
      </c>
      <c r="AI80" s="337">
        <v>37.85</v>
      </c>
      <c r="AJ80" s="337">
        <v>2.0500000000000001E-2</v>
      </c>
      <c r="AK80" s="337">
        <v>2.0748000000000002</v>
      </c>
      <c r="AL80" s="453">
        <v>62.687745567772502</v>
      </c>
      <c r="AM80" s="468" t="s">
        <v>174</v>
      </c>
      <c r="AN80" s="427"/>
      <c r="AO80" s="427"/>
      <c r="AP80" s="427"/>
      <c r="AQ80" s="427"/>
      <c r="AR80" s="427"/>
      <c r="AS80" s="427"/>
    </row>
    <row r="81" spans="1:45" s="422" customFormat="1">
      <c r="A81" s="345" t="s">
        <v>177</v>
      </c>
      <c r="B81" s="170" t="s">
        <v>84</v>
      </c>
      <c r="C81" s="500" t="s">
        <v>173</v>
      </c>
      <c r="D81" s="535">
        <v>0</v>
      </c>
      <c r="E81" s="515">
        <v>0</v>
      </c>
      <c r="F81" s="515">
        <v>0</v>
      </c>
      <c r="G81" s="515">
        <v>0</v>
      </c>
      <c r="H81" s="536">
        <v>0</v>
      </c>
      <c r="I81" s="455">
        <v>0</v>
      </c>
      <c r="J81" s="455">
        <v>0</v>
      </c>
      <c r="K81" s="455">
        <v>0</v>
      </c>
      <c r="L81" s="455">
        <v>0</v>
      </c>
      <c r="M81" s="470">
        <v>0</v>
      </c>
      <c r="N81" s="337">
        <v>0</v>
      </c>
      <c r="O81" s="337">
        <v>0</v>
      </c>
      <c r="P81" s="337">
        <v>0</v>
      </c>
      <c r="Q81" s="337">
        <v>0</v>
      </c>
      <c r="R81" s="453">
        <v>0</v>
      </c>
      <c r="S81" s="337">
        <v>1</v>
      </c>
      <c r="T81" s="337">
        <v>31.64</v>
      </c>
      <c r="U81" s="337">
        <v>1.7399999999999999E-2</v>
      </c>
      <c r="V81" s="337">
        <v>0.57069999999999999</v>
      </c>
      <c r="W81" s="453">
        <v>57.368167499999998</v>
      </c>
      <c r="X81" s="337">
        <v>1</v>
      </c>
      <c r="Y81" s="337">
        <v>31.64</v>
      </c>
      <c r="Z81" s="337">
        <v>1.7399999999999999E-2</v>
      </c>
      <c r="AA81" s="337">
        <v>0.57069999999999999</v>
      </c>
      <c r="AB81" s="453">
        <v>59.089212525000001</v>
      </c>
      <c r="AC81" s="337">
        <v>1</v>
      </c>
      <c r="AD81" s="337">
        <v>31.64</v>
      </c>
      <c r="AE81" s="337">
        <v>1.7399999999999999E-2</v>
      </c>
      <c r="AF81" s="337">
        <v>0.57069999999999999</v>
      </c>
      <c r="AG81" s="453">
        <v>60.861888900750003</v>
      </c>
      <c r="AH81" s="337">
        <v>1</v>
      </c>
      <c r="AI81" s="337">
        <v>31.64</v>
      </c>
      <c r="AJ81" s="337">
        <v>1.7399999999999999E-2</v>
      </c>
      <c r="AK81" s="337">
        <v>0.57069999999999999</v>
      </c>
      <c r="AL81" s="453">
        <v>62.687745567772502</v>
      </c>
      <c r="AM81" s="468" t="s">
        <v>174</v>
      </c>
      <c r="AN81" s="427"/>
      <c r="AO81" s="427"/>
      <c r="AP81" s="427"/>
      <c r="AQ81" s="427"/>
      <c r="AR81" s="427"/>
      <c r="AS81" s="427"/>
    </row>
    <row r="82" spans="1:45" s="422" customFormat="1">
      <c r="A82" s="345" t="s">
        <v>178</v>
      </c>
      <c r="B82" s="170" t="s">
        <v>84</v>
      </c>
      <c r="C82" s="500" t="s">
        <v>173</v>
      </c>
      <c r="D82" s="535">
        <v>0</v>
      </c>
      <c r="E82" s="515">
        <v>0</v>
      </c>
      <c r="F82" s="515">
        <v>0</v>
      </c>
      <c r="G82" s="515">
        <v>0</v>
      </c>
      <c r="H82" s="536">
        <v>0</v>
      </c>
      <c r="I82" s="455">
        <v>0</v>
      </c>
      <c r="J82" s="455">
        <v>0</v>
      </c>
      <c r="K82" s="455">
        <v>0</v>
      </c>
      <c r="L82" s="455">
        <v>0</v>
      </c>
      <c r="M82" s="470">
        <v>0</v>
      </c>
      <c r="N82" s="337">
        <v>0</v>
      </c>
      <c r="O82" s="337">
        <v>0</v>
      </c>
      <c r="P82" s="337">
        <v>0</v>
      </c>
      <c r="Q82" s="337">
        <v>0</v>
      </c>
      <c r="R82" s="453">
        <v>0</v>
      </c>
      <c r="S82" s="337">
        <v>1</v>
      </c>
      <c r="T82" s="337">
        <v>1.28</v>
      </c>
      <c r="U82" s="337">
        <v>1.1000000000000001E-3</v>
      </c>
      <c r="V82" s="337">
        <v>0.27660000000000001</v>
      </c>
      <c r="W82" s="453">
        <v>57.368167499999998</v>
      </c>
      <c r="X82" s="337">
        <v>1</v>
      </c>
      <c r="Y82" s="337">
        <v>1.28</v>
      </c>
      <c r="Z82" s="337">
        <v>1.1000000000000001E-3</v>
      </c>
      <c r="AA82" s="337">
        <v>0.27660000000000001</v>
      </c>
      <c r="AB82" s="453">
        <v>59.089212525000001</v>
      </c>
      <c r="AC82" s="337">
        <v>1</v>
      </c>
      <c r="AD82" s="337">
        <v>1.28</v>
      </c>
      <c r="AE82" s="337">
        <v>1.1000000000000001E-3</v>
      </c>
      <c r="AF82" s="337">
        <v>0.27660000000000001</v>
      </c>
      <c r="AG82" s="453">
        <v>60.861888900750003</v>
      </c>
      <c r="AH82" s="337">
        <v>1</v>
      </c>
      <c r="AI82" s="337">
        <v>1.28</v>
      </c>
      <c r="AJ82" s="337">
        <v>1.1000000000000001E-3</v>
      </c>
      <c r="AK82" s="337">
        <v>0.27660000000000001</v>
      </c>
      <c r="AL82" s="453">
        <v>62.687745567772502</v>
      </c>
      <c r="AM82" s="468" t="s">
        <v>174</v>
      </c>
      <c r="AN82" s="427"/>
      <c r="AO82" s="427"/>
      <c r="AP82" s="427"/>
      <c r="AQ82" s="427"/>
      <c r="AR82" s="427"/>
      <c r="AS82" s="427"/>
    </row>
    <row r="83" spans="1:45" s="422" customFormat="1">
      <c r="A83" s="345" t="s">
        <v>179</v>
      </c>
      <c r="B83" s="170" t="s">
        <v>84</v>
      </c>
      <c r="C83" s="500" t="s">
        <v>173</v>
      </c>
      <c r="D83" s="535">
        <v>0</v>
      </c>
      <c r="E83" s="515">
        <v>0</v>
      </c>
      <c r="F83" s="515">
        <v>0</v>
      </c>
      <c r="G83" s="515">
        <v>0</v>
      </c>
      <c r="H83" s="536">
        <v>0</v>
      </c>
      <c r="I83" s="455">
        <v>0</v>
      </c>
      <c r="J83" s="455">
        <v>0</v>
      </c>
      <c r="K83" s="455">
        <v>0</v>
      </c>
      <c r="L83" s="455">
        <v>0</v>
      </c>
      <c r="M83" s="470">
        <v>0</v>
      </c>
      <c r="N83" s="337">
        <v>0</v>
      </c>
      <c r="O83" s="337">
        <v>0</v>
      </c>
      <c r="P83" s="337">
        <v>0</v>
      </c>
      <c r="Q83" s="337">
        <v>0</v>
      </c>
      <c r="R83" s="453">
        <v>0</v>
      </c>
      <c r="S83" s="337">
        <v>1</v>
      </c>
      <c r="T83" s="337">
        <v>4.57</v>
      </c>
      <c r="U83" s="337">
        <v>6.4000000000000003E-3</v>
      </c>
      <c r="V83" s="337">
        <v>0.312</v>
      </c>
      <c r="W83" s="453">
        <v>57.368167499999998</v>
      </c>
      <c r="X83" s="337">
        <v>1</v>
      </c>
      <c r="Y83" s="337">
        <v>4.57</v>
      </c>
      <c r="Z83" s="337">
        <v>6.4000000000000003E-3</v>
      </c>
      <c r="AA83" s="337">
        <v>0.312</v>
      </c>
      <c r="AB83" s="453">
        <v>59.089212525000001</v>
      </c>
      <c r="AC83" s="337">
        <v>1</v>
      </c>
      <c r="AD83" s="337">
        <v>4.57</v>
      </c>
      <c r="AE83" s="337">
        <v>6.4000000000000003E-3</v>
      </c>
      <c r="AF83" s="337">
        <v>0.312</v>
      </c>
      <c r="AG83" s="453">
        <v>60.861888900750003</v>
      </c>
      <c r="AH83" s="337">
        <v>1</v>
      </c>
      <c r="AI83" s="337">
        <v>4.57</v>
      </c>
      <c r="AJ83" s="337">
        <v>6.4000000000000003E-3</v>
      </c>
      <c r="AK83" s="337">
        <v>0.312</v>
      </c>
      <c r="AL83" s="453">
        <v>62.687745567772502</v>
      </c>
      <c r="AM83" s="468" t="s">
        <v>174</v>
      </c>
      <c r="AN83" s="427"/>
      <c r="AO83" s="427"/>
      <c r="AP83" s="427"/>
      <c r="AQ83" s="427"/>
      <c r="AR83" s="427"/>
      <c r="AS83" s="427"/>
    </row>
    <row r="84" spans="1:45" s="422" customFormat="1">
      <c r="A84" s="345" t="s">
        <v>180</v>
      </c>
      <c r="B84" s="170" t="s">
        <v>84</v>
      </c>
      <c r="C84" s="500" t="s">
        <v>173</v>
      </c>
      <c r="D84" s="535">
        <v>0</v>
      </c>
      <c r="E84" s="515">
        <v>0</v>
      </c>
      <c r="F84" s="515">
        <v>0</v>
      </c>
      <c r="G84" s="515">
        <v>0</v>
      </c>
      <c r="H84" s="536">
        <v>0</v>
      </c>
      <c r="I84" s="455">
        <v>0</v>
      </c>
      <c r="J84" s="455">
        <v>0</v>
      </c>
      <c r="K84" s="455">
        <v>0</v>
      </c>
      <c r="L84" s="455">
        <v>0</v>
      </c>
      <c r="M84" s="470">
        <v>0</v>
      </c>
      <c r="N84" s="337">
        <v>0</v>
      </c>
      <c r="O84" s="337">
        <v>0</v>
      </c>
      <c r="P84" s="337">
        <v>0</v>
      </c>
      <c r="Q84" s="337">
        <v>0</v>
      </c>
      <c r="R84" s="453">
        <v>0</v>
      </c>
      <c r="S84" s="337">
        <v>1</v>
      </c>
      <c r="T84" s="337">
        <v>16.45</v>
      </c>
      <c r="U84" s="337">
        <v>8.9999999999999993E-3</v>
      </c>
      <c r="V84" s="337">
        <v>0.88500000000000001</v>
      </c>
      <c r="W84" s="453">
        <v>57.368167499999998</v>
      </c>
      <c r="X84" s="337">
        <v>1</v>
      </c>
      <c r="Y84" s="337">
        <v>16.45</v>
      </c>
      <c r="Z84" s="337">
        <v>8.9999999999999993E-3</v>
      </c>
      <c r="AA84" s="337">
        <v>0.88500000000000001</v>
      </c>
      <c r="AB84" s="453">
        <v>59.089212525000001</v>
      </c>
      <c r="AC84" s="337">
        <v>1</v>
      </c>
      <c r="AD84" s="337">
        <v>16.45</v>
      </c>
      <c r="AE84" s="337">
        <v>8.9999999999999993E-3</v>
      </c>
      <c r="AF84" s="337">
        <v>0.88500000000000001</v>
      </c>
      <c r="AG84" s="453">
        <v>60.861888900750003</v>
      </c>
      <c r="AH84" s="337">
        <v>1</v>
      </c>
      <c r="AI84" s="337">
        <v>16.45</v>
      </c>
      <c r="AJ84" s="337">
        <v>8.9999999999999993E-3</v>
      </c>
      <c r="AK84" s="337">
        <v>0.88500000000000001</v>
      </c>
      <c r="AL84" s="453">
        <v>62.687745567772502</v>
      </c>
      <c r="AM84" s="468" t="s">
        <v>174</v>
      </c>
      <c r="AN84" s="427"/>
      <c r="AO84" s="427"/>
      <c r="AP84" s="427"/>
      <c r="AQ84" s="427"/>
      <c r="AR84" s="427"/>
      <c r="AS84" s="427"/>
    </row>
    <row r="85" spans="1:45" s="422" customFormat="1">
      <c r="A85" s="345" t="s">
        <v>181</v>
      </c>
      <c r="B85" s="170" t="s">
        <v>84</v>
      </c>
      <c r="C85" s="500" t="s">
        <v>173</v>
      </c>
      <c r="D85" s="535">
        <v>0</v>
      </c>
      <c r="E85" s="515">
        <v>0</v>
      </c>
      <c r="F85" s="515">
        <v>0</v>
      </c>
      <c r="G85" s="515">
        <v>0</v>
      </c>
      <c r="H85" s="536">
        <v>0</v>
      </c>
      <c r="I85" s="455">
        <v>0</v>
      </c>
      <c r="J85" s="455">
        <v>0</v>
      </c>
      <c r="K85" s="455">
        <v>0</v>
      </c>
      <c r="L85" s="455">
        <v>0</v>
      </c>
      <c r="M85" s="470">
        <v>0</v>
      </c>
      <c r="N85" s="337">
        <v>0</v>
      </c>
      <c r="O85" s="337">
        <v>0</v>
      </c>
      <c r="P85" s="337">
        <v>0</v>
      </c>
      <c r="Q85" s="337">
        <v>0</v>
      </c>
      <c r="R85" s="453">
        <v>0</v>
      </c>
      <c r="S85" s="337">
        <v>1</v>
      </c>
      <c r="T85" s="337">
        <v>13.53</v>
      </c>
      <c r="U85" s="337">
        <v>7.6E-3</v>
      </c>
      <c r="V85" s="337">
        <v>0.24399999999999999</v>
      </c>
      <c r="W85" s="453">
        <v>57.368167499999998</v>
      </c>
      <c r="X85" s="337">
        <v>1</v>
      </c>
      <c r="Y85" s="337">
        <v>13.53</v>
      </c>
      <c r="Z85" s="337">
        <v>7.6E-3</v>
      </c>
      <c r="AA85" s="337">
        <v>0.24399999999999999</v>
      </c>
      <c r="AB85" s="453">
        <v>59.089212525000001</v>
      </c>
      <c r="AC85" s="337">
        <v>1</v>
      </c>
      <c r="AD85" s="337">
        <v>13.53</v>
      </c>
      <c r="AE85" s="337">
        <v>7.6E-3</v>
      </c>
      <c r="AF85" s="337">
        <v>0.24399999999999999</v>
      </c>
      <c r="AG85" s="453">
        <v>60.861888900750003</v>
      </c>
      <c r="AH85" s="337">
        <v>1</v>
      </c>
      <c r="AI85" s="337">
        <v>13.53</v>
      </c>
      <c r="AJ85" s="337">
        <v>7.6E-3</v>
      </c>
      <c r="AK85" s="337">
        <v>0.24399999999999999</v>
      </c>
      <c r="AL85" s="453">
        <v>62.687745567772502</v>
      </c>
      <c r="AM85" s="468" t="s">
        <v>174</v>
      </c>
      <c r="AN85" s="427"/>
      <c r="AO85" s="427"/>
      <c r="AP85" s="427"/>
      <c r="AQ85" s="427"/>
      <c r="AR85" s="427"/>
      <c r="AS85" s="427"/>
    </row>
    <row r="86" spans="1:45" s="422" customFormat="1">
      <c r="A86" s="345" t="s">
        <v>182</v>
      </c>
      <c r="B86" s="170" t="s">
        <v>84</v>
      </c>
      <c r="C86" s="499" t="s">
        <v>173</v>
      </c>
      <c r="D86" s="535">
        <v>0</v>
      </c>
      <c r="E86" s="515">
        <v>0</v>
      </c>
      <c r="F86" s="515">
        <v>0</v>
      </c>
      <c r="G86" s="515">
        <v>0</v>
      </c>
      <c r="H86" s="536">
        <v>0</v>
      </c>
      <c r="I86" s="455">
        <v>0</v>
      </c>
      <c r="J86" s="455">
        <v>0</v>
      </c>
      <c r="K86" s="455">
        <v>0</v>
      </c>
      <c r="L86" s="455">
        <v>0</v>
      </c>
      <c r="M86" s="470">
        <v>0</v>
      </c>
      <c r="N86" s="337">
        <v>35</v>
      </c>
      <c r="O86" s="337">
        <v>3362</v>
      </c>
      <c r="P86" s="337">
        <v>2.1875</v>
      </c>
      <c r="Q86" s="337">
        <v>-0.1464</v>
      </c>
      <c r="R86" s="453">
        <v>34394.537134999999</v>
      </c>
      <c r="S86" s="337">
        <v>116</v>
      </c>
      <c r="T86" s="337">
        <v>11178.4</v>
      </c>
      <c r="U86" s="337">
        <v>7.2706</v>
      </c>
      <c r="V86" s="337">
        <v>-0.48315999999999998</v>
      </c>
      <c r="W86" s="453">
        <v>117413.12276827999</v>
      </c>
      <c r="X86" s="337">
        <v>136</v>
      </c>
      <c r="Y86" s="337">
        <v>13091.6</v>
      </c>
      <c r="Z86" s="337">
        <v>8.5114000000000001</v>
      </c>
      <c r="AA86" s="337">
        <v>-0.56884000000000001</v>
      </c>
      <c r="AB86" s="453">
        <v>141786.46756362601</v>
      </c>
      <c r="AC86" s="337">
        <v>148</v>
      </c>
      <c r="AD86" s="337">
        <v>14224.4</v>
      </c>
      <c r="AE86" s="337">
        <v>9.2591999999999999</v>
      </c>
      <c r="AF86" s="337">
        <v>-0.61704000000000003</v>
      </c>
      <c r="AG86" s="453">
        <v>158925.94937793599</v>
      </c>
      <c r="AH86" s="337">
        <v>158</v>
      </c>
      <c r="AI86" s="337">
        <v>15212.8</v>
      </c>
      <c r="AJ86" s="337">
        <v>9.8956</v>
      </c>
      <c r="AK86" s="337">
        <v>-0.65883999999999998</v>
      </c>
      <c r="AL86" s="453">
        <v>174754.11487679201</v>
      </c>
      <c r="AM86" s="468" t="s">
        <v>183</v>
      </c>
      <c r="AN86" s="427"/>
      <c r="AO86" s="427"/>
      <c r="AP86" s="427"/>
      <c r="AQ86" s="427"/>
      <c r="AR86" s="427"/>
      <c r="AS86" s="427"/>
    </row>
    <row r="87" spans="1:45" s="422" customFormat="1">
      <c r="A87" s="345" t="s">
        <v>184</v>
      </c>
      <c r="B87" s="170" t="s">
        <v>84</v>
      </c>
      <c r="C87" s="499" t="s">
        <v>185</v>
      </c>
      <c r="D87" s="535">
        <v>0</v>
      </c>
      <c r="E87" s="515">
        <v>0</v>
      </c>
      <c r="F87" s="515">
        <v>0</v>
      </c>
      <c r="G87" s="515">
        <v>0</v>
      </c>
      <c r="H87" s="536">
        <v>0</v>
      </c>
      <c r="I87" s="455">
        <v>0</v>
      </c>
      <c r="J87" s="455">
        <v>0</v>
      </c>
      <c r="K87" s="455">
        <v>0</v>
      </c>
      <c r="L87" s="455">
        <v>0</v>
      </c>
      <c r="M87" s="470">
        <v>0</v>
      </c>
      <c r="N87" s="337">
        <v>136</v>
      </c>
      <c r="O87" s="337">
        <v>4049.5088000000001</v>
      </c>
      <c r="P87" s="337">
        <v>2.4718</v>
      </c>
      <c r="Q87" s="337">
        <v>677.93960000000004</v>
      </c>
      <c r="R87" s="453">
        <v>1154.2592</v>
      </c>
      <c r="S87" s="337">
        <v>464</v>
      </c>
      <c r="T87" s="337">
        <v>13815.9712</v>
      </c>
      <c r="U87" s="337">
        <v>8.4331999999999994</v>
      </c>
      <c r="V87" s="337">
        <v>2312.9704000000002</v>
      </c>
      <c r="W87" s="453">
        <v>4056.202624</v>
      </c>
      <c r="X87" s="337">
        <v>540</v>
      </c>
      <c r="Y87" s="337">
        <v>16078.932000000001</v>
      </c>
      <c r="Z87" s="337">
        <v>9.8145000000000007</v>
      </c>
      <c r="AA87" s="337">
        <v>2691.819</v>
      </c>
      <c r="AB87" s="453">
        <v>4862.1980592</v>
      </c>
      <c r="AC87" s="337">
        <v>584</v>
      </c>
      <c r="AD87" s="337">
        <v>17389.067200000001</v>
      </c>
      <c r="AE87" s="337">
        <v>10.6142</v>
      </c>
      <c r="AF87" s="337">
        <v>2911.1523999999999</v>
      </c>
      <c r="AG87" s="453">
        <v>5416.1284751295998</v>
      </c>
      <c r="AH87" s="337">
        <v>628</v>
      </c>
      <c r="AI87" s="337">
        <v>18699.202399999998</v>
      </c>
      <c r="AJ87" s="337">
        <v>11.4139</v>
      </c>
      <c r="AK87" s="337">
        <v>3130.4857999999999</v>
      </c>
      <c r="AL87" s="453">
        <v>5998.9187377617</v>
      </c>
      <c r="AM87" s="468" t="s">
        <v>186</v>
      </c>
      <c r="AN87" s="427"/>
      <c r="AO87" s="427"/>
      <c r="AP87" s="427"/>
      <c r="AQ87" s="427"/>
      <c r="AR87" s="427"/>
      <c r="AS87" s="427"/>
    </row>
    <row r="88" spans="1:45" s="422" customFormat="1">
      <c r="A88" s="345" t="s">
        <v>187</v>
      </c>
      <c r="B88" s="170" t="s">
        <v>84</v>
      </c>
      <c r="C88" s="499" t="s">
        <v>185</v>
      </c>
      <c r="D88" s="535">
        <v>0</v>
      </c>
      <c r="E88" s="515">
        <v>0</v>
      </c>
      <c r="F88" s="515">
        <v>0</v>
      </c>
      <c r="G88" s="515">
        <v>0</v>
      </c>
      <c r="H88" s="536">
        <v>0</v>
      </c>
      <c r="I88" s="455">
        <v>0</v>
      </c>
      <c r="J88" s="455">
        <v>0</v>
      </c>
      <c r="K88" s="455">
        <v>0</v>
      </c>
      <c r="L88" s="455">
        <v>0</v>
      </c>
      <c r="M88" s="470">
        <v>0</v>
      </c>
      <c r="N88" s="337">
        <v>84</v>
      </c>
      <c r="O88" s="337">
        <v>2501.1671999999999</v>
      </c>
      <c r="P88" s="337">
        <v>1.5266999999999999</v>
      </c>
      <c r="Q88" s="337">
        <v>595.01400000000001</v>
      </c>
      <c r="R88" s="453">
        <v>1069.3871999999999</v>
      </c>
      <c r="S88" s="337">
        <v>284</v>
      </c>
      <c r="T88" s="337">
        <v>8456.3271999999997</v>
      </c>
      <c r="U88" s="337">
        <v>5.1616999999999997</v>
      </c>
      <c r="V88" s="337">
        <v>2011.7139999999999</v>
      </c>
      <c r="W88" s="453">
        <v>3724.0136160000002</v>
      </c>
      <c r="X88" s="337">
        <v>332</v>
      </c>
      <c r="Y88" s="337">
        <v>9885.5655999999999</v>
      </c>
      <c r="Z88" s="337">
        <v>6.0340999999999996</v>
      </c>
      <c r="AA88" s="337">
        <v>2351.7220000000002</v>
      </c>
      <c r="AB88" s="453">
        <v>4484.0270990400004</v>
      </c>
      <c r="AC88" s="337">
        <v>360</v>
      </c>
      <c r="AD88" s="337">
        <v>10719.288</v>
      </c>
      <c r="AE88" s="337">
        <v>6.5430000000000001</v>
      </c>
      <c r="AF88" s="337">
        <v>2550.06</v>
      </c>
      <c r="AG88" s="453">
        <v>5008.064000976</v>
      </c>
      <c r="AH88" s="337">
        <v>384</v>
      </c>
      <c r="AI88" s="337">
        <v>11433.9072</v>
      </c>
      <c r="AJ88" s="337">
        <v>6.9791999999999996</v>
      </c>
      <c r="AK88" s="337">
        <v>2720.0639999999999</v>
      </c>
      <c r="AL88" s="453">
        <v>5502.1929824056297</v>
      </c>
      <c r="AM88" s="468" t="s">
        <v>186</v>
      </c>
      <c r="AN88" s="427"/>
      <c r="AO88" s="427"/>
      <c r="AP88" s="427"/>
      <c r="AQ88" s="427"/>
      <c r="AR88" s="427"/>
      <c r="AS88" s="427"/>
    </row>
    <row r="89" spans="1:45" s="422" customFormat="1">
      <c r="A89" s="468" t="s">
        <v>188</v>
      </c>
      <c r="B89" s="170" t="s">
        <v>84</v>
      </c>
      <c r="C89" s="499" t="s">
        <v>85</v>
      </c>
      <c r="D89" s="535">
        <v>0</v>
      </c>
      <c r="E89" s="515">
        <v>0</v>
      </c>
      <c r="F89" s="515">
        <v>0</v>
      </c>
      <c r="G89" s="515">
        <v>0</v>
      </c>
      <c r="H89" s="536">
        <v>0</v>
      </c>
      <c r="I89" s="455">
        <v>0</v>
      </c>
      <c r="J89" s="455">
        <v>0</v>
      </c>
      <c r="K89" s="455">
        <v>0</v>
      </c>
      <c r="L89" s="455">
        <v>0</v>
      </c>
      <c r="M89" s="470">
        <v>0</v>
      </c>
      <c r="N89" s="337">
        <v>28</v>
      </c>
      <c r="O89" s="337">
        <v>2770.3710999999998</v>
      </c>
      <c r="P89" s="337">
        <v>0</v>
      </c>
      <c r="Q89" s="337">
        <v>108.038</v>
      </c>
      <c r="R89" s="453">
        <v>4289.8578922500001</v>
      </c>
      <c r="S89" s="337">
        <v>100</v>
      </c>
      <c r="T89" s="337">
        <v>9894.1825000000008</v>
      </c>
      <c r="U89" s="337">
        <v>0</v>
      </c>
      <c r="V89" s="337">
        <v>385.85</v>
      </c>
      <c r="W89" s="453">
        <v>15780.5486750625</v>
      </c>
      <c r="X89" s="337">
        <v>116</v>
      </c>
      <c r="Y89" s="337">
        <v>11477.251700000001</v>
      </c>
      <c r="Z89" s="337">
        <v>0</v>
      </c>
      <c r="AA89" s="337">
        <v>447.58600000000001</v>
      </c>
      <c r="AB89" s="453">
        <v>18854.599556964698</v>
      </c>
      <c r="AC89" s="337">
        <v>124</v>
      </c>
      <c r="AD89" s="337">
        <v>12268.7863</v>
      </c>
      <c r="AE89" s="337">
        <v>0</v>
      </c>
      <c r="AF89" s="337">
        <v>478.45400000000001</v>
      </c>
      <c r="AG89" s="453">
        <v>20759.564270823499</v>
      </c>
      <c r="AH89" s="337">
        <v>136</v>
      </c>
      <c r="AI89" s="337">
        <v>13456.0882</v>
      </c>
      <c r="AJ89" s="337">
        <v>0</v>
      </c>
      <c r="AK89" s="337">
        <v>524.75599999999997</v>
      </c>
      <c r="AL89" s="453">
        <v>23451.610992394799</v>
      </c>
      <c r="AM89" s="468" t="s">
        <v>134</v>
      </c>
      <c r="AN89" s="427"/>
      <c r="AO89" s="427"/>
      <c r="AP89" s="427"/>
      <c r="AQ89" s="427"/>
      <c r="AR89" s="427"/>
      <c r="AS89" s="427"/>
    </row>
    <row r="90" spans="1:45" s="422" customFormat="1">
      <c r="A90" s="441" t="s">
        <v>189</v>
      </c>
      <c r="B90" s="442"/>
      <c r="C90" s="441"/>
      <c r="D90" s="533"/>
      <c r="E90" s="511"/>
      <c r="F90" s="511"/>
      <c r="G90" s="511"/>
      <c r="H90" s="534"/>
      <c r="I90" s="444"/>
      <c r="J90" s="444"/>
      <c r="K90" s="444"/>
      <c r="L90" s="444"/>
      <c r="M90" s="456"/>
      <c r="N90" s="444"/>
      <c r="O90" s="444"/>
      <c r="P90" s="444"/>
      <c r="Q90" s="444"/>
      <c r="R90" s="456"/>
      <c r="S90" s="444"/>
      <c r="T90" s="444"/>
      <c r="U90" s="444"/>
      <c r="V90" s="444"/>
      <c r="W90" s="456"/>
      <c r="X90" s="444"/>
      <c r="Y90" s="444"/>
      <c r="Z90" s="444"/>
      <c r="AA90" s="444"/>
      <c r="AB90" s="456"/>
      <c r="AC90" s="444"/>
      <c r="AD90" s="444"/>
      <c r="AE90" s="444"/>
      <c r="AF90" s="444"/>
      <c r="AG90" s="456"/>
      <c r="AH90" s="444"/>
      <c r="AI90" s="444"/>
      <c r="AJ90" s="444"/>
      <c r="AK90" s="444"/>
      <c r="AL90" s="456"/>
      <c r="AM90" s="498"/>
      <c r="AN90" s="427"/>
      <c r="AO90" s="427"/>
      <c r="AP90" s="427"/>
      <c r="AQ90" s="427"/>
      <c r="AR90" s="427"/>
      <c r="AS90" s="427"/>
    </row>
    <row r="91" spans="1:45" s="422" customFormat="1">
      <c r="A91" s="345" t="s">
        <v>190</v>
      </c>
      <c r="B91" s="170" t="s">
        <v>84</v>
      </c>
      <c r="C91" s="499" t="s">
        <v>191</v>
      </c>
      <c r="D91" s="535">
        <v>0</v>
      </c>
      <c r="E91" s="515">
        <v>0</v>
      </c>
      <c r="F91" s="515">
        <v>0</v>
      </c>
      <c r="G91" s="515">
        <v>0</v>
      </c>
      <c r="H91" s="536">
        <v>0</v>
      </c>
      <c r="I91" s="455">
        <v>0</v>
      </c>
      <c r="J91" s="455">
        <v>0</v>
      </c>
      <c r="K91" s="455">
        <v>0</v>
      </c>
      <c r="L91" s="455">
        <v>0</v>
      </c>
      <c r="M91" s="470">
        <v>0</v>
      </c>
      <c r="N91" s="337">
        <v>17</v>
      </c>
      <c r="O91" s="337">
        <v>0</v>
      </c>
      <c r="P91" s="337">
        <v>0</v>
      </c>
      <c r="Q91" s="337">
        <v>198.9</v>
      </c>
      <c r="R91" s="453">
        <v>111.50324225</v>
      </c>
      <c r="S91" s="337">
        <v>70</v>
      </c>
      <c r="T91" s="337">
        <v>0</v>
      </c>
      <c r="U91" s="337">
        <v>0</v>
      </c>
      <c r="V91" s="337">
        <v>819</v>
      </c>
      <c r="W91" s="453">
        <v>472.90492742499998</v>
      </c>
      <c r="X91" s="337">
        <v>81</v>
      </c>
      <c r="Y91" s="337">
        <v>0</v>
      </c>
      <c r="Z91" s="337">
        <v>0</v>
      </c>
      <c r="AA91" s="337">
        <v>947.7</v>
      </c>
      <c r="AB91" s="453">
        <v>563.63511564382497</v>
      </c>
      <c r="AC91" s="337">
        <v>88</v>
      </c>
      <c r="AD91" s="337">
        <v>0</v>
      </c>
      <c r="AE91" s="337">
        <v>0</v>
      </c>
      <c r="AF91" s="337">
        <v>1029.5999999999999</v>
      </c>
      <c r="AG91" s="453">
        <v>630.71465286365799</v>
      </c>
      <c r="AH91" s="337">
        <v>94</v>
      </c>
      <c r="AI91" s="337">
        <v>0</v>
      </c>
      <c r="AJ91" s="337">
        <v>0</v>
      </c>
      <c r="AK91" s="337">
        <v>1099.8</v>
      </c>
      <c r="AL91" s="453">
        <v>693.92946238931199</v>
      </c>
      <c r="AM91" s="468" t="s">
        <v>192</v>
      </c>
      <c r="AN91" s="427"/>
      <c r="AO91" s="427"/>
      <c r="AP91" s="427"/>
      <c r="AQ91" s="427"/>
      <c r="AR91" s="427"/>
      <c r="AS91" s="427"/>
    </row>
    <row r="92" spans="1:45" s="422" customFormat="1">
      <c r="A92" s="345" t="s">
        <v>193</v>
      </c>
      <c r="B92" s="170" t="s">
        <v>84</v>
      </c>
      <c r="C92" s="499" t="s">
        <v>191</v>
      </c>
      <c r="D92" s="535">
        <v>0</v>
      </c>
      <c r="E92" s="515">
        <v>0</v>
      </c>
      <c r="F92" s="515">
        <v>0</v>
      </c>
      <c r="G92" s="515">
        <v>0</v>
      </c>
      <c r="H92" s="536">
        <v>0</v>
      </c>
      <c r="I92" s="455">
        <v>0</v>
      </c>
      <c r="J92" s="455">
        <v>0</v>
      </c>
      <c r="K92" s="455">
        <v>0</v>
      </c>
      <c r="L92" s="455">
        <v>0</v>
      </c>
      <c r="M92" s="470">
        <v>0</v>
      </c>
      <c r="N92" s="337">
        <v>68</v>
      </c>
      <c r="O92" s="337">
        <v>0</v>
      </c>
      <c r="P92" s="337">
        <v>0</v>
      </c>
      <c r="Q92" s="337">
        <v>919.19</v>
      </c>
      <c r="R92" s="453">
        <v>446.012969</v>
      </c>
      <c r="S92" s="337">
        <v>280</v>
      </c>
      <c r="T92" s="337">
        <v>0</v>
      </c>
      <c r="U92" s="337">
        <v>0</v>
      </c>
      <c r="V92" s="337">
        <v>3784.9</v>
      </c>
      <c r="W92" s="453">
        <v>1891.6197096999999</v>
      </c>
      <c r="X92" s="337">
        <v>324</v>
      </c>
      <c r="Y92" s="337">
        <v>0</v>
      </c>
      <c r="Z92" s="337">
        <v>0</v>
      </c>
      <c r="AA92" s="337">
        <v>4379.67</v>
      </c>
      <c r="AB92" s="453">
        <v>2254.5404625752999</v>
      </c>
      <c r="AC92" s="337">
        <v>352</v>
      </c>
      <c r="AD92" s="337">
        <v>0</v>
      </c>
      <c r="AE92" s="337">
        <v>0</v>
      </c>
      <c r="AF92" s="337">
        <v>4758.16</v>
      </c>
      <c r="AG92" s="453">
        <v>2522.8586114546301</v>
      </c>
      <c r="AH92" s="337">
        <v>376</v>
      </c>
      <c r="AI92" s="337">
        <v>0</v>
      </c>
      <c r="AJ92" s="337">
        <v>0</v>
      </c>
      <c r="AK92" s="337">
        <v>5082.58</v>
      </c>
      <c r="AL92" s="453">
        <v>2775.7178495572498</v>
      </c>
      <c r="AM92" s="468" t="s">
        <v>192</v>
      </c>
      <c r="AN92" s="427"/>
      <c r="AO92" s="427"/>
      <c r="AP92" s="427"/>
      <c r="AQ92" s="427"/>
      <c r="AR92" s="427"/>
      <c r="AS92" s="427"/>
    </row>
    <row r="93" spans="1:45" s="422" customFormat="1">
      <c r="A93" s="345" t="s">
        <v>194</v>
      </c>
      <c r="B93" s="170" t="s">
        <v>84</v>
      </c>
      <c r="C93" s="499" t="s">
        <v>195</v>
      </c>
      <c r="D93" s="535">
        <v>0</v>
      </c>
      <c r="E93" s="515">
        <v>0</v>
      </c>
      <c r="F93" s="515">
        <v>0</v>
      </c>
      <c r="G93" s="515">
        <v>0</v>
      </c>
      <c r="H93" s="536">
        <v>0</v>
      </c>
      <c r="I93" s="455">
        <v>0</v>
      </c>
      <c r="J93" s="455">
        <v>0</v>
      </c>
      <c r="K93" s="455">
        <v>0</v>
      </c>
      <c r="L93" s="455">
        <v>0</v>
      </c>
      <c r="M93" s="470">
        <v>0</v>
      </c>
      <c r="N93" s="337">
        <v>585</v>
      </c>
      <c r="O93" s="337">
        <v>-342.22500000000002</v>
      </c>
      <c r="P93" s="337">
        <v>-5.8500000000000003E-2</v>
      </c>
      <c r="Q93" s="337">
        <v>2603.25</v>
      </c>
      <c r="R93" s="453">
        <v>9777.9705075000002</v>
      </c>
      <c r="S93" s="337">
        <v>2047</v>
      </c>
      <c r="T93" s="337">
        <v>-1197.4949999999999</v>
      </c>
      <c r="U93" s="337">
        <v>-0.20469999999999999</v>
      </c>
      <c r="V93" s="337">
        <v>9109.15</v>
      </c>
      <c r="W93" s="453">
        <v>35240.975722595002</v>
      </c>
      <c r="X93" s="337">
        <v>2385</v>
      </c>
      <c r="Y93" s="337">
        <v>-1395.2249999999999</v>
      </c>
      <c r="Z93" s="337">
        <v>-0.23849999999999999</v>
      </c>
      <c r="AA93" s="337">
        <v>10613.25</v>
      </c>
      <c r="AB93" s="453">
        <v>42291.753254196701</v>
      </c>
      <c r="AC93" s="337">
        <v>2580</v>
      </c>
      <c r="AD93" s="337">
        <v>-1509.3</v>
      </c>
      <c r="AE93" s="337">
        <v>-0.25800000000000001</v>
      </c>
      <c r="AF93" s="337">
        <v>11481</v>
      </c>
      <c r="AG93" s="453">
        <v>47122.056644739001</v>
      </c>
      <c r="AH93" s="337">
        <v>2758</v>
      </c>
      <c r="AI93" s="337">
        <v>-1613.43</v>
      </c>
      <c r="AJ93" s="337">
        <v>-0.27579999999999999</v>
      </c>
      <c r="AK93" s="337">
        <v>12273.1</v>
      </c>
      <c r="AL93" s="453">
        <v>51884.306663944102</v>
      </c>
      <c r="AM93" s="468" t="s">
        <v>196</v>
      </c>
      <c r="AN93" s="427"/>
      <c r="AO93" s="427"/>
      <c r="AP93" s="427"/>
      <c r="AQ93" s="427"/>
      <c r="AR93" s="427"/>
      <c r="AS93" s="427"/>
    </row>
    <row r="94" spans="1:45" s="422" customFormat="1">
      <c r="A94" s="345" t="s">
        <v>197</v>
      </c>
      <c r="B94" s="170" t="s">
        <v>84</v>
      </c>
      <c r="C94" s="499" t="s">
        <v>195</v>
      </c>
      <c r="D94" s="535">
        <v>0</v>
      </c>
      <c r="E94" s="515">
        <v>0</v>
      </c>
      <c r="F94" s="515">
        <v>0</v>
      </c>
      <c r="G94" s="515">
        <v>0</v>
      </c>
      <c r="H94" s="536">
        <v>0</v>
      </c>
      <c r="I94" s="455">
        <v>0</v>
      </c>
      <c r="J94" s="455">
        <v>0</v>
      </c>
      <c r="K94" s="455">
        <v>0</v>
      </c>
      <c r="L94" s="455">
        <v>0</v>
      </c>
      <c r="M94" s="470">
        <v>0</v>
      </c>
      <c r="N94" s="337">
        <v>585</v>
      </c>
      <c r="O94" s="337">
        <v>0</v>
      </c>
      <c r="P94" s="337">
        <v>0</v>
      </c>
      <c r="Q94" s="337">
        <v>1199.25</v>
      </c>
      <c r="R94" s="453">
        <v>9777.9705075000002</v>
      </c>
      <c r="S94" s="337">
        <v>2047</v>
      </c>
      <c r="T94" s="337">
        <v>0</v>
      </c>
      <c r="U94" s="337">
        <v>0</v>
      </c>
      <c r="V94" s="337">
        <v>4196.3500000000004</v>
      </c>
      <c r="W94" s="453">
        <v>35240.975722595002</v>
      </c>
      <c r="X94" s="337">
        <v>2385</v>
      </c>
      <c r="Y94" s="337">
        <v>0</v>
      </c>
      <c r="Z94" s="337">
        <v>0</v>
      </c>
      <c r="AA94" s="337">
        <v>4889.25</v>
      </c>
      <c r="AB94" s="453">
        <v>42291.753254196701</v>
      </c>
      <c r="AC94" s="337">
        <v>2580</v>
      </c>
      <c r="AD94" s="337">
        <v>0</v>
      </c>
      <c r="AE94" s="337">
        <v>0</v>
      </c>
      <c r="AF94" s="337">
        <v>5289</v>
      </c>
      <c r="AG94" s="453">
        <v>47122.056644739001</v>
      </c>
      <c r="AH94" s="337">
        <v>2758</v>
      </c>
      <c r="AI94" s="337">
        <v>0</v>
      </c>
      <c r="AJ94" s="337">
        <v>0</v>
      </c>
      <c r="AK94" s="337">
        <v>5653.9</v>
      </c>
      <c r="AL94" s="453">
        <v>51884.306663944102</v>
      </c>
      <c r="AM94" s="468" t="s">
        <v>196</v>
      </c>
      <c r="AN94" s="427"/>
      <c r="AO94" s="427"/>
      <c r="AP94" s="427"/>
      <c r="AQ94" s="427"/>
      <c r="AR94" s="427"/>
      <c r="AS94" s="427"/>
    </row>
    <row r="95" spans="1:45" s="422" customFormat="1">
      <c r="A95" s="345" t="s">
        <v>198</v>
      </c>
      <c r="B95" s="170" t="s">
        <v>84</v>
      </c>
      <c r="C95" s="499" t="s">
        <v>85</v>
      </c>
      <c r="D95" s="535">
        <v>0</v>
      </c>
      <c r="E95" s="515">
        <v>0</v>
      </c>
      <c r="F95" s="515">
        <v>0</v>
      </c>
      <c r="G95" s="515">
        <v>0</v>
      </c>
      <c r="H95" s="536">
        <v>0</v>
      </c>
      <c r="I95" s="455">
        <v>0</v>
      </c>
      <c r="J95" s="455">
        <v>0</v>
      </c>
      <c r="K95" s="455">
        <v>0</v>
      </c>
      <c r="L95" s="455">
        <v>0</v>
      </c>
      <c r="M95" s="470">
        <v>0</v>
      </c>
      <c r="N95" s="337">
        <v>9</v>
      </c>
      <c r="O95" s="337">
        <v>1262.7</v>
      </c>
      <c r="P95" s="337">
        <v>0.25559999999999999</v>
      </c>
      <c r="Q95" s="337">
        <v>0</v>
      </c>
      <c r="R95" s="453">
        <v>35.805374999999998</v>
      </c>
      <c r="S95" s="337">
        <v>30</v>
      </c>
      <c r="T95" s="337">
        <v>4209</v>
      </c>
      <c r="U95" s="337">
        <v>0.85199999999999998</v>
      </c>
      <c r="V95" s="337">
        <v>0</v>
      </c>
      <c r="W95" s="453">
        <v>122.9317875</v>
      </c>
      <c r="X95" s="337">
        <v>34</v>
      </c>
      <c r="Y95" s="337">
        <v>4770.2</v>
      </c>
      <c r="Z95" s="337">
        <v>0.96560000000000001</v>
      </c>
      <c r="AA95" s="337">
        <v>0</v>
      </c>
      <c r="AB95" s="453">
        <v>143.502373275</v>
      </c>
      <c r="AC95" s="337">
        <v>37</v>
      </c>
      <c r="AD95" s="337">
        <v>5191.1000000000004</v>
      </c>
      <c r="AE95" s="337">
        <v>1.0508</v>
      </c>
      <c r="AF95" s="337">
        <v>0</v>
      </c>
      <c r="AG95" s="453">
        <v>160.849277809125</v>
      </c>
      <c r="AH95" s="337">
        <v>40</v>
      </c>
      <c r="AI95" s="337">
        <v>5612</v>
      </c>
      <c r="AJ95" s="337">
        <v>1.1359999999999999</v>
      </c>
      <c r="AK95" s="337">
        <v>0</v>
      </c>
      <c r="AL95" s="453">
        <v>179.10784447935001</v>
      </c>
      <c r="AM95" s="468" t="s">
        <v>99</v>
      </c>
      <c r="AN95" s="427"/>
      <c r="AO95" s="427"/>
      <c r="AP95" s="427"/>
      <c r="AQ95" s="427"/>
      <c r="AR95" s="427"/>
      <c r="AS95" s="427"/>
    </row>
    <row r="96" spans="1:45" s="422" customFormat="1">
      <c r="A96" s="345" t="s">
        <v>199</v>
      </c>
      <c r="B96" s="170" t="s">
        <v>84</v>
      </c>
      <c r="C96" s="499" t="s">
        <v>85</v>
      </c>
      <c r="D96" s="535">
        <v>0</v>
      </c>
      <c r="E96" s="515">
        <v>0</v>
      </c>
      <c r="F96" s="515">
        <v>0</v>
      </c>
      <c r="G96" s="515">
        <v>0</v>
      </c>
      <c r="H96" s="536">
        <v>0</v>
      </c>
      <c r="I96" s="455">
        <v>0</v>
      </c>
      <c r="J96" s="455">
        <v>0</v>
      </c>
      <c r="K96" s="455">
        <v>0</v>
      </c>
      <c r="L96" s="455">
        <v>0</v>
      </c>
      <c r="M96" s="470">
        <v>0</v>
      </c>
      <c r="N96" s="337">
        <v>9</v>
      </c>
      <c r="O96" s="337">
        <v>0</v>
      </c>
      <c r="P96" s="337">
        <v>0</v>
      </c>
      <c r="Q96" s="337">
        <v>54.81</v>
      </c>
      <c r="R96" s="453">
        <v>35.805374999999998</v>
      </c>
      <c r="S96" s="337">
        <v>30</v>
      </c>
      <c r="T96" s="337">
        <v>0</v>
      </c>
      <c r="U96" s="337">
        <v>0</v>
      </c>
      <c r="V96" s="337">
        <v>182.7</v>
      </c>
      <c r="W96" s="453">
        <v>122.9317875</v>
      </c>
      <c r="X96" s="337">
        <v>34</v>
      </c>
      <c r="Y96" s="337">
        <v>0</v>
      </c>
      <c r="Z96" s="337">
        <v>0</v>
      </c>
      <c r="AA96" s="337">
        <v>207.06</v>
      </c>
      <c r="AB96" s="453">
        <v>143.502373275</v>
      </c>
      <c r="AC96" s="337">
        <v>37</v>
      </c>
      <c r="AD96" s="337">
        <v>0</v>
      </c>
      <c r="AE96" s="337">
        <v>0</v>
      </c>
      <c r="AF96" s="337">
        <v>225.33</v>
      </c>
      <c r="AG96" s="453">
        <v>160.849277809125</v>
      </c>
      <c r="AH96" s="337">
        <v>40</v>
      </c>
      <c r="AI96" s="337">
        <v>0</v>
      </c>
      <c r="AJ96" s="337">
        <v>0</v>
      </c>
      <c r="AK96" s="337">
        <v>243.6</v>
      </c>
      <c r="AL96" s="453">
        <v>179.10784447935001</v>
      </c>
      <c r="AM96" s="468" t="s">
        <v>99</v>
      </c>
      <c r="AN96" s="427"/>
      <c r="AO96" s="427"/>
      <c r="AP96" s="427"/>
      <c r="AQ96" s="427"/>
      <c r="AR96" s="427"/>
      <c r="AS96" s="427"/>
    </row>
    <row r="97" spans="1:45" s="422" customFormat="1">
      <c r="A97" s="345" t="s">
        <v>200</v>
      </c>
      <c r="B97" s="170" t="s">
        <v>84</v>
      </c>
      <c r="C97" s="499" t="s">
        <v>85</v>
      </c>
      <c r="D97" s="535">
        <v>0</v>
      </c>
      <c r="E97" s="515">
        <v>0</v>
      </c>
      <c r="F97" s="515">
        <v>0</v>
      </c>
      <c r="G97" s="515">
        <v>0</v>
      </c>
      <c r="H97" s="536">
        <v>0</v>
      </c>
      <c r="I97" s="455">
        <v>0</v>
      </c>
      <c r="J97" s="455">
        <v>0</v>
      </c>
      <c r="K97" s="455">
        <v>0</v>
      </c>
      <c r="L97" s="455">
        <v>0</v>
      </c>
      <c r="M97" s="470">
        <v>0</v>
      </c>
      <c r="N97" s="337">
        <v>2</v>
      </c>
      <c r="O97" s="337">
        <v>114.04</v>
      </c>
      <c r="P97" s="337">
        <v>2.3199999999999998E-2</v>
      </c>
      <c r="Q97" s="337">
        <v>0</v>
      </c>
      <c r="R97" s="453">
        <v>6.8958500000000003</v>
      </c>
      <c r="S97" s="337">
        <v>10</v>
      </c>
      <c r="T97" s="337">
        <v>570.20000000000005</v>
      </c>
      <c r="U97" s="337">
        <v>0.11600000000000001</v>
      </c>
      <c r="V97" s="337">
        <v>0</v>
      </c>
      <c r="W97" s="453">
        <v>35.513627499999998</v>
      </c>
      <c r="X97" s="337">
        <v>11</v>
      </c>
      <c r="Y97" s="337">
        <v>627.22</v>
      </c>
      <c r="Z97" s="337">
        <v>0.12759999999999999</v>
      </c>
      <c r="AA97" s="337">
        <v>0</v>
      </c>
      <c r="AB97" s="453">
        <v>40.236939957499999</v>
      </c>
      <c r="AC97" s="337">
        <v>12</v>
      </c>
      <c r="AD97" s="337">
        <v>684.24</v>
      </c>
      <c r="AE97" s="337">
        <v>0.13919999999999999</v>
      </c>
      <c r="AF97" s="337">
        <v>0</v>
      </c>
      <c r="AG97" s="453">
        <v>45.2116888977</v>
      </c>
      <c r="AH97" s="337">
        <v>13</v>
      </c>
      <c r="AI97" s="337">
        <v>741.26</v>
      </c>
      <c r="AJ97" s="337">
        <v>0.15079999999999999</v>
      </c>
      <c r="AK97" s="337">
        <v>0</v>
      </c>
      <c r="AL97" s="453">
        <v>50.4487095283503</v>
      </c>
      <c r="AM97" s="468" t="s">
        <v>99</v>
      </c>
      <c r="AN97" s="427"/>
      <c r="AO97" s="427"/>
      <c r="AP97" s="427"/>
      <c r="AQ97" s="427"/>
      <c r="AR97" s="427"/>
      <c r="AS97" s="427"/>
    </row>
    <row r="98" spans="1:45" s="422" customFormat="1">
      <c r="A98" s="345" t="s">
        <v>201</v>
      </c>
      <c r="B98" s="170" t="s">
        <v>84</v>
      </c>
      <c r="C98" s="499" t="s">
        <v>85</v>
      </c>
      <c r="D98" s="535">
        <v>0</v>
      </c>
      <c r="E98" s="515">
        <v>0</v>
      </c>
      <c r="F98" s="515">
        <v>0</v>
      </c>
      <c r="G98" s="515">
        <v>0</v>
      </c>
      <c r="H98" s="536">
        <v>0</v>
      </c>
      <c r="I98" s="455">
        <v>0</v>
      </c>
      <c r="J98" s="455">
        <v>0</v>
      </c>
      <c r="K98" s="455">
        <v>0</v>
      </c>
      <c r="L98" s="455">
        <v>0</v>
      </c>
      <c r="M98" s="470">
        <v>0</v>
      </c>
      <c r="N98" s="337">
        <v>2</v>
      </c>
      <c r="O98" s="337">
        <v>0</v>
      </c>
      <c r="P98" s="337">
        <v>0</v>
      </c>
      <c r="Q98" s="337">
        <v>4.96</v>
      </c>
      <c r="R98" s="453">
        <v>6.8958500000000003</v>
      </c>
      <c r="S98" s="337">
        <v>10</v>
      </c>
      <c r="T98" s="337">
        <v>0</v>
      </c>
      <c r="U98" s="337">
        <v>0</v>
      </c>
      <c r="V98" s="337">
        <v>24.8</v>
      </c>
      <c r="W98" s="453">
        <v>35.513627499999998</v>
      </c>
      <c r="X98" s="337">
        <v>11</v>
      </c>
      <c r="Y98" s="337">
        <v>0</v>
      </c>
      <c r="Z98" s="337">
        <v>0</v>
      </c>
      <c r="AA98" s="337">
        <v>27.28</v>
      </c>
      <c r="AB98" s="453">
        <v>40.236939957499999</v>
      </c>
      <c r="AC98" s="337">
        <v>12</v>
      </c>
      <c r="AD98" s="337">
        <v>0</v>
      </c>
      <c r="AE98" s="337">
        <v>0</v>
      </c>
      <c r="AF98" s="337">
        <v>29.76</v>
      </c>
      <c r="AG98" s="453">
        <v>45.2116888977</v>
      </c>
      <c r="AH98" s="337">
        <v>13</v>
      </c>
      <c r="AI98" s="337">
        <v>0</v>
      </c>
      <c r="AJ98" s="337">
        <v>0</v>
      </c>
      <c r="AK98" s="337">
        <v>32.24</v>
      </c>
      <c r="AL98" s="453">
        <v>50.4487095283503</v>
      </c>
      <c r="AM98" s="468" t="s">
        <v>99</v>
      </c>
      <c r="AN98" s="427"/>
      <c r="AO98" s="427"/>
      <c r="AP98" s="427"/>
      <c r="AQ98" s="427"/>
      <c r="AR98" s="427"/>
      <c r="AS98" s="427"/>
    </row>
    <row r="99" spans="1:45" s="422" customFormat="1">
      <c r="A99" s="345" t="s">
        <v>202</v>
      </c>
      <c r="B99" s="170" t="s">
        <v>84</v>
      </c>
      <c r="C99" s="499" t="s">
        <v>85</v>
      </c>
      <c r="D99" s="535">
        <v>0</v>
      </c>
      <c r="E99" s="515">
        <v>0</v>
      </c>
      <c r="F99" s="515">
        <v>0</v>
      </c>
      <c r="G99" s="515">
        <v>0</v>
      </c>
      <c r="H99" s="536">
        <v>0</v>
      </c>
      <c r="I99" s="455">
        <v>0</v>
      </c>
      <c r="J99" s="455">
        <v>0</v>
      </c>
      <c r="K99" s="455">
        <v>0</v>
      </c>
      <c r="L99" s="455">
        <v>0</v>
      </c>
      <c r="M99" s="470">
        <v>0</v>
      </c>
      <c r="N99" s="337">
        <v>5</v>
      </c>
      <c r="O99" s="337">
        <v>0.1525</v>
      </c>
      <c r="P99" s="337">
        <v>752</v>
      </c>
      <c r="Q99" s="337">
        <v>0</v>
      </c>
      <c r="R99" s="453">
        <v>34.47925</v>
      </c>
      <c r="S99" s="337">
        <v>23</v>
      </c>
      <c r="T99" s="337">
        <v>0.70150000000000001</v>
      </c>
      <c r="U99" s="337">
        <v>3459.2</v>
      </c>
      <c r="V99" s="337">
        <v>0</v>
      </c>
      <c r="W99" s="453">
        <v>163.3626865</v>
      </c>
      <c r="X99" s="337">
        <v>26</v>
      </c>
      <c r="Y99" s="337">
        <v>0.79300000000000004</v>
      </c>
      <c r="Z99" s="337">
        <v>3910.4</v>
      </c>
      <c r="AA99" s="337">
        <v>0</v>
      </c>
      <c r="AB99" s="453">
        <v>190.21098889000001</v>
      </c>
      <c r="AC99" s="337">
        <v>28</v>
      </c>
      <c r="AD99" s="337">
        <v>0.85399999999999998</v>
      </c>
      <c r="AE99" s="337">
        <v>4211.2</v>
      </c>
      <c r="AF99" s="337">
        <v>0</v>
      </c>
      <c r="AG99" s="453">
        <v>210.98788152259999</v>
      </c>
      <c r="AH99" s="337">
        <v>30</v>
      </c>
      <c r="AI99" s="337">
        <v>0.91500000000000004</v>
      </c>
      <c r="AJ99" s="337">
        <v>4512</v>
      </c>
      <c r="AK99" s="337">
        <v>0</v>
      </c>
      <c r="AL99" s="453">
        <v>232.84019782315499</v>
      </c>
      <c r="AM99" s="468" t="s">
        <v>95</v>
      </c>
      <c r="AN99" s="427"/>
      <c r="AO99" s="427"/>
      <c r="AP99" s="427"/>
      <c r="AQ99" s="427"/>
      <c r="AR99" s="427"/>
      <c r="AS99" s="427"/>
    </row>
    <row r="100" spans="1:45" s="422" customFormat="1">
      <c r="A100" s="345" t="s">
        <v>203</v>
      </c>
      <c r="B100" s="170" t="s">
        <v>84</v>
      </c>
      <c r="C100" s="499" t="s">
        <v>195</v>
      </c>
      <c r="D100" s="535">
        <v>0</v>
      </c>
      <c r="E100" s="515">
        <v>0</v>
      </c>
      <c r="F100" s="515">
        <v>0</v>
      </c>
      <c r="G100" s="515">
        <v>0</v>
      </c>
      <c r="H100" s="536">
        <v>0</v>
      </c>
      <c r="I100" s="455">
        <v>0</v>
      </c>
      <c r="J100" s="455">
        <v>0</v>
      </c>
      <c r="K100" s="455">
        <v>0</v>
      </c>
      <c r="L100" s="455">
        <v>0</v>
      </c>
      <c r="M100" s="470">
        <v>0</v>
      </c>
      <c r="N100" s="337">
        <v>1400</v>
      </c>
      <c r="O100" s="337">
        <v>0</v>
      </c>
      <c r="P100" s="337">
        <v>0</v>
      </c>
      <c r="Q100" s="337">
        <v>1820</v>
      </c>
      <c r="R100" s="453">
        <v>33000.81742195</v>
      </c>
      <c r="S100" s="337">
        <v>4600</v>
      </c>
      <c r="T100" s="337">
        <v>0</v>
      </c>
      <c r="U100" s="337">
        <v>0</v>
      </c>
      <c r="V100" s="337">
        <v>5980</v>
      </c>
      <c r="W100" s="453">
        <v>111684.194960857</v>
      </c>
      <c r="X100" s="337">
        <v>5359</v>
      </c>
      <c r="Y100" s="337">
        <v>0</v>
      </c>
      <c r="Z100" s="337">
        <v>0</v>
      </c>
      <c r="AA100" s="337">
        <v>6966.7</v>
      </c>
      <c r="AB100" s="453">
        <v>134015.44974328001</v>
      </c>
      <c r="AC100" s="337">
        <v>5798</v>
      </c>
      <c r="AD100" s="337">
        <v>0</v>
      </c>
      <c r="AE100" s="337">
        <v>0</v>
      </c>
      <c r="AF100" s="337">
        <v>7537.4</v>
      </c>
      <c r="AG100" s="453">
        <v>149343.57621569</v>
      </c>
      <c r="AH100" s="337">
        <v>6199</v>
      </c>
      <c r="AI100" s="337">
        <v>0</v>
      </c>
      <c r="AJ100" s="337">
        <v>0</v>
      </c>
      <c r="AK100" s="337">
        <v>8058.7</v>
      </c>
      <c r="AL100" s="453">
        <v>164462.61708000899</v>
      </c>
      <c r="AM100" s="468" t="s">
        <v>204</v>
      </c>
      <c r="AN100" s="427"/>
      <c r="AO100" s="427"/>
      <c r="AP100" s="427"/>
      <c r="AQ100" s="427"/>
      <c r="AR100" s="427"/>
      <c r="AS100" s="427"/>
    </row>
    <row r="101" spans="1:45" s="422" customFormat="1">
      <c r="A101" s="345" t="s">
        <v>205</v>
      </c>
      <c r="B101" s="170" t="s">
        <v>84</v>
      </c>
      <c r="C101" s="499" t="s">
        <v>195</v>
      </c>
      <c r="D101" s="535">
        <v>0</v>
      </c>
      <c r="E101" s="515">
        <v>0</v>
      </c>
      <c r="F101" s="515">
        <v>0</v>
      </c>
      <c r="G101" s="515">
        <v>0</v>
      </c>
      <c r="H101" s="536">
        <v>0</v>
      </c>
      <c r="I101" s="455">
        <v>0</v>
      </c>
      <c r="J101" s="455">
        <v>0</v>
      </c>
      <c r="K101" s="455">
        <v>0</v>
      </c>
      <c r="L101" s="455">
        <v>0</v>
      </c>
      <c r="M101" s="470">
        <v>0</v>
      </c>
      <c r="N101" s="337">
        <v>1600</v>
      </c>
      <c r="O101" s="337">
        <v>0</v>
      </c>
      <c r="P101" s="337">
        <v>0</v>
      </c>
      <c r="Q101" s="337">
        <v>4864</v>
      </c>
      <c r="R101" s="453">
        <v>46838.310640000003</v>
      </c>
      <c r="S101" s="337">
        <v>5400</v>
      </c>
      <c r="T101" s="337">
        <v>0</v>
      </c>
      <c r="U101" s="337">
        <v>0</v>
      </c>
      <c r="V101" s="337">
        <v>16416</v>
      </c>
      <c r="W101" s="453">
        <v>162821.67736229999</v>
      </c>
      <c r="X101" s="337">
        <v>6295</v>
      </c>
      <c r="Y101" s="337">
        <v>0</v>
      </c>
      <c r="Z101" s="337">
        <v>0</v>
      </c>
      <c r="AA101" s="337">
        <v>19136.8</v>
      </c>
      <c r="AB101" s="453">
        <v>195502.09866028701</v>
      </c>
      <c r="AC101" s="337">
        <v>6811</v>
      </c>
      <c r="AD101" s="337">
        <v>0</v>
      </c>
      <c r="AE101" s="337">
        <v>0</v>
      </c>
      <c r="AF101" s="337">
        <v>20705.439999999999</v>
      </c>
      <c r="AG101" s="453">
        <v>217873.191071401</v>
      </c>
      <c r="AH101" s="337">
        <v>7281</v>
      </c>
      <c r="AI101" s="337">
        <v>0</v>
      </c>
      <c r="AJ101" s="337">
        <v>0</v>
      </c>
      <c r="AK101" s="337">
        <v>22134.240000000002</v>
      </c>
      <c r="AL101" s="453">
        <v>239894.985364352</v>
      </c>
      <c r="AM101" s="468" t="s">
        <v>204</v>
      </c>
      <c r="AN101" s="427"/>
      <c r="AO101" s="427"/>
      <c r="AP101" s="427"/>
      <c r="AQ101" s="427"/>
      <c r="AR101" s="427"/>
      <c r="AS101" s="427"/>
    </row>
    <row r="102" spans="1:45" s="422" customFormat="1">
      <c r="A102" s="345" t="s">
        <v>206</v>
      </c>
      <c r="B102" s="170" t="s">
        <v>84</v>
      </c>
      <c r="C102" s="499" t="s">
        <v>207</v>
      </c>
      <c r="D102" s="535">
        <v>0</v>
      </c>
      <c r="E102" s="515">
        <v>0</v>
      </c>
      <c r="F102" s="515">
        <v>0</v>
      </c>
      <c r="G102" s="515">
        <v>0</v>
      </c>
      <c r="H102" s="536">
        <v>0</v>
      </c>
      <c r="I102" s="455">
        <v>0</v>
      </c>
      <c r="J102" s="455">
        <v>0</v>
      </c>
      <c r="K102" s="455">
        <v>0</v>
      </c>
      <c r="L102" s="455">
        <v>0</v>
      </c>
      <c r="M102" s="470">
        <v>0</v>
      </c>
      <c r="N102" s="337">
        <v>172</v>
      </c>
      <c r="O102" s="337">
        <v>0</v>
      </c>
      <c r="P102" s="337">
        <v>0</v>
      </c>
      <c r="Q102" s="337">
        <v>1667.239</v>
      </c>
      <c r="R102" s="453">
        <v>1128.150451</v>
      </c>
      <c r="S102" s="337">
        <v>560</v>
      </c>
      <c r="T102" s="337">
        <v>0</v>
      </c>
      <c r="U102" s="337">
        <v>0</v>
      </c>
      <c r="V102" s="337">
        <v>5428.22</v>
      </c>
      <c r="W102" s="453">
        <v>3783.2394193999999</v>
      </c>
      <c r="X102" s="337">
        <v>652</v>
      </c>
      <c r="Y102" s="337">
        <v>0</v>
      </c>
      <c r="Z102" s="337">
        <v>0</v>
      </c>
      <c r="AA102" s="337">
        <v>6319.9989999999998</v>
      </c>
      <c r="AB102" s="453">
        <v>4536.9147580218996</v>
      </c>
      <c r="AC102" s="337">
        <v>704</v>
      </c>
      <c r="AD102" s="337">
        <v>0</v>
      </c>
      <c r="AE102" s="337">
        <v>0</v>
      </c>
      <c r="AF102" s="337">
        <v>6824.0479999999998</v>
      </c>
      <c r="AG102" s="453">
        <v>5045.7172229092603</v>
      </c>
      <c r="AH102" s="337">
        <v>752</v>
      </c>
      <c r="AI102" s="337">
        <v>0</v>
      </c>
      <c r="AJ102" s="337">
        <v>0</v>
      </c>
      <c r="AK102" s="337">
        <v>7289.3239999999996</v>
      </c>
      <c r="AL102" s="453">
        <v>5551.4356991144896</v>
      </c>
      <c r="AM102" s="468" t="s">
        <v>208</v>
      </c>
      <c r="AN102" s="427"/>
      <c r="AO102" s="427"/>
      <c r="AP102" s="427"/>
      <c r="AQ102" s="427"/>
      <c r="AR102" s="427"/>
      <c r="AS102" s="427"/>
    </row>
    <row r="103" spans="1:45" s="422" customFormat="1">
      <c r="A103" s="345" t="s">
        <v>209</v>
      </c>
      <c r="B103" s="170" t="s">
        <v>84</v>
      </c>
      <c r="C103" s="499" t="s">
        <v>207</v>
      </c>
      <c r="D103" s="535">
        <v>0</v>
      </c>
      <c r="E103" s="515">
        <v>0</v>
      </c>
      <c r="F103" s="515">
        <v>0</v>
      </c>
      <c r="G103" s="515">
        <v>0</v>
      </c>
      <c r="H103" s="536">
        <v>0</v>
      </c>
      <c r="I103" s="455">
        <v>0</v>
      </c>
      <c r="J103" s="455">
        <v>0</v>
      </c>
      <c r="K103" s="455">
        <v>0</v>
      </c>
      <c r="L103" s="455">
        <v>0</v>
      </c>
      <c r="M103" s="470">
        <v>0</v>
      </c>
      <c r="N103" s="337">
        <v>43</v>
      </c>
      <c r="O103" s="337">
        <v>0</v>
      </c>
      <c r="P103" s="337">
        <v>0</v>
      </c>
      <c r="Q103" s="337">
        <v>72.102400000000003</v>
      </c>
      <c r="R103" s="453">
        <v>282.03761274999999</v>
      </c>
      <c r="S103" s="337">
        <v>140</v>
      </c>
      <c r="T103" s="337">
        <v>0</v>
      </c>
      <c r="U103" s="337">
        <v>0</v>
      </c>
      <c r="V103" s="337">
        <v>234.75200000000001</v>
      </c>
      <c r="W103" s="453">
        <v>945.80985484999997</v>
      </c>
      <c r="X103" s="337">
        <v>163</v>
      </c>
      <c r="Y103" s="337">
        <v>0</v>
      </c>
      <c r="Z103" s="337">
        <v>0</v>
      </c>
      <c r="AA103" s="337">
        <v>273.3184</v>
      </c>
      <c r="AB103" s="453">
        <v>1134.2286895054699</v>
      </c>
      <c r="AC103" s="337">
        <v>176</v>
      </c>
      <c r="AD103" s="337">
        <v>0</v>
      </c>
      <c r="AE103" s="337">
        <v>0</v>
      </c>
      <c r="AF103" s="337">
        <v>295.11680000000001</v>
      </c>
      <c r="AG103" s="453">
        <v>1261.4293057273201</v>
      </c>
      <c r="AH103" s="337">
        <v>188</v>
      </c>
      <c r="AI103" s="337">
        <v>0</v>
      </c>
      <c r="AJ103" s="337">
        <v>0</v>
      </c>
      <c r="AK103" s="337">
        <v>315.23840000000001</v>
      </c>
      <c r="AL103" s="453">
        <v>1387.8589247786199</v>
      </c>
      <c r="AM103" s="468" t="s">
        <v>208</v>
      </c>
      <c r="AN103" s="427"/>
      <c r="AO103" s="427"/>
      <c r="AP103" s="427"/>
      <c r="AQ103" s="427"/>
      <c r="AR103" s="427"/>
      <c r="AS103" s="427"/>
    </row>
    <row r="104" spans="1:45" s="422" customFormat="1">
      <c r="A104" s="441" t="s">
        <v>138</v>
      </c>
      <c r="B104" s="442"/>
      <c r="C104" s="441"/>
      <c r="D104" s="533"/>
      <c r="E104" s="511"/>
      <c r="F104" s="511"/>
      <c r="G104" s="511"/>
      <c r="H104" s="534"/>
      <c r="I104" s="444"/>
      <c r="J104" s="444"/>
      <c r="K104" s="444"/>
      <c r="L104" s="444"/>
      <c r="M104" s="456"/>
      <c r="N104" s="444"/>
      <c r="O104" s="444"/>
      <c r="P104" s="444"/>
      <c r="Q104" s="444"/>
      <c r="R104" s="456"/>
      <c r="S104" s="444"/>
      <c r="T104" s="444"/>
      <c r="U104" s="444"/>
      <c r="V104" s="444"/>
      <c r="W104" s="456"/>
      <c r="X104" s="444"/>
      <c r="Y104" s="444"/>
      <c r="Z104" s="444"/>
      <c r="AA104" s="444"/>
      <c r="AB104" s="456"/>
      <c r="AC104" s="444"/>
      <c r="AD104" s="444"/>
      <c r="AE104" s="444"/>
      <c r="AF104" s="444"/>
      <c r="AG104" s="456"/>
      <c r="AH104" s="444"/>
      <c r="AI104" s="444"/>
      <c r="AJ104" s="444"/>
      <c r="AK104" s="444"/>
      <c r="AL104" s="456"/>
      <c r="AM104" s="498"/>
      <c r="AN104" s="427"/>
      <c r="AO104" s="427"/>
      <c r="AP104" s="427"/>
      <c r="AQ104" s="427"/>
      <c r="AR104" s="427"/>
      <c r="AS104" s="427"/>
    </row>
    <row r="105" spans="1:45" s="422" customFormat="1">
      <c r="A105" s="345" t="s">
        <v>210</v>
      </c>
      <c r="B105" s="170" t="s">
        <v>84</v>
      </c>
      <c r="C105" s="499" t="s">
        <v>211</v>
      </c>
      <c r="D105" s="537">
        <v>0</v>
      </c>
      <c r="E105" s="515">
        <v>0</v>
      </c>
      <c r="F105" s="515">
        <v>0</v>
      </c>
      <c r="G105" s="515">
        <v>0</v>
      </c>
      <c r="H105" s="536">
        <v>0</v>
      </c>
      <c r="I105" s="455">
        <v>0</v>
      </c>
      <c r="J105" s="455">
        <v>0</v>
      </c>
      <c r="K105" s="455">
        <v>0</v>
      </c>
      <c r="L105" s="455">
        <v>0</v>
      </c>
      <c r="M105" s="470">
        <v>0</v>
      </c>
      <c r="N105" s="337">
        <v>14</v>
      </c>
      <c r="O105" s="337">
        <v>15587.6</v>
      </c>
      <c r="P105" s="337">
        <v>0</v>
      </c>
      <c r="Q105" s="337">
        <v>0</v>
      </c>
      <c r="R105" s="453">
        <v>13207.526024000001</v>
      </c>
      <c r="S105" s="337">
        <v>47</v>
      </c>
      <c r="T105" s="337">
        <v>52329.8</v>
      </c>
      <c r="U105" s="337">
        <v>0</v>
      </c>
      <c r="V105" s="337">
        <v>0</v>
      </c>
      <c r="W105" s="453">
        <v>45669.738201560001</v>
      </c>
      <c r="X105" s="337">
        <v>56</v>
      </c>
      <c r="Y105" s="337">
        <v>62350.400000000001</v>
      </c>
      <c r="Z105" s="337">
        <v>0</v>
      </c>
      <c r="AA105" s="337">
        <v>0</v>
      </c>
      <c r="AB105" s="453">
        <v>56047.457435446398</v>
      </c>
      <c r="AC105" s="337">
        <v>60</v>
      </c>
      <c r="AD105" s="337">
        <v>66804</v>
      </c>
      <c r="AE105" s="337">
        <v>0</v>
      </c>
      <c r="AF105" s="337">
        <v>0</v>
      </c>
      <c r="AG105" s="453">
        <v>61852.372669831799</v>
      </c>
      <c r="AH105" s="337">
        <v>64</v>
      </c>
      <c r="AI105" s="337">
        <v>71257.600000000006</v>
      </c>
      <c r="AJ105" s="337">
        <v>0</v>
      </c>
      <c r="AK105" s="337">
        <v>0</v>
      </c>
      <c r="AL105" s="453">
        <v>67955.140106588806</v>
      </c>
      <c r="AM105" s="468" t="s">
        <v>212</v>
      </c>
      <c r="AN105" s="427"/>
      <c r="AO105" s="427"/>
      <c r="AP105" s="427"/>
      <c r="AQ105" s="427"/>
      <c r="AR105" s="427"/>
      <c r="AS105" s="427"/>
    </row>
    <row r="106" spans="1:45" s="422" customFormat="1">
      <c r="A106" s="345" t="s">
        <v>213</v>
      </c>
      <c r="B106" s="170" t="s">
        <v>84</v>
      </c>
      <c r="C106" s="499" t="s">
        <v>211</v>
      </c>
      <c r="D106" s="537">
        <v>0</v>
      </c>
      <c r="E106" s="515">
        <v>0</v>
      </c>
      <c r="F106" s="515">
        <v>0</v>
      </c>
      <c r="G106" s="515">
        <v>0</v>
      </c>
      <c r="H106" s="536">
        <v>0</v>
      </c>
      <c r="I106" s="455">
        <v>0</v>
      </c>
      <c r="J106" s="455">
        <v>0</v>
      </c>
      <c r="K106" s="455">
        <v>0</v>
      </c>
      <c r="L106" s="455">
        <v>0</v>
      </c>
      <c r="M106" s="470">
        <v>0</v>
      </c>
      <c r="N106" s="337">
        <v>15</v>
      </c>
      <c r="O106" s="337">
        <v>16701</v>
      </c>
      <c r="P106" s="337">
        <v>0</v>
      </c>
      <c r="Q106" s="337">
        <v>0</v>
      </c>
      <c r="R106" s="453">
        <v>14150.92074</v>
      </c>
      <c r="S106" s="337">
        <v>50</v>
      </c>
      <c r="T106" s="337">
        <v>55670</v>
      </c>
      <c r="U106" s="337">
        <v>0</v>
      </c>
      <c r="V106" s="337">
        <v>0</v>
      </c>
      <c r="W106" s="453">
        <v>48584.827874000002</v>
      </c>
      <c r="X106" s="337">
        <v>59</v>
      </c>
      <c r="Y106" s="337">
        <v>65690.600000000006</v>
      </c>
      <c r="Z106" s="337">
        <v>0</v>
      </c>
      <c r="AA106" s="337">
        <v>0</v>
      </c>
      <c r="AB106" s="453">
        <v>59049.999798059602</v>
      </c>
      <c r="AC106" s="337">
        <v>63</v>
      </c>
      <c r="AD106" s="337">
        <v>70144.2</v>
      </c>
      <c r="AE106" s="337">
        <v>0</v>
      </c>
      <c r="AF106" s="337">
        <v>0</v>
      </c>
      <c r="AG106" s="453">
        <v>64944.991303323397</v>
      </c>
      <c r="AH106" s="337">
        <v>68</v>
      </c>
      <c r="AI106" s="337">
        <v>75711.199999999997</v>
      </c>
      <c r="AJ106" s="337">
        <v>0</v>
      </c>
      <c r="AK106" s="337">
        <v>0</v>
      </c>
      <c r="AL106" s="453">
        <v>72202.336363250593</v>
      </c>
      <c r="AM106" s="468" t="s">
        <v>212</v>
      </c>
      <c r="AN106" s="427"/>
      <c r="AO106" s="427"/>
      <c r="AP106" s="427"/>
      <c r="AQ106" s="427"/>
      <c r="AR106" s="427"/>
      <c r="AS106" s="427"/>
    </row>
    <row r="107" spans="1:45" s="422" customFormat="1">
      <c r="A107" s="345" t="s">
        <v>214</v>
      </c>
      <c r="B107" s="170" t="s">
        <v>84</v>
      </c>
      <c r="C107" s="499" t="s">
        <v>211</v>
      </c>
      <c r="D107" s="537">
        <v>0</v>
      </c>
      <c r="E107" s="515">
        <v>0</v>
      </c>
      <c r="F107" s="515">
        <v>0</v>
      </c>
      <c r="G107" s="515">
        <v>0</v>
      </c>
      <c r="H107" s="536">
        <v>0</v>
      </c>
      <c r="I107" s="455">
        <v>0</v>
      </c>
      <c r="J107" s="455">
        <v>0</v>
      </c>
      <c r="K107" s="455">
        <v>0</v>
      </c>
      <c r="L107" s="455">
        <v>0</v>
      </c>
      <c r="M107" s="470">
        <v>0</v>
      </c>
      <c r="N107" s="337">
        <v>10</v>
      </c>
      <c r="O107" s="337">
        <v>15224.8</v>
      </c>
      <c r="P107" s="337">
        <v>0</v>
      </c>
      <c r="Q107" s="337">
        <v>0</v>
      </c>
      <c r="R107" s="453">
        <v>11320.757809999999</v>
      </c>
      <c r="S107" s="337">
        <v>33</v>
      </c>
      <c r="T107" s="337">
        <v>50241.84</v>
      </c>
      <c r="U107" s="337">
        <v>0</v>
      </c>
      <c r="V107" s="337">
        <v>0</v>
      </c>
      <c r="W107" s="453">
        <v>38479.255796190002</v>
      </c>
      <c r="X107" s="337">
        <v>39</v>
      </c>
      <c r="Y107" s="337">
        <v>59376.72</v>
      </c>
      <c r="Z107" s="337">
        <v>0</v>
      </c>
      <c r="AA107" s="337">
        <v>0</v>
      </c>
      <c r="AB107" s="453">
        <v>46839.748646453103</v>
      </c>
      <c r="AC107" s="337">
        <v>42</v>
      </c>
      <c r="AD107" s="337">
        <v>63944.160000000003</v>
      </c>
      <c r="AE107" s="337">
        <v>0</v>
      </c>
      <c r="AF107" s="337">
        <v>0</v>
      </c>
      <c r="AG107" s="453">
        <v>51956.090421681198</v>
      </c>
      <c r="AH107" s="337">
        <v>45</v>
      </c>
      <c r="AI107" s="337">
        <v>68511.600000000006</v>
      </c>
      <c r="AJ107" s="337">
        <v>0</v>
      </c>
      <c r="AK107" s="337">
        <v>0</v>
      </c>
      <c r="AL107" s="453">
        <v>57337.256929640898</v>
      </c>
      <c r="AM107" s="468" t="s">
        <v>212</v>
      </c>
      <c r="AN107" s="427"/>
      <c r="AO107" s="427"/>
      <c r="AP107" s="427"/>
      <c r="AQ107" s="427"/>
      <c r="AR107" s="427"/>
      <c r="AS107" s="427"/>
    </row>
    <row r="108" spans="1:45" s="422" customFormat="1">
      <c r="A108" s="345" t="s">
        <v>215</v>
      </c>
      <c r="B108" s="170" t="s">
        <v>84</v>
      </c>
      <c r="C108" s="499" t="s">
        <v>211</v>
      </c>
      <c r="D108" s="537">
        <v>0</v>
      </c>
      <c r="E108" s="515">
        <v>0</v>
      </c>
      <c r="F108" s="515">
        <v>0</v>
      </c>
      <c r="G108" s="515">
        <v>0</v>
      </c>
      <c r="H108" s="536">
        <v>0</v>
      </c>
      <c r="I108" s="455">
        <v>0</v>
      </c>
      <c r="J108" s="455">
        <v>0</v>
      </c>
      <c r="K108" s="455">
        <v>0</v>
      </c>
      <c r="L108" s="455">
        <v>0</v>
      </c>
      <c r="M108" s="470">
        <v>0</v>
      </c>
      <c r="N108" s="337">
        <v>14</v>
      </c>
      <c r="O108" s="337">
        <v>21314.720000000001</v>
      </c>
      <c r="P108" s="337">
        <v>0</v>
      </c>
      <c r="Q108" s="337">
        <v>0</v>
      </c>
      <c r="R108" s="453">
        <v>15849.060933999999</v>
      </c>
      <c r="S108" s="337">
        <v>47</v>
      </c>
      <c r="T108" s="337">
        <v>71556.56</v>
      </c>
      <c r="U108" s="337">
        <v>0</v>
      </c>
      <c r="V108" s="337">
        <v>0</v>
      </c>
      <c r="W108" s="453">
        <v>54803.788558209999</v>
      </c>
      <c r="X108" s="337">
        <v>55</v>
      </c>
      <c r="Y108" s="337">
        <v>83736.399999999994</v>
      </c>
      <c r="Z108" s="337">
        <v>0</v>
      </c>
      <c r="AA108" s="337">
        <v>0</v>
      </c>
      <c r="AB108" s="453">
        <v>66056.055783459495</v>
      </c>
      <c r="AC108" s="337">
        <v>59</v>
      </c>
      <c r="AD108" s="337">
        <v>89826.32</v>
      </c>
      <c r="AE108" s="337">
        <v>0</v>
      </c>
      <c r="AF108" s="337">
        <v>0</v>
      </c>
      <c r="AG108" s="453">
        <v>72985.936544742595</v>
      </c>
      <c r="AH108" s="337">
        <v>63</v>
      </c>
      <c r="AI108" s="337">
        <v>95916.24</v>
      </c>
      <c r="AJ108" s="337">
        <v>0</v>
      </c>
      <c r="AK108" s="337">
        <v>0</v>
      </c>
      <c r="AL108" s="453">
        <v>80272.159701497207</v>
      </c>
      <c r="AM108" s="468" t="s">
        <v>212</v>
      </c>
      <c r="AN108" s="427"/>
      <c r="AO108" s="427"/>
      <c r="AP108" s="427"/>
      <c r="AQ108" s="427"/>
      <c r="AR108" s="427"/>
      <c r="AS108" s="427"/>
    </row>
    <row r="109" spans="1:45" s="422" customFormat="1">
      <c r="A109" s="345" t="s">
        <v>216</v>
      </c>
      <c r="B109" s="170" t="s">
        <v>84</v>
      </c>
      <c r="C109" s="499" t="s">
        <v>211</v>
      </c>
      <c r="D109" s="537">
        <v>0</v>
      </c>
      <c r="E109" s="515">
        <v>0</v>
      </c>
      <c r="F109" s="515">
        <v>0</v>
      </c>
      <c r="G109" s="515">
        <v>0</v>
      </c>
      <c r="H109" s="536">
        <v>0</v>
      </c>
      <c r="I109" s="455">
        <v>0</v>
      </c>
      <c r="J109" s="455">
        <v>0</v>
      </c>
      <c r="K109" s="455">
        <v>0</v>
      </c>
      <c r="L109" s="455">
        <v>0</v>
      </c>
      <c r="M109" s="470">
        <v>0</v>
      </c>
      <c r="N109" s="337">
        <v>14</v>
      </c>
      <c r="O109" s="337">
        <v>26526.92</v>
      </c>
      <c r="P109" s="337">
        <v>0</v>
      </c>
      <c r="Q109" s="337">
        <v>0</v>
      </c>
      <c r="R109" s="453">
        <v>17609.985189999999</v>
      </c>
      <c r="S109" s="337">
        <v>47</v>
      </c>
      <c r="T109" s="337">
        <v>89054.66</v>
      </c>
      <c r="U109" s="337">
        <v>0</v>
      </c>
      <c r="V109" s="337">
        <v>0</v>
      </c>
      <c r="W109" s="453">
        <v>60892.813074849997</v>
      </c>
      <c r="X109" s="337">
        <v>55</v>
      </c>
      <c r="Y109" s="337">
        <v>104212.9</v>
      </c>
      <c r="Z109" s="337">
        <v>0</v>
      </c>
      <c r="AA109" s="337">
        <v>0</v>
      </c>
      <c r="AB109" s="453">
        <v>73395.273631707503</v>
      </c>
      <c r="AC109" s="337">
        <v>59</v>
      </c>
      <c r="AD109" s="337">
        <v>111792.02</v>
      </c>
      <c r="AE109" s="337">
        <v>0</v>
      </c>
      <c r="AF109" s="337">
        <v>0</v>
      </c>
      <c r="AG109" s="453">
        <v>81095.105065434196</v>
      </c>
      <c r="AH109" s="337">
        <v>63</v>
      </c>
      <c r="AI109" s="337">
        <v>119371.14</v>
      </c>
      <c r="AJ109" s="337">
        <v>0</v>
      </c>
      <c r="AK109" s="337">
        <v>0</v>
      </c>
      <c r="AL109" s="453">
        <v>89190.870638915396</v>
      </c>
      <c r="AM109" s="468" t="s">
        <v>212</v>
      </c>
      <c r="AN109" s="427"/>
      <c r="AO109" s="427"/>
      <c r="AP109" s="427"/>
      <c r="AQ109" s="427"/>
      <c r="AR109" s="427"/>
      <c r="AS109" s="427"/>
    </row>
    <row r="110" spans="1:45" s="422" customFormat="1">
      <c r="A110" s="345" t="s">
        <v>217</v>
      </c>
      <c r="B110" s="170" t="s">
        <v>84</v>
      </c>
      <c r="C110" s="499" t="s">
        <v>211</v>
      </c>
      <c r="D110" s="537">
        <v>0</v>
      </c>
      <c r="E110" s="515">
        <v>0</v>
      </c>
      <c r="F110" s="515">
        <v>0</v>
      </c>
      <c r="G110" s="515">
        <v>0</v>
      </c>
      <c r="H110" s="536">
        <v>0</v>
      </c>
      <c r="I110" s="455">
        <v>0</v>
      </c>
      <c r="J110" s="455">
        <v>0</v>
      </c>
      <c r="K110" s="455">
        <v>0</v>
      </c>
      <c r="L110" s="455">
        <v>0</v>
      </c>
      <c r="M110" s="470">
        <v>0</v>
      </c>
      <c r="N110" s="337">
        <v>10</v>
      </c>
      <c r="O110" s="337">
        <v>18947.8</v>
      </c>
      <c r="P110" s="337">
        <v>0</v>
      </c>
      <c r="Q110" s="337">
        <v>0</v>
      </c>
      <c r="R110" s="453">
        <v>12578.56085</v>
      </c>
      <c r="S110" s="337">
        <v>33</v>
      </c>
      <c r="T110" s="337">
        <v>62527.74</v>
      </c>
      <c r="U110" s="337">
        <v>0</v>
      </c>
      <c r="V110" s="337">
        <v>0</v>
      </c>
      <c r="W110" s="453">
        <v>42754.528329150002</v>
      </c>
      <c r="X110" s="337">
        <v>39</v>
      </c>
      <c r="Y110" s="337">
        <v>73896.42</v>
      </c>
      <c r="Z110" s="337">
        <v>0</v>
      </c>
      <c r="AA110" s="337">
        <v>0</v>
      </c>
      <c r="AB110" s="453">
        <v>52043.921302483497</v>
      </c>
      <c r="AC110" s="337">
        <v>42</v>
      </c>
      <c r="AD110" s="337">
        <v>79580.759999999995</v>
      </c>
      <c r="AE110" s="337">
        <v>0</v>
      </c>
      <c r="AF110" s="337">
        <v>0</v>
      </c>
      <c r="AG110" s="453">
        <v>57728.718860139597</v>
      </c>
      <c r="AH110" s="337">
        <v>45</v>
      </c>
      <c r="AI110" s="337">
        <v>85265.1</v>
      </c>
      <c r="AJ110" s="337">
        <v>0</v>
      </c>
      <c r="AK110" s="337">
        <v>0</v>
      </c>
      <c r="AL110" s="453">
        <v>63707.764742082501</v>
      </c>
      <c r="AM110" s="468" t="s">
        <v>212</v>
      </c>
      <c r="AN110" s="427"/>
      <c r="AO110" s="427"/>
      <c r="AP110" s="427"/>
      <c r="AQ110" s="427"/>
      <c r="AR110" s="427"/>
      <c r="AS110" s="427"/>
    </row>
    <row r="111" spans="1:45" s="422" customFormat="1">
      <c r="A111" s="345" t="s">
        <v>218</v>
      </c>
      <c r="B111" s="170" t="s">
        <v>84</v>
      </c>
      <c r="C111" s="499" t="s">
        <v>85</v>
      </c>
      <c r="D111" s="537">
        <v>0</v>
      </c>
      <c r="E111" s="515">
        <v>0</v>
      </c>
      <c r="F111" s="515">
        <v>0</v>
      </c>
      <c r="G111" s="515">
        <v>0</v>
      </c>
      <c r="H111" s="536">
        <v>0</v>
      </c>
      <c r="I111" s="455">
        <v>0</v>
      </c>
      <c r="J111" s="455">
        <v>0</v>
      </c>
      <c r="K111" s="455">
        <v>0</v>
      </c>
      <c r="L111" s="455">
        <v>0</v>
      </c>
      <c r="M111" s="470">
        <v>0</v>
      </c>
      <c r="N111" s="337">
        <v>250</v>
      </c>
      <c r="O111" s="337">
        <v>1057.5</v>
      </c>
      <c r="P111" s="337">
        <v>0.12690000000000001</v>
      </c>
      <c r="Q111" s="337">
        <v>-20</v>
      </c>
      <c r="R111" s="453">
        <v>29874.944</v>
      </c>
      <c r="S111" s="337">
        <v>845</v>
      </c>
      <c r="T111" s="337">
        <v>3574.35</v>
      </c>
      <c r="U111" s="337">
        <v>0.42892200000000003</v>
      </c>
      <c r="V111" s="337">
        <v>-67.599999999999994</v>
      </c>
      <c r="W111" s="453">
        <v>104006.6300416</v>
      </c>
      <c r="X111" s="337">
        <v>984</v>
      </c>
      <c r="Y111" s="337">
        <v>4162.32</v>
      </c>
      <c r="Z111" s="337">
        <v>0.49947839999999999</v>
      </c>
      <c r="AA111" s="337">
        <v>-78.72</v>
      </c>
      <c r="AB111" s="453">
        <v>124748.875360666</v>
      </c>
      <c r="AC111" s="337">
        <v>1065</v>
      </c>
      <c r="AD111" s="337">
        <v>4504.95</v>
      </c>
      <c r="AE111" s="337">
        <v>0.54059400000000002</v>
      </c>
      <c r="AF111" s="337">
        <v>-85.2</v>
      </c>
      <c r="AG111" s="453">
        <v>139068.37279154701</v>
      </c>
      <c r="AH111" s="337">
        <v>1138</v>
      </c>
      <c r="AI111" s="337">
        <v>4813.74</v>
      </c>
      <c r="AJ111" s="337">
        <v>0.57764879999999996</v>
      </c>
      <c r="AK111" s="337">
        <v>-91.04</v>
      </c>
      <c r="AL111" s="453">
        <v>153058.781675009</v>
      </c>
      <c r="AM111" s="468" t="s">
        <v>140</v>
      </c>
      <c r="AN111" s="427"/>
      <c r="AO111" s="427"/>
      <c r="AP111" s="427"/>
      <c r="AQ111" s="427"/>
      <c r="AR111" s="427"/>
      <c r="AS111" s="427"/>
    </row>
    <row r="112" spans="1:45" s="422" customFormat="1">
      <c r="A112" s="345" t="s">
        <v>219</v>
      </c>
      <c r="B112" s="170" t="s">
        <v>84</v>
      </c>
      <c r="C112" s="499" t="s">
        <v>85</v>
      </c>
      <c r="D112" s="537">
        <v>0</v>
      </c>
      <c r="E112" s="515">
        <v>0</v>
      </c>
      <c r="F112" s="515">
        <v>0</v>
      </c>
      <c r="G112" s="515">
        <v>0</v>
      </c>
      <c r="H112" s="536">
        <v>0</v>
      </c>
      <c r="I112" s="455">
        <v>0</v>
      </c>
      <c r="J112" s="455">
        <v>0</v>
      </c>
      <c r="K112" s="455">
        <v>0</v>
      </c>
      <c r="L112" s="455">
        <v>0</v>
      </c>
      <c r="M112" s="470">
        <v>0</v>
      </c>
      <c r="N112" s="337">
        <v>293</v>
      </c>
      <c r="O112" s="337">
        <v>621.16</v>
      </c>
      <c r="P112" s="337">
        <v>7.45392E-2</v>
      </c>
      <c r="Q112" s="337">
        <v>-11.72</v>
      </c>
      <c r="R112" s="453">
        <v>2949.9067129999999</v>
      </c>
      <c r="S112" s="337">
        <v>990</v>
      </c>
      <c r="T112" s="337">
        <v>2098.8000000000002</v>
      </c>
      <c r="U112" s="337">
        <v>0.25185600000000002</v>
      </c>
      <c r="V112" s="337">
        <v>-39.6</v>
      </c>
      <c r="W112" s="453">
        <v>10266.279437699999</v>
      </c>
      <c r="X112" s="337">
        <v>1150</v>
      </c>
      <c r="Y112" s="337">
        <v>2438</v>
      </c>
      <c r="Z112" s="337">
        <v>0.29255999999999999</v>
      </c>
      <c r="AA112" s="337">
        <v>-46</v>
      </c>
      <c r="AB112" s="453">
        <v>12283.240397935</v>
      </c>
      <c r="AC112" s="337">
        <v>1240</v>
      </c>
      <c r="AD112" s="337">
        <v>2628.8</v>
      </c>
      <c r="AE112" s="337">
        <v>0.31545600000000001</v>
      </c>
      <c r="AF112" s="337">
        <v>-49.6</v>
      </c>
      <c r="AG112" s="453">
        <v>13641.873596732699</v>
      </c>
      <c r="AH112" s="337">
        <v>1323</v>
      </c>
      <c r="AI112" s="337">
        <v>2804.76</v>
      </c>
      <c r="AJ112" s="337">
        <v>0.33657120000000001</v>
      </c>
      <c r="AK112" s="337">
        <v>-52.92</v>
      </c>
      <c r="AL112" s="453">
        <v>14991.648977041599</v>
      </c>
      <c r="AM112" s="468" t="s">
        <v>140</v>
      </c>
      <c r="AN112" s="427"/>
      <c r="AO112" s="427"/>
      <c r="AP112" s="427"/>
      <c r="AQ112" s="427"/>
      <c r="AR112" s="427"/>
      <c r="AS112" s="427"/>
    </row>
    <row r="113" spans="1:45" s="422" customFormat="1">
      <c r="A113" s="345" t="s">
        <v>220</v>
      </c>
      <c r="B113" s="170" t="s">
        <v>84</v>
      </c>
      <c r="C113" s="499" t="s">
        <v>211</v>
      </c>
      <c r="D113" s="537">
        <v>0</v>
      </c>
      <c r="E113" s="515">
        <v>0</v>
      </c>
      <c r="F113" s="515">
        <v>0</v>
      </c>
      <c r="G113" s="515">
        <v>0</v>
      </c>
      <c r="H113" s="536">
        <v>0</v>
      </c>
      <c r="I113" s="455">
        <v>0</v>
      </c>
      <c r="J113" s="455">
        <v>0</v>
      </c>
      <c r="K113" s="455">
        <v>0</v>
      </c>
      <c r="L113" s="455">
        <v>0</v>
      </c>
      <c r="M113" s="470">
        <v>0</v>
      </c>
      <c r="N113" s="337">
        <v>12</v>
      </c>
      <c r="O113" s="337">
        <v>570.24</v>
      </c>
      <c r="P113" s="337">
        <v>0</v>
      </c>
      <c r="Q113" s="337">
        <v>0</v>
      </c>
      <c r="R113" s="453">
        <v>1917.003864</v>
      </c>
      <c r="S113" s="337">
        <v>40</v>
      </c>
      <c r="T113" s="337">
        <v>1900.8</v>
      </c>
      <c r="U113" s="337">
        <v>0</v>
      </c>
      <c r="V113" s="337">
        <v>0</v>
      </c>
      <c r="W113" s="453">
        <v>6581.7132664000001</v>
      </c>
      <c r="X113" s="337">
        <v>47</v>
      </c>
      <c r="Y113" s="337">
        <v>2233.44</v>
      </c>
      <c r="Z113" s="337">
        <v>0</v>
      </c>
      <c r="AA113" s="337">
        <v>0</v>
      </c>
      <c r="AB113" s="453">
        <v>7965.5184806606003</v>
      </c>
      <c r="AC113" s="337">
        <v>51</v>
      </c>
      <c r="AD113" s="337">
        <v>2423.52</v>
      </c>
      <c r="AE113" s="337">
        <v>0</v>
      </c>
      <c r="AF113" s="337">
        <v>0</v>
      </c>
      <c r="AG113" s="453">
        <v>8902.7379955127908</v>
      </c>
      <c r="AH113" s="337">
        <v>54</v>
      </c>
      <c r="AI113" s="337">
        <v>2566.08</v>
      </c>
      <c r="AJ113" s="337">
        <v>0</v>
      </c>
      <c r="AK113" s="337">
        <v>0</v>
      </c>
      <c r="AL113" s="453">
        <v>9709.2213198122008</v>
      </c>
      <c r="AM113" s="468" t="s">
        <v>221</v>
      </c>
      <c r="AN113" s="427"/>
      <c r="AO113" s="427"/>
      <c r="AP113" s="427"/>
      <c r="AQ113" s="427"/>
      <c r="AR113" s="427"/>
      <c r="AS113" s="427"/>
    </row>
    <row r="114" spans="1:45" s="422" customFormat="1">
      <c r="A114" s="345" t="s">
        <v>222</v>
      </c>
      <c r="B114" s="170" t="s">
        <v>84</v>
      </c>
      <c r="C114" s="499" t="s">
        <v>211</v>
      </c>
      <c r="D114" s="537">
        <v>0</v>
      </c>
      <c r="E114" s="515">
        <v>0</v>
      </c>
      <c r="F114" s="515">
        <v>0</v>
      </c>
      <c r="G114" s="515">
        <v>0</v>
      </c>
      <c r="H114" s="536">
        <v>0</v>
      </c>
      <c r="I114" s="455">
        <v>0</v>
      </c>
      <c r="J114" s="455">
        <v>0</v>
      </c>
      <c r="K114" s="455">
        <v>0</v>
      </c>
      <c r="L114" s="455">
        <v>0</v>
      </c>
      <c r="M114" s="470">
        <v>0</v>
      </c>
      <c r="N114" s="337">
        <v>3</v>
      </c>
      <c r="O114" s="337">
        <v>182.04</v>
      </c>
      <c r="P114" s="337">
        <v>0</v>
      </c>
      <c r="Q114" s="337">
        <v>0</v>
      </c>
      <c r="R114" s="453">
        <v>708.85094400000003</v>
      </c>
      <c r="S114" s="337">
        <v>10</v>
      </c>
      <c r="T114" s="337">
        <v>606.79999999999995</v>
      </c>
      <c r="U114" s="337">
        <v>0</v>
      </c>
      <c r="V114" s="337">
        <v>0</v>
      </c>
      <c r="W114" s="453">
        <v>2433.7215744</v>
      </c>
      <c r="X114" s="337">
        <v>11</v>
      </c>
      <c r="Y114" s="337">
        <v>667.48</v>
      </c>
      <c r="Z114" s="337">
        <v>0</v>
      </c>
      <c r="AA114" s="337">
        <v>0</v>
      </c>
      <c r="AB114" s="453">
        <v>2757.4065437951999</v>
      </c>
      <c r="AC114" s="337">
        <v>12</v>
      </c>
      <c r="AD114" s="337">
        <v>728.16</v>
      </c>
      <c r="AE114" s="337">
        <v>0</v>
      </c>
      <c r="AF114" s="337">
        <v>0</v>
      </c>
      <c r="AG114" s="453">
        <v>3098.32226193715</v>
      </c>
      <c r="AH114" s="337">
        <v>13</v>
      </c>
      <c r="AI114" s="337">
        <v>788.84</v>
      </c>
      <c r="AJ114" s="337">
        <v>0</v>
      </c>
      <c r="AK114" s="337">
        <v>0</v>
      </c>
      <c r="AL114" s="453">
        <v>3457.2112572782098</v>
      </c>
      <c r="AM114" s="468" t="s">
        <v>221</v>
      </c>
      <c r="AN114" s="427"/>
      <c r="AO114" s="427"/>
      <c r="AP114" s="427"/>
      <c r="AQ114" s="427"/>
      <c r="AR114" s="427"/>
      <c r="AS114" s="427"/>
    </row>
    <row r="115" spans="1:45" s="422" customFormat="1">
      <c r="A115" s="345" t="s">
        <v>223</v>
      </c>
      <c r="B115" s="170" t="s">
        <v>84</v>
      </c>
      <c r="C115" s="499" t="s">
        <v>211</v>
      </c>
      <c r="D115" s="537">
        <v>0</v>
      </c>
      <c r="E115" s="515">
        <v>0</v>
      </c>
      <c r="F115" s="515">
        <v>0</v>
      </c>
      <c r="G115" s="515">
        <v>0</v>
      </c>
      <c r="H115" s="536">
        <v>0</v>
      </c>
      <c r="I115" s="455">
        <v>0</v>
      </c>
      <c r="J115" s="455">
        <v>0</v>
      </c>
      <c r="K115" s="455">
        <v>0</v>
      </c>
      <c r="L115" s="455">
        <v>0</v>
      </c>
      <c r="M115" s="470">
        <v>0</v>
      </c>
      <c r="N115" s="337">
        <v>3</v>
      </c>
      <c r="O115" s="337">
        <v>271.5</v>
      </c>
      <c r="P115" s="337">
        <v>0</v>
      </c>
      <c r="Q115" s="337">
        <v>0</v>
      </c>
      <c r="R115" s="453">
        <v>875.656251</v>
      </c>
      <c r="S115" s="337">
        <v>10</v>
      </c>
      <c r="T115" s="337">
        <v>905</v>
      </c>
      <c r="U115" s="337">
        <v>0</v>
      </c>
      <c r="V115" s="337">
        <v>0</v>
      </c>
      <c r="W115" s="453">
        <v>3006.4197951000001</v>
      </c>
      <c r="X115" s="337">
        <v>11</v>
      </c>
      <c r="Y115" s="337">
        <v>995.5</v>
      </c>
      <c r="Z115" s="337">
        <v>0</v>
      </c>
      <c r="AA115" s="337">
        <v>0</v>
      </c>
      <c r="AB115" s="453">
        <v>3406.2736278482998</v>
      </c>
      <c r="AC115" s="337">
        <v>12</v>
      </c>
      <c r="AD115" s="337">
        <v>1086</v>
      </c>
      <c r="AE115" s="337">
        <v>0</v>
      </c>
      <c r="AF115" s="337">
        <v>0</v>
      </c>
      <c r="AG115" s="453">
        <v>3827.41291274591</v>
      </c>
      <c r="AH115" s="337">
        <v>13</v>
      </c>
      <c r="AI115" s="337">
        <v>1176.5</v>
      </c>
      <c r="AJ115" s="337">
        <v>0</v>
      </c>
      <c r="AK115" s="337">
        <v>0</v>
      </c>
      <c r="AL115" s="453">
        <v>4270.7549084723096</v>
      </c>
      <c r="AM115" s="468" t="s">
        <v>221</v>
      </c>
      <c r="AN115" s="427"/>
      <c r="AO115" s="427"/>
      <c r="AP115" s="427"/>
      <c r="AQ115" s="427"/>
      <c r="AR115" s="427"/>
      <c r="AS115" s="427"/>
    </row>
    <row r="116" spans="1:45" s="422" customFormat="1">
      <c r="A116" s="345" t="s">
        <v>224</v>
      </c>
      <c r="B116" s="170" t="s">
        <v>84</v>
      </c>
      <c r="C116" s="499" t="s">
        <v>211</v>
      </c>
      <c r="D116" s="537">
        <v>0</v>
      </c>
      <c r="E116" s="515">
        <v>0</v>
      </c>
      <c r="F116" s="515">
        <v>0</v>
      </c>
      <c r="G116" s="515">
        <v>0</v>
      </c>
      <c r="H116" s="536">
        <v>0</v>
      </c>
      <c r="I116" s="455">
        <v>0</v>
      </c>
      <c r="J116" s="455">
        <v>0</v>
      </c>
      <c r="K116" s="455">
        <v>0</v>
      </c>
      <c r="L116" s="455">
        <v>0</v>
      </c>
      <c r="M116" s="470">
        <v>0</v>
      </c>
      <c r="N116" s="337">
        <v>13</v>
      </c>
      <c r="O116" s="337">
        <v>1586</v>
      </c>
      <c r="P116" s="337">
        <v>0</v>
      </c>
      <c r="Q116" s="337">
        <v>0</v>
      </c>
      <c r="R116" s="453">
        <v>4166.4725699999999</v>
      </c>
      <c r="S116" s="337">
        <v>43</v>
      </c>
      <c r="T116" s="337">
        <v>5246</v>
      </c>
      <c r="U116" s="337">
        <v>0</v>
      </c>
      <c r="V116" s="337">
        <v>0</v>
      </c>
      <c r="W116" s="453">
        <v>14194.851548099999</v>
      </c>
      <c r="X116" s="337">
        <v>51</v>
      </c>
      <c r="Y116" s="337">
        <v>6222</v>
      </c>
      <c r="Z116" s="337">
        <v>0</v>
      </c>
      <c r="AA116" s="337">
        <v>0</v>
      </c>
      <c r="AB116" s="453">
        <v>17340.826786550999</v>
      </c>
      <c r="AC116" s="337">
        <v>55</v>
      </c>
      <c r="AD116" s="337">
        <v>6710</v>
      </c>
      <c r="AE116" s="337">
        <v>0</v>
      </c>
      <c r="AF116" s="337">
        <v>0</v>
      </c>
      <c r="AG116" s="453">
        <v>19261.918381531701</v>
      </c>
      <c r="AH116" s="337">
        <v>59</v>
      </c>
      <c r="AI116" s="337">
        <v>7198</v>
      </c>
      <c r="AJ116" s="337">
        <v>0</v>
      </c>
      <c r="AK116" s="337">
        <v>0</v>
      </c>
      <c r="AL116" s="453">
        <v>21282.668728103199</v>
      </c>
      <c r="AM116" s="468" t="s">
        <v>221</v>
      </c>
      <c r="AN116" s="427"/>
      <c r="AO116" s="427"/>
      <c r="AP116" s="427"/>
      <c r="AQ116" s="427"/>
      <c r="AR116" s="427"/>
      <c r="AS116" s="427"/>
    </row>
    <row r="117" spans="1:45" s="422" customFormat="1">
      <c r="A117" s="345" t="s">
        <v>225</v>
      </c>
      <c r="B117" s="170" t="s">
        <v>84</v>
      </c>
      <c r="C117" s="499" t="s">
        <v>211</v>
      </c>
      <c r="D117" s="537">
        <v>0</v>
      </c>
      <c r="E117" s="515">
        <v>0</v>
      </c>
      <c r="F117" s="515">
        <v>0</v>
      </c>
      <c r="G117" s="515">
        <v>0</v>
      </c>
      <c r="H117" s="536">
        <v>0</v>
      </c>
      <c r="I117" s="455">
        <v>0</v>
      </c>
      <c r="J117" s="455">
        <v>0</v>
      </c>
      <c r="K117" s="455">
        <v>0</v>
      </c>
      <c r="L117" s="455">
        <v>0</v>
      </c>
      <c r="M117" s="470">
        <v>0</v>
      </c>
      <c r="N117" s="337">
        <v>110</v>
      </c>
      <c r="O117" s="337">
        <v>51040</v>
      </c>
      <c r="P117" s="337">
        <v>0</v>
      </c>
      <c r="Q117" s="337">
        <v>0</v>
      </c>
      <c r="R117" s="453">
        <v>45106.497479999998</v>
      </c>
      <c r="S117" s="337">
        <v>371</v>
      </c>
      <c r="T117" s="337">
        <v>172144</v>
      </c>
      <c r="U117" s="337">
        <v>0</v>
      </c>
      <c r="V117" s="337">
        <v>0</v>
      </c>
      <c r="W117" s="453">
        <v>156695.87165484001</v>
      </c>
      <c r="X117" s="337">
        <v>433</v>
      </c>
      <c r="Y117" s="337">
        <v>200912</v>
      </c>
      <c r="Z117" s="337">
        <v>0</v>
      </c>
      <c r="AA117" s="337">
        <v>0</v>
      </c>
      <c r="AB117" s="453">
        <v>188368.71104944</v>
      </c>
      <c r="AC117" s="337">
        <v>468</v>
      </c>
      <c r="AD117" s="337">
        <v>217152</v>
      </c>
      <c r="AE117" s="337">
        <v>0</v>
      </c>
      <c r="AF117" s="337">
        <v>0</v>
      </c>
      <c r="AG117" s="453">
        <v>209702.66391286801</v>
      </c>
      <c r="AH117" s="337">
        <v>500</v>
      </c>
      <c r="AI117" s="337">
        <v>232000</v>
      </c>
      <c r="AJ117" s="337">
        <v>0</v>
      </c>
      <c r="AK117" s="337">
        <v>0</v>
      </c>
      <c r="AL117" s="453">
        <v>230762.54682719501</v>
      </c>
      <c r="AM117" s="468" t="s">
        <v>221</v>
      </c>
      <c r="AN117" s="427"/>
      <c r="AO117" s="427"/>
      <c r="AP117" s="427"/>
      <c r="AQ117" s="427"/>
      <c r="AR117" s="427"/>
      <c r="AS117" s="427"/>
    </row>
    <row r="118" spans="1:45" s="422" customFormat="1">
      <c r="A118" s="345" t="s">
        <v>226</v>
      </c>
      <c r="B118" s="170" t="s">
        <v>84</v>
      </c>
      <c r="C118" s="499" t="s">
        <v>211</v>
      </c>
      <c r="D118" s="537">
        <v>0</v>
      </c>
      <c r="E118" s="515">
        <v>0</v>
      </c>
      <c r="F118" s="515">
        <v>0</v>
      </c>
      <c r="G118" s="515">
        <v>0</v>
      </c>
      <c r="H118" s="536">
        <v>0</v>
      </c>
      <c r="I118" s="455">
        <v>0</v>
      </c>
      <c r="J118" s="455">
        <v>0</v>
      </c>
      <c r="K118" s="455">
        <v>0</v>
      </c>
      <c r="L118" s="455">
        <v>0</v>
      </c>
      <c r="M118" s="470">
        <v>0</v>
      </c>
      <c r="N118" s="337">
        <v>90</v>
      </c>
      <c r="O118" s="337">
        <v>83700</v>
      </c>
      <c r="P118" s="337">
        <v>0</v>
      </c>
      <c r="Q118" s="337">
        <v>0</v>
      </c>
      <c r="R118" s="453">
        <v>38264.010750000001</v>
      </c>
      <c r="S118" s="337">
        <v>304</v>
      </c>
      <c r="T118" s="337">
        <v>282720</v>
      </c>
      <c r="U118" s="337">
        <v>0</v>
      </c>
      <c r="V118" s="337">
        <v>0</v>
      </c>
      <c r="W118" s="453">
        <v>133124.74495600001</v>
      </c>
      <c r="X118" s="337">
        <v>354</v>
      </c>
      <c r="Y118" s="337">
        <v>329220</v>
      </c>
      <c r="Z118" s="337">
        <v>0</v>
      </c>
      <c r="AA118" s="337">
        <v>0</v>
      </c>
      <c r="AB118" s="453">
        <v>159670.87008505501</v>
      </c>
      <c r="AC118" s="337">
        <v>383</v>
      </c>
      <c r="AD118" s="337">
        <v>356190</v>
      </c>
      <c r="AE118" s="337">
        <v>0</v>
      </c>
      <c r="AF118" s="337">
        <v>0</v>
      </c>
      <c r="AG118" s="453">
        <v>177933.78966060301</v>
      </c>
      <c r="AH118" s="337">
        <v>409</v>
      </c>
      <c r="AI118" s="337">
        <v>380370</v>
      </c>
      <c r="AJ118" s="337">
        <v>0</v>
      </c>
      <c r="AK118" s="337">
        <v>0</v>
      </c>
      <c r="AL118" s="453">
        <v>195713.23125410499</v>
      </c>
      <c r="AM118" s="468" t="s">
        <v>221</v>
      </c>
      <c r="AN118" s="427"/>
      <c r="AO118" s="427"/>
      <c r="AP118" s="427"/>
      <c r="AQ118" s="427"/>
      <c r="AR118" s="427"/>
      <c r="AS118" s="427"/>
    </row>
    <row r="119" spans="1:45" s="422" customFormat="1">
      <c r="A119" s="345" t="s">
        <v>227</v>
      </c>
      <c r="B119" s="170" t="s">
        <v>84</v>
      </c>
      <c r="C119" s="499" t="s">
        <v>211</v>
      </c>
      <c r="D119" s="537">
        <v>0</v>
      </c>
      <c r="E119" s="515">
        <v>0</v>
      </c>
      <c r="F119" s="515">
        <v>0</v>
      </c>
      <c r="G119" s="515">
        <v>0</v>
      </c>
      <c r="H119" s="536">
        <v>0</v>
      </c>
      <c r="I119" s="455">
        <v>0</v>
      </c>
      <c r="J119" s="455">
        <v>0</v>
      </c>
      <c r="K119" s="455">
        <v>0</v>
      </c>
      <c r="L119" s="455">
        <v>0</v>
      </c>
      <c r="M119" s="470">
        <v>0</v>
      </c>
      <c r="N119" s="337">
        <v>90</v>
      </c>
      <c r="O119" s="337">
        <v>23220</v>
      </c>
      <c r="P119" s="337">
        <v>0</v>
      </c>
      <c r="Q119" s="337">
        <v>0</v>
      </c>
      <c r="R119" s="453">
        <v>31803.4034622</v>
      </c>
      <c r="S119" s="337">
        <v>307</v>
      </c>
      <c r="T119" s="337">
        <v>79206</v>
      </c>
      <c r="U119" s="337">
        <v>0</v>
      </c>
      <c r="V119" s="337">
        <v>0</v>
      </c>
      <c r="W119" s="453">
        <v>111739.49120869199</v>
      </c>
      <c r="X119" s="337">
        <v>355</v>
      </c>
      <c r="Y119" s="337">
        <v>91590</v>
      </c>
      <c r="Z119" s="337">
        <v>0</v>
      </c>
      <c r="AA119" s="337">
        <v>0</v>
      </c>
      <c r="AB119" s="453">
        <v>133086.46566924499</v>
      </c>
      <c r="AC119" s="337">
        <v>384</v>
      </c>
      <c r="AD119" s="337">
        <v>99072</v>
      </c>
      <c r="AE119" s="337">
        <v>0</v>
      </c>
      <c r="AF119" s="337">
        <v>0</v>
      </c>
      <c r="AG119" s="453">
        <v>148277.06732816799</v>
      </c>
      <c r="AH119" s="337">
        <v>410</v>
      </c>
      <c r="AI119" s="337">
        <v>105780</v>
      </c>
      <c r="AJ119" s="337">
        <v>0</v>
      </c>
      <c r="AK119" s="337">
        <v>0</v>
      </c>
      <c r="AL119" s="453">
        <v>163066.16024136799</v>
      </c>
      <c r="AM119" s="468" t="s">
        <v>221</v>
      </c>
      <c r="AN119" s="427"/>
      <c r="AO119" s="427"/>
      <c r="AP119" s="427"/>
      <c r="AQ119" s="427"/>
      <c r="AR119" s="427"/>
      <c r="AS119" s="427"/>
    </row>
    <row r="120" spans="1:45" s="422" customFormat="1">
      <c r="A120" s="345" t="s">
        <v>228</v>
      </c>
      <c r="B120" s="170" t="s">
        <v>84</v>
      </c>
      <c r="C120" s="499" t="s">
        <v>211</v>
      </c>
      <c r="D120" s="537">
        <v>0</v>
      </c>
      <c r="E120" s="515">
        <v>0</v>
      </c>
      <c r="F120" s="515">
        <v>0</v>
      </c>
      <c r="G120" s="515">
        <v>0</v>
      </c>
      <c r="H120" s="536">
        <v>0</v>
      </c>
      <c r="I120" s="455">
        <v>0</v>
      </c>
      <c r="J120" s="455">
        <v>0</v>
      </c>
      <c r="K120" s="455">
        <v>0</v>
      </c>
      <c r="L120" s="455">
        <v>0</v>
      </c>
      <c r="M120" s="470">
        <v>0</v>
      </c>
      <c r="N120" s="337">
        <v>110</v>
      </c>
      <c r="O120" s="337">
        <v>37840</v>
      </c>
      <c r="P120" s="337">
        <v>0</v>
      </c>
      <c r="Q120" s="337">
        <v>0</v>
      </c>
      <c r="R120" s="453">
        <v>40126.951150000001</v>
      </c>
      <c r="S120" s="337">
        <v>371</v>
      </c>
      <c r="T120" s="337">
        <v>127624</v>
      </c>
      <c r="U120" s="337">
        <v>0</v>
      </c>
      <c r="V120" s="337">
        <v>0</v>
      </c>
      <c r="W120" s="453">
        <v>139397.38039045001</v>
      </c>
      <c r="X120" s="337">
        <v>433</v>
      </c>
      <c r="Y120" s="337">
        <v>148952</v>
      </c>
      <c r="Z120" s="337">
        <v>0</v>
      </c>
      <c r="AA120" s="337">
        <v>0</v>
      </c>
      <c r="AB120" s="453">
        <v>167573.68646991</v>
      </c>
      <c r="AC120" s="337">
        <v>468</v>
      </c>
      <c r="AD120" s="337">
        <v>160992</v>
      </c>
      <c r="AE120" s="337">
        <v>0</v>
      </c>
      <c r="AF120" s="337">
        <v>0</v>
      </c>
      <c r="AG120" s="453">
        <v>186552.47072968999</v>
      </c>
      <c r="AH120" s="337">
        <v>500</v>
      </c>
      <c r="AI120" s="337">
        <v>172000</v>
      </c>
      <c r="AJ120" s="337">
        <v>0</v>
      </c>
      <c r="AK120" s="337">
        <v>0</v>
      </c>
      <c r="AL120" s="453">
        <v>205287.44108074799</v>
      </c>
      <c r="AM120" s="468" t="s">
        <v>221</v>
      </c>
      <c r="AN120" s="427"/>
      <c r="AO120" s="427"/>
      <c r="AP120" s="427"/>
      <c r="AQ120" s="427"/>
      <c r="AR120" s="427"/>
      <c r="AS120" s="427"/>
    </row>
    <row r="121" spans="1:45" s="422" customFormat="1">
      <c r="A121" s="345" t="s">
        <v>229</v>
      </c>
      <c r="B121" s="170" t="s">
        <v>84</v>
      </c>
      <c r="C121" s="499" t="s">
        <v>211</v>
      </c>
      <c r="D121" s="537">
        <v>0</v>
      </c>
      <c r="E121" s="515">
        <v>0</v>
      </c>
      <c r="F121" s="515">
        <v>0</v>
      </c>
      <c r="G121" s="515">
        <v>0</v>
      </c>
      <c r="H121" s="536">
        <v>0</v>
      </c>
      <c r="I121" s="455">
        <v>0</v>
      </c>
      <c r="J121" s="455">
        <v>0</v>
      </c>
      <c r="K121" s="455">
        <v>0</v>
      </c>
      <c r="L121" s="455">
        <v>0</v>
      </c>
      <c r="M121" s="470">
        <v>0</v>
      </c>
      <c r="N121" s="337">
        <v>200</v>
      </c>
      <c r="O121" s="337">
        <v>7322.4</v>
      </c>
      <c r="P121" s="337">
        <v>0</v>
      </c>
      <c r="Q121" s="337">
        <v>0</v>
      </c>
      <c r="R121" s="453">
        <v>33080.983800000002</v>
      </c>
      <c r="S121" s="337">
        <v>676</v>
      </c>
      <c r="T121" s="337">
        <v>24749.712</v>
      </c>
      <c r="U121" s="337">
        <v>0</v>
      </c>
      <c r="V121" s="337">
        <v>0</v>
      </c>
      <c r="W121" s="453">
        <v>115168.13700132001</v>
      </c>
      <c r="X121" s="337">
        <v>787</v>
      </c>
      <c r="Y121" s="337">
        <v>28813.644</v>
      </c>
      <c r="Z121" s="337">
        <v>0</v>
      </c>
      <c r="AA121" s="337">
        <v>0</v>
      </c>
      <c r="AB121" s="453">
        <v>138101.247832308</v>
      </c>
      <c r="AC121" s="337">
        <v>852</v>
      </c>
      <c r="AD121" s="337">
        <v>31193.423999999999</v>
      </c>
      <c r="AE121" s="337">
        <v>0</v>
      </c>
      <c r="AF121" s="337">
        <v>0</v>
      </c>
      <c r="AG121" s="453">
        <v>153992.542627344</v>
      </c>
      <c r="AH121" s="337">
        <v>910</v>
      </c>
      <c r="AI121" s="337">
        <v>33316.92</v>
      </c>
      <c r="AJ121" s="337">
        <v>0</v>
      </c>
      <c r="AK121" s="337">
        <v>0</v>
      </c>
      <c r="AL121" s="453">
        <v>169409.87113217101</v>
      </c>
      <c r="AM121" s="468" t="s">
        <v>230</v>
      </c>
      <c r="AN121" s="427"/>
      <c r="AO121" s="427"/>
      <c r="AP121" s="427"/>
      <c r="AQ121" s="427"/>
      <c r="AR121" s="427"/>
      <c r="AS121" s="427"/>
    </row>
    <row r="122" spans="1:45" s="422" customFormat="1">
      <c r="A122" s="345" t="s">
        <v>231</v>
      </c>
      <c r="B122" s="170" t="s">
        <v>84</v>
      </c>
      <c r="C122" s="499" t="s">
        <v>211</v>
      </c>
      <c r="D122" s="537">
        <v>0</v>
      </c>
      <c r="E122" s="515">
        <v>0</v>
      </c>
      <c r="F122" s="515">
        <v>0</v>
      </c>
      <c r="G122" s="515">
        <v>0</v>
      </c>
      <c r="H122" s="536">
        <v>0</v>
      </c>
      <c r="I122" s="455">
        <v>0</v>
      </c>
      <c r="J122" s="455">
        <v>0</v>
      </c>
      <c r="K122" s="455">
        <v>0</v>
      </c>
      <c r="L122" s="455">
        <v>0</v>
      </c>
      <c r="M122" s="470">
        <v>0</v>
      </c>
      <c r="N122" s="337">
        <v>200</v>
      </c>
      <c r="O122" s="337">
        <v>5948</v>
      </c>
      <c r="P122" s="337">
        <v>0</v>
      </c>
      <c r="Q122" s="337">
        <v>0</v>
      </c>
      <c r="R122" s="453">
        <v>34842.077799999999</v>
      </c>
      <c r="S122" s="337">
        <v>676</v>
      </c>
      <c r="T122" s="337">
        <v>20104.240000000002</v>
      </c>
      <c r="U122" s="337">
        <v>0</v>
      </c>
      <c r="V122" s="337">
        <v>0</v>
      </c>
      <c r="W122" s="453">
        <v>121299.20965292001</v>
      </c>
      <c r="X122" s="337">
        <v>787</v>
      </c>
      <c r="Y122" s="337">
        <v>23405.38</v>
      </c>
      <c r="Z122" s="337">
        <v>0</v>
      </c>
      <c r="AA122" s="337">
        <v>0</v>
      </c>
      <c r="AB122" s="453">
        <v>145453.18393010899</v>
      </c>
      <c r="AC122" s="337">
        <v>852</v>
      </c>
      <c r="AD122" s="337">
        <v>25338.48</v>
      </c>
      <c r="AE122" s="337">
        <v>0</v>
      </c>
      <c r="AF122" s="337">
        <v>0</v>
      </c>
      <c r="AG122" s="453">
        <v>162190.46517116399</v>
      </c>
      <c r="AH122" s="337">
        <v>910</v>
      </c>
      <c r="AI122" s="337">
        <v>27063.4</v>
      </c>
      <c r="AJ122" s="337">
        <v>0</v>
      </c>
      <c r="AK122" s="337">
        <v>0</v>
      </c>
      <c r="AL122" s="453">
        <v>178428.548127855</v>
      </c>
      <c r="AM122" s="468" t="s">
        <v>230</v>
      </c>
      <c r="AN122" s="427"/>
      <c r="AO122" s="427"/>
      <c r="AP122" s="427"/>
      <c r="AQ122" s="427"/>
      <c r="AR122" s="427"/>
      <c r="AS122" s="427"/>
    </row>
    <row r="123" spans="1:45" s="422" customFormat="1">
      <c r="A123" s="345" t="s">
        <v>232</v>
      </c>
      <c r="B123" s="170" t="s">
        <v>84</v>
      </c>
      <c r="C123" s="499" t="s">
        <v>211</v>
      </c>
      <c r="D123" s="537">
        <v>0</v>
      </c>
      <c r="E123" s="515">
        <v>0</v>
      </c>
      <c r="F123" s="515">
        <v>0</v>
      </c>
      <c r="G123" s="515">
        <v>0</v>
      </c>
      <c r="H123" s="536">
        <v>0</v>
      </c>
      <c r="I123" s="455">
        <v>0</v>
      </c>
      <c r="J123" s="455">
        <v>0</v>
      </c>
      <c r="K123" s="455">
        <v>0</v>
      </c>
      <c r="L123" s="455">
        <v>0</v>
      </c>
      <c r="M123" s="470">
        <v>0</v>
      </c>
      <c r="N123" s="337">
        <v>28</v>
      </c>
      <c r="O123" s="337">
        <v>1345.4</v>
      </c>
      <c r="P123" s="337">
        <v>0</v>
      </c>
      <c r="Q123" s="337">
        <v>0</v>
      </c>
      <c r="R123" s="453">
        <v>6991.8119413333197</v>
      </c>
      <c r="S123" s="337">
        <v>94</v>
      </c>
      <c r="T123" s="337">
        <v>4516.7</v>
      </c>
      <c r="U123" s="337">
        <v>0</v>
      </c>
      <c r="V123" s="337">
        <v>0</v>
      </c>
      <c r="W123" s="453">
        <v>24176.686862853301</v>
      </c>
      <c r="X123" s="337">
        <v>110</v>
      </c>
      <c r="Y123" s="337">
        <v>5285.5</v>
      </c>
      <c r="Z123" s="337">
        <v>0</v>
      </c>
      <c r="AA123" s="337">
        <v>0</v>
      </c>
      <c r="AB123" s="453">
        <v>29140.623633630599</v>
      </c>
      <c r="AC123" s="337">
        <v>119</v>
      </c>
      <c r="AD123" s="337">
        <v>5717.95</v>
      </c>
      <c r="AE123" s="337">
        <v>0</v>
      </c>
      <c r="AF123" s="337">
        <v>0</v>
      </c>
      <c r="AG123" s="453">
        <v>32470.602170673701</v>
      </c>
      <c r="AH123" s="337">
        <v>127</v>
      </c>
      <c r="AI123" s="337">
        <v>6102.35</v>
      </c>
      <c r="AJ123" s="337">
        <v>0</v>
      </c>
      <c r="AK123" s="337">
        <v>0</v>
      </c>
      <c r="AL123" s="453">
        <v>35693.104789460798</v>
      </c>
      <c r="AM123" s="468" t="s">
        <v>230</v>
      </c>
      <c r="AN123" s="427"/>
      <c r="AO123" s="427"/>
      <c r="AP123" s="427"/>
      <c r="AQ123" s="427"/>
      <c r="AR123" s="427"/>
      <c r="AS123" s="427"/>
    </row>
    <row r="124" spans="1:45" s="422" customFormat="1">
      <c r="A124" s="345" t="s">
        <v>233</v>
      </c>
      <c r="B124" s="170" t="s">
        <v>84</v>
      </c>
      <c r="C124" s="499" t="s">
        <v>85</v>
      </c>
      <c r="D124" s="537">
        <v>0</v>
      </c>
      <c r="E124" s="515">
        <v>0</v>
      </c>
      <c r="F124" s="515">
        <v>0</v>
      </c>
      <c r="G124" s="515">
        <v>0</v>
      </c>
      <c r="H124" s="536">
        <v>0</v>
      </c>
      <c r="I124" s="455">
        <v>0</v>
      </c>
      <c r="J124" s="455">
        <v>0</v>
      </c>
      <c r="K124" s="455">
        <v>0</v>
      </c>
      <c r="L124" s="455">
        <v>0</v>
      </c>
      <c r="M124" s="470">
        <v>0</v>
      </c>
      <c r="N124" s="337">
        <v>949</v>
      </c>
      <c r="O124" s="337">
        <v>1338.09</v>
      </c>
      <c r="P124" s="337">
        <v>0.16057080000000001</v>
      </c>
      <c r="Q124" s="337">
        <v>-25.623000000000001</v>
      </c>
      <c r="R124" s="453">
        <v>12176.167845399999</v>
      </c>
      <c r="S124" s="337">
        <v>3207</v>
      </c>
      <c r="T124" s="337">
        <v>4521.87</v>
      </c>
      <c r="U124" s="337">
        <v>0.54262440000000001</v>
      </c>
      <c r="V124" s="337">
        <v>-86.588999999999999</v>
      </c>
      <c r="W124" s="453">
        <v>42381.917163965998</v>
      </c>
      <c r="X124" s="337">
        <v>3736</v>
      </c>
      <c r="Y124" s="337">
        <v>5267.76</v>
      </c>
      <c r="Z124" s="337">
        <v>0.6321312</v>
      </c>
      <c r="AA124" s="337">
        <v>-100.872</v>
      </c>
      <c r="AB124" s="453">
        <v>50854.071655851003</v>
      </c>
      <c r="AC124" s="337">
        <v>4043</v>
      </c>
      <c r="AD124" s="337">
        <v>5700.63</v>
      </c>
      <c r="AE124" s="337">
        <v>0.68407560000000001</v>
      </c>
      <c r="AF124" s="337">
        <v>-109.161</v>
      </c>
      <c r="AG124" s="453">
        <v>56683.913826483898</v>
      </c>
      <c r="AH124" s="337">
        <v>4321</v>
      </c>
      <c r="AI124" s="337">
        <v>6092.61</v>
      </c>
      <c r="AJ124" s="337">
        <v>0.73111320000000002</v>
      </c>
      <c r="AK124" s="337">
        <v>-116.667</v>
      </c>
      <c r="AL124" s="453">
        <v>62398.992677112001</v>
      </c>
      <c r="AM124" s="468" t="s">
        <v>140</v>
      </c>
      <c r="AN124" s="427"/>
      <c r="AO124" s="427"/>
      <c r="AP124" s="427"/>
      <c r="AQ124" s="427"/>
      <c r="AR124" s="427"/>
      <c r="AS124" s="427"/>
    </row>
    <row r="125" spans="1:45" s="422" customFormat="1">
      <c r="A125" s="345" t="s">
        <v>234</v>
      </c>
      <c r="B125" s="170" t="s">
        <v>84</v>
      </c>
      <c r="C125" s="499" t="s">
        <v>85</v>
      </c>
      <c r="D125" s="537">
        <v>0</v>
      </c>
      <c r="E125" s="515">
        <v>0</v>
      </c>
      <c r="F125" s="515">
        <v>0</v>
      </c>
      <c r="G125" s="515">
        <v>0</v>
      </c>
      <c r="H125" s="536">
        <v>0</v>
      </c>
      <c r="I125" s="455">
        <v>0</v>
      </c>
      <c r="J125" s="455">
        <v>0</v>
      </c>
      <c r="K125" s="455">
        <v>0</v>
      </c>
      <c r="L125" s="455">
        <v>0</v>
      </c>
      <c r="M125" s="470">
        <v>0</v>
      </c>
      <c r="N125" s="337">
        <v>350</v>
      </c>
      <c r="O125" s="337">
        <v>1057</v>
      </c>
      <c r="P125" s="337">
        <v>0.12684000000000001</v>
      </c>
      <c r="Q125" s="337">
        <v>-19.95</v>
      </c>
      <c r="R125" s="453">
        <v>4841.9476000000004</v>
      </c>
      <c r="S125" s="337">
        <v>1183</v>
      </c>
      <c r="T125" s="337">
        <v>3572.66</v>
      </c>
      <c r="U125" s="337">
        <v>0.42871920000000002</v>
      </c>
      <c r="V125" s="337">
        <v>-67.430999999999997</v>
      </c>
      <c r="W125" s="453">
        <v>16856.756374640001</v>
      </c>
      <c r="X125" s="337">
        <v>1378</v>
      </c>
      <c r="Y125" s="337">
        <v>4161.5600000000004</v>
      </c>
      <c r="Z125" s="337">
        <v>0.49938719999999998</v>
      </c>
      <c r="AA125" s="337">
        <v>-78.546000000000006</v>
      </c>
      <c r="AB125" s="453">
        <v>20224.402867947199</v>
      </c>
      <c r="AC125" s="337">
        <v>1491</v>
      </c>
      <c r="AD125" s="337">
        <v>4502.82</v>
      </c>
      <c r="AE125" s="337">
        <v>0.5403384</v>
      </c>
      <c r="AF125" s="337">
        <v>-84.986999999999995</v>
      </c>
      <c r="AG125" s="453">
        <v>22539.348487948198</v>
      </c>
      <c r="AH125" s="337">
        <v>1593</v>
      </c>
      <c r="AI125" s="337">
        <v>4810.8599999999997</v>
      </c>
      <c r="AJ125" s="337">
        <v>0.57730320000000002</v>
      </c>
      <c r="AK125" s="337">
        <v>-90.801000000000002</v>
      </c>
      <c r="AL125" s="453">
        <v>24803.714021153999</v>
      </c>
      <c r="AM125" s="468" t="s">
        <v>140</v>
      </c>
      <c r="AN125" s="427"/>
      <c r="AO125" s="427"/>
      <c r="AP125" s="427"/>
      <c r="AQ125" s="427"/>
      <c r="AR125" s="427"/>
      <c r="AS125" s="427"/>
    </row>
    <row r="126" spans="1:45" s="422" customFormat="1">
      <c r="A126" s="345" t="s">
        <v>235</v>
      </c>
      <c r="B126" s="170" t="s">
        <v>84</v>
      </c>
      <c r="C126" s="499" t="s">
        <v>236</v>
      </c>
      <c r="D126" s="537">
        <v>0</v>
      </c>
      <c r="E126" s="515">
        <v>0</v>
      </c>
      <c r="F126" s="515">
        <v>0</v>
      </c>
      <c r="G126" s="515">
        <v>0</v>
      </c>
      <c r="H126" s="536">
        <v>0</v>
      </c>
      <c r="I126" s="455">
        <v>0</v>
      </c>
      <c r="J126" s="455">
        <v>0</v>
      </c>
      <c r="K126" s="455">
        <v>0</v>
      </c>
      <c r="L126" s="455">
        <v>0</v>
      </c>
      <c r="M126" s="470">
        <v>0</v>
      </c>
      <c r="N126" s="337">
        <v>1858</v>
      </c>
      <c r="O126" s="337">
        <v>149962.0883</v>
      </c>
      <c r="P126" s="337">
        <v>2.1827000000000001</v>
      </c>
      <c r="Q126" s="337">
        <v>-1660.9286</v>
      </c>
      <c r="R126" s="453">
        <v>38565.592793000003</v>
      </c>
      <c r="S126" s="337">
        <v>6292</v>
      </c>
      <c r="T126" s="337">
        <v>507846.53419999999</v>
      </c>
      <c r="U126" s="337">
        <v>7.3913000000000002</v>
      </c>
      <c r="V126" s="337">
        <v>-5624.5829000000003</v>
      </c>
      <c r="W126" s="453">
        <v>134517.95002645999</v>
      </c>
      <c r="X126" s="337">
        <v>7342</v>
      </c>
      <c r="Y126" s="337">
        <v>592702.07570000004</v>
      </c>
      <c r="Z126" s="337">
        <v>8.6216000000000008</v>
      </c>
      <c r="AA126" s="337">
        <v>-6562.6666999999998</v>
      </c>
      <c r="AB126" s="453">
        <v>161675.097388286</v>
      </c>
      <c r="AC126" s="337">
        <v>7948</v>
      </c>
      <c r="AD126" s="337">
        <v>641664.27379999997</v>
      </c>
      <c r="AE126" s="337">
        <v>9.3320000000000007</v>
      </c>
      <c r="AF126" s="337">
        <v>-7104.1333999999997</v>
      </c>
      <c r="AG126" s="453">
        <v>180270.15585172499</v>
      </c>
      <c r="AH126" s="337">
        <v>8500</v>
      </c>
      <c r="AI126" s="337">
        <v>686243.05099999998</v>
      </c>
      <c r="AJ126" s="337">
        <v>9.9796999999999993</v>
      </c>
      <c r="AK126" s="337">
        <v>-7597.4537</v>
      </c>
      <c r="AL126" s="453">
        <v>198573.88204351399</v>
      </c>
      <c r="AM126" s="468" t="s">
        <v>237</v>
      </c>
      <c r="AN126" s="427"/>
      <c r="AO126" s="427"/>
      <c r="AP126" s="427"/>
      <c r="AQ126" s="427"/>
      <c r="AR126" s="427"/>
      <c r="AS126" s="427"/>
    </row>
    <row r="127" spans="1:45" s="422" customFormat="1">
      <c r="A127" s="345" t="s">
        <v>238</v>
      </c>
      <c r="B127" s="170" t="s">
        <v>84</v>
      </c>
      <c r="C127" s="499" t="s">
        <v>239</v>
      </c>
      <c r="D127" s="537">
        <v>0</v>
      </c>
      <c r="E127" s="515">
        <v>0</v>
      </c>
      <c r="F127" s="515">
        <v>0</v>
      </c>
      <c r="G127" s="515">
        <v>0</v>
      </c>
      <c r="H127" s="536">
        <v>0</v>
      </c>
      <c r="I127" s="455">
        <v>0</v>
      </c>
      <c r="J127" s="455">
        <v>0</v>
      </c>
      <c r="K127" s="455">
        <v>0</v>
      </c>
      <c r="L127" s="455">
        <v>0</v>
      </c>
      <c r="M127" s="470">
        <v>0</v>
      </c>
      <c r="N127" s="337">
        <v>1</v>
      </c>
      <c r="O127" s="337">
        <v>10.3</v>
      </c>
      <c r="P127" s="337">
        <v>4.0000000000000002E-4</v>
      </c>
      <c r="Q127" s="337">
        <v>-9.06E-2</v>
      </c>
      <c r="R127" s="453">
        <v>140.86630199999999</v>
      </c>
      <c r="S127" s="337">
        <v>3</v>
      </c>
      <c r="T127" s="337">
        <v>30.9</v>
      </c>
      <c r="U127" s="337">
        <v>1.1999999999999999E-3</v>
      </c>
      <c r="V127" s="337">
        <v>-0.27179999999999999</v>
      </c>
      <c r="W127" s="453">
        <v>435.27687318</v>
      </c>
      <c r="X127" s="337">
        <v>3</v>
      </c>
      <c r="Y127" s="337">
        <v>30.9</v>
      </c>
      <c r="Z127" s="337">
        <v>1.1999999999999999E-3</v>
      </c>
      <c r="AA127" s="337">
        <v>-0.27179999999999999</v>
      </c>
      <c r="AB127" s="453">
        <v>448.3351793754</v>
      </c>
      <c r="AC127" s="337">
        <v>4</v>
      </c>
      <c r="AD127" s="337">
        <v>41.2</v>
      </c>
      <c r="AE127" s="337">
        <v>1.6000000000000001E-3</v>
      </c>
      <c r="AF127" s="337">
        <v>-0.3624</v>
      </c>
      <c r="AG127" s="453">
        <v>615.71364634221595</v>
      </c>
      <c r="AH127" s="337">
        <v>4</v>
      </c>
      <c r="AI127" s="337">
        <v>41.2</v>
      </c>
      <c r="AJ127" s="337">
        <v>1.6000000000000001E-3</v>
      </c>
      <c r="AK127" s="337">
        <v>-0.3624</v>
      </c>
      <c r="AL127" s="453">
        <v>634.18505573248399</v>
      </c>
      <c r="AM127" s="468" t="s">
        <v>240</v>
      </c>
      <c r="AN127" s="427"/>
      <c r="AO127" s="427"/>
      <c r="AP127" s="427"/>
      <c r="AQ127" s="427"/>
      <c r="AR127" s="427"/>
      <c r="AS127" s="427"/>
    </row>
    <row r="128" spans="1:45" s="422" customFormat="1">
      <c r="A128" s="345" t="s">
        <v>241</v>
      </c>
      <c r="B128" s="170" t="s">
        <v>84</v>
      </c>
      <c r="C128" s="499" t="s">
        <v>239</v>
      </c>
      <c r="D128" s="537">
        <v>0</v>
      </c>
      <c r="E128" s="515">
        <v>0</v>
      </c>
      <c r="F128" s="515">
        <v>0</v>
      </c>
      <c r="G128" s="515">
        <v>0</v>
      </c>
      <c r="H128" s="536">
        <v>0</v>
      </c>
      <c r="I128" s="455">
        <v>0</v>
      </c>
      <c r="J128" s="455">
        <v>0</v>
      </c>
      <c r="K128" s="455">
        <v>0</v>
      </c>
      <c r="L128" s="455">
        <v>0</v>
      </c>
      <c r="M128" s="470">
        <v>0</v>
      </c>
      <c r="N128" s="337">
        <v>1</v>
      </c>
      <c r="O128" s="337">
        <v>13.7</v>
      </c>
      <c r="P128" s="337">
        <v>5.0000000000000001E-4</v>
      </c>
      <c r="Q128" s="337">
        <v>-0.121</v>
      </c>
      <c r="R128" s="453">
        <v>162.27526399999999</v>
      </c>
      <c r="S128" s="337">
        <v>3</v>
      </c>
      <c r="T128" s="337">
        <v>41.1</v>
      </c>
      <c r="U128" s="337">
        <v>1.5E-3</v>
      </c>
      <c r="V128" s="337">
        <v>-0.36299999999999999</v>
      </c>
      <c r="W128" s="453">
        <v>501.43056575999998</v>
      </c>
      <c r="X128" s="337">
        <v>3</v>
      </c>
      <c r="Y128" s="337">
        <v>41.1</v>
      </c>
      <c r="Z128" s="337">
        <v>1.5E-3</v>
      </c>
      <c r="AA128" s="337">
        <v>-0.36299999999999999</v>
      </c>
      <c r="AB128" s="453">
        <v>516.47348273279999</v>
      </c>
      <c r="AC128" s="337">
        <v>4</v>
      </c>
      <c r="AD128" s="337">
        <v>54.8</v>
      </c>
      <c r="AE128" s="337">
        <v>2E-3</v>
      </c>
      <c r="AF128" s="337">
        <v>-0.48399999999999999</v>
      </c>
      <c r="AG128" s="453">
        <v>709.29024961971197</v>
      </c>
      <c r="AH128" s="337">
        <v>4</v>
      </c>
      <c r="AI128" s="337">
        <v>54.8</v>
      </c>
      <c r="AJ128" s="337">
        <v>2E-3</v>
      </c>
      <c r="AK128" s="337">
        <v>-0.48399999999999999</v>
      </c>
      <c r="AL128" s="453">
        <v>730.56895710830395</v>
      </c>
      <c r="AM128" s="468" t="s">
        <v>240</v>
      </c>
      <c r="AN128" s="427"/>
      <c r="AO128" s="427"/>
      <c r="AP128" s="427"/>
      <c r="AQ128" s="427"/>
      <c r="AR128" s="427"/>
      <c r="AS128" s="427"/>
    </row>
    <row r="129" spans="1:40" s="422" customFormat="1">
      <c r="A129" s="345" t="s">
        <v>242</v>
      </c>
      <c r="B129" s="170" t="s">
        <v>84</v>
      </c>
      <c r="C129" s="499" t="s">
        <v>239</v>
      </c>
      <c r="D129" s="537">
        <v>0</v>
      </c>
      <c r="E129" s="515">
        <v>0</v>
      </c>
      <c r="F129" s="515">
        <v>0</v>
      </c>
      <c r="G129" s="515">
        <v>0</v>
      </c>
      <c r="H129" s="536">
        <v>0</v>
      </c>
      <c r="I129" s="455">
        <v>0</v>
      </c>
      <c r="J129" s="455">
        <v>0</v>
      </c>
      <c r="K129" s="455">
        <v>0</v>
      </c>
      <c r="L129" s="455">
        <v>0</v>
      </c>
      <c r="M129" s="470">
        <v>0</v>
      </c>
      <c r="N129" s="337">
        <v>198</v>
      </c>
      <c r="O129" s="337">
        <v>2039.4</v>
      </c>
      <c r="P129" s="337">
        <v>7.9200000000000007E-2</v>
      </c>
      <c r="Q129" s="337">
        <v>-17.938800000000001</v>
      </c>
      <c r="R129" s="453">
        <v>27395.790443999998</v>
      </c>
      <c r="S129" s="337">
        <v>669</v>
      </c>
      <c r="T129" s="337">
        <v>6890.7</v>
      </c>
      <c r="U129" s="337">
        <v>0.2676</v>
      </c>
      <c r="V129" s="337">
        <v>-60.611400000000003</v>
      </c>
      <c r="W129" s="453">
        <v>95341.501622459997</v>
      </c>
      <c r="X129" s="337">
        <v>779</v>
      </c>
      <c r="Y129" s="337">
        <v>8023.7</v>
      </c>
      <c r="Z129" s="337">
        <v>0.31159999999999999</v>
      </c>
      <c r="AA129" s="337">
        <v>-70.577399999999997</v>
      </c>
      <c r="AB129" s="453">
        <v>114348.52116115599</v>
      </c>
      <c r="AC129" s="337">
        <v>843</v>
      </c>
      <c r="AD129" s="337">
        <v>8682.9</v>
      </c>
      <c r="AE129" s="337">
        <v>0.3372</v>
      </c>
      <c r="AF129" s="337">
        <v>-76.375799999999998</v>
      </c>
      <c r="AG129" s="453">
        <v>127455.298381284</v>
      </c>
      <c r="AH129" s="337">
        <v>901</v>
      </c>
      <c r="AI129" s="337">
        <v>9280.2999999999993</v>
      </c>
      <c r="AJ129" s="337">
        <v>0.3604</v>
      </c>
      <c r="AK129" s="337">
        <v>-81.630600000000001</v>
      </c>
      <c r="AL129" s="453">
        <v>140311.19876249399</v>
      </c>
      <c r="AM129" s="468" t="s">
        <v>240</v>
      </c>
      <c r="AN129" s="427"/>
    </row>
    <row r="130" spans="1:40" s="422" customFormat="1">
      <c r="A130" s="345" t="s">
        <v>243</v>
      </c>
      <c r="B130" s="170" t="s">
        <v>84</v>
      </c>
      <c r="C130" s="499" t="s">
        <v>239</v>
      </c>
      <c r="D130" s="537">
        <v>0</v>
      </c>
      <c r="E130" s="515">
        <v>0</v>
      </c>
      <c r="F130" s="515">
        <v>0</v>
      </c>
      <c r="G130" s="515">
        <v>0</v>
      </c>
      <c r="H130" s="536">
        <v>0</v>
      </c>
      <c r="I130" s="455">
        <v>0</v>
      </c>
      <c r="J130" s="455">
        <v>0</v>
      </c>
      <c r="K130" s="455">
        <v>0</v>
      </c>
      <c r="L130" s="455">
        <v>0</v>
      </c>
      <c r="M130" s="470">
        <v>0</v>
      </c>
      <c r="N130" s="337">
        <v>1</v>
      </c>
      <c r="O130" s="337">
        <v>13.7</v>
      </c>
      <c r="P130" s="337">
        <v>5.0000000000000001E-4</v>
      </c>
      <c r="Q130" s="337">
        <v>-0.121</v>
      </c>
      <c r="R130" s="453">
        <v>155.97351800000001</v>
      </c>
      <c r="S130" s="337">
        <v>3</v>
      </c>
      <c r="T130" s="337">
        <v>41.1</v>
      </c>
      <c r="U130" s="337">
        <v>1.5E-3</v>
      </c>
      <c r="V130" s="337">
        <v>-0.36299999999999999</v>
      </c>
      <c r="W130" s="453">
        <v>481.95817061999998</v>
      </c>
      <c r="X130" s="337">
        <v>3</v>
      </c>
      <c r="Y130" s="337">
        <v>41.1</v>
      </c>
      <c r="Z130" s="337">
        <v>1.5E-3</v>
      </c>
      <c r="AA130" s="337">
        <v>-0.36299999999999999</v>
      </c>
      <c r="AB130" s="453">
        <v>496.41691573859998</v>
      </c>
      <c r="AC130" s="337">
        <v>4</v>
      </c>
      <c r="AD130" s="337">
        <v>54.8</v>
      </c>
      <c r="AE130" s="337">
        <v>2E-3</v>
      </c>
      <c r="AF130" s="337">
        <v>-0.48399999999999999</v>
      </c>
      <c r="AG130" s="453">
        <v>681.74589761434402</v>
      </c>
      <c r="AH130" s="337">
        <v>4</v>
      </c>
      <c r="AI130" s="337">
        <v>54.8</v>
      </c>
      <c r="AJ130" s="337">
        <v>2E-3</v>
      </c>
      <c r="AK130" s="337">
        <v>-0.48399999999999999</v>
      </c>
      <c r="AL130" s="453">
        <v>702.19827454277595</v>
      </c>
      <c r="AM130" s="468" t="s">
        <v>240</v>
      </c>
      <c r="AN130" s="427"/>
    </row>
    <row r="131" spans="1:40" s="422" customFormat="1">
      <c r="A131" s="345" t="s">
        <v>244</v>
      </c>
      <c r="B131" s="170" t="s">
        <v>84</v>
      </c>
      <c r="C131" s="499" t="s">
        <v>239</v>
      </c>
      <c r="D131" s="537">
        <v>0</v>
      </c>
      <c r="E131" s="515">
        <v>0</v>
      </c>
      <c r="F131" s="515">
        <v>0</v>
      </c>
      <c r="G131" s="515">
        <v>0</v>
      </c>
      <c r="H131" s="536">
        <v>0</v>
      </c>
      <c r="I131" s="455">
        <v>0</v>
      </c>
      <c r="J131" s="455">
        <v>0</v>
      </c>
      <c r="K131" s="455">
        <v>0</v>
      </c>
      <c r="L131" s="455">
        <v>0</v>
      </c>
      <c r="M131" s="470">
        <v>0</v>
      </c>
      <c r="N131" s="337">
        <v>1</v>
      </c>
      <c r="O131" s="337">
        <v>10.3</v>
      </c>
      <c r="P131" s="337">
        <v>4.0000000000000002E-4</v>
      </c>
      <c r="Q131" s="337">
        <v>-9.06E-2</v>
      </c>
      <c r="R131" s="453">
        <v>162.264655</v>
      </c>
      <c r="S131" s="337">
        <v>3</v>
      </c>
      <c r="T131" s="337">
        <v>30.9</v>
      </c>
      <c r="U131" s="337">
        <v>1.1999999999999999E-3</v>
      </c>
      <c r="V131" s="337">
        <v>-0.27179999999999999</v>
      </c>
      <c r="W131" s="453">
        <v>501.39778395000002</v>
      </c>
      <c r="X131" s="337">
        <v>3</v>
      </c>
      <c r="Y131" s="337">
        <v>30.9</v>
      </c>
      <c r="Z131" s="337">
        <v>1.1999999999999999E-3</v>
      </c>
      <c r="AA131" s="337">
        <v>-0.27179999999999999</v>
      </c>
      <c r="AB131" s="453">
        <v>516.43971746850002</v>
      </c>
      <c r="AC131" s="337">
        <v>4</v>
      </c>
      <c r="AD131" s="337">
        <v>41.2</v>
      </c>
      <c r="AE131" s="337">
        <v>1.6000000000000001E-3</v>
      </c>
      <c r="AF131" s="337">
        <v>-0.3624</v>
      </c>
      <c r="AG131" s="453">
        <v>709.24387865673998</v>
      </c>
      <c r="AH131" s="337">
        <v>4</v>
      </c>
      <c r="AI131" s="337">
        <v>41.2</v>
      </c>
      <c r="AJ131" s="337">
        <v>1.6000000000000001E-3</v>
      </c>
      <c r="AK131" s="337">
        <v>-0.3624</v>
      </c>
      <c r="AL131" s="453">
        <v>730.52119501644404</v>
      </c>
      <c r="AM131" s="468" t="s">
        <v>240</v>
      </c>
      <c r="AN131" s="427"/>
    </row>
    <row r="132" spans="1:40" s="422" customFormat="1">
      <c r="A132" s="345" t="s">
        <v>245</v>
      </c>
      <c r="B132" s="170" t="s">
        <v>84</v>
      </c>
      <c r="C132" s="499" t="s">
        <v>239</v>
      </c>
      <c r="D132" s="537">
        <v>0</v>
      </c>
      <c r="E132" s="515">
        <v>0</v>
      </c>
      <c r="F132" s="515">
        <v>0</v>
      </c>
      <c r="G132" s="515">
        <v>0</v>
      </c>
      <c r="H132" s="536">
        <v>0</v>
      </c>
      <c r="I132" s="455">
        <v>0</v>
      </c>
      <c r="J132" s="455">
        <v>0</v>
      </c>
      <c r="K132" s="455">
        <v>0</v>
      </c>
      <c r="L132" s="455">
        <v>0</v>
      </c>
      <c r="M132" s="470">
        <v>0</v>
      </c>
      <c r="N132" s="337">
        <v>1</v>
      </c>
      <c r="O132" s="337">
        <v>13.7</v>
      </c>
      <c r="P132" s="337">
        <v>5.0000000000000001E-4</v>
      </c>
      <c r="Q132" s="337">
        <v>-0.121</v>
      </c>
      <c r="R132" s="453">
        <v>155.97351800000001</v>
      </c>
      <c r="S132" s="337">
        <v>3</v>
      </c>
      <c r="T132" s="337">
        <v>41.1</v>
      </c>
      <c r="U132" s="337">
        <v>1.5E-3</v>
      </c>
      <c r="V132" s="337">
        <v>-0.36299999999999999</v>
      </c>
      <c r="W132" s="453">
        <v>481.95817061999998</v>
      </c>
      <c r="X132" s="337">
        <v>3</v>
      </c>
      <c r="Y132" s="337">
        <v>41.1</v>
      </c>
      <c r="Z132" s="337">
        <v>1.5E-3</v>
      </c>
      <c r="AA132" s="337">
        <v>-0.36299999999999999</v>
      </c>
      <c r="AB132" s="453">
        <v>496.41691573859998</v>
      </c>
      <c r="AC132" s="337">
        <v>4</v>
      </c>
      <c r="AD132" s="337">
        <v>54.8</v>
      </c>
      <c r="AE132" s="337">
        <v>2E-3</v>
      </c>
      <c r="AF132" s="337">
        <v>-0.48399999999999999</v>
      </c>
      <c r="AG132" s="453">
        <v>681.74589761434402</v>
      </c>
      <c r="AH132" s="337">
        <v>4</v>
      </c>
      <c r="AI132" s="337">
        <v>54.8</v>
      </c>
      <c r="AJ132" s="337">
        <v>2E-3</v>
      </c>
      <c r="AK132" s="337">
        <v>-0.48399999999999999</v>
      </c>
      <c r="AL132" s="453">
        <v>702.19827454277595</v>
      </c>
      <c r="AM132" s="468" t="s">
        <v>240</v>
      </c>
      <c r="AN132" s="427"/>
    </row>
    <row r="133" spans="1:40" s="422" customFormat="1">
      <c r="A133" s="345" t="s">
        <v>246</v>
      </c>
      <c r="B133" s="170" t="s">
        <v>84</v>
      </c>
      <c r="C133" s="499" t="s">
        <v>85</v>
      </c>
      <c r="D133" s="537">
        <v>0</v>
      </c>
      <c r="E133" s="515">
        <v>0</v>
      </c>
      <c r="F133" s="515">
        <v>0</v>
      </c>
      <c r="G133" s="515">
        <v>0</v>
      </c>
      <c r="H133" s="536">
        <v>0</v>
      </c>
      <c r="I133" s="455">
        <v>0</v>
      </c>
      <c r="J133" s="455">
        <v>0</v>
      </c>
      <c r="K133" s="455">
        <v>0</v>
      </c>
      <c r="L133" s="455">
        <v>0</v>
      </c>
      <c r="M133" s="470">
        <v>0</v>
      </c>
      <c r="N133" s="337">
        <v>251</v>
      </c>
      <c r="O133" s="337">
        <v>1061.73</v>
      </c>
      <c r="P133" s="337">
        <v>0.12740760000000001</v>
      </c>
      <c r="Q133" s="337">
        <v>-20.079999999999998</v>
      </c>
      <c r="R133" s="453">
        <v>2527.1863339500001</v>
      </c>
      <c r="S133" s="337">
        <v>847</v>
      </c>
      <c r="T133" s="337">
        <v>3582.81</v>
      </c>
      <c r="U133" s="337">
        <v>0.42993720000000002</v>
      </c>
      <c r="V133" s="337">
        <v>-67.760000000000005</v>
      </c>
      <c r="W133" s="453">
        <v>8783.8351776945001</v>
      </c>
      <c r="X133" s="337">
        <v>987</v>
      </c>
      <c r="Y133" s="337">
        <v>4175.01</v>
      </c>
      <c r="Z133" s="337">
        <v>0.50100120000000004</v>
      </c>
      <c r="AA133" s="337">
        <v>-78.959999999999994</v>
      </c>
      <c r="AB133" s="453">
        <v>10542.780023608</v>
      </c>
      <c r="AC133" s="337">
        <v>1068</v>
      </c>
      <c r="AD133" s="337">
        <v>4517.6400000000003</v>
      </c>
      <c r="AE133" s="337">
        <v>0.54211679999999995</v>
      </c>
      <c r="AF133" s="337">
        <v>-85.44</v>
      </c>
      <c r="AG133" s="453">
        <v>11750.23276309</v>
      </c>
      <c r="AH133" s="337">
        <v>1142</v>
      </c>
      <c r="AI133" s="337">
        <v>4830.66</v>
      </c>
      <c r="AJ133" s="337">
        <v>0.57967919999999995</v>
      </c>
      <c r="AK133" s="337">
        <v>-91.36</v>
      </c>
      <c r="AL133" s="453">
        <v>12941.3190916781</v>
      </c>
      <c r="AM133" s="468" t="s">
        <v>140</v>
      </c>
      <c r="AN133" s="427"/>
    </row>
    <row r="134" spans="1:40" s="422" customFormat="1">
      <c r="A134" s="441" t="s">
        <v>147</v>
      </c>
      <c r="B134" s="442"/>
      <c r="C134" s="441"/>
      <c r="D134" s="533"/>
      <c r="E134" s="511"/>
      <c r="F134" s="511"/>
      <c r="G134" s="511"/>
      <c r="H134" s="534"/>
      <c r="I134" s="444"/>
      <c r="J134" s="444"/>
      <c r="K134" s="444"/>
      <c r="L134" s="444"/>
      <c r="M134" s="456"/>
      <c r="N134" s="444"/>
      <c r="O134" s="444"/>
      <c r="P134" s="444"/>
      <c r="Q134" s="444"/>
      <c r="R134" s="456"/>
      <c r="S134" s="444"/>
      <c r="T134" s="444"/>
      <c r="U134" s="444"/>
      <c r="V134" s="444"/>
      <c r="W134" s="456"/>
      <c r="X134" s="444"/>
      <c r="Y134" s="444"/>
      <c r="Z134" s="444"/>
      <c r="AA134" s="444"/>
      <c r="AB134" s="456"/>
      <c r="AC134" s="444"/>
      <c r="AD134" s="444"/>
      <c r="AE134" s="444"/>
      <c r="AF134" s="444"/>
      <c r="AG134" s="456"/>
      <c r="AH134" s="444"/>
      <c r="AI134" s="444"/>
      <c r="AJ134" s="444"/>
      <c r="AK134" s="444"/>
      <c r="AL134" s="456"/>
      <c r="AM134" s="498"/>
      <c r="AN134" s="427"/>
    </row>
    <row r="135" spans="1:40" s="422" customFormat="1">
      <c r="A135" s="345" t="s">
        <v>247</v>
      </c>
      <c r="B135" s="170" t="s">
        <v>84</v>
      </c>
      <c r="C135" s="499" t="s">
        <v>85</v>
      </c>
      <c r="D135" s="537">
        <v>0</v>
      </c>
      <c r="E135" s="515">
        <v>0</v>
      </c>
      <c r="F135" s="515">
        <v>0</v>
      </c>
      <c r="G135" s="515">
        <v>0</v>
      </c>
      <c r="H135" s="536">
        <v>0</v>
      </c>
      <c r="I135" s="455">
        <v>0</v>
      </c>
      <c r="J135" s="455">
        <v>0</v>
      </c>
      <c r="K135" s="455">
        <v>0</v>
      </c>
      <c r="L135" s="455">
        <v>0</v>
      </c>
      <c r="M135" s="470">
        <v>0</v>
      </c>
      <c r="N135" s="337">
        <v>12</v>
      </c>
      <c r="O135" s="337">
        <v>15026.376</v>
      </c>
      <c r="P135" s="337">
        <v>3.2639999999999998</v>
      </c>
      <c r="Q135" s="337">
        <v>0</v>
      </c>
      <c r="R135" s="453">
        <v>8373.7594482599998</v>
      </c>
      <c r="S135" s="337">
        <v>36</v>
      </c>
      <c r="T135" s="337">
        <v>45079.127999999997</v>
      </c>
      <c r="U135" s="337">
        <v>9.7919999999999998</v>
      </c>
      <c r="V135" s="337">
        <v>0</v>
      </c>
      <c r="W135" s="453">
        <v>25874.9166951234</v>
      </c>
      <c r="X135" s="337">
        <v>44</v>
      </c>
      <c r="Y135" s="337">
        <v>55096.712</v>
      </c>
      <c r="Z135" s="337">
        <v>11.968</v>
      </c>
      <c r="AA135" s="337">
        <v>0</v>
      </c>
      <c r="AB135" s="453">
        <v>32573.645128416501</v>
      </c>
      <c r="AC135" s="337">
        <v>45</v>
      </c>
      <c r="AD135" s="337">
        <v>56348.91</v>
      </c>
      <c r="AE135" s="337">
        <v>12.24</v>
      </c>
      <c r="AF135" s="337">
        <v>0</v>
      </c>
      <c r="AG135" s="453">
        <v>34313.373902320498</v>
      </c>
      <c r="AH135" s="337">
        <v>48</v>
      </c>
      <c r="AI135" s="337">
        <v>60105.504000000001</v>
      </c>
      <c r="AJ135" s="337">
        <v>13.055999999999999</v>
      </c>
      <c r="AK135" s="337">
        <v>0</v>
      </c>
      <c r="AL135" s="453">
        <v>37698.960127349499</v>
      </c>
      <c r="AM135" s="468" t="s">
        <v>149</v>
      </c>
      <c r="AN135" s="427"/>
    </row>
    <row r="136" spans="1:40" s="422" customFormat="1">
      <c r="A136" s="345" t="s">
        <v>248</v>
      </c>
      <c r="B136" s="170" t="s">
        <v>84</v>
      </c>
      <c r="C136" s="499" t="s">
        <v>85</v>
      </c>
      <c r="D136" s="537">
        <v>0</v>
      </c>
      <c r="E136" s="515">
        <v>0</v>
      </c>
      <c r="F136" s="515">
        <v>0</v>
      </c>
      <c r="G136" s="515">
        <v>0</v>
      </c>
      <c r="H136" s="536">
        <v>0</v>
      </c>
      <c r="I136" s="455">
        <v>0</v>
      </c>
      <c r="J136" s="455">
        <v>0</v>
      </c>
      <c r="K136" s="455">
        <v>0</v>
      </c>
      <c r="L136" s="455">
        <v>0</v>
      </c>
      <c r="M136" s="470">
        <v>0</v>
      </c>
      <c r="N136" s="337">
        <v>88</v>
      </c>
      <c r="O136" s="337">
        <v>12675.3066</v>
      </c>
      <c r="P136" s="337">
        <v>2.1604000000000001</v>
      </c>
      <c r="Q136" s="337">
        <v>-148.23599999999999</v>
      </c>
      <c r="R136" s="453">
        <v>4482.8641828959999</v>
      </c>
      <c r="S136" s="337">
        <v>280</v>
      </c>
      <c r="T136" s="337">
        <v>40330.521000000001</v>
      </c>
      <c r="U136" s="337">
        <v>6.8739999999999997</v>
      </c>
      <c r="V136" s="337">
        <v>-471.66</v>
      </c>
      <c r="W136" s="453">
        <v>14691.5685266728</v>
      </c>
      <c r="X136" s="337">
        <v>328</v>
      </c>
      <c r="Y136" s="337">
        <v>47244.3246</v>
      </c>
      <c r="Z136" s="337">
        <v>8.0524000000000004</v>
      </c>
      <c r="AA136" s="337">
        <v>-552.51599999999996</v>
      </c>
      <c r="AB136" s="453">
        <v>17726.4268251826</v>
      </c>
      <c r="AC136" s="337">
        <v>352</v>
      </c>
      <c r="AD136" s="337">
        <v>50701.2264</v>
      </c>
      <c r="AE136" s="337">
        <v>8.6416000000000004</v>
      </c>
      <c r="AF136" s="337">
        <v>-592.94399999999996</v>
      </c>
      <c r="AG136" s="453">
        <v>19594.1869199336</v>
      </c>
      <c r="AH136" s="337">
        <v>376</v>
      </c>
      <c r="AI136" s="337">
        <v>54158.128199999999</v>
      </c>
      <c r="AJ136" s="337">
        <v>9.2308000000000003</v>
      </c>
      <c r="AK136" s="337">
        <v>-633.37199999999996</v>
      </c>
      <c r="AL136" s="453">
        <v>21558.058836226901</v>
      </c>
      <c r="AM136" s="468" t="s">
        <v>249</v>
      </c>
      <c r="AN136" s="427"/>
    </row>
    <row r="137" spans="1:40" s="422" customFormat="1">
      <c r="A137" s="468" t="s">
        <v>250</v>
      </c>
      <c r="B137" s="469" t="s">
        <v>93</v>
      </c>
      <c r="C137" s="468" t="s">
        <v>85</v>
      </c>
      <c r="D137" s="537">
        <v>0</v>
      </c>
      <c r="E137" s="515">
        <v>0</v>
      </c>
      <c r="F137" s="515">
        <v>0</v>
      </c>
      <c r="G137" s="515">
        <v>0</v>
      </c>
      <c r="H137" s="536">
        <v>0</v>
      </c>
      <c r="I137" s="455">
        <v>0</v>
      </c>
      <c r="J137" s="455">
        <v>0</v>
      </c>
      <c r="K137" s="455">
        <v>0</v>
      </c>
      <c r="L137" s="455">
        <v>0</v>
      </c>
      <c r="M137" s="470">
        <v>0</v>
      </c>
      <c r="N137" s="462">
        <v>34</v>
      </c>
      <c r="O137" s="462">
        <v>0</v>
      </c>
      <c r="P137" s="462">
        <v>0</v>
      </c>
      <c r="Q137" s="462">
        <v>0</v>
      </c>
      <c r="R137" s="475">
        <v>166793.41218920003</v>
      </c>
      <c r="S137" s="462">
        <v>115</v>
      </c>
      <c r="T137" s="462">
        <v>0</v>
      </c>
      <c r="U137" s="462">
        <v>0</v>
      </c>
      <c r="V137" s="462">
        <v>0</v>
      </c>
      <c r="W137" s="475">
        <v>581079</v>
      </c>
      <c r="X137" s="462">
        <v>134</v>
      </c>
      <c r="Y137" s="462">
        <v>0</v>
      </c>
      <c r="Z137" s="462">
        <v>0</v>
      </c>
      <c r="AA137" s="462">
        <v>0</v>
      </c>
      <c r="AB137" s="475">
        <v>697395.63390776434</v>
      </c>
      <c r="AC137" s="462">
        <v>145</v>
      </c>
      <c r="AD137" s="462">
        <v>0</v>
      </c>
      <c r="AE137" s="462">
        <v>0</v>
      </c>
      <c r="AF137" s="462">
        <v>0</v>
      </c>
      <c r="AG137" s="475">
        <v>777283.86510540755</v>
      </c>
      <c r="AH137" s="462">
        <v>155</v>
      </c>
      <c r="AI137" s="462">
        <v>0</v>
      </c>
      <c r="AJ137" s="462">
        <v>0</v>
      </c>
      <c r="AK137" s="462">
        <v>0</v>
      </c>
      <c r="AL137" s="475">
        <v>855816.33837295393</v>
      </c>
      <c r="AM137" s="468"/>
      <c r="AN137" s="427"/>
    </row>
    <row r="138" spans="1:40" s="422" customFormat="1">
      <c r="A138" s="468" t="s">
        <v>251</v>
      </c>
      <c r="B138" s="469" t="s">
        <v>93</v>
      </c>
      <c r="C138" s="468" t="s">
        <v>85</v>
      </c>
      <c r="D138" s="537">
        <v>0</v>
      </c>
      <c r="E138" s="515">
        <v>0</v>
      </c>
      <c r="F138" s="515">
        <v>0</v>
      </c>
      <c r="G138" s="515">
        <v>0</v>
      </c>
      <c r="H138" s="536">
        <v>0</v>
      </c>
      <c r="I138" s="455">
        <v>0</v>
      </c>
      <c r="J138" s="455">
        <v>0</v>
      </c>
      <c r="K138" s="455">
        <v>0</v>
      </c>
      <c r="L138" s="455">
        <v>0</v>
      </c>
      <c r="M138" s="470">
        <v>0</v>
      </c>
      <c r="N138" s="462">
        <v>0</v>
      </c>
      <c r="O138" s="462">
        <v>56</v>
      </c>
      <c r="P138" s="462">
        <v>0</v>
      </c>
      <c r="Q138" s="462">
        <v>0</v>
      </c>
      <c r="R138" s="475">
        <v>57135</v>
      </c>
      <c r="S138" s="462">
        <v>189</v>
      </c>
      <c r="T138" s="462">
        <v>0</v>
      </c>
      <c r="U138" s="462">
        <v>0</v>
      </c>
      <c r="V138" s="462">
        <v>0</v>
      </c>
      <c r="W138" s="475">
        <v>213715</v>
      </c>
      <c r="X138" s="462">
        <v>221</v>
      </c>
      <c r="Y138" s="462">
        <v>0</v>
      </c>
      <c r="Z138" s="462">
        <v>0</v>
      </c>
      <c r="AA138" s="462">
        <v>0</v>
      </c>
      <c r="AB138" s="475">
        <v>251440</v>
      </c>
      <c r="AC138" s="462">
        <v>239</v>
      </c>
      <c r="AD138" s="462">
        <v>0</v>
      </c>
      <c r="AE138" s="462">
        <v>0</v>
      </c>
      <c r="AF138" s="462">
        <v>0</v>
      </c>
      <c r="AG138" s="475">
        <v>284829</v>
      </c>
      <c r="AH138" s="462">
        <v>255</v>
      </c>
      <c r="AI138" s="462">
        <v>0</v>
      </c>
      <c r="AJ138" s="462">
        <v>0</v>
      </c>
      <c r="AK138" s="462">
        <v>0</v>
      </c>
      <c r="AL138" s="475">
        <v>313740</v>
      </c>
      <c r="AM138" s="468"/>
      <c r="AN138" s="427"/>
    </row>
    <row r="139" spans="1:40" s="422" customFormat="1">
      <c r="A139" s="542" t="s">
        <v>252</v>
      </c>
      <c r="B139" s="543"/>
      <c r="C139" s="544"/>
      <c r="D139" s="545">
        <v>0</v>
      </c>
      <c r="E139" s="546">
        <v>0</v>
      </c>
      <c r="F139" s="546">
        <v>0</v>
      </c>
      <c r="G139" s="546">
        <v>0</v>
      </c>
      <c r="H139" s="547">
        <v>0</v>
      </c>
      <c r="I139" s="548">
        <v>0</v>
      </c>
      <c r="J139" s="548">
        <v>0</v>
      </c>
      <c r="K139" s="548">
        <v>0</v>
      </c>
      <c r="L139" s="548">
        <v>0</v>
      </c>
      <c r="M139" s="549">
        <v>0</v>
      </c>
      <c r="N139" s="550"/>
      <c r="O139" s="550">
        <f>SUM(O76:O138)</f>
        <v>526197.60930000013</v>
      </c>
      <c r="P139" s="550">
        <f>SUM(P76:P138)</f>
        <v>766.74305759999993</v>
      </c>
      <c r="Q139" s="550">
        <f>SUM(Q76:Q138)</f>
        <v>12856.473600000003</v>
      </c>
      <c r="R139" s="551">
        <f>SUM(R76:R138)</f>
        <v>822783.89039946452</v>
      </c>
      <c r="S139" s="548"/>
      <c r="T139" s="550">
        <f>SUM(T76:T138)</f>
        <v>1766191.4939999999</v>
      </c>
      <c r="U139" s="550">
        <f>SUM(U76:U138)</f>
        <v>3507.3835587999993</v>
      </c>
      <c r="V139" s="550">
        <f>SUM(V76:V138)</f>
        <v>44398.231940000005</v>
      </c>
      <c r="W139" s="551">
        <f>SUM(W76:W138)</f>
        <v>2866435.3000183553</v>
      </c>
      <c r="X139" s="548"/>
      <c r="Y139" s="550">
        <f>SUM(Y76:Y138)</f>
        <v>2066072.1841</v>
      </c>
      <c r="Z139" s="550">
        <f>SUM(Z76:Z138)</f>
        <v>3967.1487579999994</v>
      </c>
      <c r="AA139" s="550">
        <f>SUM(AA76:AA138)</f>
        <v>51680.130759999978</v>
      </c>
      <c r="AB139" s="551">
        <f>SUM(AB76:AB138)</f>
        <v>3440220.8585061291</v>
      </c>
      <c r="AC139" s="548"/>
      <c r="AD139" s="550">
        <f>SUM(AD76:AD138)</f>
        <v>2227719.0202000001</v>
      </c>
      <c r="AE139" s="550">
        <f>SUM(AE76:AE138)</f>
        <v>4271.885680800001</v>
      </c>
      <c r="AF139" s="550">
        <f>SUM(AF76:AF138)</f>
        <v>55922.391460000013</v>
      </c>
      <c r="AG139" s="551">
        <f>SUM(AG76:AG138)</f>
        <v>3834306.4445724711</v>
      </c>
      <c r="AH139" s="548"/>
      <c r="AI139" s="550">
        <f>SUM(AI76:AI138)</f>
        <v>2381921.6512000002</v>
      </c>
      <c r="AJ139" s="550">
        <f>SUM(AJ76:AJ138)</f>
        <v>4576.899515600001</v>
      </c>
      <c r="AK139" s="550">
        <f>SUM(AK76:AK138)</f>
        <v>59797.732660000016</v>
      </c>
      <c r="AL139" s="551">
        <f>SUM(AL76:AL138)</f>
        <v>4221703.2150829807</v>
      </c>
      <c r="AM139" s="544"/>
      <c r="AN139" s="427"/>
    </row>
    <row r="140" spans="1:40">
      <c r="A140" s="98"/>
      <c r="B140" s="162"/>
      <c r="C140" s="98"/>
      <c r="D140" s="316"/>
      <c r="E140" s="316"/>
      <c r="F140" s="316"/>
      <c r="G140" s="316"/>
      <c r="H140" s="385"/>
      <c r="I140" s="316"/>
      <c r="J140" s="316"/>
      <c r="K140" s="316"/>
      <c r="L140" s="316"/>
      <c r="M140" s="385"/>
      <c r="N140" s="316"/>
      <c r="O140" s="316"/>
      <c r="P140" s="316"/>
      <c r="Q140" s="316"/>
      <c r="R140" s="385"/>
      <c r="S140" s="316"/>
      <c r="T140" s="316"/>
      <c r="U140" s="316"/>
      <c r="V140" s="316"/>
      <c r="W140" s="385"/>
      <c r="X140" s="316"/>
      <c r="Y140" s="316"/>
      <c r="Z140" s="316"/>
      <c r="AA140" s="316"/>
      <c r="AB140" s="385"/>
      <c r="AC140" s="316"/>
      <c r="AD140" s="316"/>
      <c r="AE140" s="316"/>
      <c r="AF140" s="316"/>
      <c r="AG140" s="385"/>
      <c r="AH140" s="316"/>
      <c r="AI140" s="316"/>
      <c r="AJ140" s="316"/>
      <c r="AK140" s="316"/>
      <c r="AL140" s="385"/>
      <c r="AM140" s="98"/>
      <c r="AN140" s="98"/>
    </row>
    <row r="141" spans="1:40">
      <c r="A141" s="98"/>
      <c r="B141" s="162"/>
      <c r="C141" s="98"/>
      <c r="D141" s="316"/>
      <c r="E141" s="316"/>
      <c r="F141" s="316"/>
      <c r="G141" s="316"/>
      <c r="H141" s="385"/>
      <c r="I141" s="316"/>
      <c r="J141" s="316"/>
      <c r="K141" s="316"/>
      <c r="L141" s="316"/>
      <c r="M141" s="385"/>
      <c r="N141" s="316"/>
      <c r="O141" s="316"/>
      <c r="P141" s="316"/>
      <c r="Q141" s="316"/>
      <c r="R141" s="385"/>
      <c r="S141" s="316"/>
      <c r="T141" s="316"/>
      <c r="U141" s="316"/>
      <c r="V141" s="316"/>
      <c r="W141" s="382"/>
      <c r="X141" s="316"/>
      <c r="Y141" s="316"/>
      <c r="Z141" s="316"/>
      <c r="AA141" s="316"/>
      <c r="AB141" s="385"/>
      <c r="AC141" s="316"/>
      <c r="AD141" s="316"/>
      <c r="AE141" s="316"/>
      <c r="AF141" s="316"/>
      <c r="AG141" s="382"/>
      <c r="AH141" s="316"/>
      <c r="AI141" s="316"/>
      <c r="AJ141" s="316"/>
      <c r="AK141" s="316"/>
      <c r="AL141" s="382"/>
      <c r="AM141" s="98"/>
      <c r="AN141" s="98"/>
    </row>
    <row r="145" spans="1:40">
      <c r="A145" s="98"/>
      <c r="B145" s="162"/>
      <c r="C145" s="98"/>
      <c r="D145" s="316"/>
      <c r="E145" s="316"/>
      <c r="F145" s="316"/>
      <c r="G145" s="316"/>
      <c r="H145" s="385"/>
      <c r="I145" s="316"/>
      <c r="J145" s="316"/>
      <c r="K145" s="316"/>
      <c r="L145" s="316"/>
      <c r="M145" s="385"/>
      <c r="N145" s="316"/>
      <c r="O145" s="316"/>
      <c r="P145" s="316"/>
      <c r="Q145" s="316"/>
      <c r="R145" s="385"/>
      <c r="S145" s="316"/>
      <c r="T145" s="316"/>
      <c r="U145" s="316"/>
      <c r="V145" s="316"/>
      <c r="W145" s="385"/>
      <c r="X145" s="316"/>
      <c r="Y145" s="316"/>
      <c r="Z145" s="316"/>
      <c r="AA145" s="316"/>
      <c r="AB145" s="385"/>
      <c r="AC145" s="316"/>
      <c r="AD145" s="316"/>
      <c r="AE145" s="316"/>
      <c r="AF145" s="316"/>
      <c r="AG145" s="385"/>
      <c r="AH145" s="316"/>
      <c r="AI145" s="316"/>
      <c r="AJ145" s="316"/>
      <c r="AK145" s="316"/>
      <c r="AL145" s="385"/>
      <c r="AM145" s="98"/>
      <c r="AN145" s="98"/>
    </row>
  </sheetData>
  <mergeCells count="18">
    <mergeCell ref="AC73:AG73"/>
    <mergeCell ref="AH73:AL73"/>
    <mergeCell ref="AM73:AM74"/>
    <mergeCell ref="I73:M73"/>
    <mergeCell ref="N73:R73"/>
    <mergeCell ref="S73:W73"/>
    <mergeCell ref="X73:AB73"/>
    <mergeCell ref="AM4:AM5"/>
    <mergeCell ref="A1:Q1"/>
    <mergeCell ref="N3:Q3"/>
    <mergeCell ref="AH3:AL3"/>
    <mergeCell ref="AC4:AG4"/>
    <mergeCell ref="AH4:AL4"/>
    <mergeCell ref="D4:H4"/>
    <mergeCell ref="I4:M4"/>
    <mergeCell ref="S4:W4"/>
    <mergeCell ref="X4:AB4"/>
    <mergeCell ref="N4:R4"/>
  </mergeCells>
  <pageMargins left="0.7" right="0.7" top="0.75" bottom="0.75" header="0.3" footer="0.3"/>
  <pageSetup scale="20" orientation="landscape" r:id="rId1"/>
  <rowBreaks count="1" manualBreakCount="1">
    <brk id="70" max="39"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DG33"/>
  <sheetViews>
    <sheetView zoomScale="40" zoomScaleNormal="40" workbookViewId="0">
      <pane xSplit="1" ySplit="7" topLeftCell="B8" activePane="bottomRight" state="frozen"/>
      <selection pane="topRight" activeCell="B1" sqref="B1"/>
      <selection pane="bottomLeft" activeCell="A8" sqref="A8"/>
      <selection pane="bottomRight" activeCell="A40" sqref="A40"/>
    </sheetView>
  </sheetViews>
  <sheetFormatPr defaultColWidth="9.140625" defaultRowHeight="12.75"/>
  <cols>
    <col min="1" max="1" width="56" style="83" customWidth="1"/>
    <col min="2" max="2" width="14" style="83" customWidth="1"/>
    <col min="3" max="3" width="12.5703125" style="83" customWidth="1"/>
    <col min="4" max="6" width="16.28515625" style="83" customWidth="1"/>
    <col min="7" max="7" width="24.5703125" style="83" customWidth="1"/>
    <col min="8" max="8" width="12" style="83" customWidth="1"/>
    <col min="9" max="9" width="12.5703125" style="83" customWidth="1"/>
    <col min="10" max="10" width="15.28515625" style="83" customWidth="1"/>
    <col min="11" max="12" width="17.85546875" style="83" customWidth="1"/>
    <col min="13" max="13" width="12.5703125" style="83" customWidth="1"/>
    <col min="14" max="16" width="15.7109375" style="83" customWidth="1"/>
    <col min="17" max="17" width="21.5703125" style="83" customWidth="1"/>
    <col min="18" max="18" width="12.7109375" style="83" customWidth="1"/>
    <col min="19" max="19" width="12.5703125" style="83" customWidth="1"/>
    <col min="20" max="20" width="15.85546875" style="83" customWidth="1"/>
    <col min="21" max="21" width="15.5703125" style="83" customWidth="1"/>
    <col min="22" max="22" width="14.5703125" style="83" customWidth="1"/>
    <col min="23" max="23" width="12.5703125" style="83" customWidth="1"/>
    <col min="24" max="24" width="15.140625" style="83" customWidth="1"/>
    <col min="25" max="25" width="15.5703125" style="83" customWidth="1"/>
    <col min="26" max="16384" width="9.140625" style="83"/>
  </cols>
  <sheetData>
    <row r="1" spans="1:111" ht="15.75">
      <c r="A1" s="84" t="s">
        <v>257</v>
      </c>
    </row>
    <row r="2" spans="1:111" ht="15.75">
      <c r="A2" s="567" t="s">
        <v>1</v>
      </c>
    </row>
    <row r="3" spans="1:111" ht="23.25">
      <c r="A3" s="601"/>
      <c r="B3" s="678" t="s">
        <v>258</v>
      </c>
      <c r="C3" s="679"/>
      <c r="D3" s="679"/>
      <c r="E3" s="679"/>
      <c r="F3" s="679"/>
      <c r="G3" s="680"/>
      <c r="H3" s="679" t="s">
        <v>259</v>
      </c>
      <c r="I3" s="679"/>
      <c r="J3" s="679"/>
      <c r="K3" s="679"/>
      <c r="L3" s="678" t="s">
        <v>260</v>
      </c>
      <c r="M3" s="679"/>
      <c r="N3" s="679"/>
      <c r="O3" s="679"/>
      <c r="P3" s="679"/>
      <c r="Q3" s="679"/>
      <c r="R3" s="678" t="s">
        <v>261</v>
      </c>
      <c r="S3" s="679"/>
      <c r="T3" s="679"/>
      <c r="U3" s="680"/>
      <c r="V3" s="678" t="s">
        <v>262</v>
      </c>
      <c r="W3" s="679"/>
      <c r="X3" s="679"/>
      <c r="Y3" s="677"/>
    </row>
    <row r="4" spans="1:111" ht="36">
      <c r="A4" s="602"/>
      <c r="B4" s="675" t="s">
        <v>263</v>
      </c>
      <c r="C4" s="676"/>
      <c r="D4" s="676"/>
      <c r="E4" s="676" t="s">
        <v>264</v>
      </c>
      <c r="F4" s="676"/>
      <c r="G4" s="308" t="s">
        <v>265</v>
      </c>
      <c r="H4" s="677" t="s">
        <v>263</v>
      </c>
      <c r="I4" s="676"/>
      <c r="J4" s="676"/>
      <c r="K4" s="309" t="s">
        <v>266</v>
      </c>
      <c r="L4" s="675" t="s">
        <v>263</v>
      </c>
      <c r="M4" s="676"/>
      <c r="N4" s="676"/>
      <c r="O4" s="676" t="s">
        <v>264</v>
      </c>
      <c r="P4" s="676"/>
      <c r="Q4" s="308" t="s">
        <v>265</v>
      </c>
      <c r="R4" s="675" t="s">
        <v>263</v>
      </c>
      <c r="S4" s="676"/>
      <c r="T4" s="676"/>
      <c r="U4" s="310" t="s">
        <v>265</v>
      </c>
      <c r="V4" s="675" t="s">
        <v>263</v>
      </c>
      <c r="W4" s="676"/>
      <c r="X4" s="676"/>
      <c r="Y4" s="603" t="s">
        <v>265</v>
      </c>
    </row>
    <row r="5" spans="1:111" ht="16.5" customHeight="1">
      <c r="A5" s="604"/>
      <c r="B5" s="670" t="s">
        <v>267</v>
      </c>
      <c r="C5" s="668" t="s">
        <v>268</v>
      </c>
      <c r="D5" s="668" t="s">
        <v>269</v>
      </c>
      <c r="E5" s="668" t="s">
        <v>270</v>
      </c>
      <c r="F5" s="668" t="s">
        <v>271</v>
      </c>
      <c r="G5" s="669" t="s">
        <v>272</v>
      </c>
      <c r="H5" s="673" t="s">
        <v>273</v>
      </c>
      <c r="I5" s="668" t="s">
        <v>274</v>
      </c>
      <c r="J5" s="668" t="s">
        <v>269</v>
      </c>
      <c r="K5" s="674" t="s">
        <v>275</v>
      </c>
      <c r="L5" s="670" t="s">
        <v>276</v>
      </c>
      <c r="M5" s="668" t="s">
        <v>277</v>
      </c>
      <c r="N5" s="668" t="s">
        <v>269</v>
      </c>
      <c r="O5" s="668" t="s">
        <v>278</v>
      </c>
      <c r="P5" s="668" t="s">
        <v>271</v>
      </c>
      <c r="Q5" s="669" t="s">
        <v>272</v>
      </c>
      <c r="R5" s="670" t="s">
        <v>279</v>
      </c>
      <c r="S5" s="668" t="s">
        <v>280</v>
      </c>
      <c r="T5" s="668" t="s">
        <v>269</v>
      </c>
      <c r="U5" s="681" t="s">
        <v>281</v>
      </c>
      <c r="V5" s="670" t="s">
        <v>282</v>
      </c>
      <c r="W5" s="668" t="s">
        <v>283</v>
      </c>
      <c r="X5" s="668" t="s">
        <v>284</v>
      </c>
      <c r="Y5" s="668" t="s">
        <v>285</v>
      </c>
    </row>
    <row r="6" spans="1:111">
      <c r="A6" s="604"/>
      <c r="B6" s="670"/>
      <c r="C6" s="668"/>
      <c r="D6" s="668"/>
      <c r="E6" s="668"/>
      <c r="F6" s="668"/>
      <c r="G6" s="669"/>
      <c r="H6" s="673"/>
      <c r="I6" s="668"/>
      <c r="J6" s="668"/>
      <c r="K6" s="674"/>
      <c r="L6" s="670"/>
      <c r="M6" s="668"/>
      <c r="N6" s="668"/>
      <c r="O6" s="671"/>
      <c r="P6" s="668"/>
      <c r="Q6" s="669"/>
      <c r="R6" s="670"/>
      <c r="S6" s="668"/>
      <c r="T6" s="668"/>
      <c r="U6" s="681"/>
      <c r="V6" s="670"/>
      <c r="W6" s="668"/>
      <c r="X6" s="668"/>
      <c r="Y6" s="668"/>
    </row>
    <row r="7" spans="1:111" ht="54.75" customHeight="1">
      <c r="A7" s="605" t="s">
        <v>286</v>
      </c>
      <c r="B7" s="670"/>
      <c r="C7" s="668"/>
      <c r="D7" s="668"/>
      <c r="E7" s="668"/>
      <c r="F7" s="668"/>
      <c r="G7" s="669"/>
      <c r="H7" s="673"/>
      <c r="I7" s="668"/>
      <c r="J7" s="668"/>
      <c r="K7" s="674"/>
      <c r="L7" s="670"/>
      <c r="M7" s="668"/>
      <c r="N7" s="668"/>
      <c r="O7" s="672"/>
      <c r="P7" s="668"/>
      <c r="Q7" s="669"/>
      <c r="R7" s="670"/>
      <c r="S7" s="668"/>
      <c r="T7" s="668"/>
      <c r="U7" s="681"/>
      <c r="V7" s="670"/>
      <c r="W7" s="668"/>
      <c r="X7" s="668"/>
      <c r="Y7" s="668"/>
    </row>
    <row r="8" spans="1:111" ht="18">
      <c r="A8" s="85" t="s">
        <v>287</v>
      </c>
      <c r="B8" s="251"/>
      <c r="C8" s="252"/>
      <c r="D8" s="252"/>
      <c r="E8" s="253"/>
      <c r="F8" s="253"/>
      <c r="G8" s="254"/>
      <c r="H8" s="255"/>
      <c r="I8" s="252"/>
      <c r="J8" s="252"/>
      <c r="K8" s="253"/>
      <c r="L8" s="251"/>
      <c r="M8" s="252"/>
      <c r="N8" s="252"/>
      <c r="O8" s="253"/>
      <c r="P8" s="253"/>
      <c r="Q8" s="253"/>
      <c r="R8" s="251"/>
      <c r="S8" s="252"/>
      <c r="T8" s="252"/>
      <c r="U8" s="254"/>
      <c r="V8" s="251"/>
      <c r="W8" s="252"/>
      <c r="X8" s="252"/>
      <c r="Y8" s="252"/>
    </row>
    <row r="9" spans="1:111" customFormat="1">
      <c r="A9" s="86" t="s">
        <v>288</v>
      </c>
      <c r="B9" s="682" t="s">
        <v>289</v>
      </c>
      <c r="C9" s="168">
        <f>D9*E9</f>
        <v>12000000</v>
      </c>
      <c r="D9" s="256">
        <v>40000</v>
      </c>
      <c r="E9" s="233">
        <v>300</v>
      </c>
      <c r="F9" s="257">
        <v>60</v>
      </c>
      <c r="G9" s="685" t="s">
        <v>290</v>
      </c>
      <c r="H9" s="682" t="s">
        <v>289</v>
      </c>
      <c r="I9" s="105">
        <f>K9*J9</f>
        <v>2000</v>
      </c>
      <c r="J9" s="256">
        <v>40000</v>
      </c>
      <c r="K9" s="258">
        <v>0.05</v>
      </c>
      <c r="L9" s="682" t="s">
        <v>289</v>
      </c>
      <c r="M9" s="105">
        <f>N9*O9</f>
        <v>370000</v>
      </c>
      <c r="N9" s="105">
        <v>37000</v>
      </c>
      <c r="O9" s="258">
        <v>10</v>
      </c>
      <c r="P9" s="257">
        <v>60</v>
      </c>
      <c r="Q9" s="685" t="s">
        <v>290</v>
      </c>
      <c r="R9" s="682" t="s">
        <v>289</v>
      </c>
      <c r="S9" s="105">
        <v>8765</v>
      </c>
      <c r="T9" s="256">
        <v>40000</v>
      </c>
      <c r="U9" s="331">
        <f>S9/T9</f>
        <v>0.21912499999999999</v>
      </c>
      <c r="V9" s="682" t="s">
        <v>289</v>
      </c>
      <c r="W9" s="256">
        <f>((C9*3412)/1000)+((M9*100000)/1000)</f>
        <v>77944000</v>
      </c>
      <c r="X9" s="256">
        <f>D9</f>
        <v>40000</v>
      </c>
      <c r="Y9" s="256">
        <f>W9/X9</f>
        <v>1948.6</v>
      </c>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row>
    <row r="10" spans="1:111" customFormat="1" ht="14.25" customHeight="1">
      <c r="A10" s="95" t="s">
        <v>291</v>
      </c>
      <c r="B10" s="683"/>
      <c r="C10" s="168">
        <f t="shared" ref="C10:C11" si="0">D10*E10</f>
        <v>4300000</v>
      </c>
      <c r="D10" s="256">
        <v>43000</v>
      </c>
      <c r="E10" s="233">
        <v>100</v>
      </c>
      <c r="F10" s="257">
        <v>60</v>
      </c>
      <c r="G10" s="686"/>
      <c r="H10" s="683"/>
      <c r="I10" s="105">
        <f t="shared" ref="I10:I11" si="1">K10*J10</f>
        <v>430</v>
      </c>
      <c r="J10" s="256">
        <v>43000</v>
      </c>
      <c r="K10" s="258">
        <v>0.01</v>
      </c>
      <c r="L10" s="683"/>
      <c r="M10" s="105">
        <f t="shared" ref="M10:M11" si="2">N10*O10</f>
        <v>190000</v>
      </c>
      <c r="N10" s="105">
        <v>38000</v>
      </c>
      <c r="O10" s="258">
        <v>5</v>
      </c>
      <c r="P10" s="257">
        <v>60</v>
      </c>
      <c r="Q10" s="686"/>
      <c r="R10" s="683"/>
      <c r="S10" s="105">
        <v>3477</v>
      </c>
      <c r="T10" s="256">
        <v>43000</v>
      </c>
      <c r="U10" s="331">
        <f t="shared" ref="U10:U11" si="3">S10/T10</f>
        <v>8.0860465116279076E-2</v>
      </c>
      <c r="V10" s="683"/>
      <c r="W10" s="256">
        <f t="shared" ref="W10:W11" si="4">((C10*3412)/1000)+((M10*100000)/1000)</f>
        <v>33671600</v>
      </c>
      <c r="X10" s="256">
        <f t="shared" ref="X10:X11" si="5">D10</f>
        <v>43000</v>
      </c>
      <c r="Y10" s="256">
        <f t="shared" ref="Y10:Y11" si="6">W10/X10</f>
        <v>783.06046511627903</v>
      </c>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row>
    <row r="11" spans="1:111" customFormat="1" ht="14.25" customHeight="1">
      <c r="A11" s="86" t="s">
        <v>292</v>
      </c>
      <c r="B11" s="684"/>
      <c r="C11" s="168">
        <f t="shared" si="0"/>
        <v>2000000</v>
      </c>
      <c r="D11" s="256">
        <v>8000</v>
      </c>
      <c r="E11" s="233">
        <v>250</v>
      </c>
      <c r="F11" s="257">
        <v>60</v>
      </c>
      <c r="G11" s="687"/>
      <c r="H11" s="684"/>
      <c r="I11" s="105">
        <f t="shared" si="1"/>
        <v>240</v>
      </c>
      <c r="J11" s="256">
        <v>8000</v>
      </c>
      <c r="K11" s="258">
        <v>0.03</v>
      </c>
      <c r="L11" s="684"/>
      <c r="M11" s="105">
        <f t="shared" si="2"/>
        <v>150000</v>
      </c>
      <c r="N11" s="105">
        <v>7500</v>
      </c>
      <c r="O11" s="258">
        <v>20</v>
      </c>
      <c r="P11" s="257">
        <v>60</v>
      </c>
      <c r="Q11" s="687"/>
      <c r="R11" s="684"/>
      <c r="S11" s="105">
        <v>1978</v>
      </c>
      <c r="T11" s="256">
        <v>8000</v>
      </c>
      <c r="U11" s="331">
        <f t="shared" si="3"/>
        <v>0.24725</v>
      </c>
      <c r="V11" s="684"/>
      <c r="W11" s="256">
        <f t="shared" si="4"/>
        <v>21824000</v>
      </c>
      <c r="X11" s="256">
        <f t="shared" si="5"/>
        <v>8000</v>
      </c>
      <c r="Y11" s="256">
        <f t="shared" si="6"/>
        <v>2728</v>
      </c>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row>
    <row r="12" spans="1:111">
      <c r="A12" s="87" t="s">
        <v>293</v>
      </c>
      <c r="B12" s="88"/>
      <c r="C12" s="175">
        <f>SUM(C9:C11)</f>
        <v>18300000</v>
      </c>
      <c r="D12" s="175">
        <f t="shared" ref="D12" si="7">SUM(D9:D11)</f>
        <v>91000</v>
      </c>
      <c r="E12" s="175"/>
      <c r="F12" s="330"/>
      <c r="G12" s="89"/>
      <c r="H12" s="103"/>
      <c r="I12" s="175">
        <f>SUM(I9:I11)</f>
        <v>2670</v>
      </c>
      <c r="J12" s="176">
        <f>SUM(J9:J11)</f>
        <v>91000</v>
      </c>
      <c r="K12" s="104"/>
      <c r="L12" s="88"/>
      <c r="M12" s="175">
        <f>SUM(M9:M11)</f>
        <v>710000</v>
      </c>
      <c r="N12" s="175">
        <f>SUM(N9:N11)</f>
        <v>82500</v>
      </c>
      <c r="O12" s="104"/>
      <c r="P12" s="104"/>
      <c r="Q12" s="104"/>
      <c r="R12" s="88"/>
      <c r="S12" s="175">
        <f>SUM(S9:S11)</f>
        <v>14220</v>
      </c>
      <c r="T12" s="176">
        <f>SUM(T9:T11)</f>
        <v>91000</v>
      </c>
      <c r="U12" s="332"/>
      <c r="V12" s="88"/>
      <c r="W12" s="176">
        <f>SUM(W9:W11)</f>
        <v>133439600</v>
      </c>
      <c r="X12" s="176">
        <f>SUM(X9:X11)</f>
        <v>91000</v>
      </c>
      <c r="Y12" s="79"/>
    </row>
    <row r="13" spans="1:111" ht="45.75" customHeight="1">
      <c r="A13" s="606"/>
      <c r="B13" s="91"/>
      <c r="C13" s="116"/>
      <c r="D13" s="116"/>
      <c r="E13" s="116"/>
      <c r="F13" s="116"/>
      <c r="G13" s="92"/>
      <c r="H13" s="116"/>
      <c r="I13" s="116"/>
      <c r="J13" s="116"/>
      <c r="K13" s="116"/>
      <c r="L13" s="91"/>
      <c r="M13" s="116"/>
      <c r="N13" s="116"/>
      <c r="O13" s="116"/>
      <c r="P13" s="116"/>
      <c r="Q13" s="116"/>
      <c r="R13" s="91"/>
      <c r="S13" s="116"/>
      <c r="T13" s="116"/>
      <c r="U13" s="333"/>
      <c r="V13" s="91"/>
      <c r="W13" s="116"/>
      <c r="X13" s="116"/>
      <c r="Y13" s="607"/>
    </row>
    <row r="14" spans="1:111" ht="18">
      <c r="A14" s="85" t="s">
        <v>294</v>
      </c>
      <c r="B14" s="93"/>
      <c r="C14" s="77"/>
      <c r="D14" s="77"/>
      <c r="E14" s="77"/>
      <c r="F14" s="77"/>
      <c r="G14" s="94"/>
      <c r="H14" s="77"/>
      <c r="I14" s="77"/>
      <c r="J14" s="77"/>
      <c r="K14" s="77"/>
      <c r="L14" s="93"/>
      <c r="M14" s="77"/>
      <c r="N14" s="77"/>
      <c r="O14" s="77"/>
      <c r="P14" s="77"/>
      <c r="Q14" s="77"/>
      <c r="R14" s="93"/>
      <c r="S14" s="77"/>
      <c r="T14" s="77"/>
      <c r="U14" s="334"/>
      <c r="V14" s="93"/>
      <c r="W14" s="77"/>
      <c r="X14" s="77"/>
      <c r="Y14" s="608"/>
    </row>
    <row r="15" spans="1:111" customFormat="1" ht="38.25">
      <c r="A15" s="336" t="s">
        <v>295</v>
      </c>
      <c r="B15" s="347" t="s">
        <v>289</v>
      </c>
      <c r="C15" s="337">
        <v>700000</v>
      </c>
      <c r="D15" s="337">
        <v>3600</v>
      </c>
      <c r="E15" s="338">
        <v>175</v>
      </c>
      <c r="F15" s="339">
        <v>60</v>
      </c>
      <c r="G15" s="340" t="s">
        <v>290</v>
      </c>
      <c r="H15" s="609" t="s">
        <v>289</v>
      </c>
      <c r="I15" s="341">
        <v>100</v>
      </c>
      <c r="J15" s="342">
        <v>3600</v>
      </c>
      <c r="K15" s="343">
        <f>I15/J15</f>
        <v>2.7777777777777776E-2</v>
      </c>
      <c r="L15" s="609" t="s">
        <v>289</v>
      </c>
      <c r="M15" s="341">
        <v>28000</v>
      </c>
      <c r="N15" s="341">
        <v>3000</v>
      </c>
      <c r="O15" s="344">
        <v>9</v>
      </c>
      <c r="P15" s="339">
        <v>60</v>
      </c>
      <c r="Q15" s="340" t="s">
        <v>290</v>
      </c>
      <c r="R15" s="609" t="s">
        <v>289</v>
      </c>
      <c r="S15" s="345">
        <v>549</v>
      </c>
      <c r="T15" s="342">
        <v>3600</v>
      </c>
      <c r="U15" s="346">
        <f>S15/T15</f>
        <v>0.1525</v>
      </c>
      <c r="V15" s="609" t="s">
        <v>289</v>
      </c>
      <c r="W15" s="342">
        <f>((C15*3412)/1000)+((M15*100000)/1000)</f>
        <v>5188400</v>
      </c>
      <c r="X15" s="342">
        <v>3600</v>
      </c>
      <c r="Y15" s="337">
        <f>W15/X15</f>
        <v>1441.2222222222222</v>
      </c>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row>
    <row r="16" spans="1:111" customFormat="1" ht="18.75" customHeight="1">
      <c r="A16" s="95" t="s">
        <v>296</v>
      </c>
      <c r="B16" s="7"/>
      <c r="C16" s="106"/>
      <c r="D16" s="106"/>
      <c r="E16" s="102"/>
      <c r="F16" s="102"/>
      <c r="G16" s="8"/>
      <c r="H16" s="19"/>
      <c r="I16" s="106"/>
      <c r="J16" s="106"/>
      <c r="K16" s="102"/>
      <c r="L16" s="7"/>
      <c r="M16" s="106"/>
      <c r="N16" s="106"/>
      <c r="O16" s="102"/>
      <c r="P16" s="102"/>
      <c r="Q16" s="102"/>
      <c r="R16" s="7"/>
      <c r="S16" s="106"/>
      <c r="T16" s="106"/>
      <c r="U16" s="8"/>
      <c r="V16" s="7"/>
      <c r="W16" s="106"/>
      <c r="X16" s="106"/>
      <c r="Y16" s="106"/>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row>
    <row r="17" spans="1:111" customFormat="1" ht="24" customHeight="1">
      <c r="A17" s="95" t="s">
        <v>297</v>
      </c>
      <c r="B17" s="7"/>
      <c r="C17" s="106"/>
      <c r="D17" s="106"/>
      <c r="E17" s="102"/>
      <c r="F17" s="102"/>
      <c r="G17" s="8"/>
      <c r="H17" s="19"/>
      <c r="I17" s="106"/>
      <c r="J17" s="106"/>
      <c r="K17" s="102"/>
      <c r="L17" s="7"/>
      <c r="M17" s="106"/>
      <c r="N17" s="106"/>
      <c r="O17" s="102"/>
      <c r="P17" s="102"/>
      <c r="Q17" s="102"/>
      <c r="R17" s="7"/>
      <c r="S17" s="106"/>
      <c r="T17" s="106"/>
      <c r="U17" s="8"/>
      <c r="V17" s="7"/>
      <c r="W17" s="106"/>
      <c r="X17" s="106"/>
      <c r="Y17" s="106"/>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c r="CP17" s="83"/>
      <c r="CQ17" s="83"/>
      <c r="CR17" s="83"/>
      <c r="CS17" s="83"/>
      <c r="CT17" s="83"/>
      <c r="CU17" s="83"/>
      <c r="CV17" s="83"/>
      <c r="CW17" s="83"/>
      <c r="CX17" s="83"/>
      <c r="CY17" s="83"/>
      <c r="CZ17" s="83"/>
      <c r="DA17" s="83"/>
      <c r="DB17" s="83"/>
      <c r="DC17" s="83"/>
      <c r="DD17" s="83"/>
      <c r="DE17" s="83"/>
      <c r="DF17" s="83"/>
      <c r="DG17" s="83"/>
    </row>
    <row r="18" spans="1:111" s="117" customFormat="1" ht="24" customHeight="1">
      <c r="A18" s="95" t="s">
        <v>298</v>
      </c>
      <c r="B18" s="7"/>
      <c r="C18" s="106"/>
      <c r="D18" s="106"/>
      <c r="E18" s="102"/>
      <c r="F18" s="102"/>
      <c r="G18" s="8"/>
      <c r="H18" s="19"/>
      <c r="I18" s="106"/>
      <c r="J18" s="106"/>
      <c r="K18" s="102"/>
      <c r="L18" s="7"/>
      <c r="M18" s="106"/>
      <c r="N18" s="106"/>
      <c r="O18" s="102"/>
      <c r="P18" s="102"/>
      <c r="Q18" s="102"/>
      <c r="R18" s="7"/>
      <c r="S18" s="106"/>
      <c r="T18" s="106"/>
      <c r="U18" s="8"/>
      <c r="V18" s="7"/>
      <c r="W18" s="106"/>
      <c r="X18" s="106"/>
      <c r="Y18" s="106"/>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row>
    <row r="19" spans="1:111">
      <c r="A19" s="87" t="s">
        <v>299</v>
      </c>
      <c r="B19" s="88"/>
      <c r="C19" s="79"/>
      <c r="D19" s="79"/>
      <c r="E19" s="79"/>
      <c r="F19" s="104"/>
      <c r="G19" s="89"/>
      <c r="H19" s="103"/>
      <c r="I19" s="79"/>
      <c r="J19" s="79"/>
      <c r="K19" s="104"/>
      <c r="L19" s="88"/>
      <c r="M19" s="79"/>
      <c r="N19" s="79"/>
      <c r="O19" s="79"/>
      <c r="P19" s="79"/>
      <c r="Q19" s="79"/>
      <c r="R19" s="88"/>
      <c r="S19" s="79"/>
      <c r="T19" s="79"/>
      <c r="U19" s="89"/>
      <c r="V19" s="88"/>
      <c r="W19" s="79"/>
      <c r="X19" s="79"/>
      <c r="Y19" s="79"/>
    </row>
    <row r="20" spans="1:111" ht="45.75" customHeight="1">
      <c r="A20" s="606"/>
      <c r="B20" s="91"/>
      <c r="C20" s="116"/>
      <c r="D20" s="116"/>
      <c r="E20" s="116"/>
      <c r="F20" s="116"/>
      <c r="G20" s="92"/>
      <c r="H20" s="116"/>
      <c r="I20" s="116"/>
      <c r="J20" s="116"/>
      <c r="K20" s="116"/>
      <c r="L20" s="91"/>
      <c r="M20" s="116"/>
      <c r="N20" s="116"/>
      <c r="O20" s="116"/>
      <c r="P20" s="116"/>
      <c r="Q20" s="116"/>
      <c r="R20" s="91"/>
      <c r="S20" s="116"/>
      <c r="T20" s="116"/>
      <c r="U20" s="92"/>
      <c r="V20" s="91"/>
      <c r="W20" s="116"/>
      <c r="X20" s="116"/>
      <c r="Y20" s="607"/>
    </row>
    <row r="21" spans="1:111" ht="21">
      <c r="A21" s="85" t="s">
        <v>300</v>
      </c>
      <c r="B21" s="93"/>
      <c r="C21" s="77"/>
      <c r="D21" s="77"/>
      <c r="E21" s="77"/>
      <c r="F21" s="77"/>
      <c r="G21" s="94"/>
      <c r="H21" s="77"/>
      <c r="I21" s="77"/>
      <c r="J21" s="77"/>
      <c r="K21" s="77"/>
      <c r="L21" s="93"/>
      <c r="M21" s="77"/>
      <c r="N21" s="77"/>
      <c r="O21" s="77"/>
      <c r="P21" s="77"/>
      <c r="Q21" s="77"/>
      <c r="R21" s="93"/>
      <c r="S21" s="77"/>
      <c r="T21" s="77"/>
      <c r="U21" s="94"/>
      <c r="V21" s="93"/>
      <c r="W21" s="77"/>
      <c r="X21" s="77"/>
      <c r="Y21" s="608"/>
    </row>
    <row r="22" spans="1:111" ht="21">
      <c r="A22" s="85" t="s">
        <v>301</v>
      </c>
      <c r="B22" s="93"/>
      <c r="C22" s="77"/>
      <c r="D22" s="77"/>
      <c r="E22" s="77"/>
      <c r="F22" s="77"/>
      <c r="G22" s="94"/>
      <c r="H22" s="77"/>
      <c r="I22" s="77"/>
      <c r="J22" s="77"/>
      <c r="K22" s="77"/>
      <c r="L22" s="93"/>
      <c r="M22" s="77"/>
      <c r="N22" s="77"/>
      <c r="O22" s="77"/>
      <c r="P22" s="77"/>
      <c r="Q22" s="77"/>
      <c r="R22" s="93"/>
      <c r="S22" s="77"/>
      <c r="T22" s="77"/>
      <c r="U22" s="94"/>
      <c r="V22" s="93"/>
      <c r="W22" s="77"/>
      <c r="X22" s="77"/>
      <c r="Y22" s="608"/>
    </row>
    <row r="23" spans="1:111">
      <c r="A23" s="90"/>
      <c r="B23" s="90"/>
      <c r="C23" s="90"/>
      <c r="D23" s="90"/>
      <c r="E23" s="90"/>
      <c r="F23" s="90"/>
      <c r="G23" s="90"/>
      <c r="H23" s="90"/>
      <c r="I23" s="90"/>
      <c r="J23" s="90"/>
      <c r="K23" s="90"/>
      <c r="L23" s="90"/>
      <c r="M23" s="90"/>
      <c r="N23" s="90"/>
      <c r="O23" s="90"/>
      <c r="P23" s="90"/>
      <c r="Q23" s="90"/>
      <c r="R23" s="90"/>
      <c r="S23" s="90"/>
      <c r="T23" s="90"/>
      <c r="U23" s="90"/>
      <c r="V23" s="90"/>
      <c r="W23" s="90"/>
      <c r="X23" s="90"/>
      <c r="Y23" s="90"/>
    </row>
    <row r="24" spans="1:111" ht="18">
      <c r="A24" s="96" t="s">
        <v>302</v>
      </c>
    </row>
    <row r="25" spans="1:111">
      <c r="A25" s="97" t="s">
        <v>303</v>
      </c>
    </row>
    <row r="26" spans="1:111">
      <c r="A26" s="97" t="s">
        <v>304</v>
      </c>
    </row>
    <row r="27" spans="1:111">
      <c r="A27" s="83" t="s">
        <v>305</v>
      </c>
    </row>
    <row r="28" spans="1:111">
      <c r="A28" s="97" t="s">
        <v>306</v>
      </c>
    </row>
    <row r="29" spans="1:111" ht="14.25">
      <c r="A29" s="97" t="s">
        <v>307</v>
      </c>
    </row>
    <row r="30" spans="1:111" ht="14.25">
      <c r="A30" s="97" t="s">
        <v>308</v>
      </c>
    </row>
    <row r="31" spans="1:111" ht="14.25">
      <c r="A31" s="97" t="s">
        <v>309</v>
      </c>
    </row>
    <row r="32" spans="1:111" ht="14.25">
      <c r="A32" s="97" t="s">
        <v>310</v>
      </c>
    </row>
    <row r="33" spans="1:1" ht="14.25">
      <c r="A33" s="97" t="s">
        <v>311</v>
      </c>
    </row>
  </sheetData>
  <mergeCells count="43">
    <mergeCell ref="R9:R11"/>
    <mergeCell ref="V9:V11"/>
    <mergeCell ref="G9:G11"/>
    <mergeCell ref="Q9:Q11"/>
    <mergeCell ref="B9:B11"/>
    <mergeCell ref="H9:H11"/>
    <mergeCell ref="L9:L11"/>
    <mergeCell ref="R3:U3"/>
    <mergeCell ref="V3:Y3"/>
    <mergeCell ref="R4:T4"/>
    <mergeCell ref="V4:X4"/>
    <mergeCell ref="S5:S7"/>
    <mergeCell ref="T5:T7"/>
    <mergeCell ref="U5:U7"/>
    <mergeCell ref="V5:V7"/>
    <mergeCell ref="W5:W7"/>
    <mergeCell ref="X5:X7"/>
    <mergeCell ref="Y5:Y7"/>
    <mergeCell ref="B4:D4"/>
    <mergeCell ref="H4:J4"/>
    <mergeCell ref="L4:N4"/>
    <mergeCell ref="B3:G3"/>
    <mergeCell ref="H3:K3"/>
    <mergeCell ref="L3:Q3"/>
    <mergeCell ref="E4:F4"/>
    <mergeCell ref="O4:P4"/>
    <mergeCell ref="B5:B7"/>
    <mergeCell ref="C5:C7"/>
    <mergeCell ref="D5:D7"/>
    <mergeCell ref="G5:G7"/>
    <mergeCell ref="E5:E7"/>
    <mergeCell ref="F5:F7"/>
    <mergeCell ref="H5:H7"/>
    <mergeCell ref="I5:I7"/>
    <mergeCell ref="J5:J7"/>
    <mergeCell ref="K5:K7"/>
    <mergeCell ref="L5:L7"/>
    <mergeCell ref="M5:M7"/>
    <mergeCell ref="N5:N7"/>
    <mergeCell ref="Q5:Q7"/>
    <mergeCell ref="R5:R7"/>
    <mergeCell ref="O5:O7"/>
    <mergeCell ref="P5:P7"/>
  </mergeCells>
  <pageMargins left="0.25" right="0.25" top="0.75" bottom="0.75" header="0.3" footer="0.3"/>
  <pageSetup scale="3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B394973298B2B4DA3B8415A017751D0" ma:contentTypeVersion="10" ma:contentTypeDescription="Create a new document." ma:contentTypeScope="" ma:versionID="ea936010fbf01878896f59b0591099ec">
  <xsd:schema xmlns:xsd="http://www.w3.org/2001/XMLSchema" xmlns:xs="http://www.w3.org/2001/XMLSchema" xmlns:p="http://schemas.microsoft.com/office/2006/metadata/properties" xmlns:ns3="4ec58da2-cc13-4e2a-8bf7-19dd6c761542" targetNamespace="http://schemas.microsoft.com/office/2006/metadata/properties" ma:root="true" ma:fieldsID="d7bd685153a5202f5db32f47a31cc44e" ns3:_="">
    <xsd:import namespace="4ec58da2-cc13-4e2a-8bf7-19dd6c761542"/>
    <xsd:element name="properties">
      <xsd:complexType>
        <xsd:sequence>
          <xsd:element name="documentManagement">
            <xsd:complexType>
              <xsd:all>
                <xsd:element ref="ns3:MediaServiceMetadata" minOccurs="0"/>
                <xsd:element ref="ns3:MediaServiceFastMetadata" minOccurs="0"/>
                <xsd:element ref="ns3:MediaServiceEventHashCode" minOccurs="0"/>
                <xsd:element ref="ns3:MediaServiceGenerationTime" minOccurs="0"/>
                <xsd:element ref="ns3:MediaServiceAutoTags" minOccurs="0"/>
                <xsd:element ref="ns3:MediaServiceOCR" minOccurs="0"/>
                <xsd:element ref="ns3:MediaServiceAutoKeyPoints" minOccurs="0"/>
                <xsd:element ref="ns3:MediaServiceKeyPoints"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c58da2-cc13-4e2a-8bf7-19dd6c761542"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1BA4CE-F056-40AF-AFA8-E82909DC8472}">
  <ds:schemaRefs>
    <ds:schemaRef ds:uri="http://schemas.microsoft.com/sharepoint/v3/contenttype/forms"/>
  </ds:schemaRefs>
</ds:datastoreItem>
</file>

<file path=customXml/itemProps2.xml><?xml version="1.0" encoding="utf-8"?>
<ds:datastoreItem xmlns:ds="http://schemas.openxmlformats.org/officeDocument/2006/customXml" ds:itemID="{84546EC4-7663-4822-986C-E2E572AD2A35}">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4ec58da2-cc13-4e2a-8bf7-19dd6c761542"/>
    <ds:schemaRef ds:uri="http://www.w3.org/XML/1998/namespace"/>
    <ds:schemaRef ds:uri="http://purl.org/dc/dcmitype/"/>
  </ds:schemaRefs>
</ds:datastoreItem>
</file>

<file path=customXml/itemProps3.xml><?xml version="1.0" encoding="utf-8"?>
<ds:datastoreItem xmlns:ds="http://schemas.openxmlformats.org/officeDocument/2006/customXml" ds:itemID="{73928A59-DBC7-40F0-926A-462D9A74B1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c58da2-cc13-4e2a-8bf7-19dd6c7615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12</vt:i4>
      </vt:variant>
    </vt:vector>
  </HeadingPairs>
  <TitlesOfParts>
    <vt:vector size="34" baseType="lpstr">
      <vt:lpstr>A-1 ESA Budget </vt:lpstr>
      <vt:lpstr>A-1a ESA Budget  MF</vt:lpstr>
      <vt:lpstr>A-2 ESA Budget Electric</vt:lpstr>
      <vt:lpstr>A-2a ESA Budget Electric MF</vt:lpstr>
      <vt:lpstr>A-3 ESA Budget Gas</vt:lpstr>
      <vt:lpstr>A-3a ESA Budget Gas MF</vt:lpstr>
      <vt:lpstr>A-4 ESA Planning</vt:lpstr>
      <vt:lpstr>A-4a ESA Planning MF</vt:lpstr>
      <vt:lpstr>A-5 ESA Savings &amp; Participation</vt:lpstr>
      <vt:lpstr>A-6 ESA Housing Type</vt:lpstr>
      <vt:lpstr>A-6a ESA Housing Type MF</vt:lpstr>
      <vt:lpstr>A-7 ESA Cost Effectiveness</vt:lpstr>
      <vt:lpstr>A-8 ESA Weather</vt:lpstr>
      <vt:lpstr>A-9 ESA Non Weather</vt:lpstr>
      <vt:lpstr>B-1 CARE Budget</vt:lpstr>
      <vt:lpstr>B-2 Rate Impacts - Gas</vt:lpstr>
      <vt:lpstr>B-3 Rate Impacts - Electric</vt:lpstr>
      <vt:lpstr>B-4 CARE Penetration</vt:lpstr>
      <vt:lpstr>B-5 Usage Levels</vt:lpstr>
      <vt:lpstr>C-1 ESA-CARE Pilots and Studies</vt:lpstr>
      <vt:lpstr>D-1 FERA Budget</vt:lpstr>
      <vt:lpstr>D-2 FERA Penetration</vt:lpstr>
      <vt:lpstr>'A-1 ESA Budget '!Print_Area</vt:lpstr>
      <vt:lpstr>'A-1a ESA Budget  MF'!Print_Area</vt:lpstr>
      <vt:lpstr>'A-2 ESA Budget Electric'!Print_Area</vt:lpstr>
      <vt:lpstr>'A-2a ESA Budget Electric MF'!Print_Area</vt:lpstr>
      <vt:lpstr>'A-3 ESA Budget Gas'!Print_Area</vt:lpstr>
      <vt:lpstr>'A-4 ESA Planning'!Print_Area</vt:lpstr>
      <vt:lpstr>'A-4a ESA Planning MF'!Print_Area</vt:lpstr>
      <vt:lpstr>'A-5 ESA Savings &amp; Participation'!Print_Area</vt:lpstr>
      <vt:lpstr>'A-7 ESA Cost Effectiveness'!Print_Area</vt:lpstr>
      <vt:lpstr>'B-2 Rate Impacts - Gas'!Print_Area</vt:lpstr>
      <vt:lpstr>'B-3 Rate Impacts - Electric'!Print_Area</vt:lpstr>
      <vt:lpstr>'C-1 ESA-CARE Pilots and Studies'!Print_Area</vt:lpstr>
    </vt:vector>
  </TitlesOfParts>
  <Manager/>
  <Company>Edison International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R. Fasana</dc:creator>
  <cp:keywords/>
  <dc:description/>
  <cp:lastModifiedBy>Hammer, Alana N</cp:lastModifiedBy>
  <cp:revision/>
  <cp:lastPrinted>2019-11-04T23:53:13Z</cp:lastPrinted>
  <dcterms:created xsi:type="dcterms:W3CDTF">2006-06-12T19:21:30Z</dcterms:created>
  <dcterms:modified xsi:type="dcterms:W3CDTF">2019-11-05T00:19:23Z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0x010100CB394973298B2B4DA3B8415A017751D0</vt:lpwstr>
  </property>
</Properties>
</file>